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7 ÉVI RENDELETEK\"/>
    </mc:Choice>
  </mc:AlternateContent>
  <bookViews>
    <workbookView xWindow="0" yWindow="0" windowWidth="28800" windowHeight="12585" tabRatio="895"/>
  </bookViews>
  <sheets>
    <sheet name="01 Mérleg" sheetId="53" r:id="rId1"/>
    <sheet name="02 BE ÖSSZ" sheetId="60" r:id="rId2"/>
    <sheet name="03 KI ÖSSZ" sheetId="21" r:id="rId3"/>
    <sheet name="04 felhalmozási források" sheetId="71" r:id="rId4"/>
    <sheet name="05 létszám" sheetId="66" r:id="rId5"/>
    <sheet name="Önkorm." sheetId="70" state="hidden" r:id="rId6"/>
    <sheet name="Polg. Hiv." sheetId="68" state="hidden" r:id="rId7"/>
    <sheet name="Óvoda" sheetId="69" state="hidden" r:id="rId8"/>
    <sheet name="Műv. Ház" sheetId="67" state="hidden" r:id="rId9"/>
    <sheet name="tartalékok" sheetId="56" state="hidden" r:id="rId10"/>
    <sheet name="06 Közvetett tám" sheetId="72" r:id="rId11"/>
    <sheet name="07 KÖZÉPTÁVÚ" sheetId="76" r:id="rId12"/>
    <sheet name="08 Vagyonkimutatás" sheetId="81" r:id="rId13"/>
    <sheet name="09 pénzkészlet" sheetId="73" r:id="rId14"/>
    <sheet name="10 önk.maradv." sheetId="74" r:id="rId15"/>
    <sheet name="11 PH.maradv." sheetId="78" r:id="rId16"/>
    <sheet name="12 Ovi.maradv." sheetId="79" r:id="rId17"/>
    <sheet name="13 Művház.maradv." sheetId="80" r:id="rId18"/>
    <sheet name="14 összevont maradvány" sheetId="84" r:id="rId19"/>
    <sheet name="15 önk-i gt" sheetId="75" r:id="rId20"/>
    <sheet name="16 feladat" sheetId="83" r:id="rId21"/>
    <sheet name="bérek" sheetId="63" state="hidden" r:id="rId22"/>
  </sheets>
  <definedNames>
    <definedName name="_xlnm._FilterDatabase" localSheetId="21" hidden="1">bérek!$A$27:$BC$55</definedName>
    <definedName name="_xlnm.Print_Titles" localSheetId="1">'02 BE ÖSSZ'!$A:$C,'02 BE ÖSSZ'!$6:$7</definedName>
    <definedName name="_xlnm.Print_Titles" localSheetId="2">'03 KI ÖSSZ'!$1:$7</definedName>
    <definedName name="_xlnm.Print_Titles" localSheetId="12">'08 Vagyonkimutatás'!$1:$8</definedName>
    <definedName name="_xlnm.Print_Titles" localSheetId="21">bérek!$1:$2</definedName>
    <definedName name="_xlnm.Print_Titles" localSheetId="5">Önkorm.!$1:$3</definedName>
    <definedName name="_xlnm.Print_Titles" localSheetId="9">tartalékok!$1:$7</definedName>
    <definedName name="_xlnm.Print_Area" localSheetId="0">'01 Mérleg'!$A$1:$O$39</definedName>
    <definedName name="_xlnm.Print_Area" localSheetId="1">'02 BE ÖSSZ'!$A$1:$S$58</definedName>
    <definedName name="_xlnm.Print_Area" localSheetId="2">'03 KI ÖSSZ'!$A$1:$S$67</definedName>
    <definedName name="_xlnm.Print_Area" localSheetId="3">'04 felhalmozási források'!$A$1:$M$12</definedName>
    <definedName name="_xlnm.Print_Area" localSheetId="4">'05 létszám'!$A$1:$F$39</definedName>
    <definedName name="_xlnm.Print_Area" localSheetId="10">'06 Közvetett tám'!$A$1:$D$24</definedName>
    <definedName name="_xlnm.Print_Area" localSheetId="11">'07 KÖZÉPTÁVÚ'!$A$1:$H$26</definedName>
    <definedName name="_xlnm.Print_Area" localSheetId="12">'08 Vagyonkimutatás'!$A$1:$E$84</definedName>
    <definedName name="_xlnm.Print_Area" localSheetId="13">'09 pénzkészlet'!$A$1:$G$25</definedName>
    <definedName name="_xlnm.Print_Area" localSheetId="14">'10 önk.maradv.'!$A$1:$C$18</definedName>
    <definedName name="_xlnm.Print_Area" localSheetId="15">'11 PH.maradv.'!$A$1:$C$18</definedName>
    <definedName name="_xlnm.Print_Area" localSheetId="16">'12 Ovi.maradv.'!$A$1:$C$17</definedName>
    <definedName name="_xlnm.Print_Area" localSheetId="17">'13 Művház.maradv.'!$A$1:$C$17</definedName>
    <definedName name="_xlnm.Print_Area" localSheetId="20">'16 feladat'!$A$1:$S$36</definedName>
    <definedName name="_xlnm.Print_Area" localSheetId="21">bérek!$A$1:$AU$114</definedName>
    <definedName name="_xlnm.Print_Area" localSheetId="5">Önkorm.!$A$1:$E$723</definedName>
    <definedName name="_xlnm.Print_Area" localSheetId="9">tartalékok!$A$1:$C$98</definedName>
    <definedName name="Z_C3FA48ED_77EC_4B5B_859D_423573BCDC97_.wvu.PrintArea" localSheetId="10" hidden="1">'06 Közvetett tám'!$A$1:$C$24</definedName>
    <definedName name="Z_C3FA48ED_77EC_4B5B_859D_423573BCDC97_.wvu.PrintArea" localSheetId="11" hidden="1">'07 KÖZÉPTÁVÚ'!$A$1:$G$26</definedName>
  </definedNames>
  <calcPr calcId="171027"/>
</workbook>
</file>

<file path=xl/calcChain.xml><?xml version="1.0" encoding="utf-8"?>
<calcChain xmlns="http://schemas.openxmlformats.org/spreadsheetml/2006/main">
  <c r="R29" i="83" l="1"/>
  <c r="Q10" i="83"/>
  <c r="P20" i="83"/>
  <c r="Q20" i="83"/>
  <c r="P10" i="83"/>
  <c r="P24" i="83" s="1"/>
  <c r="P34" i="83" s="1"/>
  <c r="O32" i="83"/>
  <c r="O31" i="83"/>
  <c r="O30" i="83"/>
  <c r="O29" i="83"/>
  <c r="O28" i="83"/>
  <c r="E28" i="83"/>
  <c r="F10" i="83"/>
  <c r="G12" i="83"/>
  <c r="D31" i="83"/>
  <c r="C31" i="83"/>
  <c r="D30" i="83"/>
  <c r="C30" i="83"/>
  <c r="N29" i="83"/>
  <c r="D29" i="83"/>
  <c r="C29" i="83"/>
  <c r="S28" i="83"/>
  <c r="I28" i="83"/>
  <c r="R17" i="83"/>
  <c r="R16" i="83"/>
  <c r="O16" i="83" s="1"/>
  <c r="R15" i="83"/>
  <c r="O15" i="83" s="1"/>
  <c r="R13" i="83"/>
  <c r="O13" i="83" s="1"/>
  <c r="R12" i="83"/>
  <c r="O12" i="83" s="1"/>
  <c r="O17" i="83" l="1"/>
  <c r="S29" i="83"/>
  <c r="Q24" i="83"/>
  <c r="Q34" i="83" s="1"/>
  <c r="G30" i="83"/>
  <c r="E30" i="83" s="1"/>
  <c r="G31" i="83"/>
  <c r="E31" i="83" s="1"/>
  <c r="G29" i="83"/>
  <c r="E29" i="83" s="1"/>
  <c r="L28" i="53" l="1"/>
  <c r="O28" i="53" s="1"/>
  <c r="E18" i="76"/>
  <c r="D15" i="76"/>
  <c r="F35" i="66"/>
  <c r="F26" i="66"/>
  <c r="F17" i="66"/>
  <c r="F12" i="66"/>
  <c r="F11" i="66" s="1"/>
  <c r="O27" i="53"/>
  <c r="G27" i="53"/>
  <c r="G34" i="83" l="1"/>
  <c r="G17" i="73"/>
  <c r="F17" i="73"/>
  <c r="D17" i="73"/>
  <c r="E17" i="73"/>
  <c r="F18" i="76"/>
  <c r="H18" i="76"/>
  <c r="G18" i="76"/>
  <c r="D18" i="76"/>
  <c r="H10" i="76"/>
  <c r="H17" i="76" s="1"/>
  <c r="G10" i="76"/>
  <c r="G17" i="76" s="1"/>
  <c r="F10" i="76"/>
  <c r="F17" i="76" s="1"/>
  <c r="G24" i="73"/>
  <c r="F24" i="73"/>
  <c r="E24" i="73"/>
  <c r="D24" i="73"/>
  <c r="C23" i="73"/>
  <c r="C22" i="73"/>
  <c r="C21" i="73"/>
  <c r="C19" i="73"/>
  <c r="G15" i="73"/>
  <c r="F15" i="73"/>
  <c r="E15" i="73"/>
  <c r="D15" i="73"/>
  <c r="C14" i="73"/>
  <c r="C13" i="73"/>
  <c r="D10" i="72"/>
  <c r="D24" i="72" s="1"/>
  <c r="C10" i="72"/>
  <c r="C24" i="72" s="1"/>
  <c r="G28" i="73" l="1"/>
  <c r="C24" i="73"/>
  <c r="D28" i="73"/>
  <c r="C17" i="73"/>
  <c r="C15" i="73"/>
  <c r="E28" i="73"/>
  <c r="F28" i="73"/>
  <c r="D17" i="66"/>
  <c r="C28" i="73" l="1"/>
  <c r="M9" i="71"/>
  <c r="L9" i="71"/>
  <c r="K9" i="71"/>
  <c r="O12" i="71"/>
  <c r="O10" i="71"/>
  <c r="H12" i="71"/>
  <c r="I12" i="71" s="1"/>
  <c r="J12" i="71" s="1"/>
  <c r="O11" i="71"/>
  <c r="I10" i="71"/>
  <c r="J10" i="71" s="1"/>
  <c r="J9" i="71" s="1"/>
  <c r="H10" i="71"/>
  <c r="H9" i="71" s="1"/>
  <c r="B12" i="71"/>
  <c r="C12" i="71" s="1"/>
  <c r="D12" i="71" s="1"/>
  <c r="B11" i="71"/>
  <c r="C11" i="71" s="1"/>
  <c r="D11" i="71" s="1"/>
  <c r="C10" i="71"/>
  <c r="B10" i="71"/>
  <c r="G9" i="71"/>
  <c r="F9" i="71"/>
  <c r="E9" i="71"/>
  <c r="I9" i="71" l="1"/>
  <c r="B9" i="71"/>
  <c r="C9" i="71"/>
  <c r="D10" i="71"/>
  <c r="D9" i="71" s="1"/>
  <c r="Q51" i="60" l="1"/>
  <c r="R50" i="60"/>
  <c r="R49" i="60"/>
  <c r="O48" i="60"/>
  <c r="F47" i="53"/>
  <c r="F46" i="53"/>
  <c r="D47" i="53"/>
  <c r="D46" i="53"/>
  <c r="Q27" i="53"/>
  <c r="M27" i="53"/>
  <c r="E27" i="53"/>
  <c r="F44" i="53"/>
  <c r="F48" i="60"/>
  <c r="R59" i="21"/>
  <c r="S59" i="21" s="1"/>
  <c r="R51" i="60"/>
  <c r="S51" i="60" s="1"/>
  <c r="O55" i="60"/>
  <c r="L55" i="60"/>
  <c r="I55" i="60"/>
  <c r="F55" i="60"/>
  <c r="F64" i="21"/>
  <c r="F58" i="21"/>
  <c r="F10" i="21"/>
  <c r="R57" i="60" l="1"/>
  <c r="R27" i="83"/>
  <c r="E349" i="68"/>
  <c r="E353" i="68"/>
  <c r="E530" i="70"/>
  <c r="E608" i="70"/>
  <c r="F608" i="70" s="1"/>
  <c r="E610" i="70"/>
  <c r="F610" i="70" s="1"/>
  <c r="E611" i="70"/>
  <c r="F611" i="70" s="1"/>
  <c r="F609" i="70"/>
  <c r="F595" i="70"/>
  <c r="F596" i="70"/>
  <c r="F597" i="70"/>
  <c r="F598" i="70"/>
  <c r="E593" i="70"/>
  <c r="E589" i="70"/>
  <c r="R33" i="83" l="1"/>
  <c r="O27" i="83"/>
  <c r="E354" i="68"/>
  <c r="F594" i="70"/>
  <c r="F589" i="70"/>
  <c r="E544" i="70"/>
  <c r="E35" i="70"/>
  <c r="O33" i="83" l="1"/>
  <c r="R32" i="21"/>
  <c r="R31" i="21"/>
  <c r="R29" i="21"/>
  <c r="R28" i="21"/>
  <c r="R27" i="21"/>
  <c r="Q27" i="21"/>
  <c r="P27" i="21"/>
  <c r="E155" i="70"/>
  <c r="F16" i="53" l="1"/>
  <c r="H17" i="83"/>
  <c r="H19" i="83"/>
  <c r="S27" i="21"/>
  <c r="F17" i="53"/>
  <c r="H18" i="83"/>
  <c r="F18" i="53"/>
  <c r="I48" i="60"/>
  <c r="L48" i="60"/>
  <c r="H14" i="60"/>
  <c r="I14" i="60"/>
  <c r="F46" i="21"/>
  <c r="F33" i="21"/>
  <c r="D17" i="56"/>
  <c r="D29" i="56"/>
  <c r="E18" i="83" l="1"/>
  <c r="E19" i="83"/>
  <c r="R48" i="60"/>
  <c r="R26" i="83" s="1"/>
  <c r="E17" i="83"/>
  <c r="D30" i="56"/>
  <c r="R25" i="83" l="1"/>
  <c r="O26" i="83"/>
  <c r="D34" i="56"/>
  <c r="E544" i="69"/>
  <c r="E346" i="69"/>
  <c r="E545" i="68"/>
  <c r="E545" i="67"/>
  <c r="D545" i="67"/>
  <c r="E441" i="70"/>
  <c r="E351" i="70"/>
  <c r="E210" i="70"/>
  <c r="E194" i="70"/>
  <c r="E122" i="70"/>
  <c r="E350" i="69"/>
  <c r="E348" i="67"/>
  <c r="E344" i="67"/>
  <c r="E224" i="69"/>
  <c r="D224" i="69"/>
  <c r="O25" i="83" l="1"/>
  <c r="E351" i="69"/>
  <c r="E349" i="67"/>
  <c r="E49" i="68" l="1"/>
  <c r="E500" i="70" l="1"/>
  <c r="E474" i="70"/>
  <c r="E9" i="21"/>
  <c r="E580" i="70"/>
  <c r="F580" i="70" s="1"/>
  <c r="E581" i="70"/>
  <c r="F581" i="70" s="1"/>
  <c r="E578" i="70"/>
  <c r="F578" i="70" s="1"/>
  <c r="XFD579" i="70"/>
  <c r="E553" i="70"/>
  <c r="F553" i="70" s="1"/>
  <c r="E579" i="70"/>
  <c r="F579" i="70" s="1"/>
  <c r="E552" i="69"/>
  <c r="E558" i="69" s="1"/>
  <c r="E577" i="70"/>
  <c r="F577" i="70" s="1"/>
  <c r="E576" i="70"/>
  <c r="F576" i="70" s="1"/>
  <c r="E575" i="70"/>
  <c r="F575" i="70" s="1"/>
  <c r="E566" i="70"/>
  <c r="F566" i="70" s="1"/>
  <c r="E565" i="70"/>
  <c r="F565" i="70" s="1"/>
  <c r="E568" i="70"/>
  <c r="F568" i="70" s="1"/>
  <c r="E559" i="70"/>
  <c r="F559" i="70" s="1"/>
  <c r="C19" i="56"/>
  <c r="B10" i="56" l="1"/>
  <c r="E558" i="70"/>
  <c r="F558" i="70" s="1"/>
  <c r="D351" i="67"/>
  <c r="D348" i="67"/>
  <c r="D344" i="67"/>
  <c r="D353" i="69"/>
  <c r="D350" i="69"/>
  <c r="D346" i="69"/>
  <c r="D356" i="68"/>
  <c r="D354" i="70"/>
  <c r="D353" i="68"/>
  <c r="D349" i="68"/>
  <c r="AG21" i="63"/>
  <c r="AG20" i="63"/>
  <c r="AG19" i="63"/>
  <c r="AG18" i="63"/>
  <c r="AG17" i="63"/>
  <c r="AG16" i="63"/>
  <c r="AG15" i="63"/>
  <c r="AG14" i="63"/>
  <c r="AG13" i="63"/>
  <c r="AG12" i="63"/>
  <c r="AG11" i="63"/>
  <c r="AG10" i="63"/>
  <c r="AG9" i="63"/>
  <c r="AG8" i="63"/>
  <c r="AG7" i="63"/>
  <c r="AK25" i="63"/>
  <c r="AK24" i="63"/>
  <c r="AK23" i="63"/>
  <c r="AK22" i="63"/>
  <c r="AK8" i="63"/>
  <c r="AK7" i="63"/>
  <c r="AK6" i="63"/>
  <c r="D351" i="69" l="1"/>
  <c r="D354" i="68"/>
  <c r="D349" i="67"/>
  <c r="AL8" i="63"/>
  <c r="AL7" i="63"/>
  <c r="D552" i="68"/>
  <c r="H39" i="21"/>
  <c r="H38" i="21"/>
  <c r="H35" i="21"/>
  <c r="H34" i="21"/>
  <c r="E379" i="70"/>
  <c r="E14" i="21" s="1"/>
  <c r="D379" i="70"/>
  <c r="E44" i="21"/>
  <c r="E43" i="21"/>
  <c r="N11" i="21" l="1"/>
  <c r="N9" i="21"/>
  <c r="N8" i="21"/>
  <c r="E463" i="67"/>
  <c r="D463" i="67"/>
  <c r="E390" i="67"/>
  <c r="N16" i="21" s="1"/>
  <c r="D390" i="67"/>
  <c r="E379" i="67"/>
  <c r="N15" i="21" s="1"/>
  <c r="D379" i="67"/>
  <c r="E376" i="67"/>
  <c r="N14" i="21" s="1"/>
  <c r="D376" i="67"/>
  <c r="E366" i="67"/>
  <c r="N13" i="21" s="1"/>
  <c r="D366" i="67"/>
  <c r="E363" i="67"/>
  <c r="N12" i="21" s="1"/>
  <c r="D363" i="67"/>
  <c r="D391" i="67" s="1"/>
  <c r="D616" i="67" s="1"/>
  <c r="D659" i="67" s="1"/>
  <c r="D222" i="67"/>
  <c r="E303" i="67"/>
  <c r="D303" i="67"/>
  <c r="E286" i="67"/>
  <c r="D286" i="67"/>
  <c r="E259" i="67"/>
  <c r="D259" i="67"/>
  <c r="E232" i="67"/>
  <c r="D232" i="67"/>
  <c r="E222" i="67"/>
  <c r="L46" i="21"/>
  <c r="J46" i="21"/>
  <c r="K46" i="21"/>
  <c r="K39" i="21"/>
  <c r="K38" i="21"/>
  <c r="K35" i="21"/>
  <c r="K34" i="21"/>
  <c r="K11" i="21"/>
  <c r="K9" i="21"/>
  <c r="K8" i="21"/>
  <c r="E305" i="69"/>
  <c r="E392" i="69"/>
  <c r="K16" i="21" s="1"/>
  <c r="E381" i="69"/>
  <c r="K15" i="21" s="1"/>
  <c r="E378" i="69"/>
  <c r="K14" i="21" s="1"/>
  <c r="E368" i="69"/>
  <c r="K13" i="21" s="1"/>
  <c r="E365" i="69"/>
  <c r="K12" i="21" s="1"/>
  <c r="K37" i="21"/>
  <c r="E542" i="69"/>
  <c r="K36" i="21" s="1"/>
  <c r="E465" i="69"/>
  <c r="D465" i="69"/>
  <c r="D305" i="69"/>
  <c r="E288" i="69"/>
  <c r="D288" i="69"/>
  <c r="E261" i="69"/>
  <c r="D261" i="69"/>
  <c r="E234" i="69"/>
  <c r="D234" i="69"/>
  <c r="D290" i="69" s="1"/>
  <c r="H15" i="21"/>
  <c r="E468" i="68"/>
  <c r="D468" i="68"/>
  <c r="E395" i="68"/>
  <c r="H16" i="21" s="1"/>
  <c r="D395" i="68"/>
  <c r="E381" i="68"/>
  <c r="H14" i="21" s="1"/>
  <c r="D381" i="68"/>
  <c r="E371" i="68"/>
  <c r="H13" i="21" s="1"/>
  <c r="D371" i="68"/>
  <c r="D368" i="68"/>
  <c r="E368" i="68"/>
  <c r="H12" i="21" s="1"/>
  <c r="D308" i="68"/>
  <c r="E227" i="68"/>
  <c r="H28" i="60" s="1"/>
  <c r="D227" i="68"/>
  <c r="E237" i="68"/>
  <c r="D237" i="68"/>
  <c r="E264" i="68"/>
  <c r="D264" i="68"/>
  <c r="E291" i="68"/>
  <c r="D291" i="68"/>
  <c r="E563" i="70"/>
  <c r="F563" i="70" s="1"/>
  <c r="E606" i="70"/>
  <c r="E605" i="70" s="1"/>
  <c r="D527" i="70"/>
  <c r="D29" i="21" s="1"/>
  <c r="P29" i="21" s="1"/>
  <c r="E574" i="70"/>
  <c r="F574" i="70" s="1"/>
  <c r="E573" i="70"/>
  <c r="F573" i="70" s="1"/>
  <c r="E527" i="70"/>
  <c r="E29" i="21" s="1"/>
  <c r="Q29" i="21" s="1"/>
  <c r="S29" i="21" s="1"/>
  <c r="E569" i="70"/>
  <c r="F569" i="70" s="1"/>
  <c r="E554" i="70"/>
  <c r="E552" i="70" s="1"/>
  <c r="E290" i="69" l="1"/>
  <c r="F606" i="70"/>
  <c r="E614" i="70" s="1"/>
  <c r="G614" i="70" s="1"/>
  <c r="E393" i="69"/>
  <c r="F554" i="70"/>
  <c r="E288" i="67"/>
  <c r="D288" i="67"/>
  <c r="D308" i="67" s="1"/>
  <c r="D314" i="67" s="1"/>
  <c r="D326" i="67" s="1"/>
  <c r="D328" i="67" s="1"/>
  <c r="E391" i="67"/>
  <c r="E616" i="67" s="1"/>
  <c r="E659" i="67" s="1"/>
  <c r="E308" i="67" s="1"/>
  <c r="E396" i="68"/>
  <c r="D396" i="68"/>
  <c r="D623" i="68" s="1"/>
  <c r="D666" i="68" s="1"/>
  <c r="E293" i="68"/>
  <c r="D293" i="68"/>
  <c r="F46" i="60"/>
  <c r="E46" i="60"/>
  <c r="D46" i="60"/>
  <c r="D38" i="60"/>
  <c r="E289" i="70"/>
  <c r="D289" i="70"/>
  <c r="E262" i="70"/>
  <c r="E235" i="70"/>
  <c r="E34" i="60" s="1"/>
  <c r="D235" i="70"/>
  <c r="D34" i="60" s="1"/>
  <c r="E45" i="21" l="1"/>
  <c r="E314" i="67"/>
  <c r="E326" i="67" s="1"/>
  <c r="E328" i="67" s="1"/>
  <c r="E661" i="67" s="1"/>
  <c r="D313" i="68"/>
  <c r="D319" i="68" l="1"/>
  <c r="D331" i="68" s="1"/>
  <c r="D333" i="68" s="1"/>
  <c r="D10" i="56"/>
  <c r="E39" i="60" l="1"/>
  <c r="E38" i="60"/>
  <c r="E15" i="60"/>
  <c r="N16" i="53" l="1"/>
  <c r="N15" i="53"/>
  <c r="N14" i="53"/>
  <c r="N12" i="53"/>
  <c r="N11" i="53"/>
  <c r="C12" i="56"/>
  <c r="E572" i="70"/>
  <c r="F572" i="70" s="1"/>
  <c r="E40" i="56" l="1"/>
  <c r="E39" i="56"/>
  <c r="E38" i="56"/>
  <c r="E36" i="56"/>
  <c r="E35" i="56"/>
  <c r="C35" i="56" s="1"/>
  <c r="E33" i="56"/>
  <c r="C33" i="56" s="1"/>
  <c r="C32" i="56"/>
  <c r="E31" i="56"/>
  <c r="C31" i="56" s="1"/>
  <c r="E30" i="56"/>
  <c r="E29" i="56"/>
  <c r="C29" i="56" s="1"/>
  <c r="E28" i="56"/>
  <c r="C28" i="56" s="1"/>
  <c r="E27" i="56"/>
  <c r="C27" i="56" s="1"/>
  <c r="E26" i="56"/>
  <c r="C26" i="56" s="1"/>
  <c r="E25" i="56"/>
  <c r="C25" i="56" s="1"/>
  <c r="E24" i="56"/>
  <c r="C24" i="56" s="1"/>
  <c r="E23" i="56"/>
  <c r="C23" i="56" s="1"/>
  <c r="E22" i="56"/>
  <c r="C22" i="56" s="1"/>
  <c r="E21" i="56"/>
  <c r="C21" i="56" s="1"/>
  <c r="E20" i="56"/>
  <c r="C20" i="56" s="1"/>
  <c r="E18" i="56"/>
  <c r="C18" i="56" s="1"/>
  <c r="E17" i="56"/>
  <c r="C17" i="56" s="1"/>
  <c r="E16" i="56"/>
  <c r="C16" i="56" s="1"/>
  <c r="E15" i="56"/>
  <c r="C15" i="56" s="1"/>
  <c r="E14" i="56"/>
  <c r="C14" i="56" s="1"/>
  <c r="E11" i="56"/>
  <c r="C11" i="56" s="1"/>
  <c r="E10" i="56" l="1"/>
  <c r="E36" i="21" l="1"/>
  <c r="E34" i="21"/>
  <c r="E571" i="70"/>
  <c r="F571" i="70" s="1"/>
  <c r="F599" i="70" l="1"/>
  <c r="G599" i="70" s="1"/>
  <c r="E37" i="21"/>
  <c r="K40" i="21"/>
  <c r="E550" i="69"/>
  <c r="E623" i="69" s="1"/>
  <c r="E547" i="68"/>
  <c r="H37" i="21" s="1"/>
  <c r="E561" i="70"/>
  <c r="F561" i="70" s="1"/>
  <c r="E560" i="70"/>
  <c r="F560" i="70" s="1"/>
  <c r="E557" i="70"/>
  <c r="F557" i="70" s="1"/>
  <c r="E556" i="70"/>
  <c r="E570" i="70"/>
  <c r="F570" i="70" s="1"/>
  <c r="E562" i="70"/>
  <c r="F562" i="70" s="1"/>
  <c r="H40" i="21" l="1"/>
  <c r="H36" i="21"/>
  <c r="F556" i="70"/>
  <c r="E602" i="70" s="1"/>
  <c r="D365" i="69"/>
  <c r="D368" i="69"/>
  <c r="D378" i="69"/>
  <c r="D381" i="69"/>
  <c r="D392" i="69"/>
  <c r="E666" i="69"/>
  <c r="E310" i="69" s="1"/>
  <c r="E316" i="69" l="1"/>
  <c r="E328" i="69" s="1"/>
  <c r="E330" i="69" s="1"/>
  <c r="E668" i="69" s="1"/>
  <c r="E552" i="68"/>
  <c r="E623" i="68" s="1"/>
  <c r="E666" i="68" s="1"/>
  <c r="D393" i="69"/>
  <c r="E40" i="21"/>
  <c r="E13" i="60"/>
  <c r="N13" i="83" s="1"/>
  <c r="S13" i="83" s="1"/>
  <c r="H41" i="21" l="1"/>
  <c r="D623" i="69"/>
  <c r="D666" i="69" s="1"/>
  <c r="D310" i="69" s="1"/>
  <c r="D316" i="69" l="1"/>
  <c r="D328" i="69" s="1"/>
  <c r="D330" i="69" s="1"/>
  <c r="D703" i="70"/>
  <c r="R60" i="21" l="1"/>
  <c r="H27" i="83" l="1"/>
  <c r="F26" i="53"/>
  <c r="R66" i="21"/>
  <c r="O10" i="21"/>
  <c r="P52" i="60"/>
  <c r="M30" i="83" s="1"/>
  <c r="Q52" i="60"/>
  <c r="N30" i="83" s="1"/>
  <c r="R52" i="60"/>
  <c r="P53" i="60"/>
  <c r="M32" i="83" s="1"/>
  <c r="Q53" i="60"/>
  <c r="N32" i="83" s="1"/>
  <c r="R53" i="60"/>
  <c r="P54" i="60"/>
  <c r="M31" i="83" s="1"/>
  <c r="Q54" i="60"/>
  <c r="N31" i="83" s="1"/>
  <c r="R54" i="60"/>
  <c r="N26" i="53"/>
  <c r="N32" i="53" s="1"/>
  <c r="H17" i="21"/>
  <c r="H33" i="83" l="1"/>
  <c r="E27" i="83"/>
  <c r="F32" i="53"/>
  <c r="R55" i="60"/>
  <c r="O41" i="21"/>
  <c r="O17" i="21"/>
  <c r="L41" i="21"/>
  <c r="L17" i="21"/>
  <c r="L10" i="21"/>
  <c r="I46" i="21"/>
  <c r="I41" i="21"/>
  <c r="G21" i="83" s="1"/>
  <c r="I26" i="21"/>
  <c r="I17" i="21"/>
  <c r="G13" i="83" s="1"/>
  <c r="I10" i="21"/>
  <c r="G11" i="83" s="1"/>
  <c r="G10" i="83" s="1"/>
  <c r="F40" i="60"/>
  <c r="R40" i="60" s="1"/>
  <c r="F27" i="60"/>
  <c r="F20" i="60"/>
  <c r="F14" i="60"/>
  <c r="F56" i="21"/>
  <c r="F41" i="21"/>
  <c r="R33" i="21"/>
  <c r="F26" i="21"/>
  <c r="F17" i="21"/>
  <c r="R63" i="21"/>
  <c r="R62" i="21"/>
  <c r="R61" i="21"/>
  <c r="R58" i="21"/>
  <c r="H26" i="83" s="1"/>
  <c r="R55" i="21"/>
  <c r="R54" i="21"/>
  <c r="R53" i="21"/>
  <c r="R52" i="21"/>
  <c r="R51" i="21"/>
  <c r="R50" i="21"/>
  <c r="R49" i="21"/>
  <c r="R48" i="21"/>
  <c r="R47" i="21"/>
  <c r="R45" i="21"/>
  <c r="R44" i="21"/>
  <c r="R43" i="21"/>
  <c r="R42" i="21"/>
  <c r="R40" i="21"/>
  <c r="R39" i="21"/>
  <c r="R38" i="21"/>
  <c r="R37" i="21"/>
  <c r="R36" i="21"/>
  <c r="R35" i="21"/>
  <c r="R34" i="21"/>
  <c r="R30" i="21"/>
  <c r="R25" i="21"/>
  <c r="R24" i="21"/>
  <c r="R23" i="21"/>
  <c r="R22" i="21"/>
  <c r="R21" i="21"/>
  <c r="R20" i="21"/>
  <c r="R19" i="21"/>
  <c r="R18" i="21"/>
  <c r="R16" i="21"/>
  <c r="R15" i="21"/>
  <c r="R14" i="21"/>
  <c r="R13" i="21"/>
  <c r="R12" i="21"/>
  <c r="R11" i="21"/>
  <c r="R9" i="21"/>
  <c r="R8" i="21"/>
  <c r="O56" i="21"/>
  <c r="L56" i="21"/>
  <c r="I56" i="21"/>
  <c r="N25" i="53"/>
  <c r="R46" i="60"/>
  <c r="R23" i="83" s="1"/>
  <c r="O23" i="83" s="1"/>
  <c r="R45" i="60"/>
  <c r="R44" i="60"/>
  <c r="R43" i="60"/>
  <c r="R42" i="60"/>
  <c r="R41" i="60"/>
  <c r="R39" i="60"/>
  <c r="R38" i="60"/>
  <c r="R37" i="60"/>
  <c r="R36" i="60"/>
  <c r="R35" i="60"/>
  <c r="R34" i="60"/>
  <c r="R33" i="60"/>
  <c r="R32" i="60"/>
  <c r="R31" i="60"/>
  <c r="R30" i="60"/>
  <c r="R29" i="60"/>
  <c r="R28" i="60"/>
  <c r="R26" i="60"/>
  <c r="E15" i="76" s="1"/>
  <c r="R25" i="60"/>
  <c r="R24" i="60"/>
  <c r="R23" i="60"/>
  <c r="R22" i="60"/>
  <c r="R21" i="60"/>
  <c r="R19" i="60"/>
  <c r="R18" i="60"/>
  <c r="R17" i="60"/>
  <c r="R16" i="60"/>
  <c r="R15" i="60"/>
  <c r="R13" i="60"/>
  <c r="R12" i="60"/>
  <c r="R11" i="60"/>
  <c r="R10" i="60"/>
  <c r="R9" i="60"/>
  <c r="R8" i="60"/>
  <c r="O27" i="60"/>
  <c r="O20" i="60"/>
  <c r="L27" i="60"/>
  <c r="L20" i="60"/>
  <c r="I27" i="60"/>
  <c r="I20" i="60"/>
  <c r="N17" i="53" l="1"/>
  <c r="R18" i="83"/>
  <c r="N21" i="53"/>
  <c r="R22" i="83"/>
  <c r="O22" i="83" s="1"/>
  <c r="F11" i="53"/>
  <c r="H12" i="83"/>
  <c r="F15" i="53"/>
  <c r="H16" i="83"/>
  <c r="E11" i="76"/>
  <c r="E10" i="76" s="1"/>
  <c r="E17" i="76" s="1"/>
  <c r="E26" i="83"/>
  <c r="F14" i="53"/>
  <c r="H15" i="83"/>
  <c r="N18" i="53"/>
  <c r="R19" i="83"/>
  <c r="N22" i="53"/>
  <c r="R64" i="21"/>
  <c r="R26" i="21"/>
  <c r="H14" i="83" s="1"/>
  <c r="I47" i="60"/>
  <c r="E16" i="73" s="1"/>
  <c r="F47" i="60"/>
  <c r="D16" i="73" s="1"/>
  <c r="L56" i="60"/>
  <c r="L58" i="60" s="1"/>
  <c r="F56" i="60"/>
  <c r="F58" i="60" s="1"/>
  <c r="F25" i="53"/>
  <c r="R14" i="60"/>
  <c r="R11" i="83" s="1"/>
  <c r="N24" i="53"/>
  <c r="I56" i="60"/>
  <c r="I58" i="60" s="1"/>
  <c r="O56" i="60"/>
  <c r="O58" i="60" s="1"/>
  <c r="F65" i="21"/>
  <c r="F67" i="21" s="1"/>
  <c r="D18" i="73" s="1"/>
  <c r="R27" i="60"/>
  <c r="L57" i="21"/>
  <c r="L65" i="21" s="1"/>
  <c r="L67" i="21" s="1"/>
  <c r="F18" i="73" s="1"/>
  <c r="O57" i="21"/>
  <c r="L47" i="60"/>
  <c r="F16" i="73" s="1"/>
  <c r="O47" i="60"/>
  <c r="R20" i="60"/>
  <c r="R56" i="21"/>
  <c r="H23" i="83" s="1"/>
  <c r="F24" i="53"/>
  <c r="F57" i="21"/>
  <c r="R17" i="21"/>
  <c r="I57" i="21"/>
  <c r="I65" i="21" s="1"/>
  <c r="I67" i="21" s="1"/>
  <c r="E18" i="73" s="1"/>
  <c r="R46" i="21"/>
  <c r="H22" i="83" s="1"/>
  <c r="R10" i="21"/>
  <c r="R41" i="21"/>
  <c r="H21" i="83" s="1"/>
  <c r="E21" i="83" l="1"/>
  <c r="H20" i="83"/>
  <c r="E22" i="83"/>
  <c r="F12" i="53"/>
  <c r="H13" i="83"/>
  <c r="N20" i="53"/>
  <c r="R21" i="83"/>
  <c r="O11" i="83"/>
  <c r="R10" i="83"/>
  <c r="E14" i="83"/>
  <c r="E15" i="83"/>
  <c r="E16" i="83"/>
  <c r="O18" i="83"/>
  <c r="F10" i="53"/>
  <c r="H11" i="83"/>
  <c r="E23" i="83"/>
  <c r="N13" i="53"/>
  <c r="R14" i="83"/>
  <c r="H25" i="83"/>
  <c r="O19" i="83"/>
  <c r="E12" i="83"/>
  <c r="F22" i="53"/>
  <c r="F21" i="53"/>
  <c r="F20" i="53"/>
  <c r="F26" i="73"/>
  <c r="F27" i="73" s="1"/>
  <c r="E26" i="73"/>
  <c r="E27" i="73" s="1"/>
  <c r="F13" i="53"/>
  <c r="O59" i="60"/>
  <c r="G16" i="73"/>
  <c r="N10" i="53"/>
  <c r="D26" i="73"/>
  <c r="D27" i="73" s="1"/>
  <c r="O65" i="21"/>
  <c r="O67" i="21" s="1"/>
  <c r="G18" i="73" s="1"/>
  <c r="C18" i="73" s="1"/>
  <c r="N19" i="53"/>
  <c r="R47" i="60"/>
  <c r="R57" i="21"/>
  <c r="N9" i="53" l="1"/>
  <c r="E11" i="83"/>
  <c r="H10" i="83"/>
  <c r="O21" i="83"/>
  <c r="O20" i="83" s="1"/>
  <c r="R20" i="83"/>
  <c r="E25" i="83"/>
  <c r="O14" i="83"/>
  <c r="O10" i="83"/>
  <c r="E13" i="83"/>
  <c r="N35" i="53"/>
  <c r="F35" i="53"/>
  <c r="F19" i="53"/>
  <c r="F9" i="53"/>
  <c r="G26" i="73"/>
  <c r="G27" i="73" s="1"/>
  <c r="R65" i="21"/>
  <c r="C16" i="73"/>
  <c r="C26" i="73" s="1"/>
  <c r="C27" i="73" s="1"/>
  <c r="R56" i="60"/>
  <c r="N23" i="53"/>
  <c r="F23" i="53"/>
  <c r="H24" i="83" l="1"/>
  <c r="T10" i="83"/>
  <c r="O24" i="83"/>
  <c r="R24" i="83"/>
  <c r="E10" i="83"/>
  <c r="F36" i="53"/>
  <c r="F37" i="53" s="1"/>
  <c r="F42" i="53"/>
  <c r="N36" i="53"/>
  <c r="N37" i="53" s="1"/>
  <c r="R67" i="21"/>
  <c r="R58" i="60"/>
  <c r="N33" i="53"/>
  <c r="F41" i="53"/>
  <c r="F43" i="53" s="1"/>
  <c r="F45" i="53" s="1"/>
  <c r="F48" i="53" s="1"/>
  <c r="F33" i="53"/>
  <c r="AB54" i="63"/>
  <c r="S54" i="63"/>
  <c r="Y54" i="63"/>
  <c r="R34" i="83" l="1"/>
  <c r="T24" i="83"/>
  <c r="O34" i="83"/>
  <c r="H34" i="83"/>
  <c r="AG54" i="63"/>
  <c r="AL54" i="63" s="1"/>
  <c r="AN54" i="63" s="1"/>
  <c r="AU54" i="63" s="1"/>
  <c r="T34" i="83" l="1"/>
  <c r="T35" i="83" s="1"/>
  <c r="T38" i="83"/>
  <c r="M16" i="21"/>
  <c r="M15" i="21"/>
  <c r="M14" i="21"/>
  <c r="M13" i="21"/>
  <c r="M12" i="21"/>
  <c r="M9" i="21"/>
  <c r="M8" i="21"/>
  <c r="N28" i="60"/>
  <c r="M28" i="60"/>
  <c r="K56" i="21"/>
  <c r="K41" i="21"/>
  <c r="K10" i="21"/>
  <c r="J16" i="21"/>
  <c r="J14" i="21"/>
  <c r="J15" i="21"/>
  <c r="J12" i="21"/>
  <c r="J11" i="21"/>
  <c r="J9" i="21"/>
  <c r="J8" i="21"/>
  <c r="K28" i="60"/>
  <c r="K27" i="60"/>
  <c r="K20" i="60"/>
  <c r="J28" i="60"/>
  <c r="H11" i="21"/>
  <c r="H10" i="21"/>
  <c r="G17" i="21"/>
  <c r="G16" i="21"/>
  <c r="G15" i="21"/>
  <c r="G14" i="21"/>
  <c r="G13" i="21"/>
  <c r="G12" i="21"/>
  <c r="G11" i="21"/>
  <c r="G9" i="21"/>
  <c r="G8" i="21"/>
  <c r="G48" i="60"/>
  <c r="G28" i="60"/>
  <c r="D51" i="21"/>
  <c r="E39" i="21"/>
  <c r="E38" i="21"/>
  <c r="D45" i="21"/>
  <c r="D44" i="21"/>
  <c r="D43" i="21"/>
  <c r="D42" i="21"/>
  <c r="D40" i="21"/>
  <c r="D39" i="21"/>
  <c r="D38" i="21"/>
  <c r="D37" i="21"/>
  <c r="D36" i="21"/>
  <c r="D34" i="21"/>
  <c r="E24" i="21"/>
  <c r="E22" i="21"/>
  <c r="E19" i="21"/>
  <c r="E18" i="21"/>
  <c r="D24" i="21"/>
  <c r="D23" i="21"/>
  <c r="D18" i="21"/>
  <c r="D11" i="21"/>
  <c r="D15" i="60"/>
  <c r="D35" i="70"/>
  <c r="D13" i="60" l="1"/>
  <c r="N10" i="21"/>
  <c r="N17" i="21"/>
  <c r="K17" i="21"/>
  <c r="K57" i="21" s="1"/>
  <c r="K47" i="60"/>
  <c r="D35" i="66"/>
  <c r="D26" i="66"/>
  <c r="D12" i="66"/>
  <c r="K12" i="53" l="1"/>
  <c r="M13" i="83"/>
  <c r="K50" i="60"/>
  <c r="K65" i="21"/>
  <c r="D11" i="66"/>
  <c r="D710" i="70"/>
  <c r="E678" i="70"/>
  <c r="D678" i="70"/>
  <c r="D56" i="21" s="1"/>
  <c r="D615" i="70"/>
  <c r="D46" i="21" s="1"/>
  <c r="D555" i="70"/>
  <c r="D603" i="70" s="1"/>
  <c r="E499" i="70"/>
  <c r="D499" i="70"/>
  <c r="C19" i="83" s="1"/>
  <c r="D441" i="70"/>
  <c r="D25" i="21" s="1"/>
  <c r="D22" i="21"/>
  <c r="E411" i="70"/>
  <c r="D411" i="70"/>
  <c r="D21" i="21" s="1"/>
  <c r="E409" i="70"/>
  <c r="E467" i="70" s="1"/>
  <c r="D409" i="70"/>
  <c r="D20" i="21" s="1"/>
  <c r="D397" i="70"/>
  <c r="E393" i="70"/>
  <c r="E16" i="21" s="1"/>
  <c r="D393" i="70"/>
  <c r="D16" i="21" s="1"/>
  <c r="E382" i="70"/>
  <c r="E15" i="21" s="1"/>
  <c r="D382" i="70"/>
  <c r="D15" i="21" s="1"/>
  <c r="D14" i="21"/>
  <c r="E369" i="70"/>
  <c r="E13" i="21" s="1"/>
  <c r="D369" i="70"/>
  <c r="D13" i="21" s="1"/>
  <c r="E366" i="70"/>
  <c r="E12" i="21" s="1"/>
  <c r="D366" i="70"/>
  <c r="E359" i="70"/>
  <c r="D351" i="70"/>
  <c r="D9" i="21" s="1"/>
  <c r="E347" i="70"/>
  <c r="E306" i="70"/>
  <c r="D306" i="70"/>
  <c r="D250" i="70"/>
  <c r="E222" i="70"/>
  <c r="D222" i="70"/>
  <c r="D220" i="70" s="1"/>
  <c r="D210" i="70"/>
  <c r="E200" i="70"/>
  <c r="D200" i="70"/>
  <c r="D194" i="70"/>
  <c r="E174" i="70"/>
  <c r="E26" i="60" s="1"/>
  <c r="D174" i="70"/>
  <c r="D26" i="60" s="1"/>
  <c r="D155" i="70"/>
  <c r="E150" i="70"/>
  <c r="D150" i="70"/>
  <c r="D122" i="70"/>
  <c r="E114" i="70"/>
  <c r="D114" i="70"/>
  <c r="E83" i="70"/>
  <c r="D83" i="70"/>
  <c r="L12" i="53"/>
  <c r="E10" i="70"/>
  <c r="E8" i="60" s="1"/>
  <c r="N12" i="83" s="1"/>
  <c r="S12" i="83" s="1"/>
  <c r="D10" i="70"/>
  <c r="D8" i="60" s="1"/>
  <c r="K16" i="53" l="1"/>
  <c r="M17" i="83"/>
  <c r="K11" i="53"/>
  <c r="M12" i="83"/>
  <c r="M12" i="53"/>
  <c r="O12" i="53"/>
  <c r="L16" i="53"/>
  <c r="O16" i="53" s="1"/>
  <c r="N17" i="83"/>
  <c r="S17" i="83" s="1"/>
  <c r="E28" i="21"/>
  <c r="Q28" i="21" s="1"/>
  <c r="S28" i="21" s="1"/>
  <c r="D19" i="83"/>
  <c r="I19" i="83" s="1"/>
  <c r="E8" i="21"/>
  <c r="Q8" i="21" s="1"/>
  <c r="S8" i="21" s="1"/>
  <c r="C18" i="53"/>
  <c r="D28" i="21"/>
  <c r="P28" i="21" s="1"/>
  <c r="E17" i="21"/>
  <c r="E354" i="70"/>
  <c r="E11" i="21" s="1"/>
  <c r="K67" i="21"/>
  <c r="D262" i="70"/>
  <c r="D39" i="60"/>
  <c r="D40" i="60" s="1"/>
  <c r="P40" i="60" s="1"/>
  <c r="M16" i="53"/>
  <c r="D18" i="53"/>
  <c r="G18" i="53" s="1"/>
  <c r="E317" i="70"/>
  <c r="E48" i="60" s="1"/>
  <c r="E49" i="60"/>
  <c r="D317" i="70"/>
  <c r="D329" i="70" s="1"/>
  <c r="D55" i="60" s="1"/>
  <c r="D49" i="60"/>
  <c r="P49" i="60" s="1"/>
  <c r="K48" i="60"/>
  <c r="K55" i="60" s="1"/>
  <c r="K56" i="60" s="1"/>
  <c r="K58" i="60" s="1"/>
  <c r="E173" i="70"/>
  <c r="E25" i="60" s="1"/>
  <c r="D173" i="70"/>
  <c r="D25" i="60" s="1"/>
  <c r="D225" i="70"/>
  <c r="D28" i="60" s="1"/>
  <c r="E225" i="70"/>
  <c r="E28" i="60" s="1"/>
  <c r="D347" i="70"/>
  <c r="D8" i="21" s="1"/>
  <c r="D46" i="70"/>
  <c r="P8" i="60"/>
  <c r="E24" i="60"/>
  <c r="D394" i="70"/>
  <c r="D12" i="21"/>
  <c r="D467" i="70"/>
  <c r="D26" i="21" s="1"/>
  <c r="D19" i="21"/>
  <c r="P19" i="21" s="1"/>
  <c r="E26" i="21"/>
  <c r="Q20" i="21"/>
  <c r="E46" i="70"/>
  <c r="D24" i="60"/>
  <c r="M15" i="83" s="1"/>
  <c r="E394" i="70"/>
  <c r="D35" i="21"/>
  <c r="D721" i="70"/>
  <c r="D64" i="21" s="1"/>
  <c r="D58" i="21"/>
  <c r="E352" i="70"/>
  <c r="N56" i="21"/>
  <c r="N41" i="21"/>
  <c r="M56" i="21"/>
  <c r="M46" i="21"/>
  <c r="M41" i="21"/>
  <c r="Q110" i="63"/>
  <c r="S110" i="63" s="1"/>
  <c r="AG110" i="63" s="1"/>
  <c r="AL110" i="63" s="1"/>
  <c r="AN110" i="63" s="1"/>
  <c r="Y110" i="63"/>
  <c r="M111" i="63"/>
  <c r="Q111" i="63" s="1"/>
  <c r="S111" i="63" s="1"/>
  <c r="Y111" i="63"/>
  <c r="M112" i="63"/>
  <c r="Q112" i="63" s="1"/>
  <c r="Y112" i="63"/>
  <c r="M113" i="63"/>
  <c r="Q113" i="63" s="1"/>
  <c r="S113" i="63" s="1"/>
  <c r="Y113" i="63"/>
  <c r="M114" i="63"/>
  <c r="Q114" i="63" s="1"/>
  <c r="S114" i="63" s="1"/>
  <c r="AG114" i="63" s="1"/>
  <c r="AL114" i="63" s="1"/>
  <c r="AN114" i="63" s="1"/>
  <c r="AU114" i="63" s="1"/>
  <c r="Y114" i="63"/>
  <c r="AP109" i="63"/>
  <c r="AQ109" i="63"/>
  <c r="AR109" i="63"/>
  <c r="AT109" i="63"/>
  <c r="AI109" i="63"/>
  <c r="T109" i="63"/>
  <c r="U109" i="63"/>
  <c r="AB109" i="63"/>
  <c r="AC109" i="63"/>
  <c r="AF109" i="63"/>
  <c r="J56" i="21"/>
  <c r="J41" i="21"/>
  <c r="M58" i="63"/>
  <c r="S58" i="63" s="1"/>
  <c r="Y58" i="63"/>
  <c r="AB58" i="63"/>
  <c r="AK58" i="63"/>
  <c r="S59" i="63"/>
  <c r="Y59" i="63"/>
  <c r="AK59" i="63"/>
  <c r="M60" i="63"/>
  <c r="S60" i="63" s="1"/>
  <c r="Y60" i="63"/>
  <c r="AB60" i="63"/>
  <c r="AK60" i="63"/>
  <c r="M61" i="63"/>
  <c r="X61" i="63"/>
  <c r="Y61" i="63"/>
  <c r="AB61" i="63"/>
  <c r="AK61" i="63"/>
  <c r="M62" i="63"/>
  <c r="Y62" i="63"/>
  <c r="AB62" i="63"/>
  <c r="AK62" i="63"/>
  <c r="M63" i="63"/>
  <c r="S63" i="63" s="1"/>
  <c r="Y63" i="63"/>
  <c r="AB63" i="63"/>
  <c r="AK63" i="63"/>
  <c r="M64" i="63"/>
  <c r="S64" i="63" s="1"/>
  <c r="Y64" i="63"/>
  <c r="AB64" i="63"/>
  <c r="AK64" i="63"/>
  <c r="S65" i="63"/>
  <c r="Y65" i="63"/>
  <c r="AK65" i="63"/>
  <c r="S66" i="63"/>
  <c r="Y66" i="63"/>
  <c r="AB66" i="63"/>
  <c r="AK66" i="63"/>
  <c r="M67" i="63"/>
  <c r="S67" i="63" s="1"/>
  <c r="Y67" i="63"/>
  <c r="AB67" i="63"/>
  <c r="AK67" i="63"/>
  <c r="M68" i="63"/>
  <c r="S68" i="63" s="1"/>
  <c r="Y68" i="63"/>
  <c r="AB68" i="63"/>
  <c r="AK68" i="63"/>
  <c r="M69" i="63"/>
  <c r="Y69" i="63"/>
  <c r="AB69" i="63"/>
  <c r="AK69" i="63"/>
  <c r="S70" i="63"/>
  <c r="Y70" i="63"/>
  <c r="AB70" i="63"/>
  <c r="AK70" i="63"/>
  <c r="S71" i="63"/>
  <c r="X71" i="63"/>
  <c r="Y71" i="63"/>
  <c r="AB71" i="63"/>
  <c r="AK71" i="63"/>
  <c r="M72" i="63"/>
  <c r="S72" i="63" s="1"/>
  <c r="Y72" i="63"/>
  <c r="AB72" i="63"/>
  <c r="AK72" i="63"/>
  <c r="M73" i="63"/>
  <c r="S73" i="63" s="1"/>
  <c r="X73" i="63"/>
  <c r="Y73" i="63"/>
  <c r="AK73" i="63"/>
  <c r="M74" i="63"/>
  <c r="S74" i="63" s="1"/>
  <c r="Y74" i="63"/>
  <c r="AB74" i="63"/>
  <c r="AK74" i="63"/>
  <c r="M75" i="63"/>
  <c r="Y75" i="63"/>
  <c r="AB75" i="63"/>
  <c r="AK75" i="63"/>
  <c r="S76" i="63"/>
  <c r="Y76" i="63"/>
  <c r="AB76" i="63"/>
  <c r="AK76" i="63"/>
  <c r="M77" i="63"/>
  <c r="Y77" i="63"/>
  <c r="AB77" i="63"/>
  <c r="AK77" i="63"/>
  <c r="M78" i="63"/>
  <c r="S78" i="63" s="1"/>
  <c r="Y78" i="63"/>
  <c r="AB78" i="63"/>
  <c r="AK78" i="63"/>
  <c r="S79" i="63"/>
  <c r="Y79" i="63"/>
  <c r="AB79" i="63"/>
  <c r="AK79" i="63"/>
  <c r="M80" i="63"/>
  <c r="S80" i="63" s="1"/>
  <c r="Y80" i="63"/>
  <c r="AK80" i="63"/>
  <c r="S81" i="63"/>
  <c r="Y81" i="63"/>
  <c r="AB81" i="63"/>
  <c r="AK81" i="63"/>
  <c r="M82" i="63"/>
  <c r="S82" i="63" s="1"/>
  <c r="Y82" i="63"/>
  <c r="AB82" i="63"/>
  <c r="AK82" i="63"/>
  <c r="S83" i="63"/>
  <c r="Y83" i="63"/>
  <c r="AB83" i="63"/>
  <c r="AK83" i="63"/>
  <c r="M84" i="63"/>
  <c r="S84" i="63" s="1"/>
  <c r="X84" i="63"/>
  <c r="Y84" i="63"/>
  <c r="AB84" i="63"/>
  <c r="AK84" i="63"/>
  <c r="S85" i="63"/>
  <c r="Y85" i="63"/>
  <c r="AB85" i="63"/>
  <c r="AK85" i="63"/>
  <c r="M86" i="63"/>
  <c r="S86" i="63" s="1"/>
  <c r="Y86" i="63"/>
  <c r="AB86" i="63"/>
  <c r="AK86" i="63"/>
  <c r="M87" i="63"/>
  <c r="S87" i="63" s="1"/>
  <c r="Y87" i="63"/>
  <c r="AB87" i="63"/>
  <c r="AK87" i="63"/>
  <c r="S88" i="63"/>
  <c r="Y88" i="63"/>
  <c r="AB88" i="63"/>
  <c r="AK88" i="63"/>
  <c r="M89" i="63"/>
  <c r="Y89" i="63"/>
  <c r="AB89" i="63"/>
  <c r="AK89" i="63"/>
  <c r="M90" i="63"/>
  <c r="Y90" i="63"/>
  <c r="AB90" i="63"/>
  <c r="AK90" i="63"/>
  <c r="S91" i="63"/>
  <c r="Y91" i="63"/>
  <c r="AK91" i="63"/>
  <c r="M92" i="63"/>
  <c r="S92" i="63" s="1"/>
  <c r="Y92" i="63"/>
  <c r="AB92" i="63"/>
  <c r="AK92" i="63"/>
  <c r="M93" i="63"/>
  <c r="Q93" i="63" s="1"/>
  <c r="Y93" i="63"/>
  <c r="AB93" i="63"/>
  <c r="AK93" i="63"/>
  <c r="M94" i="63"/>
  <c r="S94" i="63" s="1"/>
  <c r="Y94" i="63"/>
  <c r="AB94" i="63"/>
  <c r="AK94" i="63"/>
  <c r="M95" i="63"/>
  <c r="S95" i="63" s="1"/>
  <c r="X95" i="63"/>
  <c r="Y95" i="63"/>
  <c r="AB95" i="63"/>
  <c r="AK95" i="63"/>
  <c r="AK57" i="63" s="1"/>
  <c r="M96" i="63"/>
  <c r="S96" i="63" s="1"/>
  <c r="Y96" i="63"/>
  <c r="AB96" i="63"/>
  <c r="AK96" i="63"/>
  <c r="M97" i="63"/>
  <c r="S97" i="63" s="1"/>
  <c r="Y97" i="63"/>
  <c r="AB97" i="63"/>
  <c r="AK97" i="63"/>
  <c r="M98" i="63"/>
  <c r="S98" i="63" s="1"/>
  <c r="Y98" i="63"/>
  <c r="AK98" i="63"/>
  <c r="M99" i="63"/>
  <c r="S99" i="63" s="1"/>
  <c r="AG99" i="63" s="1"/>
  <c r="AK99" i="63"/>
  <c r="M100" i="63"/>
  <c r="Y100" i="63"/>
  <c r="AB100" i="63"/>
  <c r="AK100" i="63"/>
  <c r="M101" i="63"/>
  <c r="S101" i="63" s="1"/>
  <c r="Y101" i="63"/>
  <c r="AB101" i="63"/>
  <c r="AK101" i="63"/>
  <c r="M102" i="63"/>
  <c r="S102" i="63" s="1"/>
  <c r="X102" i="63"/>
  <c r="Y102" i="63"/>
  <c r="AB102" i="63"/>
  <c r="AK102" i="63"/>
  <c r="M103" i="63"/>
  <c r="S103" i="63" s="1"/>
  <c r="X103" i="63"/>
  <c r="Y103" i="63"/>
  <c r="AB103" i="63"/>
  <c r="AK103" i="63"/>
  <c r="M104" i="63"/>
  <c r="S104" i="63" s="1"/>
  <c r="Y104" i="63"/>
  <c r="AB104" i="63"/>
  <c r="AK104" i="63"/>
  <c r="M105" i="63"/>
  <c r="S105" i="63" s="1"/>
  <c r="Y105" i="63"/>
  <c r="AB105" i="63"/>
  <c r="AK105" i="63"/>
  <c r="M106" i="63"/>
  <c r="S106" i="63" s="1"/>
  <c r="Y106" i="63"/>
  <c r="AB106" i="63"/>
  <c r="AK106" i="63"/>
  <c r="M107" i="63"/>
  <c r="S107" i="63" s="1"/>
  <c r="Y107" i="63"/>
  <c r="AB107" i="63"/>
  <c r="AK107" i="63"/>
  <c r="AP57" i="63"/>
  <c r="AQ57" i="63"/>
  <c r="AR57" i="63"/>
  <c r="AS57" i="63"/>
  <c r="AT57" i="63"/>
  <c r="T57" i="63"/>
  <c r="W57" i="63"/>
  <c r="AF57" i="63"/>
  <c r="G56" i="21"/>
  <c r="G46" i="21"/>
  <c r="G41" i="21"/>
  <c r="I28" i="63"/>
  <c r="M28" i="63" s="1"/>
  <c r="Y28" i="63"/>
  <c r="AB28" i="63"/>
  <c r="I29" i="63"/>
  <c r="M29" i="63" s="1"/>
  <c r="Y29" i="63"/>
  <c r="AB29" i="63"/>
  <c r="I30" i="63"/>
  <c r="M30" i="63" s="1"/>
  <c r="P30" i="63" s="1"/>
  <c r="Q30" i="63" s="1"/>
  <c r="S30" i="63" s="1"/>
  <c r="Y30" i="63"/>
  <c r="AB30" i="63"/>
  <c r="I31" i="63"/>
  <c r="M31" i="63" s="1"/>
  <c r="Q31" i="63" s="1"/>
  <c r="S31" i="63" s="1"/>
  <c r="Y31" i="63"/>
  <c r="AB31" i="63"/>
  <c r="I32" i="63"/>
  <c r="M32" i="63" s="1"/>
  <c r="AM32" i="63"/>
  <c r="Y32" i="63" s="1"/>
  <c r="I33" i="63"/>
  <c r="M33" i="63" s="1"/>
  <c r="P33" i="63" s="1"/>
  <c r="Q33" i="63" s="1"/>
  <c r="S33" i="63" s="1"/>
  <c r="Y33" i="63"/>
  <c r="AB33" i="63"/>
  <c r="I34" i="63"/>
  <c r="M34" i="63" s="1"/>
  <c r="Y34" i="63"/>
  <c r="AB34" i="63"/>
  <c r="I35" i="63"/>
  <c r="M35" i="63" s="1"/>
  <c r="Y35" i="63"/>
  <c r="AB35" i="63"/>
  <c r="P36" i="63"/>
  <c r="Q36" i="63" s="1"/>
  <c r="S36" i="63" s="1"/>
  <c r="Y36" i="63"/>
  <c r="AB36" i="63"/>
  <c r="I37" i="63"/>
  <c r="M37" i="63" s="1"/>
  <c r="Y37" i="63"/>
  <c r="AB37" i="63"/>
  <c r="I39" i="63"/>
  <c r="M39" i="63" s="1"/>
  <c r="Y39" i="63"/>
  <c r="AB39" i="63"/>
  <c r="I40" i="63"/>
  <c r="M40" i="63" s="1"/>
  <c r="P40" i="63" s="1"/>
  <c r="Q40" i="63" s="1"/>
  <c r="S40" i="63" s="1"/>
  <c r="Y40" i="63"/>
  <c r="AB40" i="63"/>
  <c r="I41" i="63"/>
  <c r="M41" i="63" s="1"/>
  <c r="Y41" i="63"/>
  <c r="AB41" i="63"/>
  <c r="Q42" i="63"/>
  <c r="S42" i="63" s="1"/>
  <c r="Y42" i="63"/>
  <c r="AB42" i="63"/>
  <c r="I43" i="63"/>
  <c r="M43" i="63" s="1"/>
  <c r="P43" i="63" s="1"/>
  <c r="Q43" i="63" s="1"/>
  <c r="S43" i="63" s="1"/>
  <c r="Y43" i="63"/>
  <c r="AB43" i="63"/>
  <c r="I44" i="63"/>
  <c r="M44" i="63" s="1"/>
  <c r="P44" i="63" s="1"/>
  <c r="Q44" i="63" s="1"/>
  <c r="S44" i="63" s="1"/>
  <c r="Y44" i="63"/>
  <c r="AB44" i="63"/>
  <c r="I45" i="63"/>
  <c r="M45" i="63" s="1"/>
  <c r="P45" i="63" s="1"/>
  <c r="Q45" i="63" s="1"/>
  <c r="S45" i="63" s="1"/>
  <c r="Y45" i="63"/>
  <c r="AB45" i="63"/>
  <c r="I46" i="63"/>
  <c r="M46" i="63" s="1"/>
  <c r="P46" i="63" s="1"/>
  <c r="Q46" i="63" s="1"/>
  <c r="S46" i="63" s="1"/>
  <c r="Y46" i="63"/>
  <c r="AB46" i="63"/>
  <c r="I47" i="63"/>
  <c r="M47" i="63" s="1"/>
  <c r="P47" i="63" s="1"/>
  <c r="Q47" i="63" s="1"/>
  <c r="S47" i="63" s="1"/>
  <c r="Y47" i="63"/>
  <c r="AB47" i="63"/>
  <c r="S48" i="63"/>
  <c r="V48" i="63"/>
  <c r="Y48" i="63"/>
  <c r="AB48" i="63"/>
  <c r="I49" i="63"/>
  <c r="M49" i="63" s="1"/>
  <c r="Y49" i="63"/>
  <c r="AB49" i="63"/>
  <c r="I50" i="63"/>
  <c r="M50" i="63" s="1"/>
  <c r="Y50" i="63"/>
  <c r="AB50" i="63"/>
  <c r="P51" i="63"/>
  <c r="Q51" i="63" s="1"/>
  <c r="S51" i="63" s="1"/>
  <c r="Y51" i="63"/>
  <c r="AB51" i="63"/>
  <c r="I52" i="63"/>
  <c r="M52" i="63" s="1"/>
  <c r="P52" i="63" s="1"/>
  <c r="Q52" i="63" s="1"/>
  <c r="Y52" i="63"/>
  <c r="AB52" i="63"/>
  <c r="I53" i="63"/>
  <c r="M53" i="63" s="1"/>
  <c r="P53" i="63" s="1"/>
  <c r="Q53" i="63" s="1"/>
  <c r="S53" i="63" s="1"/>
  <c r="Y53" i="63"/>
  <c r="AB53" i="63"/>
  <c r="I55" i="63"/>
  <c r="M55" i="63" s="1"/>
  <c r="P55" i="63" s="1"/>
  <c r="Q55" i="63" s="1"/>
  <c r="S55" i="63" s="1"/>
  <c r="Y55" i="63"/>
  <c r="AB55" i="63"/>
  <c r="AP27" i="63"/>
  <c r="AQ27" i="63"/>
  <c r="AR27" i="63"/>
  <c r="AS27" i="63"/>
  <c r="AT27" i="63"/>
  <c r="AI27" i="63"/>
  <c r="AJ27" i="63"/>
  <c r="T27" i="63"/>
  <c r="U27" i="63"/>
  <c r="W27" i="63"/>
  <c r="Z27" i="63"/>
  <c r="AC27" i="63"/>
  <c r="G27" i="60"/>
  <c r="G20" i="60"/>
  <c r="D30" i="53"/>
  <c r="D29" i="53"/>
  <c r="D28" i="53"/>
  <c r="Q63" i="21"/>
  <c r="Q62" i="21"/>
  <c r="Q61" i="21"/>
  <c r="Q55" i="21"/>
  <c r="Q54" i="21"/>
  <c r="Q53" i="21"/>
  <c r="Q52" i="21"/>
  <c r="Q51" i="21"/>
  <c r="Q50" i="21"/>
  <c r="S50" i="21" s="1"/>
  <c r="Q49" i="21"/>
  <c r="Q48" i="21"/>
  <c r="Q47" i="21"/>
  <c r="Q45" i="21"/>
  <c r="S45" i="21" s="1"/>
  <c r="Q44" i="21"/>
  <c r="Q43" i="21"/>
  <c r="Q40" i="21"/>
  <c r="S40" i="21" s="1"/>
  <c r="Q39" i="21"/>
  <c r="Q38" i="21"/>
  <c r="Q37" i="21"/>
  <c r="S37" i="21" s="1"/>
  <c r="Q36" i="21"/>
  <c r="S36" i="21" s="1"/>
  <c r="Q34" i="21"/>
  <c r="S34" i="21" s="1"/>
  <c r="Q24" i="21"/>
  <c r="Q23" i="21"/>
  <c r="Q22" i="21"/>
  <c r="Q19" i="21"/>
  <c r="S19" i="21" s="1"/>
  <c r="Q18" i="21"/>
  <c r="L30" i="53"/>
  <c r="L31" i="53"/>
  <c r="L29" i="53"/>
  <c r="Q46" i="60"/>
  <c r="N23" i="83" s="1"/>
  <c r="Q45" i="60"/>
  <c r="Q44" i="60"/>
  <c r="Q43" i="60"/>
  <c r="Q42" i="60"/>
  <c r="Q41" i="60"/>
  <c r="Q38" i="60"/>
  <c r="S38" i="60" s="1"/>
  <c r="Q37" i="60"/>
  <c r="Q36" i="60"/>
  <c r="Q35" i="60"/>
  <c r="Q34" i="60"/>
  <c r="Q33" i="60"/>
  <c r="Q32" i="60"/>
  <c r="Q31" i="60"/>
  <c r="Q30" i="60"/>
  <c r="Q29" i="60"/>
  <c r="Q23" i="60"/>
  <c r="Q22" i="60"/>
  <c r="Q21" i="60"/>
  <c r="Q19" i="60"/>
  <c r="Q18" i="60"/>
  <c r="Q17" i="60"/>
  <c r="Q16" i="60"/>
  <c r="Q15" i="60"/>
  <c r="S15" i="60" s="1"/>
  <c r="Q12" i="60"/>
  <c r="Q11" i="60"/>
  <c r="Q10" i="60"/>
  <c r="Q9" i="60"/>
  <c r="Q39" i="60"/>
  <c r="S39" i="60" s="1"/>
  <c r="Q21" i="21"/>
  <c r="Q25" i="21"/>
  <c r="S25" i="21" s="1"/>
  <c r="E40" i="60"/>
  <c r="Q40" i="60" s="1"/>
  <c r="N19" i="83" s="1"/>
  <c r="S19" i="83" s="1"/>
  <c r="Q26" i="60"/>
  <c r="S26" i="60" s="1"/>
  <c r="E20" i="60"/>
  <c r="P13" i="60"/>
  <c r="P13" i="21"/>
  <c r="P15" i="21"/>
  <c r="P14" i="21"/>
  <c r="P42" i="21"/>
  <c r="P43" i="21"/>
  <c r="P44" i="21"/>
  <c r="P45" i="21"/>
  <c r="Q91" i="63"/>
  <c r="Q88" i="63"/>
  <c r="Q85" i="63"/>
  <c r="Q83" i="63"/>
  <c r="Q81" i="63"/>
  <c r="Q79" i="63"/>
  <c r="Q76" i="63"/>
  <c r="Q71" i="63"/>
  <c r="Q70" i="63"/>
  <c r="Q66" i="63"/>
  <c r="Q65" i="63"/>
  <c r="Q59" i="63"/>
  <c r="Y25" i="63"/>
  <c r="Y24" i="63"/>
  <c r="Y23" i="63"/>
  <c r="Y22" i="63"/>
  <c r="Y6" i="63"/>
  <c r="AG6" i="63" s="1"/>
  <c r="H46" i="21"/>
  <c r="H56" i="21"/>
  <c r="E56" i="21"/>
  <c r="C26" i="66"/>
  <c r="C35" i="66"/>
  <c r="C17" i="66"/>
  <c r="C12" i="66"/>
  <c r="N27" i="60"/>
  <c r="M27" i="60"/>
  <c r="J27" i="60"/>
  <c r="H27" i="60"/>
  <c r="H20" i="60"/>
  <c r="N20" i="60"/>
  <c r="M20" i="60"/>
  <c r="J20" i="60"/>
  <c r="P20" i="21"/>
  <c r="AI57" i="63"/>
  <c r="AH57" i="63"/>
  <c r="AD57" i="63"/>
  <c r="AA57" i="63"/>
  <c r="AH27" i="63"/>
  <c r="AS5" i="63"/>
  <c r="AR5" i="63"/>
  <c r="AQ5" i="63"/>
  <c r="AP5" i="63"/>
  <c r="AO5" i="63"/>
  <c r="AI5" i="63"/>
  <c r="AA5" i="63"/>
  <c r="AE57" i="63"/>
  <c r="AE27" i="63"/>
  <c r="AD27" i="63"/>
  <c r="AA27" i="63"/>
  <c r="X27" i="63"/>
  <c r="AS109" i="63"/>
  <c r="AO109" i="63"/>
  <c r="AH109" i="63"/>
  <c r="AE109" i="63"/>
  <c r="AD109" i="63"/>
  <c r="AA109" i="63"/>
  <c r="Z109" i="63"/>
  <c r="X109" i="63"/>
  <c r="W109" i="63"/>
  <c r="V109" i="63"/>
  <c r="AH21" i="63"/>
  <c r="AK21" i="63" s="1"/>
  <c r="AL21" i="63" s="1"/>
  <c r="AH20" i="63"/>
  <c r="AK20" i="63" s="1"/>
  <c r="AL20" i="63" s="1"/>
  <c r="AH19" i="63"/>
  <c r="AK19" i="63" s="1"/>
  <c r="AL19" i="63" s="1"/>
  <c r="AH18" i="63"/>
  <c r="AK18" i="63" s="1"/>
  <c r="AL18" i="63" s="1"/>
  <c r="AH17" i="63"/>
  <c r="AK17" i="63" s="1"/>
  <c r="AL17" i="63" s="1"/>
  <c r="AH16" i="63"/>
  <c r="AK16" i="63" s="1"/>
  <c r="AL16" i="63" s="1"/>
  <c r="AH15" i="63"/>
  <c r="AK15" i="63" s="1"/>
  <c r="AL15" i="63" s="1"/>
  <c r="AH14" i="63"/>
  <c r="AK14" i="63" s="1"/>
  <c r="AL14" i="63" s="1"/>
  <c r="AH13" i="63"/>
  <c r="AK13" i="63" s="1"/>
  <c r="AL13" i="63" s="1"/>
  <c r="AH12" i="63"/>
  <c r="AK12" i="63" s="1"/>
  <c r="AL12" i="63" s="1"/>
  <c r="AH11" i="63"/>
  <c r="AK11" i="63" s="1"/>
  <c r="AL11" i="63" s="1"/>
  <c r="AH10" i="63"/>
  <c r="AK10" i="63" s="1"/>
  <c r="AL10" i="63" s="1"/>
  <c r="AH9" i="63"/>
  <c r="AK9" i="63" s="1"/>
  <c r="AL9" i="63" s="1"/>
  <c r="I42" i="63"/>
  <c r="I48" i="63"/>
  <c r="M48" i="63" s="1"/>
  <c r="M22" i="63"/>
  <c r="Q22" i="63" s="1"/>
  <c r="S22" i="63" s="1"/>
  <c r="AG22" i="63" s="1"/>
  <c r="AL22" i="63" s="1"/>
  <c r="AB22" i="63"/>
  <c r="M23" i="63"/>
  <c r="Q23" i="63" s="1"/>
  <c r="S23" i="63" s="1"/>
  <c r="AG23" i="63" s="1"/>
  <c r="AL23" i="63" s="1"/>
  <c r="AB23" i="63"/>
  <c r="M24" i="63"/>
  <c r="Q24" i="63" s="1"/>
  <c r="S24" i="63" s="1"/>
  <c r="AG24" i="63" s="1"/>
  <c r="AL24" i="63" s="1"/>
  <c r="AB24" i="63"/>
  <c r="M25" i="63"/>
  <c r="Q25" i="63" s="1"/>
  <c r="S25" i="63" s="1"/>
  <c r="AG25" i="63" s="1"/>
  <c r="AL25" i="63" s="1"/>
  <c r="AB25" i="63"/>
  <c r="P63" i="21"/>
  <c r="P62" i="21"/>
  <c r="K30" i="53"/>
  <c r="P49" i="21"/>
  <c r="P61" i="21"/>
  <c r="C29" i="53"/>
  <c r="C30" i="53"/>
  <c r="K31" i="53"/>
  <c r="P34" i="60"/>
  <c r="P18" i="60"/>
  <c r="P17" i="60"/>
  <c r="P19" i="60"/>
  <c r="P38" i="60"/>
  <c r="P23" i="60"/>
  <c r="P26" i="60"/>
  <c r="P12" i="60"/>
  <c r="P11" i="60"/>
  <c r="P16" i="60"/>
  <c r="P15" i="60"/>
  <c r="P10" i="60"/>
  <c r="P9" i="60"/>
  <c r="P21" i="21"/>
  <c r="P22" i="21"/>
  <c r="P23" i="21"/>
  <c r="P25" i="21"/>
  <c r="P54" i="21"/>
  <c r="P53" i="21"/>
  <c r="P51" i="21"/>
  <c r="P47" i="21"/>
  <c r="P40" i="21"/>
  <c r="P39" i="21"/>
  <c r="P38" i="21"/>
  <c r="P37" i="21"/>
  <c r="P36" i="21"/>
  <c r="P34" i="21"/>
  <c r="P24" i="21"/>
  <c r="P18" i="21"/>
  <c r="P52" i="21"/>
  <c r="P55" i="21"/>
  <c r="P48" i="21"/>
  <c r="P50" i="21"/>
  <c r="P30" i="60"/>
  <c r="P31" i="60"/>
  <c r="P32" i="60"/>
  <c r="P33" i="60"/>
  <c r="P35" i="60"/>
  <c r="P36" i="60"/>
  <c r="P37" i="60"/>
  <c r="P41" i="60"/>
  <c r="P42" i="60"/>
  <c r="P43" i="60"/>
  <c r="P22" i="60"/>
  <c r="P29" i="60"/>
  <c r="P45" i="60"/>
  <c r="K29" i="53"/>
  <c r="D20" i="60"/>
  <c r="P21" i="60"/>
  <c r="C28" i="53"/>
  <c r="P44" i="60"/>
  <c r="P46" i="60"/>
  <c r="P16" i="21"/>
  <c r="Q63" i="63"/>
  <c r="S93" i="63"/>
  <c r="AG111" i="63"/>
  <c r="AL111" i="63" s="1"/>
  <c r="AN111" i="63" s="1"/>
  <c r="AU111" i="63" s="1"/>
  <c r="L14" i="53" l="1"/>
  <c r="O14" i="53" s="1"/>
  <c r="N15" i="83"/>
  <c r="S15" i="83" s="1"/>
  <c r="K15" i="53"/>
  <c r="M16" i="83"/>
  <c r="K21" i="53"/>
  <c r="M22" i="83"/>
  <c r="K22" i="53"/>
  <c r="M22" i="53" s="1"/>
  <c r="M23" i="83"/>
  <c r="L21" i="53"/>
  <c r="N22" i="83"/>
  <c r="L15" i="53"/>
  <c r="O15" i="53" s="1"/>
  <c r="N16" i="83"/>
  <c r="S16" i="83" s="1"/>
  <c r="K28" i="53"/>
  <c r="C44" i="53" s="1"/>
  <c r="M29" i="83"/>
  <c r="K18" i="53"/>
  <c r="M19" i="83"/>
  <c r="D11" i="76"/>
  <c r="D10" i="76" s="1"/>
  <c r="D17" i="76" s="1"/>
  <c r="L22" i="53"/>
  <c r="L18" i="53"/>
  <c r="S40" i="60"/>
  <c r="E10" i="21"/>
  <c r="Y109" i="63"/>
  <c r="Q95" i="63"/>
  <c r="Q94" i="63"/>
  <c r="Q60" i="63"/>
  <c r="Q102" i="63"/>
  <c r="D48" i="60"/>
  <c r="Q99" i="63"/>
  <c r="Q92" i="63"/>
  <c r="Q101" i="63"/>
  <c r="Q104" i="63"/>
  <c r="AG106" i="63"/>
  <c r="AG81" i="63"/>
  <c r="AL81" i="63" s="1"/>
  <c r="AN81" i="63" s="1"/>
  <c r="AU81" i="63" s="1"/>
  <c r="AG65" i="63"/>
  <c r="AG60" i="63"/>
  <c r="AL60" i="63" s="1"/>
  <c r="AN60" i="63" s="1"/>
  <c r="AU60" i="63" s="1"/>
  <c r="AL65" i="63"/>
  <c r="AN65" i="63" s="1"/>
  <c r="AU65" i="63" s="1"/>
  <c r="AG73" i="63"/>
  <c r="AL73" i="63" s="1"/>
  <c r="AN73" i="63" s="1"/>
  <c r="AU73" i="63" s="1"/>
  <c r="AG76" i="63"/>
  <c r="AL76" i="63" s="1"/>
  <c r="AN76" i="63" s="1"/>
  <c r="AU76" i="63" s="1"/>
  <c r="AL106" i="63"/>
  <c r="AN106" i="63" s="1"/>
  <c r="AU106" i="63" s="1"/>
  <c r="AG85" i="63"/>
  <c r="AL85" i="63" s="1"/>
  <c r="AN85" i="63" s="1"/>
  <c r="AU85" i="63" s="1"/>
  <c r="AG79" i="63"/>
  <c r="AL79" i="63" s="1"/>
  <c r="AN79" i="63" s="1"/>
  <c r="AU79" i="63" s="1"/>
  <c r="AG71" i="63"/>
  <c r="AL71" i="63" s="1"/>
  <c r="AN71" i="63" s="1"/>
  <c r="AU71" i="63" s="1"/>
  <c r="AG63" i="63"/>
  <c r="AL63" i="63" s="1"/>
  <c r="AN63" i="63" s="1"/>
  <c r="AU63" i="63" s="1"/>
  <c r="Q25" i="60"/>
  <c r="S25" i="60" s="1"/>
  <c r="D352" i="70"/>
  <c r="E329" i="70"/>
  <c r="E55" i="60" s="1"/>
  <c r="E191" i="70"/>
  <c r="E291" i="70" s="1"/>
  <c r="Q74" i="63"/>
  <c r="Q87" i="63"/>
  <c r="Q86" i="63"/>
  <c r="AN8" i="63"/>
  <c r="AU8" i="63" s="1"/>
  <c r="AN12" i="63"/>
  <c r="AU12" i="63" s="1"/>
  <c r="AN16" i="63"/>
  <c r="AU16" i="63" s="1"/>
  <c r="AN20" i="63"/>
  <c r="AU20" i="63" s="1"/>
  <c r="Q72" i="63"/>
  <c r="Q98" i="63"/>
  <c r="AG91" i="63"/>
  <c r="AL91" i="63" s="1"/>
  <c r="AN91" i="63" s="1"/>
  <c r="AU91" i="63" s="1"/>
  <c r="AG82" i="63"/>
  <c r="AL82" i="63" s="1"/>
  <c r="AN82" i="63" s="1"/>
  <c r="AU82" i="63" s="1"/>
  <c r="N57" i="21"/>
  <c r="N65" i="21" s="1"/>
  <c r="P24" i="60"/>
  <c r="K14" i="53"/>
  <c r="E14" i="60"/>
  <c r="Q14" i="60" s="1"/>
  <c r="N11" i="83" s="1"/>
  <c r="L11" i="53"/>
  <c r="AN21" i="63"/>
  <c r="AU21" i="63" s="1"/>
  <c r="AN15" i="63"/>
  <c r="AU15" i="63" s="1"/>
  <c r="AG80" i="63"/>
  <c r="AL80" i="63" s="1"/>
  <c r="AN80" i="63" s="1"/>
  <c r="AU80" i="63" s="1"/>
  <c r="AG78" i="63"/>
  <c r="AL78" i="63" s="1"/>
  <c r="AN78" i="63" s="1"/>
  <c r="AU78" i="63" s="1"/>
  <c r="D191" i="70"/>
  <c r="AG97" i="63"/>
  <c r="AL97" i="63" s="1"/>
  <c r="AN97" i="63" s="1"/>
  <c r="AU97" i="63" s="1"/>
  <c r="AG72" i="63"/>
  <c r="AL72" i="63" s="1"/>
  <c r="AN72" i="63" s="1"/>
  <c r="AU72" i="63" s="1"/>
  <c r="AG70" i="63"/>
  <c r="AL70" i="63" s="1"/>
  <c r="AN70" i="63" s="1"/>
  <c r="AU70" i="63" s="1"/>
  <c r="AG66" i="63"/>
  <c r="AL66" i="63" s="1"/>
  <c r="AN66" i="63" s="1"/>
  <c r="AU66" i="63" s="1"/>
  <c r="AG96" i="63"/>
  <c r="AL96" i="63" s="1"/>
  <c r="AN96" i="63" s="1"/>
  <c r="AU96" i="63" s="1"/>
  <c r="AG88" i="63"/>
  <c r="AL88" i="63" s="1"/>
  <c r="AN88" i="63" s="1"/>
  <c r="AU88" i="63" s="1"/>
  <c r="AB57" i="63"/>
  <c r="AG101" i="63"/>
  <c r="AL101" i="63" s="1"/>
  <c r="AN101" i="63" s="1"/>
  <c r="AU101" i="63" s="1"/>
  <c r="AG83" i="63"/>
  <c r="AL83" i="63" s="1"/>
  <c r="AN83" i="63" s="1"/>
  <c r="AU83" i="63" s="1"/>
  <c r="Q82" i="63"/>
  <c r="Q78" i="63"/>
  <c r="AG53" i="63"/>
  <c r="AL53" i="63" s="1"/>
  <c r="AN53" i="63" s="1"/>
  <c r="AU53" i="63" s="1"/>
  <c r="AG107" i="63"/>
  <c r="AL107" i="63" s="1"/>
  <c r="AN107" i="63" s="1"/>
  <c r="AU107" i="63" s="1"/>
  <c r="AG105" i="63"/>
  <c r="AL105" i="63" s="1"/>
  <c r="AN105" i="63" s="1"/>
  <c r="AU105" i="63" s="1"/>
  <c r="AG104" i="63"/>
  <c r="AL104" i="63" s="1"/>
  <c r="AN104" i="63" s="1"/>
  <c r="AU104" i="63" s="1"/>
  <c r="AG103" i="63"/>
  <c r="AL103" i="63" s="1"/>
  <c r="AN103" i="63" s="1"/>
  <c r="AU103" i="63" s="1"/>
  <c r="AG102" i="63"/>
  <c r="AL102" i="63" s="1"/>
  <c r="AN102" i="63" s="1"/>
  <c r="AU102" i="63" s="1"/>
  <c r="AG95" i="63"/>
  <c r="AL95" i="63" s="1"/>
  <c r="AN95" i="63" s="1"/>
  <c r="AU95" i="63" s="1"/>
  <c r="AG94" i="63"/>
  <c r="AL94" i="63" s="1"/>
  <c r="AN94" i="63" s="1"/>
  <c r="AU94" i="63" s="1"/>
  <c r="AG92" i="63"/>
  <c r="AL92" i="63" s="1"/>
  <c r="AN92" i="63" s="1"/>
  <c r="AU92" i="63" s="1"/>
  <c r="AG87" i="63"/>
  <c r="AL87" i="63" s="1"/>
  <c r="AN87" i="63" s="1"/>
  <c r="AU87" i="63" s="1"/>
  <c r="AG86" i="63"/>
  <c r="AL86" i="63" s="1"/>
  <c r="AN86" i="63" s="1"/>
  <c r="AU86" i="63" s="1"/>
  <c r="AG84" i="63"/>
  <c r="AL84" i="63" s="1"/>
  <c r="AN84" i="63" s="1"/>
  <c r="AU84" i="63" s="1"/>
  <c r="AG68" i="63"/>
  <c r="AL68" i="63" s="1"/>
  <c r="AN68" i="63" s="1"/>
  <c r="AU68" i="63" s="1"/>
  <c r="Q73" i="63"/>
  <c r="Q103" i="63"/>
  <c r="Q80" i="63"/>
  <c r="Q58" i="63"/>
  <c r="Q64" i="63"/>
  <c r="Q96" i="63"/>
  <c r="AT5" i="63"/>
  <c r="AT3" i="63" s="1"/>
  <c r="AN14" i="63"/>
  <c r="AU14" i="63" s="1"/>
  <c r="Q67" i="63"/>
  <c r="AN13" i="63"/>
  <c r="AU13" i="63" s="1"/>
  <c r="AN11" i="63"/>
  <c r="AU11" i="63" s="1"/>
  <c r="AD3" i="63"/>
  <c r="AS3" i="63"/>
  <c r="P12" i="21"/>
  <c r="D17" i="21"/>
  <c r="P8" i="21"/>
  <c r="D10" i="21"/>
  <c r="AG59" i="63"/>
  <c r="AL59" i="63" s="1"/>
  <c r="AN59" i="63" s="1"/>
  <c r="AU59" i="63" s="1"/>
  <c r="E30" i="53"/>
  <c r="U3" i="63"/>
  <c r="AN10" i="63"/>
  <c r="AU10" i="63" s="1"/>
  <c r="Q106" i="63"/>
  <c r="AG45" i="63"/>
  <c r="AL45" i="63" s="1"/>
  <c r="AN45" i="63" s="1"/>
  <c r="AU45" i="63" s="1"/>
  <c r="AN19" i="63"/>
  <c r="AU19" i="63" s="1"/>
  <c r="Q107" i="63"/>
  <c r="AL6" i="63"/>
  <c r="AN6" i="63" s="1"/>
  <c r="AU6" i="63" s="1"/>
  <c r="M30" i="53"/>
  <c r="E28" i="53"/>
  <c r="AB32" i="63"/>
  <c r="AB27" i="63" s="1"/>
  <c r="M29" i="53"/>
  <c r="M21" i="53"/>
  <c r="M31" i="53"/>
  <c r="E29" i="53"/>
  <c r="AN7" i="63"/>
  <c r="AU7" i="63" s="1"/>
  <c r="C11" i="66"/>
  <c r="Y5" i="63"/>
  <c r="AF3" i="63"/>
  <c r="AO3" i="63"/>
  <c r="AK27" i="63"/>
  <c r="H47" i="60"/>
  <c r="W3" i="63"/>
  <c r="AG46" i="63"/>
  <c r="AL46" i="63" s="1"/>
  <c r="AN46" i="63" s="1"/>
  <c r="AU46" i="63" s="1"/>
  <c r="AG67" i="63"/>
  <c r="AL67" i="63" s="1"/>
  <c r="AN67" i="63" s="1"/>
  <c r="AU67" i="63" s="1"/>
  <c r="AG58" i="63"/>
  <c r="AL58" i="63" s="1"/>
  <c r="AN58" i="63" s="1"/>
  <c r="P20" i="60"/>
  <c r="AK109" i="63"/>
  <c r="T3" i="63"/>
  <c r="AP3" i="63"/>
  <c r="AG74" i="63"/>
  <c r="AL74" i="63" s="1"/>
  <c r="AN74" i="63" s="1"/>
  <c r="AU74" i="63" s="1"/>
  <c r="AG64" i="63"/>
  <c r="AL64" i="63" s="1"/>
  <c r="AN64" i="63" s="1"/>
  <c r="AU64" i="63" s="1"/>
  <c r="AG44" i="63"/>
  <c r="AL44" i="63" s="1"/>
  <c r="AN44" i="63" s="1"/>
  <c r="AU44" i="63" s="1"/>
  <c r="AG42" i="63"/>
  <c r="AL42" i="63" s="1"/>
  <c r="AN42" i="63" s="1"/>
  <c r="AU42" i="63" s="1"/>
  <c r="AG55" i="63"/>
  <c r="AL55" i="63" s="1"/>
  <c r="AN55" i="63" s="1"/>
  <c r="AU55" i="63" s="1"/>
  <c r="Y27" i="63"/>
  <c r="AH5" i="63"/>
  <c r="AN18" i="63"/>
  <c r="AU18" i="63" s="1"/>
  <c r="S112" i="63"/>
  <c r="Q109" i="63"/>
  <c r="AI3" i="63"/>
  <c r="AG43" i="63"/>
  <c r="AL43" i="63" s="1"/>
  <c r="AN43" i="63" s="1"/>
  <c r="AU43" i="63" s="1"/>
  <c r="AG47" i="63"/>
  <c r="AL47" i="63" s="1"/>
  <c r="AN47" i="63" s="1"/>
  <c r="AU47" i="63" s="1"/>
  <c r="Z3" i="63"/>
  <c r="AL99" i="63"/>
  <c r="AN99" i="63" s="1"/>
  <c r="AU99" i="63" s="1"/>
  <c r="Y57" i="63"/>
  <c r="X57" i="63"/>
  <c r="X3" i="63" s="1"/>
  <c r="AG113" i="63"/>
  <c r="AL113" i="63" s="1"/>
  <c r="AN113" i="63" s="1"/>
  <c r="AU113" i="63" s="1"/>
  <c r="S90" i="63"/>
  <c r="AG90" i="63" s="1"/>
  <c r="AL90" i="63" s="1"/>
  <c r="AN90" i="63" s="1"/>
  <c r="AU90" i="63" s="1"/>
  <c r="Q90" i="63"/>
  <c r="S89" i="63"/>
  <c r="AG89" i="63" s="1"/>
  <c r="AL89" i="63" s="1"/>
  <c r="AN89" i="63" s="1"/>
  <c r="AU89" i="63" s="1"/>
  <c r="Q89" i="63"/>
  <c r="S62" i="63"/>
  <c r="AG62" i="63" s="1"/>
  <c r="AL62" i="63" s="1"/>
  <c r="AN62" i="63" s="1"/>
  <c r="AU62" i="63" s="1"/>
  <c r="Q62" i="63"/>
  <c r="AG93" i="63"/>
  <c r="AL93" i="63" s="1"/>
  <c r="AN93" i="63" s="1"/>
  <c r="AU93" i="63" s="1"/>
  <c r="AJ5" i="63"/>
  <c r="AJ3" i="63" s="1"/>
  <c r="Q84" i="63"/>
  <c r="AN17" i="63"/>
  <c r="AU17" i="63" s="1"/>
  <c r="S100" i="63"/>
  <c r="AG100" i="63" s="1"/>
  <c r="AL100" i="63" s="1"/>
  <c r="AN100" i="63" s="1"/>
  <c r="AU100" i="63" s="1"/>
  <c r="Q100" i="63"/>
  <c r="S77" i="63"/>
  <c r="AG77" i="63" s="1"/>
  <c r="AL77" i="63" s="1"/>
  <c r="AN77" i="63" s="1"/>
  <c r="AU77" i="63" s="1"/>
  <c r="Q77" i="63"/>
  <c r="S75" i="63"/>
  <c r="AG75" i="63" s="1"/>
  <c r="AL75" i="63" s="1"/>
  <c r="AN75" i="63" s="1"/>
  <c r="AU75" i="63" s="1"/>
  <c r="Q75" i="63"/>
  <c r="S69" i="63"/>
  <c r="AG69" i="63" s="1"/>
  <c r="AL69" i="63" s="1"/>
  <c r="AN69" i="63" s="1"/>
  <c r="AU69" i="63" s="1"/>
  <c r="Q69" i="63"/>
  <c r="S61" i="63"/>
  <c r="Q61" i="63"/>
  <c r="AN25" i="63"/>
  <c r="AU25" i="63" s="1"/>
  <c r="AN24" i="63"/>
  <c r="AU24" i="63" s="1"/>
  <c r="AN23" i="63"/>
  <c r="AU23" i="63" s="1"/>
  <c r="AN9" i="63"/>
  <c r="AU9" i="63" s="1"/>
  <c r="AA3" i="63"/>
  <c r="AC3" i="63"/>
  <c r="D549" i="70"/>
  <c r="C18" i="83" s="1"/>
  <c r="AG36" i="63"/>
  <c r="AL36" i="63" s="1"/>
  <c r="AN36" i="63" s="1"/>
  <c r="AU36" i="63" s="1"/>
  <c r="Q13" i="60"/>
  <c r="S13" i="60" s="1"/>
  <c r="Q24" i="60"/>
  <c r="S24" i="60" s="1"/>
  <c r="E27" i="60"/>
  <c r="Q27" i="60" s="1"/>
  <c r="Q56" i="21"/>
  <c r="D23" i="83" s="1"/>
  <c r="I23" i="83" s="1"/>
  <c r="Q11" i="21"/>
  <c r="J17" i="21"/>
  <c r="H57" i="21"/>
  <c r="Q13" i="21"/>
  <c r="S13" i="21" s="1"/>
  <c r="Q15" i="21"/>
  <c r="S15" i="21" s="1"/>
  <c r="P46" i="21"/>
  <c r="Q12" i="21"/>
  <c r="S12" i="21" s="1"/>
  <c r="Q9" i="21"/>
  <c r="Q16" i="21"/>
  <c r="S16" i="21" s="1"/>
  <c r="Q8" i="60"/>
  <c r="S8" i="60" s="1"/>
  <c r="Q20" i="60"/>
  <c r="N21" i="83" s="1"/>
  <c r="M47" i="60"/>
  <c r="S52" i="63"/>
  <c r="V52" i="63"/>
  <c r="AU110" i="63"/>
  <c r="M10" i="21"/>
  <c r="P56" i="21"/>
  <c r="C23" i="83" s="1"/>
  <c r="AE3" i="63"/>
  <c r="AG48" i="63"/>
  <c r="AL48" i="63" s="1"/>
  <c r="AN48" i="63" s="1"/>
  <c r="AU48" i="63" s="1"/>
  <c r="P39" i="60"/>
  <c r="AQ3" i="63"/>
  <c r="AR3" i="63"/>
  <c r="Q105" i="63"/>
  <c r="Q68" i="63"/>
  <c r="Q97" i="63"/>
  <c r="D14" i="60"/>
  <c r="P14" i="60" s="1"/>
  <c r="AG40" i="63"/>
  <c r="AL40" i="63" s="1"/>
  <c r="AN40" i="63" s="1"/>
  <c r="AU40" i="63" s="1"/>
  <c r="AG33" i="63"/>
  <c r="AL33" i="63" s="1"/>
  <c r="AN33" i="63" s="1"/>
  <c r="AU33" i="63" s="1"/>
  <c r="AG30" i="63"/>
  <c r="AL30" i="63" s="1"/>
  <c r="AN30" i="63" s="1"/>
  <c r="AU30" i="63" s="1"/>
  <c r="AG98" i="63"/>
  <c r="AL98" i="63" s="1"/>
  <c r="AN98" i="63" s="1"/>
  <c r="AU98" i="63" s="1"/>
  <c r="Q14" i="21"/>
  <c r="S14" i="21" s="1"/>
  <c r="AG51" i="63"/>
  <c r="AL51" i="63" s="1"/>
  <c r="AN51" i="63" s="1"/>
  <c r="AU51" i="63" s="1"/>
  <c r="AG31" i="63"/>
  <c r="AL31" i="63" s="1"/>
  <c r="AN31" i="63" s="1"/>
  <c r="AU31" i="63" s="1"/>
  <c r="P26" i="21"/>
  <c r="Q26" i="21"/>
  <c r="M17" i="21"/>
  <c r="P9" i="21"/>
  <c r="G47" i="60"/>
  <c r="Q28" i="60"/>
  <c r="N18" i="83" s="1"/>
  <c r="S18" i="83" s="1"/>
  <c r="N47" i="60"/>
  <c r="J47" i="60"/>
  <c r="D27" i="60"/>
  <c r="P50" i="63"/>
  <c r="Q50" i="63" s="1"/>
  <c r="S50" i="63" s="1"/>
  <c r="AG50" i="63" s="1"/>
  <c r="AL50" i="63" s="1"/>
  <c r="AN50" i="63" s="1"/>
  <c r="AU50" i="63" s="1"/>
  <c r="P41" i="63"/>
  <c r="Q41" i="63" s="1"/>
  <c r="S41" i="63" s="1"/>
  <c r="AG41" i="63" s="1"/>
  <c r="AL41" i="63" s="1"/>
  <c r="AN41" i="63" s="1"/>
  <c r="AU41" i="63" s="1"/>
  <c r="P37" i="63"/>
  <c r="Q37" i="63" s="1"/>
  <c r="P34" i="63"/>
  <c r="Q34" i="63" s="1"/>
  <c r="P32" i="63"/>
  <c r="Q32" i="63" s="1"/>
  <c r="S32" i="63" s="1"/>
  <c r="AG32" i="63" s="1"/>
  <c r="AL32" i="63" s="1"/>
  <c r="AN32" i="63" s="1"/>
  <c r="AU32" i="63" s="1"/>
  <c r="P49" i="63"/>
  <c r="Q49" i="63" s="1"/>
  <c r="S49" i="63" s="1"/>
  <c r="AG49" i="63" s="1"/>
  <c r="AL49" i="63" s="1"/>
  <c r="AN49" i="63" s="1"/>
  <c r="AU49" i="63" s="1"/>
  <c r="P39" i="63"/>
  <c r="Q39" i="63" s="1"/>
  <c r="S39" i="63" s="1"/>
  <c r="AG39" i="63" s="1"/>
  <c r="AL39" i="63" s="1"/>
  <c r="AN39" i="63" s="1"/>
  <c r="AU39" i="63" s="1"/>
  <c r="P35" i="63"/>
  <c r="Q35" i="63" s="1"/>
  <c r="S35" i="63" s="1"/>
  <c r="AG35" i="63" s="1"/>
  <c r="AL35" i="63" s="1"/>
  <c r="AN35" i="63" s="1"/>
  <c r="AU35" i="63" s="1"/>
  <c r="P28" i="63"/>
  <c r="Q28" i="63" s="1"/>
  <c r="P29" i="63"/>
  <c r="Q29" i="63" s="1"/>
  <c r="S29" i="63" s="1"/>
  <c r="AG29" i="63" s="1"/>
  <c r="AL29" i="63" s="1"/>
  <c r="AN29" i="63" s="1"/>
  <c r="AU29" i="63" s="1"/>
  <c r="D13" i="53" l="1"/>
  <c r="G13" i="53" s="1"/>
  <c r="D14" i="83"/>
  <c r="I14" i="83" s="1"/>
  <c r="S26" i="21"/>
  <c r="N20" i="83"/>
  <c r="S20" i="83" s="1"/>
  <c r="S21" i="83"/>
  <c r="D11" i="53"/>
  <c r="G11" i="53" s="1"/>
  <c r="D12" i="83"/>
  <c r="I12" i="83" s="1"/>
  <c r="S11" i="21"/>
  <c r="S27" i="60"/>
  <c r="N14" i="83"/>
  <c r="S14" i="83" s="1"/>
  <c r="N10" i="83"/>
  <c r="S11" i="83"/>
  <c r="M18" i="53"/>
  <c r="O18" i="53"/>
  <c r="C13" i="53"/>
  <c r="C14" i="83"/>
  <c r="K10" i="53"/>
  <c r="M11" i="83"/>
  <c r="Q10" i="21"/>
  <c r="S9" i="21"/>
  <c r="C21" i="53"/>
  <c r="C22" i="83"/>
  <c r="K20" i="53"/>
  <c r="K19" i="53" s="1"/>
  <c r="K35" i="53" s="1"/>
  <c r="M21" i="83"/>
  <c r="M20" i="83" s="1"/>
  <c r="M11" i="53"/>
  <c r="O11" i="53"/>
  <c r="M14" i="53"/>
  <c r="M15" i="53"/>
  <c r="D22" i="53"/>
  <c r="G22" i="53" s="1"/>
  <c r="S56" i="21"/>
  <c r="L17" i="53"/>
  <c r="O17" i="53" s="1"/>
  <c r="S28" i="60"/>
  <c r="L20" i="53"/>
  <c r="S20" i="60"/>
  <c r="L10" i="53"/>
  <c r="O10" i="53" s="1"/>
  <c r="S14" i="60"/>
  <c r="C17" i="53"/>
  <c r="D32" i="21"/>
  <c r="P32" i="21" s="1"/>
  <c r="Y3" i="63"/>
  <c r="AB3" i="63"/>
  <c r="E331" i="70"/>
  <c r="C22" i="53"/>
  <c r="H65" i="21"/>
  <c r="N50" i="60"/>
  <c r="AH3" i="63"/>
  <c r="AK5" i="63"/>
  <c r="AK3" i="63" s="1"/>
  <c r="M10" i="53"/>
  <c r="AG52" i="63"/>
  <c r="AL52" i="63" s="1"/>
  <c r="AN52" i="63" s="1"/>
  <c r="AU52" i="63" s="1"/>
  <c r="D47" i="60"/>
  <c r="AG112" i="63"/>
  <c r="S109" i="63"/>
  <c r="AG61" i="63"/>
  <c r="AL61" i="63" s="1"/>
  <c r="AN61" i="63" s="1"/>
  <c r="AU61" i="63" s="1"/>
  <c r="S57" i="63"/>
  <c r="P17" i="21"/>
  <c r="L13" i="53"/>
  <c r="Q47" i="60"/>
  <c r="S47" i="60" s="1"/>
  <c r="E47" i="60"/>
  <c r="M57" i="21"/>
  <c r="P25" i="60"/>
  <c r="AU58" i="63"/>
  <c r="Q57" i="63"/>
  <c r="AN22" i="63"/>
  <c r="AL5" i="63"/>
  <c r="J10" i="21"/>
  <c r="Q17" i="21"/>
  <c r="P28" i="60"/>
  <c r="P27" i="60"/>
  <c r="M14" i="83" s="1"/>
  <c r="S28" i="63"/>
  <c r="Q27" i="63"/>
  <c r="S34" i="63"/>
  <c r="S37" i="63"/>
  <c r="V37" i="63"/>
  <c r="P35" i="21"/>
  <c r="P41" i="21" s="1"/>
  <c r="D41" i="21"/>
  <c r="D10" i="53" l="1"/>
  <c r="G10" i="53" s="1"/>
  <c r="D11" i="83"/>
  <c r="S10" i="21"/>
  <c r="N24" i="83"/>
  <c r="S10" i="83"/>
  <c r="C20" i="53"/>
  <c r="C19" i="53" s="1"/>
  <c r="K36" i="53" s="1"/>
  <c r="K37" i="53" s="1"/>
  <c r="C21" i="83"/>
  <c r="C20" i="83" s="1"/>
  <c r="D13" i="83"/>
  <c r="I13" i="83" s="1"/>
  <c r="S17" i="21"/>
  <c r="E13" i="53"/>
  <c r="E22" i="53"/>
  <c r="K17" i="53"/>
  <c r="M17" i="53" s="1"/>
  <c r="M18" i="83"/>
  <c r="M10" i="83" s="1"/>
  <c r="M24" i="83" s="1"/>
  <c r="C12" i="53"/>
  <c r="C13" i="83"/>
  <c r="L9" i="53"/>
  <c r="O13" i="53"/>
  <c r="L19" i="53"/>
  <c r="O20" i="53"/>
  <c r="M20" i="53"/>
  <c r="E56" i="60"/>
  <c r="E58" i="60" s="1"/>
  <c r="N48" i="60"/>
  <c r="N55" i="60" s="1"/>
  <c r="N56" i="60" s="1"/>
  <c r="N58" i="60" s="1"/>
  <c r="N67" i="21"/>
  <c r="AL57" i="63"/>
  <c r="AN57" i="63"/>
  <c r="M50" i="60"/>
  <c r="M65" i="21"/>
  <c r="Q3" i="63"/>
  <c r="AL112" i="63"/>
  <c r="AN112" i="63" s="1"/>
  <c r="AG109" i="63"/>
  <c r="AG57" i="63"/>
  <c r="AU57" i="63"/>
  <c r="AU22" i="63"/>
  <c r="AN5" i="63"/>
  <c r="D12" i="53"/>
  <c r="G12" i="53" s="1"/>
  <c r="K13" i="53"/>
  <c r="P47" i="60"/>
  <c r="AG37" i="63"/>
  <c r="AL37" i="63" s="1"/>
  <c r="AN37" i="63" s="1"/>
  <c r="AU37" i="63" s="1"/>
  <c r="V34" i="63"/>
  <c r="V27" i="63" s="1"/>
  <c r="AG28" i="63"/>
  <c r="S27" i="63"/>
  <c r="S24" i="83" l="1"/>
  <c r="I11" i="83"/>
  <c r="L35" i="53"/>
  <c r="O19" i="53"/>
  <c r="M19" i="53"/>
  <c r="D35" i="53"/>
  <c r="O9" i="53"/>
  <c r="M48" i="60"/>
  <c r="M55" i="60" s="1"/>
  <c r="M56" i="60" s="1"/>
  <c r="M58" i="60" s="1"/>
  <c r="M67" i="21"/>
  <c r="K9" i="53"/>
  <c r="M13" i="53"/>
  <c r="M9" i="53" s="1"/>
  <c r="L23" i="53"/>
  <c r="E12" i="53"/>
  <c r="AL109" i="63"/>
  <c r="AU112" i="63"/>
  <c r="AU109" i="63" s="1"/>
  <c r="AN109" i="63"/>
  <c r="AU5" i="63"/>
  <c r="J57" i="21"/>
  <c r="AL28" i="63"/>
  <c r="AN28" i="63" s="1"/>
  <c r="V3" i="63"/>
  <c r="AG34" i="63"/>
  <c r="AL34" i="63" s="1"/>
  <c r="AN34" i="63" s="1"/>
  <c r="AU34" i="63" s="1"/>
  <c r="D41" i="53" l="1"/>
  <c r="O23" i="53"/>
  <c r="K23" i="53"/>
  <c r="C41" i="53" s="1"/>
  <c r="C35" i="53"/>
  <c r="J50" i="60"/>
  <c r="J65" i="21"/>
  <c r="AG27" i="63"/>
  <c r="AL27" i="63" s="1"/>
  <c r="AL3" i="63" s="1"/>
  <c r="AG3" i="63"/>
  <c r="S3" i="63"/>
  <c r="AN27" i="63"/>
  <c r="AU28" i="63"/>
  <c r="G10" i="21"/>
  <c r="P10" i="21"/>
  <c r="C10" i="53" l="1"/>
  <c r="E10" i="53" s="1"/>
  <c r="C11" i="83"/>
  <c r="M23" i="53"/>
  <c r="J48" i="60"/>
  <c r="P48" i="60" s="1"/>
  <c r="J67" i="21"/>
  <c r="AU27" i="63"/>
  <c r="J55" i="60" l="1"/>
  <c r="J56" i="60" s="1"/>
  <c r="J58" i="60" s="1"/>
  <c r="AN3" i="63"/>
  <c r="AU3" i="63" s="1"/>
  <c r="P11" i="21" l="1"/>
  <c r="C12" i="83" s="1"/>
  <c r="G57" i="21"/>
  <c r="G50" i="60" l="1"/>
  <c r="G65" i="21"/>
  <c r="C11" i="53"/>
  <c r="E11" i="53" s="1"/>
  <c r="G55" i="60"/>
  <c r="G56" i="60" s="1"/>
  <c r="P50" i="60" l="1"/>
  <c r="M27" i="83" s="1"/>
  <c r="D60" i="21"/>
  <c r="P64" i="21"/>
  <c r="P58" i="21"/>
  <c r="P55" i="60"/>
  <c r="C25" i="53" l="1"/>
  <c r="C26" i="83"/>
  <c r="C25" i="83" s="1"/>
  <c r="P56" i="60"/>
  <c r="M26" i="83"/>
  <c r="M25" i="83" s="1"/>
  <c r="M34" i="83" s="1"/>
  <c r="K26" i="53"/>
  <c r="P57" i="60"/>
  <c r="P58" i="60" s="1"/>
  <c r="G58" i="60"/>
  <c r="G67" i="21"/>
  <c r="P60" i="21"/>
  <c r="C27" i="83" s="1"/>
  <c r="C24" i="53"/>
  <c r="K25" i="53"/>
  <c r="C26" i="53" l="1"/>
  <c r="P66" i="21"/>
  <c r="K24" i="53"/>
  <c r="K33" i="53" s="1"/>
  <c r="B9" i="56" l="1"/>
  <c r="E18" i="53"/>
  <c r="B8" i="56" l="1"/>
  <c r="D548" i="70"/>
  <c r="D31" i="21" l="1"/>
  <c r="P31" i="21" s="1"/>
  <c r="C17" i="83"/>
  <c r="D547" i="70"/>
  <c r="D30" i="21" s="1"/>
  <c r="C16" i="83" s="1"/>
  <c r="C15" i="83" s="1"/>
  <c r="C10" i="83" s="1"/>
  <c r="C24" i="83" s="1"/>
  <c r="C34" i="83" s="1"/>
  <c r="C16" i="53"/>
  <c r="D550" i="70" l="1"/>
  <c r="D33" i="21" s="1"/>
  <c r="P33" i="21" s="1"/>
  <c r="C15" i="53"/>
  <c r="C14" i="53" s="1"/>
  <c r="P30" i="21"/>
  <c r="D680" i="70" l="1"/>
  <c r="D57" i="21" s="1"/>
  <c r="P57" i="21" s="1"/>
  <c r="P65" i="21" s="1"/>
  <c r="P67" i="21" s="1"/>
  <c r="D723" i="70"/>
  <c r="D65" i="21" s="1"/>
  <c r="D67" i="21" s="1"/>
  <c r="C9" i="53" l="1"/>
  <c r="C36" i="53" s="1"/>
  <c r="C37" i="53" s="1"/>
  <c r="C23" i="53" l="1"/>
  <c r="C42" i="53" s="1"/>
  <c r="C43" i="53" s="1"/>
  <c r="C45" i="53" s="1"/>
  <c r="C33" i="53" l="1"/>
  <c r="C30" i="56"/>
  <c r="C10" i="56" s="1"/>
  <c r="D18" i="83" s="1"/>
  <c r="I18" i="83" s="1"/>
  <c r="E549" i="70" l="1"/>
  <c r="E32" i="21" s="1"/>
  <c r="Q32" i="21" s="1"/>
  <c r="D17" i="53"/>
  <c r="G17" i="53" s="1"/>
  <c r="E17" i="53" l="1"/>
  <c r="D291" i="70"/>
  <c r="D331" i="70"/>
  <c r="D56" i="60" s="1"/>
  <c r="D58" i="60" s="1"/>
  <c r="E308" i="68"/>
  <c r="M28" i="53" l="1"/>
  <c r="D44" i="53"/>
  <c r="H49" i="60"/>
  <c r="E313" i="68"/>
  <c r="E703" i="70" s="1"/>
  <c r="E710" i="70" l="1"/>
  <c r="H50" i="60"/>
  <c r="H48" i="60" s="1"/>
  <c r="Q49" i="60"/>
  <c r="S49" i="60" s="1"/>
  <c r="E319" i="68"/>
  <c r="E331" i="68" s="1"/>
  <c r="E333" i="68" s="1"/>
  <c r="E668" i="68" s="1"/>
  <c r="H55" i="60" l="1"/>
  <c r="H56" i="60" s="1"/>
  <c r="Q48" i="60"/>
  <c r="N26" i="83" s="1"/>
  <c r="Q50" i="60"/>
  <c r="N27" i="83" s="1"/>
  <c r="Q60" i="21"/>
  <c r="E58" i="21"/>
  <c r="Q58" i="21" s="1"/>
  <c r="E721" i="70"/>
  <c r="E64" i="21" s="1"/>
  <c r="Q64" i="21" s="1"/>
  <c r="S64" i="21" s="1"/>
  <c r="D27" i="83" l="1"/>
  <c r="S60" i="21"/>
  <c r="N25" i="83"/>
  <c r="S26" i="83"/>
  <c r="D26" i="83"/>
  <c r="D25" i="53"/>
  <c r="D24" i="53" s="1"/>
  <c r="N33" i="83"/>
  <c r="S33" i="83" s="1"/>
  <c r="S27" i="83"/>
  <c r="S50" i="60"/>
  <c r="L26" i="53"/>
  <c r="L32" i="53" s="1"/>
  <c r="S48" i="60"/>
  <c r="L25" i="53"/>
  <c r="O25" i="53" s="1"/>
  <c r="D26" i="53"/>
  <c r="G26" i="53" s="1"/>
  <c r="Q66" i="21"/>
  <c r="S66" i="21" s="1"/>
  <c r="Q57" i="60"/>
  <c r="S57" i="60" s="1"/>
  <c r="H58" i="60"/>
  <c r="E25" i="53"/>
  <c r="H67" i="21"/>
  <c r="Q55" i="60"/>
  <c r="E26" i="53"/>
  <c r="D25" i="83" l="1"/>
  <c r="I25" i="83" s="1"/>
  <c r="I26" i="83"/>
  <c r="D32" i="53"/>
  <c r="G25" i="53"/>
  <c r="S25" i="83"/>
  <c r="N34" i="83"/>
  <c r="S34" i="83" s="1"/>
  <c r="D33" i="83"/>
  <c r="I33" i="83" s="1"/>
  <c r="I27" i="83"/>
  <c r="O26" i="53"/>
  <c r="L41" i="53"/>
  <c r="M32" i="53"/>
  <c r="O32" i="53"/>
  <c r="E24" i="53"/>
  <c r="G24" i="53"/>
  <c r="E32" i="53"/>
  <c r="G32" i="53"/>
  <c r="Q56" i="60"/>
  <c r="S56" i="60" s="1"/>
  <c r="S55" i="60"/>
  <c r="M26" i="53"/>
  <c r="L24" i="53"/>
  <c r="M25" i="53"/>
  <c r="O24" i="53" l="1"/>
  <c r="L33" i="53"/>
  <c r="O33" i="53" s="1"/>
  <c r="Q58" i="60"/>
  <c r="S58" i="60" s="1"/>
  <c r="M24" i="53"/>
  <c r="M33" i="53" l="1"/>
  <c r="E615" i="70"/>
  <c r="E42" i="21" l="1"/>
  <c r="Q42" i="21" s="1"/>
  <c r="Q46" i="21" l="1"/>
  <c r="D22" i="83" s="1"/>
  <c r="I22" i="83" s="1"/>
  <c r="S42" i="21"/>
  <c r="D21" i="53"/>
  <c r="S46" i="21"/>
  <c r="E46" i="21"/>
  <c r="E21" i="53" l="1"/>
  <c r="G21" i="53"/>
  <c r="C8" i="56"/>
  <c r="E30" i="21" s="1"/>
  <c r="Q30" i="21" s="1"/>
  <c r="D15" i="53" l="1"/>
  <c r="G15" i="53" s="1"/>
  <c r="D16" i="83"/>
  <c r="E548" i="70"/>
  <c r="E31" i="21" s="1"/>
  <c r="D17" i="83" s="1"/>
  <c r="I17" i="83" s="1"/>
  <c r="E15" i="53"/>
  <c r="D14" i="53"/>
  <c r="G14" i="53" s="1"/>
  <c r="D15" i="83" l="1"/>
  <c r="I16" i="83"/>
  <c r="E547" i="70"/>
  <c r="E550" i="70" s="1"/>
  <c r="E33" i="21" s="1"/>
  <c r="Q33" i="21" s="1"/>
  <c r="S33" i="21" s="1"/>
  <c r="Q31" i="21"/>
  <c r="D16" i="53"/>
  <c r="D9" i="53"/>
  <c r="E14" i="53"/>
  <c r="I15" i="83" l="1"/>
  <c r="D10" i="83"/>
  <c r="D36" i="53"/>
  <c r="D37" i="53" s="1"/>
  <c r="G9" i="53"/>
  <c r="E16" i="53"/>
  <c r="G16" i="53"/>
  <c r="E9" i="53"/>
  <c r="E555" i="70"/>
  <c r="E603" i="70" s="1"/>
  <c r="E680" i="70" s="1"/>
  <c r="I10" i="83" l="1"/>
  <c r="E57" i="21"/>
  <c r="Q57" i="21" s="1"/>
  <c r="E723" i="70"/>
  <c r="E35" i="21"/>
  <c r="I555" i="70"/>
  <c r="Q65" i="21" l="1"/>
  <c r="S57" i="21"/>
  <c r="E65" i="21"/>
  <c r="E67" i="21" s="1"/>
  <c r="E724" i="70"/>
  <c r="Q35" i="21"/>
  <c r="E41" i="21"/>
  <c r="Q41" i="21" l="1"/>
  <c r="D21" i="83" s="1"/>
  <c r="S35" i="21"/>
  <c r="D20" i="53"/>
  <c r="S41" i="21"/>
  <c r="Q67" i="21"/>
  <c r="S67" i="21" s="1"/>
  <c r="S65" i="21"/>
  <c r="D20" i="83" l="1"/>
  <c r="I21" i="83"/>
  <c r="E20" i="53"/>
  <c r="G20" i="53"/>
  <c r="D19" i="53"/>
  <c r="E19" i="53"/>
  <c r="D23" i="53"/>
  <c r="I20" i="83" l="1"/>
  <c r="D24" i="83"/>
  <c r="L36" i="53"/>
  <c r="L37" i="53" s="1"/>
  <c r="G19" i="53"/>
  <c r="D42" i="53"/>
  <c r="D43" i="53" s="1"/>
  <c r="D45" i="53" s="1"/>
  <c r="D48" i="53" s="1"/>
  <c r="G23" i="53"/>
  <c r="D33" i="53"/>
  <c r="G33" i="53" s="1"/>
  <c r="E23" i="53"/>
  <c r="E33" i="53" s="1"/>
  <c r="D34" i="83" l="1"/>
  <c r="I34" i="83" s="1"/>
  <c r="I24" i="83"/>
</calcChain>
</file>

<file path=xl/sharedStrings.xml><?xml version="1.0" encoding="utf-8"?>
<sst xmlns="http://schemas.openxmlformats.org/spreadsheetml/2006/main" count="7489" uniqueCount="2075">
  <si>
    <t>KIADÁSOK</t>
  </si>
  <si>
    <t>2016 eredeti</t>
  </si>
  <si>
    <t>2016 módosított</t>
  </si>
  <si>
    <t>BEVÉTELEK</t>
  </si>
  <si>
    <t>Működési kiadások</t>
  </si>
  <si>
    <t>Működési bevételek</t>
  </si>
  <si>
    <t>Felhalmozási kiadások</t>
  </si>
  <si>
    <t>Felhalmozási bevételek</t>
  </si>
  <si>
    <t>KÖLTSÉGVETÉSI KIADÁSOK ÖSSZESEN</t>
  </si>
  <si>
    <t>KÖLTSÉGVETÉSI BEVÉTELEK ÖSSZESEN</t>
  </si>
  <si>
    <t>Finanszírozási kiadások</t>
  </si>
  <si>
    <t>Korrekció: belső intézményi támogatások</t>
  </si>
  <si>
    <t>KIADÁSOK ÖSSZESEN</t>
  </si>
  <si>
    <t>BEVÉTELEK ÖSSZESEN</t>
  </si>
  <si>
    <t>jogviszony</t>
  </si>
  <si>
    <t>PÁTY KÖZSÉG ÖNKORMÁNYZATA ÖSSZESEN (fő)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</si>
  <si>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</si>
  <si>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</si>
  <si>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</si>
  <si>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</si>
  <si>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</si>
  <si>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</si>
  <si>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</si>
  <si>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</si>
  <si>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</si>
  <si>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Ktv.</t>
  </si>
  <si>
    <t>irodavezető</t>
  </si>
  <si>
    <t>polgármesteri kabinetfőnök</t>
  </si>
  <si>
    <t>Mt.</t>
  </si>
  <si>
    <t>Adóiroda</t>
  </si>
  <si>
    <t>Igazgatási és Ügyfélszolgálati Iroda</t>
  </si>
  <si>
    <t>Önkormányzati Iroda</t>
  </si>
  <si>
    <t>Pénzügyi Iroda</t>
  </si>
  <si>
    <t>Közterület-felügyelet és mezei őrszolgálat</t>
  </si>
  <si>
    <t>Mt., Ktv.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</si>
  <si>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</si>
  <si>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</si>
  <si>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</si>
  <si>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</si>
  <si>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</si>
  <si>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</si>
  <si>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</si>
  <si>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</si>
  <si>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</si>
  <si>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</si>
  <si>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</si>
  <si>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</si>
  <si>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</si>
  <si>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</si>
  <si>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</si>
  <si>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</si>
  <si>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</si>
  <si>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</si>
  <si>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2016
eredeti</t>
  </si>
  <si>
    <t>teljesítés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</si>
  <si>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</si>
  <si>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</si>
  <si>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</si>
  <si>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</si>
  <si>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</si>
  <si>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</si>
  <si>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</si>
  <si>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</si>
  <si>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</si>
  <si>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</si>
  <si>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</si>
  <si>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</si>
  <si>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</si>
  <si>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</si>
  <si>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</si>
  <si>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</si>
  <si>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</si>
  <si>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</si>
  <si>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</si>
  <si>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</si>
  <si>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</si>
  <si>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</si>
  <si>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</si>
  <si>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</si>
  <si>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</si>
  <si>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</si>
  <si>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</si>
  <si>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</si>
  <si>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</si>
  <si>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</si>
  <si>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</si>
  <si>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</si>
  <si>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</si>
  <si>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</si>
  <si>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</si>
  <si>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</si>
  <si>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</si>
  <si>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</si>
  <si>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</si>
  <si>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</si>
  <si>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</si>
  <si>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</si>
  <si>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</si>
  <si>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</si>
  <si>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</si>
  <si>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</si>
  <si>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</si>
  <si>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</si>
  <si>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</si>
  <si>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</si>
  <si>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</si>
  <si>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</si>
  <si>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</si>
  <si>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</si>
  <si>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</si>
  <si>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</si>
  <si>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</si>
  <si>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</si>
  <si>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</si>
  <si>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</si>
  <si>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</si>
  <si>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</si>
  <si>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</si>
  <si>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</si>
  <si>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</si>
  <si>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</si>
  <si>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</si>
  <si>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</si>
  <si>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</si>
  <si>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</si>
  <si>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</si>
  <si>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</si>
  <si>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</si>
  <si>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</si>
  <si>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</si>
  <si>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</si>
  <si>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</si>
  <si>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</si>
  <si>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</si>
  <si>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</si>
  <si>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</si>
  <si>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</si>
  <si>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</si>
  <si>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</si>
  <si>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</si>
  <si>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</si>
  <si>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</si>
  <si>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</si>
  <si>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</si>
  <si>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</si>
  <si>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</si>
  <si>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</si>
  <si>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</si>
  <si>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</si>
  <si>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</si>
  <si>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</si>
  <si>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</si>
  <si>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</si>
  <si>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</si>
  <si>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</si>
  <si>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</si>
  <si>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</si>
  <si>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</si>
  <si>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</si>
  <si>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</si>
  <si>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</si>
  <si>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</si>
  <si>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</si>
  <si>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</si>
  <si>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</si>
  <si>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</si>
  <si>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</si>
  <si>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</si>
  <si>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</si>
  <si>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</si>
  <si>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</si>
  <si>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</si>
  <si>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</si>
  <si>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</si>
  <si>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</si>
  <si>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</si>
  <si>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</si>
  <si>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</si>
  <si>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</si>
  <si>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</si>
  <si>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</si>
  <si>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</si>
  <si>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</si>
  <si>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</si>
  <si>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</si>
  <si>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</si>
  <si>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</si>
  <si>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</si>
  <si>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</si>
  <si>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</si>
  <si>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</si>
  <si>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</si>
  <si>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</si>
  <si>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</si>
  <si>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</si>
  <si>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</si>
  <si>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</si>
  <si>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</si>
  <si>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</si>
  <si>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</si>
  <si>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</si>
  <si>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</si>
  <si>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</si>
  <si>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</si>
  <si>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</si>
  <si>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</si>
  <si>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</si>
  <si>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</si>
  <si>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</si>
  <si>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</si>
  <si>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</si>
  <si>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</si>
  <si>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</si>
  <si>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</si>
  <si>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</si>
  <si>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</si>
  <si>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</si>
  <si>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</si>
  <si>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</si>
  <si>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</si>
  <si>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</si>
  <si>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</si>
  <si>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</si>
  <si>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</si>
  <si>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</si>
  <si>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</si>
  <si>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</si>
  <si>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</si>
  <si>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</si>
  <si>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</si>
  <si>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</si>
  <si>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</si>
  <si>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</si>
  <si>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</si>
  <si>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</si>
  <si>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</si>
  <si>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</si>
  <si>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</si>
  <si>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</si>
  <si>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</si>
  <si>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</si>
  <si>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</si>
  <si>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</si>
  <si>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</si>
  <si>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</si>
  <si>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</si>
  <si>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</si>
  <si>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</si>
  <si>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</si>
  <si>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</si>
  <si>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</si>
  <si>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</si>
  <si>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</si>
  <si>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</si>
  <si>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</si>
  <si>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</si>
  <si>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</si>
  <si>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</si>
  <si>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</si>
  <si>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</si>
  <si>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</si>
  <si>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</si>
  <si>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</si>
  <si>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</si>
  <si>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</si>
  <si>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</si>
  <si>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</si>
  <si>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</si>
  <si>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</si>
  <si>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</si>
  <si>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</si>
  <si>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</si>
  <si>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</si>
  <si>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</si>
  <si>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</si>
  <si>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</si>
  <si>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</si>
  <si>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</si>
  <si>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</si>
  <si>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</si>
  <si>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</si>
  <si>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</si>
  <si>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</si>
  <si>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</si>
  <si>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</si>
  <si>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</si>
  <si>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</si>
  <si>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</si>
  <si>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</si>
  <si>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</si>
  <si>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</si>
  <si>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</si>
  <si>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</si>
  <si>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</si>
  <si>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</si>
  <si>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</si>
  <si>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</si>
  <si>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</si>
  <si>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</si>
  <si>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</si>
  <si>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</si>
  <si>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</si>
  <si>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</si>
  <si>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</si>
  <si>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</si>
  <si>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</si>
  <si>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</si>
  <si>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</si>
  <si>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</si>
  <si>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</si>
  <si>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</si>
  <si>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</si>
  <si>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</si>
  <si>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</si>
  <si>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</si>
  <si>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</si>
  <si>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</si>
  <si>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</si>
  <si>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</si>
  <si>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</si>
  <si>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</si>
  <si>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</si>
  <si>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</si>
  <si>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</si>
  <si>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</si>
  <si>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</si>
  <si>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</si>
  <si>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</si>
  <si>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</si>
  <si>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</si>
  <si>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</si>
  <si>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</si>
  <si>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</si>
  <si>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</si>
  <si>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</si>
  <si>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</si>
  <si>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</si>
  <si>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</si>
  <si>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</si>
  <si>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</si>
  <si>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</si>
  <si>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</si>
  <si>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</si>
  <si>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</si>
  <si>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</si>
  <si>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</si>
  <si>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</si>
  <si>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</si>
  <si>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</si>
  <si>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</si>
  <si>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</si>
  <si>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</si>
  <si>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</si>
  <si>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</si>
  <si>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</si>
  <si>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</si>
  <si>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</si>
  <si>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</si>
  <si>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</si>
  <si>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</si>
  <si>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</si>
  <si>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</si>
  <si>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</si>
  <si>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</si>
  <si>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</si>
  <si>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</si>
  <si>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</si>
  <si>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</si>
  <si>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</si>
  <si>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</si>
  <si>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</si>
  <si>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</si>
  <si>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</si>
  <si>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</si>
  <si>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</si>
  <si>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</si>
  <si>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</si>
  <si>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</si>
  <si>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</si>
  <si>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</si>
  <si>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</si>
  <si>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</si>
  <si>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</si>
  <si>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</si>
  <si>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</si>
  <si>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</si>
  <si>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</si>
  <si>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</si>
  <si>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</si>
  <si>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</si>
  <si>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</si>
  <si>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</si>
  <si>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</si>
  <si>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</si>
  <si>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</si>
  <si>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</si>
  <si>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</si>
  <si>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</si>
  <si>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</si>
  <si>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</si>
  <si>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</si>
  <si>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</si>
  <si>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</si>
  <si>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</si>
  <si>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</si>
  <si>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</si>
  <si>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</si>
  <si>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</si>
  <si>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</si>
  <si>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</si>
  <si>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</si>
  <si>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</si>
  <si>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</si>
  <si>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</si>
  <si>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</si>
  <si>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</si>
  <si>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</si>
  <si>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</si>
  <si>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</si>
  <si>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</si>
  <si>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</si>
  <si>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</si>
  <si>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</si>
  <si>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</si>
  <si>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</si>
  <si>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</si>
  <si>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</si>
  <si>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</si>
  <si>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</si>
  <si>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</si>
  <si>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</si>
  <si>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</si>
  <si>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</si>
  <si>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</si>
  <si>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</si>
  <si>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</si>
  <si>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</si>
  <si>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</si>
  <si>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</si>
  <si>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</si>
  <si>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</si>
  <si>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</si>
  <si>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</si>
  <si>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</si>
  <si>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</si>
  <si>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</si>
  <si>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</si>
  <si>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</si>
  <si>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</si>
  <si>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</si>
  <si>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</si>
  <si>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</si>
  <si>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</si>
  <si>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</si>
  <si>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</si>
  <si>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</si>
  <si>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</si>
  <si>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</si>
  <si>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</si>
  <si>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</si>
  <si>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</si>
  <si>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</si>
  <si>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</si>
  <si>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</si>
  <si>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</si>
  <si>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</si>
  <si>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</si>
  <si>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</si>
  <si>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</si>
  <si>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</si>
  <si>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</si>
  <si>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</si>
  <si>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</si>
  <si>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</si>
  <si>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</si>
  <si>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</si>
  <si>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</si>
  <si>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</si>
  <si>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</si>
  <si>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</si>
  <si>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</si>
  <si>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</si>
  <si>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</si>
  <si>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</si>
  <si>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</si>
  <si>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</si>
  <si>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</si>
  <si>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</si>
  <si>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</si>
  <si>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</si>
  <si>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</si>
  <si>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</si>
  <si>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</si>
  <si>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</si>
  <si>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</si>
  <si>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</si>
  <si>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</si>
  <si>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</si>
  <si>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</si>
  <si>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</si>
  <si>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</si>
  <si>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</si>
  <si>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</si>
  <si>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</si>
  <si>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</si>
  <si>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</si>
  <si>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</si>
  <si>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</si>
  <si>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</si>
  <si>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</si>
  <si>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</si>
  <si>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</si>
  <si>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</si>
  <si>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</si>
  <si>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</si>
  <si>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</si>
  <si>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</si>
  <si>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</si>
  <si>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</si>
  <si>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</si>
  <si>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</si>
  <si>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</si>
  <si>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</si>
  <si>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</si>
  <si>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</si>
  <si>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</si>
  <si>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</si>
  <si>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</si>
  <si>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</si>
  <si>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</si>
  <si>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</si>
  <si>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</si>
  <si>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</si>
  <si>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</si>
  <si>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</si>
  <si>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</si>
  <si>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</si>
  <si>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</si>
  <si>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</si>
  <si>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</si>
  <si>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</si>
  <si>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</si>
  <si>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</si>
  <si>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Euro-Diaster Kft. tartozás visszafizetése</t>
  </si>
  <si>
    <t>Vis Maior pályázat le nem igényelt része</t>
  </si>
  <si>
    <t>S. N. tanulmányi szerződés alapján járó visszafizetése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</si>
  <si>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</si>
  <si>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</si>
  <si>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</si>
  <si>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</si>
  <si>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</si>
  <si>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</si>
  <si>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</si>
  <si>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</si>
  <si>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</si>
  <si>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</si>
  <si>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</si>
  <si>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</si>
  <si>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</si>
  <si>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</si>
  <si>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</si>
  <si>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</si>
  <si>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</si>
  <si>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</si>
  <si>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</si>
  <si>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</si>
  <si>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</si>
  <si>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</si>
  <si>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</si>
  <si>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</si>
  <si>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</si>
  <si>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</si>
  <si>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</si>
  <si>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</si>
  <si>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</si>
  <si>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</si>
  <si>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</si>
  <si>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</si>
  <si>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</si>
  <si>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</si>
  <si>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</si>
  <si>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</si>
  <si>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</si>
  <si>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</si>
  <si>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</si>
  <si>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</si>
  <si>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</si>
  <si>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</si>
  <si>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</si>
  <si>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</si>
  <si>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</si>
  <si>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</si>
  <si>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</si>
  <si>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</si>
  <si>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</si>
  <si>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</si>
  <si>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</si>
  <si>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</si>
  <si>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</si>
  <si>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</si>
  <si>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</si>
  <si>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</si>
  <si>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</si>
  <si>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</si>
  <si>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</si>
  <si>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</si>
  <si>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</si>
  <si>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</si>
  <si>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</si>
  <si>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</si>
  <si>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</si>
  <si>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</si>
  <si>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</si>
  <si>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</si>
  <si>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</si>
  <si>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</si>
  <si>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</si>
  <si>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</si>
  <si>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</si>
  <si>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</si>
  <si>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</si>
  <si>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</si>
  <si>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</si>
  <si>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</si>
  <si>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</si>
  <si>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</si>
  <si>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</si>
  <si>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</si>
  <si>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</si>
  <si>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</si>
  <si>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</si>
  <si>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</si>
  <si>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</si>
  <si>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</si>
  <si>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</si>
  <si>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</si>
  <si>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</si>
  <si>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</si>
  <si>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</si>
  <si>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</si>
  <si>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</si>
  <si>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</si>
  <si>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</si>
  <si>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</si>
  <si>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</si>
  <si>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</si>
  <si>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</si>
  <si>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</si>
  <si>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</si>
  <si>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</si>
  <si>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</si>
  <si>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</si>
  <si>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</si>
  <si>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</si>
  <si>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</si>
  <si>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</si>
  <si>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</si>
  <si>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</si>
  <si>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</si>
  <si>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</si>
  <si>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</si>
  <si>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</si>
  <si>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</si>
  <si>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</si>
  <si>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</si>
  <si>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</si>
  <si>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</si>
  <si>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</si>
  <si>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</si>
  <si>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</si>
  <si>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</si>
  <si>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</si>
  <si>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</si>
  <si>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</si>
  <si>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</si>
  <si>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</si>
  <si>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</si>
  <si>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</si>
  <si>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</si>
  <si>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</si>
  <si>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</si>
  <si>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</si>
  <si>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</si>
  <si>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</si>
  <si>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</si>
  <si>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</si>
  <si>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</si>
  <si>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</si>
  <si>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</si>
  <si>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</si>
  <si>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</si>
  <si>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</si>
  <si>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</si>
  <si>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</si>
  <si>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</si>
  <si>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</si>
  <si>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</si>
  <si>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</si>
  <si>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</si>
  <si>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</si>
  <si>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</si>
  <si>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</si>
  <si>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</si>
  <si>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</si>
  <si>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</si>
  <si>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</si>
  <si>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</si>
  <si>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</si>
  <si>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</si>
  <si>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</si>
  <si>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</si>
  <si>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</si>
  <si>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</si>
  <si>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</si>
  <si>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</si>
  <si>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</si>
  <si>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</si>
  <si>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</si>
  <si>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</si>
  <si>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</si>
  <si>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</si>
  <si>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</si>
  <si>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</si>
  <si>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</si>
  <si>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</si>
  <si>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</si>
  <si>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</si>
  <si>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</si>
  <si>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Módosított
(e Ft)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</si>
  <si>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</si>
  <si>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</si>
  <si>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</si>
  <si>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</si>
  <si>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</si>
  <si>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</si>
  <si>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</si>
  <si>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</si>
  <si>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</si>
  <si>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</si>
  <si>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</si>
  <si>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</si>
  <si>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</si>
  <si>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</si>
  <si>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</si>
  <si>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</si>
  <si>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</si>
  <si>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</si>
  <si>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</si>
  <si>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</si>
  <si>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</si>
  <si>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</si>
  <si>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</si>
  <si>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</si>
  <si>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</si>
  <si>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</si>
  <si>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</si>
  <si>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</si>
  <si>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</si>
  <si>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</si>
  <si>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</si>
  <si>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</si>
  <si>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</si>
  <si>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</si>
  <si>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</si>
  <si>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 biztosítási díjak</t>
  </si>
  <si>
    <t>K1113-1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</si>
  <si>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</si>
  <si>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</si>
  <si>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</si>
  <si>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</si>
  <si>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</si>
  <si>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</si>
  <si>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</si>
  <si>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</si>
  <si>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</si>
  <si>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</si>
  <si>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</si>
  <si>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</si>
  <si>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</si>
  <si>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</si>
  <si>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</si>
  <si>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</si>
  <si>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</si>
  <si>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</si>
  <si>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</si>
  <si>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</si>
  <si>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</si>
  <si>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</si>
  <si>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</si>
  <si>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</si>
  <si>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</si>
  <si>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</si>
  <si>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</si>
  <si>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</si>
  <si>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</si>
  <si>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</si>
  <si>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</si>
  <si>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</si>
  <si>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</si>
  <si>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</si>
  <si>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</si>
  <si>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</si>
  <si>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</si>
  <si>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</si>
  <si>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</si>
  <si>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</si>
  <si>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</si>
  <si>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</si>
  <si>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</si>
  <si>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</si>
  <si>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</si>
  <si>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</si>
  <si>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</si>
  <si>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</si>
  <si>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</si>
  <si>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</si>
  <si>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</si>
  <si>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</si>
  <si>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</si>
  <si>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</si>
  <si>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</si>
  <si>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</si>
  <si>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</si>
  <si>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</si>
  <si>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</si>
  <si>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</si>
  <si>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</si>
  <si>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</si>
  <si>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K353-1</t>
  </si>
  <si>
    <t>ebből: fedezeti ügyletek kamatkiadásai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</si>
  <si>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</si>
  <si>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</si>
  <si>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</si>
  <si>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</si>
  <si>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</si>
  <si>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</si>
  <si>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</si>
  <si>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</si>
  <si>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</si>
  <si>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</si>
  <si>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</si>
  <si>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</si>
  <si>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</si>
  <si>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</si>
  <si>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</si>
  <si>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</si>
  <si>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</si>
  <si>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</si>
  <si>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</si>
  <si>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</si>
  <si>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</si>
  <si>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</si>
  <si>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</si>
  <si>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</si>
  <si>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</si>
  <si>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</si>
  <si>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</si>
  <si>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</si>
  <si>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</si>
  <si>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</si>
  <si>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</si>
  <si>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</si>
  <si>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</si>
  <si>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</si>
  <si>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</si>
  <si>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</si>
  <si>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</si>
  <si>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</si>
  <si>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F. Jné peren kívüli megegyezés alapján kártérítése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</si>
  <si>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</si>
  <si>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</si>
  <si>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</si>
  <si>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</si>
  <si>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</si>
  <si>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</si>
  <si>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</si>
  <si>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</si>
  <si>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</si>
  <si>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</si>
  <si>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</si>
  <si>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</si>
  <si>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</si>
  <si>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</si>
  <si>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</si>
  <si>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</si>
  <si>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</si>
  <si>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</si>
  <si>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</si>
  <si>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</si>
  <si>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</si>
  <si>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</si>
  <si>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</si>
  <si>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</si>
  <si>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</si>
  <si>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</si>
  <si>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</si>
  <si>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</si>
  <si>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</si>
  <si>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</si>
  <si>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</si>
  <si>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</si>
  <si>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</si>
  <si>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</si>
  <si>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</si>
  <si>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</si>
  <si>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</si>
  <si>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</si>
  <si>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</si>
  <si>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</si>
  <si>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</si>
  <si>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</si>
  <si>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</si>
  <si>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</si>
  <si>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</si>
  <si>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</si>
  <si>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</si>
  <si>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</si>
  <si>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</si>
  <si>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</si>
  <si>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</si>
  <si>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K47</t>
  </si>
  <si>
    <t>ebből: állami gondozottak pénzbeli juttatásai</t>
  </si>
  <si>
    <t>K4701</t>
  </si>
  <si>
    <t>ebből: oktatásban résztvevők pénzbeli juttatásai</t>
  </si>
  <si>
    <t>K4702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</si>
  <si>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</si>
  <si>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</si>
  <si>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</si>
  <si>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</si>
  <si>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</si>
  <si>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</si>
  <si>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</si>
  <si>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</si>
  <si>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</si>
  <si>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</si>
  <si>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</si>
  <si>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</si>
  <si>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</si>
  <si>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</si>
  <si>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</si>
  <si>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</si>
  <si>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</si>
  <si>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</si>
  <si>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</si>
  <si>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</si>
  <si>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</si>
  <si>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</si>
  <si>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</si>
  <si>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</si>
  <si>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</si>
  <si>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</si>
  <si>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</si>
  <si>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</si>
  <si>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</si>
  <si>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</si>
  <si>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</si>
  <si>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</si>
  <si>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</si>
  <si>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</si>
  <si>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</si>
  <si>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</si>
  <si>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</si>
  <si>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</si>
  <si>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</si>
  <si>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</si>
  <si>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</si>
  <si>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</si>
  <si>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</si>
  <si>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</si>
  <si>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</si>
  <si>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</si>
  <si>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</si>
  <si>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</si>
  <si>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</si>
  <si>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</si>
  <si>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</si>
  <si>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K4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</si>
  <si>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</si>
  <si>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</si>
  <si>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</si>
  <si>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</si>
  <si>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</si>
  <si>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</si>
  <si>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</si>
  <si>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</si>
  <si>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</si>
  <si>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</si>
  <si>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</si>
  <si>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</si>
  <si>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</si>
  <si>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</si>
  <si>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</si>
  <si>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</si>
  <si>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</si>
  <si>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</si>
  <si>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</si>
  <si>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</si>
  <si>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</si>
  <si>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</si>
  <si>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</si>
  <si>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</si>
  <si>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</si>
  <si>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</si>
  <si>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</si>
  <si>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</si>
  <si>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</si>
  <si>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</si>
  <si>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</si>
  <si>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</si>
  <si>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</si>
  <si>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</si>
  <si>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</si>
  <si>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</si>
  <si>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</si>
  <si>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</si>
  <si>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</si>
  <si>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</si>
  <si>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</si>
  <si>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</si>
  <si>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</si>
  <si>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</si>
  <si>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</si>
  <si>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</si>
  <si>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</si>
  <si>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</si>
  <si>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</si>
  <si>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</si>
  <si>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</si>
  <si>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K5</t>
  </si>
  <si>
    <t>Immateriális javak beszerzése, létesítése</t>
  </si>
  <si>
    <t>K61</t>
  </si>
  <si>
    <t>K62</t>
  </si>
  <si>
    <t xml:space="preserve"> </t>
  </si>
  <si>
    <t>M1 autópálya lehajtó tervezési költségei</t>
  </si>
  <si>
    <t>Bocskai István Magyar-Német Két Tanítási Nyelvű Általános Iskolában futó- és sportpálya kialakítása (ebből 19 878 eFt pályázati támogatás, ami már bevételként megérkezett)</t>
  </si>
  <si>
    <t>Kossuth u. 99. szám alatt rendőrségi szolgálati lakások kialakítása (ehhez 30 000 eFt belügyminisztériumi támogatást várunk)</t>
  </si>
  <si>
    <t>Páty, Gyártelep utca és Mélyárok utca felújítása (ebből 11 976 eFt pályázati támogatás, ami már bevételként megérkezett)</t>
  </si>
  <si>
    <t>147/4 hrsz. ingatlan vételára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</si>
  <si>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</si>
  <si>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</si>
  <si>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</si>
  <si>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</si>
  <si>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</si>
  <si>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</si>
  <si>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</si>
  <si>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</si>
  <si>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</si>
  <si>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</si>
  <si>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</si>
  <si>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</si>
  <si>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</si>
  <si>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</si>
  <si>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</si>
  <si>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</si>
  <si>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</si>
  <si>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</si>
  <si>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</si>
  <si>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</si>
  <si>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</si>
  <si>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</si>
  <si>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</si>
  <si>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</si>
  <si>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</si>
  <si>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</si>
  <si>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</si>
  <si>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</si>
  <si>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</si>
  <si>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</si>
  <si>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Felhalmozási célú támogatások az Európai Uniónak</t>
  </si>
  <si>
    <t>K88</t>
  </si>
  <si>
    <t>K89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</si>
  <si>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</si>
  <si>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</si>
  <si>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</si>
  <si>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</si>
  <si>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</si>
  <si>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</si>
  <si>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</si>
  <si>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</si>
  <si>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</si>
  <si>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</si>
  <si>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</si>
  <si>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</si>
  <si>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</si>
  <si>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</si>
  <si>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</si>
  <si>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</si>
  <si>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</si>
  <si>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</si>
  <si>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</si>
  <si>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</si>
  <si>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</si>
  <si>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</si>
  <si>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</si>
  <si>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</si>
  <si>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</si>
  <si>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</si>
  <si>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</si>
  <si>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</si>
  <si>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</si>
  <si>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</si>
  <si>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</si>
  <si>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</si>
  <si>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</si>
  <si>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</si>
  <si>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</si>
  <si>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</si>
  <si>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</si>
  <si>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</si>
  <si>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</si>
  <si>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</si>
  <si>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</si>
  <si>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</si>
  <si>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</si>
  <si>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</si>
  <si>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</si>
  <si>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</si>
  <si>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</si>
  <si>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</si>
  <si>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</si>
  <si>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</si>
  <si>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</si>
  <si>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</si>
  <si>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</si>
  <si>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</si>
  <si>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</si>
  <si>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</si>
  <si>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</si>
  <si>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</si>
  <si>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</si>
  <si>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</si>
  <si>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</si>
  <si>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</si>
  <si>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</si>
  <si>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</si>
  <si>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</si>
  <si>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</si>
  <si>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</si>
  <si>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</si>
  <si>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</si>
  <si>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</si>
  <si>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</si>
  <si>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</si>
  <si>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</si>
  <si>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</si>
  <si>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</si>
  <si>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</si>
  <si>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K1-K9</t>
  </si>
  <si>
    <t>KIADÁSI ELŐIRÁNYZAT</t>
  </si>
  <si>
    <t>TARTALÉKOK ÖSSZESEN</t>
  </si>
  <si>
    <t>Címzett tartalékok összesen</t>
  </si>
  <si>
    <t xml:space="preserve">Nagypince felújítása és állagmegőrzése </t>
  </si>
  <si>
    <t>Pincehegy víziközmű-fejlesztési feladatainak tervezési feladatai</t>
  </si>
  <si>
    <t>"Fő utca" program tervezési költsége</t>
  </si>
  <si>
    <t>Idősek Napköziotthonának létrehozása + 2016. évi működési költségek 2016. szeptember 1-jei tervezett indulással</t>
  </si>
  <si>
    <t>Máltai Szeretetszolgálat részére átvállalt kötelező önkormányzati feladat finanszírozása</t>
  </si>
  <si>
    <t>HPV védőoltás 2016</t>
  </si>
  <si>
    <t>Bocskai István Magyar-Német Két Tanítási Nyelvű Általános Iskola kérelme 2016. évi kiadásokhoz való hozzájárulásra</t>
  </si>
  <si>
    <t>Bocskai István Két Tanítási Nyelvű Általános Iskolában kazán beüzemelésének költségei</t>
  </si>
  <si>
    <t>Pátyolgató Óvoda Maci Csoportjába vízlágyító felszerelése a fűtési rendszer működtetéséhez</t>
  </si>
  <si>
    <t>HÍD Gyermekjóléti és Szociális Központ finanszírozása</t>
  </si>
  <si>
    <t>Katolikus ravatalozó vételára</t>
  </si>
  <si>
    <t>Globomax szavazórendszer bővítése</t>
  </si>
  <si>
    <t>Közvilágítási hálózat bővítése</t>
  </si>
  <si>
    <t>Működéshez szükséges bútorbeszerzés, tárgyi eszközök beszerzése az önkormányzatnál és a Polgármesteri Hivatalban</t>
  </si>
  <si>
    <t>Informatikai eszközbeszerzés és fejlesztés a Polgármesteri Hivatalban és a Pátyolgató Óvodában</t>
  </si>
  <si>
    <t>Páty, 631 hrsz. alatti élőfüves MLSZ labdarúgó-pálya fenntartási kiadásai</t>
  </si>
  <si>
    <t>Települési rágcsálóirtási feladatok finanszírozása</t>
  </si>
  <si>
    <t xml:space="preserve">Pátyolgató Óvoda 2016. évi eszközfejlesztése </t>
  </si>
  <si>
    <t>Útépítések és útfelújítások előirányzata</t>
  </si>
  <si>
    <t>Pincehegyi infrastruktúra fejlesztésének kivitelezési költségei</t>
  </si>
  <si>
    <t>Műfüves labdarúgópálya kialakításához pályázati önrész</t>
  </si>
  <si>
    <t>Országzászló körüli tér kivitelezése</t>
  </si>
  <si>
    <t>Kossuth utcai kerekeskút felújítása, illetve a Trobágyi úton kőkereszt állítása</t>
  </si>
  <si>
    <t>Katolikus templom körüli parkoló kialakítása</t>
  </si>
  <si>
    <t>PVK Nkft. által üzemeltetett hulladékudvar fejlesztési kiadásai</t>
  </si>
  <si>
    <t>2016. évi testvértelepülési kapcsolatok rendezvényeinek kiadásai</t>
  </si>
  <si>
    <t>Pincefalvak Szövetségének 2016. találkozója Pátyon</t>
  </si>
  <si>
    <t>Személyi juttatások</t>
  </si>
  <si>
    <t>munkakör</t>
  </si>
  <si>
    <t>besorolás</t>
  </si>
  <si>
    <t>költségvetési sor száma</t>
  </si>
  <si>
    <t>előrelépés ideje</t>
  </si>
  <si>
    <t>név</t>
  </si>
  <si>
    <t>alapilletmény</t>
  </si>
  <si>
    <t>egyéb kötelező pótlék / illetménykiegészités</t>
  </si>
  <si>
    <t>nyelvvizsga pótlék</t>
  </si>
  <si>
    <t>egyéb feltételhez kötött pótlék / munkáltatói pótlék</t>
  </si>
  <si>
    <t>vezetői pótlék</t>
  </si>
  <si>
    <t>eltérités mértéke</t>
  </si>
  <si>
    <t>eltérités időpontja</t>
  </si>
  <si>
    <t>eltérités összege</t>
  </si>
  <si>
    <t>havi illetmény</t>
  </si>
  <si>
    <t>aktiv  hónapok száma</t>
  </si>
  <si>
    <t>előre sorolás miatti év közbeni korrekció teljes évre</t>
  </si>
  <si>
    <t>törvény szerinti illetmények, munkabérek</t>
  </si>
  <si>
    <t>normatív jutalmak</t>
  </si>
  <si>
    <t>Béren kívüli juttatások / év</t>
  </si>
  <si>
    <t>Közlekedési költségtérítés / év</t>
  </si>
  <si>
    <t>Egyéb költségtérítések / év</t>
  </si>
  <si>
    <t>Foglalkoztatottak egyéb személyi juttatásai</t>
  </si>
  <si>
    <t>Foglalkoztatottak személyi juttatásai</t>
  </si>
  <si>
    <t>Külső személyi juttatások</t>
  </si>
  <si>
    <t>SZEMÉLYI JUTTATÁSOK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</si>
  <si>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</si>
  <si>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</si>
  <si>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</si>
  <si>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</si>
  <si>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</si>
  <si>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</si>
  <si>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</si>
  <si>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>Munkaadókat terhelő járulékok és szociális hozzájárulási adó</t>
  </si>
  <si>
    <t>ÖNKORMÁNYZAT</t>
  </si>
  <si>
    <t>polgármester</t>
  </si>
  <si>
    <t>Székely László</t>
  </si>
  <si>
    <t>alpolgármester</t>
  </si>
  <si>
    <t>Szabó István</t>
  </si>
  <si>
    <t>Bálint Balázs dr.</t>
  </si>
  <si>
    <t>képviselő</t>
  </si>
  <si>
    <t>Bognár András dr.</t>
  </si>
  <si>
    <t>Gábor Ákos</t>
  </si>
  <si>
    <t>Monostori Ernő dr.</t>
  </si>
  <si>
    <t>Sági György</t>
  </si>
  <si>
    <t>Somogyi Farkas Tamás</t>
  </si>
  <si>
    <t>Szeitz Zsolt</t>
  </si>
  <si>
    <t>Temesszentandrási Gábor Gujdó</t>
  </si>
  <si>
    <t>bizottsági tag</t>
  </si>
  <si>
    <t>Biernaczky Miklós</t>
  </si>
  <si>
    <t>Kemény Endre</t>
  </si>
  <si>
    <t>Kollár Tamás</t>
  </si>
  <si>
    <t>Kristóf Sarolta</t>
  </si>
  <si>
    <t>Szenczi Győzőné</t>
  </si>
  <si>
    <t>Vida Sándor</t>
  </si>
  <si>
    <t>Polgár Anna</t>
  </si>
  <si>
    <t>Ondrik Jánosné</t>
  </si>
  <si>
    <t>Somlai Mónika</t>
  </si>
  <si>
    <t>Szalainé Pintér Boglárka</t>
  </si>
  <si>
    <t>Kttv.</t>
  </si>
  <si>
    <t>dr. Tarjányi Tamás</t>
  </si>
  <si>
    <t>0%</t>
  </si>
  <si>
    <t>Veres Erika</t>
  </si>
  <si>
    <t>2012.03.01</t>
  </si>
  <si>
    <t>Király Anna</t>
  </si>
  <si>
    <t>7%</t>
  </si>
  <si>
    <t>2013.01.01</t>
  </si>
  <si>
    <t>Ottó Szilvia</t>
  </si>
  <si>
    <t>személyi bér</t>
  </si>
  <si>
    <t>2015.12.01.</t>
  </si>
  <si>
    <t>Kovács Erika</t>
  </si>
  <si>
    <t>Pénzügyi Irodavezető</t>
  </si>
  <si>
    <t>Ács Mónika</t>
  </si>
  <si>
    <t>Baán Viktória</t>
  </si>
  <si>
    <t>Badacsonyi Zoltán dr.</t>
  </si>
  <si>
    <t>Balasiné Póta Edit</t>
  </si>
  <si>
    <t>Báldogi Éva</t>
  </si>
  <si>
    <t>Csóka Gabriella</t>
  </si>
  <si>
    <t>Dvorszki Istvánné</t>
  </si>
  <si>
    <t>Husz Györgyné</t>
  </si>
  <si>
    <t>Kovács Judit</t>
  </si>
  <si>
    <t>László Ildikó</t>
  </si>
  <si>
    <t>Majda Anikó</t>
  </si>
  <si>
    <t>Paniti Gyöngyi</t>
  </si>
  <si>
    <t>Polgár Sándorné</t>
  </si>
  <si>
    <t>Schubert Sándor</t>
  </si>
  <si>
    <t>Szabados Zsuzsanna</t>
  </si>
  <si>
    <t>Szokodi Edina</t>
  </si>
  <si>
    <t>Tóth Béla</t>
  </si>
  <si>
    <t>Váci Péter</t>
  </si>
  <si>
    <t>Vida Mónika</t>
  </si>
  <si>
    <t>műszaki ügyintéző</t>
  </si>
  <si>
    <t>ÓVODAPEDAGÓGUS</t>
  </si>
  <si>
    <t>Ped.2/12</t>
  </si>
  <si>
    <t>ACZÉL LÁSZLÓNÉ</t>
  </si>
  <si>
    <t>DAJKA</t>
  </si>
  <si>
    <t>C5</t>
  </si>
  <si>
    <t>BIKALI ALMASÁN KATALIN</t>
  </si>
  <si>
    <t>Ped.2/13</t>
  </si>
  <si>
    <t>BUCZKÓ KATALIN</t>
  </si>
  <si>
    <t>Ped.1/12</t>
  </si>
  <si>
    <t>CSONKA JÁNOSNÉ</t>
  </si>
  <si>
    <t>Ped.1/10</t>
  </si>
  <si>
    <t>CSULAKNÉ KIRÁLYCSIK SAROLTA</t>
  </si>
  <si>
    <t>ÓVODAVEZETŐ</t>
  </si>
  <si>
    <t>Ped.2/10</t>
  </si>
  <si>
    <t>DEMÉNY ERIKA</t>
  </si>
  <si>
    <t>Ped.1/9</t>
  </si>
  <si>
    <t>DOMBINÉ SIMON MÁRIA</t>
  </si>
  <si>
    <t>C10</t>
  </si>
  <si>
    <t>DURUCZNÉ BUZÁS ILDIKÓ</t>
  </si>
  <si>
    <t>PEDAGÓGIAI ASSZISZTENS</t>
  </si>
  <si>
    <t>C4</t>
  </si>
  <si>
    <t>FÜLEKI ILDIKÓ ROZÁLIA</t>
  </si>
  <si>
    <t>Gyak/1</t>
  </si>
  <si>
    <t>GAPARICS ORSOLYA</t>
  </si>
  <si>
    <t>Ped.1/5</t>
  </si>
  <si>
    <t>HAJAS ÁGNES</t>
  </si>
  <si>
    <t>HORVÁTH JUDIT</t>
  </si>
  <si>
    <t>JÁNOSI ZOLTÁNNÉ</t>
  </si>
  <si>
    <t>JUHÁSZ JÁNOSNÉ</t>
  </si>
  <si>
    <t>KISS ISTVÁNNÉ</t>
  </si>
  <si>
    <t>LOGOPÉDUS</t>
  </si>
  <si>
    <t>Ped.1/13</t>
  </si>
  <si>
    <t>KÓTI ILONA</t>
  </si>
  <si>
    <t>TAKARÍTÓ</t>
  </si>
  <si>
    <t>KOVÁCS JÚLIA</t>
  </si>
  <si>
    <t>KOVÁCS NIKOLETT</t>
  </si>
  <si>
    <t>B10</t>
  </si>
  <si>
    <t>LAKATOS ISTVÁNNÉ</t>
  </si>
  <si>
    <t>Gyak./1</t>
  </si>
  <si>
    <t>LEVELEKI TÜNDE</t>
  </si>
  <si>
    <t>Ped.1/7</t>
  </si>
  <si>
    <t>MAJOR MELINDA</t>
  </si>
  <si>
    <t>B9</t>
  </si>
  <si>
    <t>MIKE ARANKA</t>
  </si>
  <si>
    <t>2018.01.01</t>
  </si>
  <si>
    <t>MIZSAIKNÉ REICHENBERGER ZSUZSANNA</t>
  </si>
  <si>
    <t>C6</t>
  </si>
  <si>
    <t>MÓD KÁROLYNÉ</t>
  </si>
  <si>
    <t>ÓVODA TITKÁR</t>
  </si>
  <si>
    <t>MÓNOSNÉ VASUTA TERÉZIA</t>
  </si>
  <si>
    <t>NAGYNÉ SALLAI REGINA</t>
  </si>
  <si>
    <t>Ped.1/14</t>
  </si>
  <si>
    <t>NYITRAINÉ MALINKA IBOLYA</t>
  </si>
  <si>
    <t>C8</t>
  </si>
  <si>
    <t>PALATINUSZNÉ LACZKÓ ERZSÉBET</t>
  </si>
  <si>
    <t>PAPP ZOLTÁN ISTVÁNNÉ</t>
  </si>
  <si>
    <t>Ped.1/4</t>
  </si>
  <si>
    <t>PERGEL ZSUZSANNA</t>
  </si>
  <si>
    <t>D13</t>
  </si>
  <si>
    <t>POLACSEK ISTVÁNNÉ</t>
  </si>
  <si>
    <t>REKETTYEI-PÜSPÖKI BEATRIX IRÉN</t>
  </si>
  <si>
    <t>SIMONNÉ PALATINUSZ SZILVIA</t>
  </si>
  <si>
    <t>C1</t>
  </si>
  <si>
    <t>SIMON NIKOLETT</t>
  </si>
  <si>
    <t>STEFÁNNÉ ROKALY ELVIRA</t>
  </si>
  <si>
    <t>SUTA MELINDA</t>
  </si>
  <si>
    <t>SZECSKÓ ZSUZSANNA</t>
  </si>
  <si>
    <t>Ped.2/15</t>
  </si>
  <si>
    <t>SZÉPE BÁLINTNÉ DR.</t>
  </si>
  <si>
    <t>E9</t>
  </si>
  <si>
    <t>SZILI MAGDOLNA</t>
  </si>
  <si>
    <t>Ped.1/3</t>
  </si>
  <si>
    <t>SZÖLLŐSI MARGIT VERONIKA</t>
  </si>
  <si>
    <t>KONYHAI DOLGOZÓ</t>
  </si>
  <si>
    <t>C9</t>
  </si>
  <si>
    <t>SZÖLLŐSINÉ ROKALY EDINA</t>
  </si>
  <si>
    <t>C3</t>
  </si>
  <si>
    <t>SZŰCS TÜNDE ÉVA</t>
  </si>
  <si>
    <t>TANKA TIBORNÉ</t>
  </si>
  <si>
    <t>TILLINÉ VÁZSONYI MARGIT</t>
  </si>
  <si>
    <t>TÓTH JÓZSEFNÉ</t>
  </si>
  <si>
    <t>URBÁNNÉ BERECZKI KATALIN</t>
  </si>
  <si>
    <t>Ped.2/11</t>
  </si>
  <si>
    <t>VASAS PIROSKA</t>
  </si>
  <si>
    <t>VASUTÁNÉ VARGA RENÁTA</t>
  </si>
  <si>
    <t>GYÓGYPEDAGÓGUS</t>
  </si>
  <si>
    <t>Ped.1/6</t>
  </si>
  <si>
    <t>VASS BARBARA</t>
  </si>
  <si>
    <t>VÉKONY ÉVA</t>
  </si>
  <si>
    <t>Újvári Beatrix</t>
  </si>
  <si>
    <t>Boda Sarolta</t>
  </si>
  <si>
    <t>Nagy Marcell</t>
  </si>
  <si>
    <t>Kollár Péter</t>
  </si>
  <si>
    <t>Nagy Annamária</t>
  </si>
  <si>
    <t>változás hatálya</t>
  </si>
  <si>
    <t>1 fő pszichológus foglalkoztatásának a támogatása a Máltai Szeretetszolgálatnál</t>
  </si>
  <si>
    <t xml:space="preserve">Páty 950/2 hrsz. ingatlan megvásárlásához </t>
  </si>
  <si>
    <t>2818 hrsz. kivett út vételi ajánlatára előirányzat</t>
  </si>
  <si>
    <t>2823 hrsz. kivett út vételi ajánlatára előirányzat</t>
  </si>
  <si>
    <t>2835 hrsz. kivett út vételi ajánlatára előirányzat</t>
  </si>
  <si>
    <t>2851 hrsz. kivett út vételi ajánlatára előirányzat</t>
  </si>
  <si>
    <t>2874 hrsz. kivett út vételi ajánlatára előirányzat</t>
  </si>
  <si>
    <t>Duna-Vértes Regionális Hulladékgazdálkodási Tanács rendkívüli tagdíjbefizetése</t>
  </si>
  <si>
    <t>Pátyi Református Egyházközséggel kötendő bérleti szerződéshez előirányzat biztosítása</t>
  </si>
  <si>
    <t>Pátyi Református Egyházközséggel kegyeleti közszolgáltatási szerződés megkötése</t>
  </si>
  <si>
    <t>Roma Nemzetiségi Önkormányzat részére vissza nem térítendő támogatás biztosítása</t>
  </si>
  <si>
    <t>116/2016. (IV. 14.)</t>
  </si>
  <si>
    <t>Telki úton kihelyezendő korlát kivitelezési költségei</t>
  </si>
  <si>
    <t>127/2016. (IV. 14.)</t>
  </si>
  <si>
    <t>Budakörnyéki Közterület-felügyelethez való csatlakozáshoz szükséges előirányzat biztosítása</t>
  </si>
  <si>
    <t>129/2016. (IV. 14.)</t>
  </si>
  <si>
    <t>Mészárosné Kakuk Zsuzsanna számára ingatlan felújítási költségek megtérítése</t>
  </si>
  <si>
    <t>141/2016. (IV: 29.)</t>
  </si>
  <si>
    <t>pályázat hirdetése a pátyi lakosok számára nemzeti színű zászló igénylésére</t>
  </si>
  <si>
    <t>143/2016. (IV. 29.)</t>
  </si>
  <si>
    <t>Mobil City Mérnöki Tanácsadó Bt. megbízása a Közlekedési Intézkedési Terv elkészítésére</t>
  </si>
  <si>
    <t>Solidus Kft. megbízása a 1120-1153 hrsz. ingatlanok szennyvíz-ellátásának a tervezésével</t>
  </si>
  <si>
    <t>150/2016. (IV. 29.)</t>
  </si>
  <si>
    <t>Maturitas Kft. megbízása a KEHOP-5.2.9. pályázat előkészítésével</t>
  </si>
  <si>
    <t>9.K.27.343/2015/16. számú bírósági ítélet végrehajtásához előirányzat biztosítása</t>
  </si>
  <si>
    <t>Tandem Mérnökiroda Kft. megbízása kerékpárút nyomvonal kidolgozására</t>
  </si>
  <si>
    <t>157/2016. (V. 4.)</t>
  </si>
  <si>
    <t>közszolgáltatási szerződés a Pátyi Római Katolikus Plébániával</t>
  </si>
  <si>
    <t>Kisszelmenc település támogatása</t>
  </si>
  <si>
    <t>176/2016. (V. 26.)</t>
  </si>
  <si>
    <t>Iskolai futópálya kivitelezési költségeihez pótlólagos előirányzat biztosítása</t>
  </si>
  <si>
    <t>184/2016. (V. 26.)</t>
  </si>
  <si>
    <t>Közműfejlesztési hozzájárulások visszafizetése</t>
  </si>
  <si>
    <t>186/2016. (V. 26.)</t>
  </si>
  <si>
    <t>2017. évi pályázatokhoz önrész biztosítása (VEKOP-5.3.2-15, VEKOP-6.1.1-15, BM önkormányzati feladatellátás)</t>
  </si>
  <si>
    <t>189/2016. (V. 26.)</t>
  </si>
  <si>
    <t>190/2016. (V. 26.)</t>
  </si>
  <si>
    <t>95/2016(III.23.)</t>
  </si>
  <si>
    <t>96/2016(III.23.)</t>
  </si>
  <si>
    <t>Polgár Gizella részére jutalom (br. 200.000*1,27)</t>
  </si>
  <si>
    <t>Szabó Andrásné részére jutalom (br. 200.000*1,27)</t>
  </si>
  <si>
    <t>Nyitrainé Malinka Ibolya n. 200.000</t>
  </si>
  <si>
    <t>191/2016. (V. 26.)</t>
  </si>
  <si>
    <t>megjegyzés</t>
  </si>
  <si>
    <t>szavazórendszer bővítése</t>
  </si>
  <si>
    <t>Kozel Dorottya</t>
  </si>
  <si>
    <t>beruházási ügyintéző</t>
  </si>
  <si>
    <t>Önkormányzatok működési támogatásai</t>
  </si>
  <si>
    <t xml:space="preserve">Működési célú visszatérítendő támogatások, kölcsönök visszatérülése államháztartáson belülről 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</si>
  <si>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</si>
  <si>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</si>
  <si>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Felhalmozási célú visszatérítendő támogatások, kölcsönök visszatérülése államháztartáson belülről</t>
  </si>
  <si>
    <t xml:space="preserve">Felhalmozási célú visszatérítendő támogatások, kölcsönök igénybevétele államháztartáson belülről </t>
  </si>
  <si>
    <t xml:space="preserve">Egyéb felhalmozási célú támogatások bevételei államháztartáson belülről </t>
  </si>
  <si>
    <t xml:space="preserve">Jövedelemadók </t>
  </si>
  <si>
    <t xml:space="preserve">Szociális hozzájárulási adó és járulékok </t>
  </si>
  <si>
    <t xml:space="preserve">Bérhez és foglalkoztatáshoz kapcsolódó adók </t>
  </si>
  <si>
    <t xml:space="preserve">Vagyoni tipusú adók </t>
  </si>
  <si>
    <t>Értékesítési és forgalmi adók</t>
  </si>
  <si>
    <t xml:space="preserve">Fogyasztási adók  </t>
  </si>
  <si>
    <t>Gépjárműadók</t>
  </si>
  <si>
    <t xml:space="preserve">Egyéb áruhasználati és szolgáltatási adók  </t>
  </si>
  <si>
    <t xml:space="preserve">Termékek és szolgáltatások adói </t>
  </si>
  <si>
    <t xml:space="preserve">Egyéb közhatalmi bevételek </t>
  </si>
  <si>
    <t xml:space="preserve">SZEMÉLYI JUTTATÁSOK </t>
  </si>
  <si>
    <t xml:space="preserve">MUNKAADÓKAT TERHELŐ JÁRULÉKOK ÉS SZOCIÁLIS HOZZÁJÁRULÁSI ADÓ                                                </t>
  </si>
  <si>
    <t xml:space="preserve">Készletbeszerzés </t>
  </si>
  <si>
    <t xml:space="preserve">Kommunikációs szolgáltatások </t>
  </si>
  <si>
    <t>Szolgáltatási kiadások</t>
  </si>
  <si>
    <t>Kiküldetések, reklám- és propagandakiadások</t>
  </si>
  <si>
    <t>Különféle befizetések és egyéb dologi kiadások</t>
  </si>
  <si>
    <t>DOLOGI KIADÁSOK</t>
  </si>
  <si>
    <t>147/2016. (IV.29.) szellemi termék</t>
  </si>
  <si>
    <t>büszkeségpontok pályázathoz önrész-KKETTKK-56 (teljes pályázat 2.476.762)</t>
  </si>
  <si>
    <t>futópálya- támfalépítés</t>
  </si>
  <si>
    <t>249/2016 (VI.22.)</t>
  </si>
  <si>
    <t>241/2016 (VI.16.)</t>
  </si>
  <si>
    <t>futópálya- röplabdapálya alá csap.víz szikkasztó kiváltása</t>
  </si>
  <si>
    <t>252/2016 (VI.22.)</t>
  </si>
  <si>
    <t>futópálya-labdafogó háló</t>
  </si>
  <si>
    <t>253/2016 (VI.22.)</t>
  </si>
  <si>
    <t>110/2016. (IV. 14.)</t>
  </si>
  <si>
    <t>Védőnői Szolgálat ablakcseréje</t>
  </si>
  <si>
    <t>Ösztöndíj létrehozása a tehetséges pátyi gyerekekért</t>
  </si>
  <si>
    <t>Jégpálya kialakítása 2015/2016 telén</t>
  </si>
  <si>
    <t>eredeti előirányzat</t>
  </si>
  <si>
    <t>módosított előirányzat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</si>
  <si>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</si>
  <si>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</si>
  <si>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Felhalmozási célú visszatérítendő támogatások, kölcsönök visszatérülése államháztartáson belülről </t>
  </si>
  <si>
    <t>Egyéb felhalmozási célú támogatások bevételei államháztartáson belülről</t>
  </si>
  <si>
    <t>Jövedelemadók</t>
  </si>
  <si>
    <t>Bérhez és foglalkoztatáshoz kapcsolódó adók</t>
  </si>
  <si>
    <t>Vagyoni tipusú adók</t>
  </si>
  <si>
    <t>Felhalmozási célú visszatérítendő támogatások, kölcsönök visszatérülése államháztartáson kívülről</t>
  </si>
  <si>
    <t>Egyéb felhalmozási célú átvett pénzeszközök</t>
  </si>
  <si>
    <t xml:space="preserve">KÖLTSÉGVETÉSI BEVÉTELEK </t>
  </si>
  <si>
    <t>MŰKÖDÉSI CÉLÚ ÁTVETT PÉNZESZKÖZÖK</t>
  </si>
  <si>
    <t>Egyéb működési célú átvett pénzeszközök</t>
  </si>
  <si>
    <t>ÖNKORMÁNYZAT ÖSSZESEN</t>
  </si>
  <si>
    <t xml:space="preserve">Családi támogatások </t>
  </si>
  <si>
    <t>Betegséggel kapcsolatos (nem társadalombiztosítási) ellátások</t>
  </si>
  <si>
    <t xml:space="preserve">Foglalkoztatással, munkanélküliséggel kapcsolatos ellátások </t>
  </si>
  <si>
    <t>Lakhatással kapcsolatos ellátások</t>
  </si>
  <si>
    <t xml:space="preserve">Intézményi ellátottak pénzbeli juttatásai </t>
  </si>
  <si>
    <t xml:space="preserve">Egyéb nem intézményi ellátások </t>
  </si>
  <si>
    <t>EGYÉB MŰKÖDÉSI CÉLÚ KIADÁSOK</t>
  </si>
  <si>
    <t xml:space="preserve">Ingatlanok beszerzése, létesítése </t>
  </si>
  <si>
    <t>BERUHÁZÁSOK</t>
  </si>
  <si>
    <t xml:space="preserve">FELÚJÍTÁSOK </t>
  </si>
  <si>
    <t>Felhalmozási célú visszatérítendő támogatások, kölcsönök nyújtása államháztartáson belülre</t>
  </si>
  <si>
    <t xml:space="preserve">Felhalmozási célú visszatérítendő támogatások, kölcsönök törlesztése államháztartáson belülre 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</si>
  <si>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</si>
  <si>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</si>
  <si>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Felhalmozási célú visszatérítendő támogatások, kölcsönök nyújtása államháztartáson kívülre </t>
  </si>
  <si>
    <t>Egyéb felhalmozási célú támogatások államháztartáson kívülre</t>
  </si>
  <si>
    <t>EGYÉB FELHALMOZÁSI CÉLÚ KIADÁSOK</t>
  </si>
  <si>
    <t>Belföldi finanszírozás kiadásai</t>
  </si>
  <si>
    <t xml:space="preserve">Külföldi finanszírozás kiadásai </t>
  </si>
  <si>
    <t xml:space="preserve">KÖLTSÉGVETÉSI KIADÁSOK </t>
  </si>
  <si>
    <t>ELLÁTOTTAK PÉNZBELI JUTTATÁSAI</t>
  </si>
  <si>
    <t>Működési célú támogatások államháztartáson belülről</t>
  </si>
  <si>
    <t>Közhatalmi bevételek</t>
  </si>
  <si>
    <t>Működési célú átvett pénzeszközök</t>
  </si>
  <si>
    <t>Felhalmozási célú támogatások államháztartáson belülről</t>
  </si>
  <si>
    <t>Felhalmozási célú bevételek</t>
  </si>
  <si>
    <t>Felhalmozási célú átvett pénzeszközök</t>
  </si>
  <si>
    <t>Finanszírozási bevételek</t>
  </si>
  <si>
    <t>Maradvány igénybevétel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</si>
  <si>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</si>
  <si>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</si>
  <si>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</si>
  <si>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</si>
  <si>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</si>
  <si>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</si>
  <si>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Általános tartalék</t>
  </si>
  <si>
    <t>Céltartalék</t>
  </si>
  <si>
    <t>ebből: Központi, irányító szervi támogatások folyósítás</t>
  </si>
  <si>
    <t>Külföldi finanszírozás kiadásai</t>
  </si>
  <si>
    <t>ÖSSZES BEVÉTELI ELŐIRÁNYZAT</t>
  </si>
  <si>
    <t>Központi, irányító szervi támogatás bevételei</t>
  </si>
  <si>
    <t>Központi, irányító szervi támogatások kiadásai</t>
  </si>
  <si>
    <t>változás</t>
  </si>
  <si>
    <t>Általános tartalék (szabadon felhasználható)</t>
  </si>
  <si>
    <t>Belső finanszírozás miatti korrekció</t>
  </si>
  <si>
    <t>Kt. határozat száma</t>
  </si>
  <si>
    <t>152 780 Ft túlköltés</t>
  </si>
  <si>
    <t>46/2016. (II.16.)</t>
  </si>
  <si>
    <t>orvosi rendelő megvásárlásához</t>
  </si>
  <si>
    <t>utak megvásárlásához</t>
  </si>
  <si>
    <t>90/2016. (III. 23.)</t>
  </si>
  <si>
    <t>K61, K67</t>
  </si>
  <si>
    <t>K62, K67</t>
  </si>
  <si>
    <t>395 000 Ft Labouff Zsuzsa tervezés K62, 30 000 Ft épület vizsgálat</t>
  </si>
  <si>
    <t>K-51203</t>
  </si>
  <si>
    <t>K312, K351</t>
  </si>
  <si>
    <t>1 mFt Polgármesteri Hivatal, 400 eFt óvoda előirányzatra: K63, K67</t>
  </si>
  <si>
    <t>K337, Kk15</t>
  </si>
  <si>
    <t>685 000, 1 803 400 Mobil City Kft.</t>
  </si>
  <si>
    <t>Solidus Kft. K62, K67 2 329 921 nettó</t>
  </si>
  <si>
    <t>MLSZ-nek elutalva, K62</t>
  </si>
  <si>
    <t>91/2016. (III. 23.)</t>
  </si>
  <si>
    <t>támogatás nyújtása a Pátyi Sportegyesület részére sportöltöző felújítására</t>
  </si>
  <si>
    <t>INO épület tervezésének költsége</t>
  </si>
  <si>
    <t>INO épületének sugárzástechnológiai vizsgálata</t>
  </si>
  <si>
    <t>APF támogatás</t>
  </si>
  <si>
    <t>PSE támogatás</t>
  </si>
  <si>
    <t>pátyi civil szervezetek támogatása</t>
  </si>
  <si>
    <t>Máltai Szeretetszolgálat működési támogatása</t>
  </si>
  <si>
    <t>Katolikus Temetőben ravatalozó megvásárlásához előirányzat</t>
  </si>
  <si>
    <t>Informatikai eszközvásárlás</t>
  </si>
  <si>
    <t>Eszközvásárlás előirányzata</t>
  </si>
  <si>
    <t>Informatikai eszközvásárlás előirányzata</t>
  </si>
  <si>
    <t>14/2016.</t>
  </si>
  <si>
    <t>58/2016. (II. 15.)</t>
  </si>
  <si>
    <t>93/2016. (III. 23.)</t>
  </si>
  <si>
    <t>92/2016 (III. 23.)</t>
  </si>
  <si>
    <t>94/2016. (III. 23.)</t>
  </si>
  <si>
    <t>Műfüves labdarúgó pálya kialakításához önrész biztosítása</t>
  </si>
  <si>
    <t>112/2016. (IV. 14.)</t>
  </si>
  <si>
    <t>178-180/2016. (V. 26.)</t>
  </si>
  <si>
    <t>Rokolya Péter számára kiadvány támogatása</t>
  </si>
  <si>
    <t>Közműfejlesztési hozzájárulás visszafizetése</t>
  </si>
  <si>
    <t>testvértelepülési kapcsolatok kiadásaira további előirányzat biztosítása</t>
  </si>
  <si>
    <t>Csibe Óvoda tetőcseréjére előirányzat biztosítása</t>
  </si>
  <si>
    <t>Csicsergő Óvoda tetőjavításaára előirányzat biztosítása</t>
  </si>
  <si>
    <t>Református Egyháznak fizetendő 7,2 millió forintos bérleti díj terhére</t>
  </si>
  <si>
    <t>4 286 350 Ft átcsoportosítva a Csicsergő Óvoda tetőfelújítására</t>
  </si>
  <si>
    <t>Tandem Mérnökiroda Kft. megbízása a pincehegyi utak terveinek a kidolgozására</t>
  </si>
  <si>
    <t>753 m2 műfüves burkolat készítéséhez előirányzat biztosítása az iskolai sportudvarban</t>
  </si>
  <si>
    <t>PVK Nkft. megbízása a Völgy utca, Mézeshegy utca, Gyöngyvirág utca javítási munkálataival</t>
  </si>
  <si>
    <t>Goodwill Consulting Kft. megbízási díja pályázatírói tevékenységre 2019. augusztus 31-ig</t>
  </si>
  <si>
    <t>Vis maior pályázathoz önrész biztosítása</t>
  </si>
  <si>
    <t>KÉSZ Kft. megbízása erdőterületek felülvizsgálatával, új erdőtérkép elkészítésével</t>
  </si>
  <si>
    <t>Ravatalozó felújítására előirányzat biztosítása</t>
  </si>
  <si>
    <t>Dobogó utca útépítési terveinek elkészítésére megbízási díj a Mobil City Bt. részére</t>
  </si>
  <si>
    <t>Liget utca terveinek elkészítésére díj biztosítása a Mobil City Bt. részére</t>
  </si>
  <si>
    <t>Kopjafa díszkivilágításához előirányzat biztosítása</t>
  </si>
  <si>
    <t>PVK Nkft. megbízása járda építésére Kopjafa körül</t>
  </si>
  <si>
    <t>Támogatás biztosítása a Felső-Tisza Vidéki jégkárt szenvedett települések támogatására</t>
  </si>
  <si>
    <t>Támogatás biztosítása az APF részére zsoboki ingatlan megvásárlásához</t>
  </si>
  <si>
    <t>Vagyoni típusú adók</t>
  </si>
  <si>
    <t>Termékek és szolgáltatások adói</t>
  </si>
  <si>
    <t>Egyéb közhatalmi bevételek</t>
  </si>
  <si>
    <t>Egyéb működési kiadások, támogatások</t>
  </si>
  <si>
    <t>K501-01</t>
  </si>
  <si>
    <t>K504-01</t>
  </si>
  <si>
    <t>K504-02</t>
  </si>
  <si>
    <t>K504-03</t>
  </si>
  <si>
    <t>K504-04</t>
  </si>
  <si>
    <t>K504-05</t>
  </si>
  <si>
    <t>K504-06</t>
  </si>
  <si>
    <t>K504-07</t>
  </si>
  <si>
    <t>K504-08</t>
  </si>
  <si>
    <t>K504-09</t>
  </si>
  <si>
    <t>K504-10</t>
  </si>
  <si>
    <t>K505-01</t>
  </si>
  <si>
    <t>K505-02</t>
  </si>
  <si>
    <t>K505-03</t>
  </si>
  <si>
    <t>K505-04</t>
  </si>
  <si>
    <t>K505-05</t>
  </si>
  <si>
    <t>K505-06</t>
  </si>
  <si>
    <t>K505-07</t>
  </si>
  <si>
    <t>K505-08</t>
  </si>
  <si>
    <t>K505-09</t>
  </si>
  <si>
    <t>K505-10</t>
  </si>
  <si>
    <t>K506-01</t>
  </si>
  <si>
    <t>K506-02</t>
  </si>
  <si>
    <t>K506-03</t>
  </si>
  <si>
    <t>K506-04</t>
  </si>
  <si>
    <t>K506-05</t>
  </si>
  <si>
    <t>K506-06</t>
  </si>
  <si>
    <t>K506-07</t>
  </si>
  <si>
    <t>K506-08</t>
  </si>
  <si>
    <t>K506-09</t>
  </si>
  <si>
    <t>K506-10</t>
  </si>
  <si>
    <t>K507-01</t>
  </si>
  <si>
    <t>Egyéb működési célú támogatások államháztartáson kívülre</t>
  </si>
  <si>
    <t>Működési célú visszatérítendő támogatások, kölcsönök nyújtása államháztartáson kívülre</t>
  </si>
  <si>
    <t>Működési célú garancia- és kezességvállalásból származó kifizetés államháztartáson kívülre</t>
  </si>
  <si>
    <t>Egyéb működési célú támogatások államháztartáson belülre</t>
  </si>
  <si>
    <t>Működési célú visszatérítendő támogatások, kölcsönök törlesztése államháztartáson belülre</t>
  </si>
  <si>
    <t>Működési célú visszatérítendő támogatások, kölcsönök nyújtása államháztartáson belülre</t>
  </si>
  <si>
    <t>Elvonások és befizetések</t>
  </si>
  <si>
    <t>Nemzetközi kötelezettségek</t>
  </si>
  <si>
    <t>Foglalkoztatással, munkanélküliséggel kapcsolatos ellátások</t>
  </si>
  <si>
    <t>Intézményi ellátottak pénzbeli juttatásai</t>
  </si>
  <si>
    <t>Felhalmozási célú visszatérítendő támogatások, kölcsönök törlesztése államháztartáson belülre</t>
  </si>
  <si>
    <t>FELÚJÍTÁSOK</t>
  </si>
  <si>
    <t xml:space="preserve">BERUHÁZÁSOK </t>
  </si>
  <si>
    <t>Ingatlanok beszerzése, létesítése</t>
  </si>
  <si>
    <t>Hosszú lejáratú hitelek, kölcsönök törlesztése pénzügyi vállalkozásnak</t>
  </si>
  <si>
    <t>Rövid lejáratú hitelek, kölcsönök törlesztése pénzügyi vállalkozásnak</t>
  </si>
  <si>
    <t>Hitel-, kölcsöntörlesztés államháztartáson kívülre</t>
  </si>
  <si>
    <t>Tulajdonosi kölcsönök kiadásai</t>
  </si>
  <si>
    <t>Külföldi értékpapírok beváltása</t>
  </si>
  <si>
    <t>Hitelek, kölcsönök törlesztése külföldi pénzintézeteknek</t>
  </si>
  <si>
    <t>Kiegészítő támogatás nyújtása PVK Nkft. részére gépkocsivásárláshoz</t>
  </si>
  <si>
    <t>2016. évi útfelújítások közbeszerzési eljárás</t>
  </si>
  <si>
    <t xml:space="preserve">MUNKAADÓKAT TERHELŐ JÁRULÉKOK ÉS SZOCIÁLIS HOZZÁJÁRULÁSI ADÓ                                                                 </t>
  </si>
  <si>
    <t>Készletbeszerzés</t>
  </si>
  <si>
    <t>Kommunikációs szolgáltatások</t>
  </si>
  <si>
    <t>Közvetített szolgáltatások</t>
  </si>
  <si>
    <t>Bérleti és lízing díjak</t>
  </si>
  <si>
    <t>Kamatkiadások</t>
  </si>
  <si>
    <t>Egyéb pénzügyi műveletek kiadásai</t>
  </si>
  <si>
    <t>Családi támogatások</t>
  </si>
  <si>
    <t>Forgatási célú belföldi értékpapírok vásárlása</t>
  </si>
  <si>
    <t>Éven belüli lejáratú belföldi értékpapírok beváltása</t>
  </si>
  <si>
    <t>Éven túli lejáratú belföldi értékpapírok beváltása</t>
  </si>
  <si>
    <t>Belföldi értékpapírok kiadásai</t>
  </si>
  <si>
    <t>KÖLTSÉGVETÉSI KIADÁSOK</t>
  </si>
  <si>
    <t>Felhalmozási célú visszatérítendő támogatások, kölcsönök nyújtása államháztartáson kívülre</t>
  </si>
  <si>
    <t>Egyéb nem intézményi ellátások</t>
  </si>
  <si>
    <t>Magánszemélyek jövedelemadói</t>
  </si>
  <si>
    <t>Társaságok jövedelemadói</t>
  </si>
  <si>
    <t>APF támogatás zsoboki ház vásárlására</t>
  </si>
  <si>
    <t>Közlekedési Intézkedési Terv készítése</t>
  </si>
  <si>
    <t>1120-1153 hrsz. ingatlanok szennyvízterveinek tervezési kiadásai</t>
  </si>
  <si>
    <t>Pincehegy útterveinek elkészítésére vállalkozási díj előirányzata</t>
  </si>
  <si>
    <t>Előirányzat zajvédő fal létesítésére</t>
  </si>
  <si>
    <t>,</t>
  </si>
  <si>
    <t xml:space="preserve">Különféle befizetések és egyéb dologi kiadások </t>
  </si>
  <si>
    <t xml:space="preserve">ELLÁTOTTAK PÉNZBELI JUTTATÁSAI </t>
  </si>
  <si>
    <t xml:space="preserve">EGYÉB MŰKÖDÉSI CÉLÚ KIADÁSOK </t>
  </si>
  <si>
    <t xml:space="preserve">EGYÉB FELHALMOZÁSI CÉLÚ KIADÁSOK </t>
  </si>
  <si>
    <t xml:space="preserve">Egyéb felhalmozási célú támogatások államháztartáson belülre </t>
  </si>
  <si>
    <t xml:space="preserve">Felhalmozási célú visszatérítendő támogatások, kölcsönök nyújtása államháztartáson belülre </t>
  </si>
  <si>
    <t xml:space="preserve">Felhalmozási célú garancia- és kezességvállalásból származó kifizetés államháztartáson kívülre </t>
  </si>
  <si>
    <t xml:space="preserve">Belföldi finanszírozás kiadásai </t>
  </si>
  <si>
    <t>FINANSZÍROZÁSI KIADÁSOK</t>
  </si>
  <si>
    <t>Óvodai eszközbeszerzés</t>
  </si>
  <si>
    <t xml:space="preserve">Kiküldetések, reklám- és propagandakiadások </t>
  </si>
  <si>
    <t xml:space="preserve">DOLOGI KIADÁSOK </t>
  </si>
  <si>
    <t xml:space="preserve">Finanszírozási kiadások </t>
  </si>
  <si>
    <t>BELSŐ FINANSZÍROZÁS  NÉLKÜLI BEVÉTEL</t>
  </si>
  <si>
    <t>BELSŐ FINANSZÍROZÁS NÉLKÜLI KIADÁSOK</t>
  </si>
  <si>
    <t>jegyző</t>
  </si>
  <si>
    <t>aljegyző</t>
  </si>
  <si>
    <t>ügyintéző I.</t>
  </si>
  <si>
    <t>kabinetfőnök</t>
  </si>
  <si>
    <t>ügyintéző II.</t>
  </si>
  <si>
    <t>mezőőr</t>
  </si>
  <si>
    <t>154/2016.</t>
  </si>
  <si>
    <t>engedélyezett előirányzat</t>
  </si>
  <si>
    <t>Futópálya pályázatírás költségei</t>
  </si>
  <si>
    <t>280/2016.</t>
  </si>
  <si>
    <t xml:space="preserve">Egyéb áruhasználati és szolgáltatási adók </t>
  </si>
  <si>
    <t xml:space="preserve">Magánszemélyek jövedelemadói </t>
  </si>
  <si>
    <t xml:space="preserve">Foglalkoztatottak személyi juttatásai </t>
  </si>
  <si>
    <t xml:space="preserve">Foglalkoztatottak egyéb személyi juttatásai </t>
  </si>
  <si>
    <t xml:space="preserve">MUNKAADÓKAT TERHELŐ JÁRULÉKOK ÉS SZOCIÁLIS HOZZÁJÁRULÁSI ADÓ                                                    </t>
  </si>
  <si>
    <t xml:space="preserve">Szolgáltatási kiadások </t>
  </si>
  <si>
    <t xml:space="preserve">Egyéb pénzügyi műveletek kiadásai </t>
  </si>
  <si>
    <t>kiadási előirányzatra áttéve</t>
  </si>
  <si>
    <t>Telki úton korlát kihelyezése</t>
  </si>
  <si>
    <t>K48-19</t>
  </si>
  <si>
    <t>153/2016 (IV.29)</t>
  </si>
  <si>
    <t xml:space="preserve">156/2016. (V. 4.) </t>
  </si>
  <si>
    <t>Tandem Feltételes</t>
  </si>
  <si>
    <t>169/2016 (V. 26.)</t>
  </si>
  <si>
    <t>Tandem Mérnökiroda Kft. kerékpárút tervezése</t>
  </si>
  <si>
    <t>K1-K2</t>
  </si>
  <si>
    <t>Támfal építése futópályához</t>
  </si>
  <si>
    <t>Szikkasztó kiváltása futópályánál</t>
  </si>
  <si>
    <t>Röplabdaháló kivitelezése</t>
  </si>
  <si>
    <t>Kiegészítő műfüves burkolat készítése futópályához</t>
  </si>
  <si>
    <t>KÉSZ Kft. megbízási día erdőtérkép tervezésére</t>
  </si>
  <si>
    <t>190 000 Ft virágos támfal, 50 000 vízcsap, labdafogó háló 370 000 Ft</t>
  </si>
  <si>
    <t>Pótelőirányzat iskolai futópályára</t>
  </si>
  <si>
    <t>Kopjafa körüli díszburkolat és járda építése (PVK Nkft.)</t>
  </si>
  <si>
    <t>ebből: önkormányzati többségi tulajdonú nem pénzügyi vállalkozások</t>
  </si>
  <si>
    <t>PSE támogatása sportöltöző felújítására</t>
  </si>
  <si>
    <t>Zajvédő fal építése sportudvar mellé</t>
  </si>
  <si>
    <t>Normatíva elszámolás visszafizetési kötelezettsége</t>
  </si>
  <si>
    <t xml:space="preserve">Elvonások és befizetések </t>
  </si>
  <si>
    <t xml:space="preserve">Önkormányzatok működési támogatásai </t>
  </si>
  <si>
    <t>Működési célú visszatérítendő támogatások, kölcsönök visszatérülése államháztartáson belülről</t>
  </si>
  <si>
    <t xml:space="preserve">Értékesítési és forgalmi adók </t>
  </si>
  <si>
    <t>Fogyasztási adók</t>
  </si>
  <si>
    <t>Egyéb áruhasználati és szolgáltatási adók</t>
  </si>
  <si>
    <t xml:space="preserve">Tulajdonosi bevételek </t>
  </si>
  <si>
    <t>Kamatbevételek</t>
  </si>
  <si>
    <t xml:space="preserve">Egyéb működési célú átvett pénzeszközök </t>
  </si>
  <si>
    <t xml:space="preserve">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</si>
  <si>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</si>
  <si>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</si>
  <si>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 xml:space="preserve">Külső személyi juttatások </t>
  </si>
  <si>
    <t xml:space="preserve">MUNKAADÓKAT TERHELŐ JÁRULÉKOK ÉS SZOCIÁLIS HOZZÁJÁRULÁSI ADÓ                                                            </t>
  </si>
  <si>
    <t xml:space="preserve">Bérleti és lízing díjak </t>
  </si>
  <si>
    <t xml:space="preserve">Kamatkiadások </t>
  </si>
  <si>
    <t xml:space="preserve">Egyéb működési célú támogatások államháztartáson kívülre </t>
  </si>
  <si>
    <t xml:space="preserve">Működési célú visszatérítendő támogatások, kölcsönök nyújtása államháztartáson kívülre </t>
  </si>
  <si>
    <t xml:space="preserve">Működési célú garancia- és kezességvállalásból származó kifizetés államháztartáson kívülre </t>
  </si>
  <si>
    <t xml:space="preserve">Egyéb működési célú támogatások államháztartáson belülre </t>
  </si>
  <si>
    <t xml:space="preserve">Rövid lejáratú hitelek, kölcsönök törlesztése pénzügyi vállalkozásnak </t>
  </si>
  <si>
    <t xml:space="preserve">Hitel-, kölcsöntörlesztés államháztartáson kívülre </t>
  </si>
  <si>
    <t xml:space="preserve">Belföldi értékpapírok kiadásai </t>
  </si>
  <si>
    <t xml:space="preserve">Tulajdonosi kölcsönök kiadásai </t>
  </si>
  <si>
    <t xml:space="preserve">Külföldi értékpapírok beváltása </t>
  </si>
  <si>
    <t xml:space="preserve">Hitelek, kölcsönök törlesztése külföldi pénzintézeteknek </t>
  </si>
  <si>
    <t>Csibe óvoda tetőfelújítása</t>
  </si>
  <si>
    <t>Csicsergő óvoda tetőfelújítása</t>
  </si>
  <si>
    <t>MUNKAADÓKAT TERHELŐ JÁRULÉKOK ÉS SZOCIÁLIS HOZZÁJÁRULÁSI ADÓ</t>
  </si>
  <si>
    <t>Vízlágyító felszerelése</t>
  </si>
  <si>
    <t>ez mi?</t>
  </si>
  <si>
    <t>nem jött be</t>
  </si>
  <si>
    <t>k4816</t>
  </si>
  <si>
    <t>k48-17</t>
  </si>
  <si>
    <t>arányosítva a 2019.09.telj.adatokhoz</t>
  </si>
  <si>
    <t>informatika 1m ei, switch 168.529</t>
  </si>
  <si>
    <t xml:space="preserve">Te 1,8m ei: elköltve 531.861 </t>
  </si>
  <si>
    <t>2016/e00045(78.500+21.195)</t>
  </si>
  <si>
    <t>2016/e00099 (98.425+26.575)</t>
  </si>
  <si>
    <t>2016/s00186 ajtó (102.081+27.562)</t>
  </si>
  <si>
    <t>tűzhely, cd lejátszó benne van</t>
  </si>
  <si>
    <t>Csicsergő tetőfelújítás</t>
  </si>
  <si>
    <t>össz.netto 279.006</t>
  </si>
  <si>
    <t>??????</t>
  </si>
  <si>
    <t>alapítvány</t>
  </si>
  <si>
    <t>különbzet innen levéve</t>
  </si>
  <si>
    <t>katolius-református támogatás</t>
  </si>
  <si>
    <t>vízcsap telpítése pvk udvarra</t>
  </si>
  <si>
    <t>spolidus</t>
  </si>
  <si>
    <t>Elvonások, befizetések</t>
  </si>
  <si>
    <t>Nagydobrony település támogatása</t>
  </si>
  <si>
    <t>egyéb</t>
  </si>
  <si>
    <t>számítógépek, monitorok beszerzése</t>
  </si>
  <si>
    <t>védőnők számítógép beszerzés</t>
  </si>
  <si>
    <t>wifi hálózat kiépítése iskolában</t>
  </si>
  <si>
    <t>járda építés</t>
  </si>
  <si>
    <t>fedélzeti kamera mezőőr részére</t>
  </si>
  <si>
    <t>bútor</t>
  </si>
  <si>
    <t>mobiltelefon mezőőr</t>
  </si>
  <si>
    <t>feszület tervezés, kivitelezés</t>
  </si>
  <si>
    <t>kétszer van fizetve</t>
  </si>
  <si>
    <t>ok</t>
  </si>
  <si>
    <t>óvoda felújítások</t>
  </si>
  <si>
    <t>Csibe tető- és kéményjavítás</t>
  </si>
  <si>
    <t>Levendula utca útépítés</t>
  </si>
  <si>
    <t>Levendula utca pótei.</t>
  </si>
  <si>
    <t>többlet bevétel</t>
  </si>
  <si>
    <t>???????????????????????</t>
  </si>
  <si>
    <t xml:space="preserve">teljesítés
</t>
  </si>
  <si>
    <t>Működési bevételek:</t>
  </si>
  <si>
    <t>Működési kiadások:</t>
  </si>
  <si>
    <t>Egyenleg:</t>
  </si>
  <si>
    <t>Egyenleg (+/-):</t>
  </si>
  <si>
    <t>Felhalmozási bevételek:</t>
  </si>
  <si>
    <t>Felhalmozási kiadások:</t>
  </si>
  <si>
    <t>Bevételek:</t>
  </si>
  <si>
    <t>Kiadások:</t>
  </si>
  <si>
    <t>+Maradvány</t>
  </si>
  <si>
    <t>ebből: Államháztartáson belüli megelőlegezés</t>
  </si>
  <si>
    <t>Megelőlegezés</t>
  </si>
  <si>
    <t>Megelőlegezés visszafizetése</t>
  </si>
  <si>
    <t>Páty Község Önkormányzat 2016. évi költségvetés</t>
  </si>
  <si>
    <t>év végi módosítása</t>
  </si>
  <si>
    <t>Bevételek és kiadások mérlegszerű bemutatása</t>
  </si>
  <si>
    <t>Engedélyezett létszámkeret</t>
  </si>
  <si>
    <t>Bevételek</t>
  </si>
  <si>
    <t>Kiadások</t>
  </si>
  <si>
    <t>Tartalékok</t>
  </si>
  <si>
    <t>6. számú melléklet Páty Község Önkormányzat ………../2017. (V.    .) rendeletéhez</t>
  </si>
  <si>
    <t>Pályázati cél</t>
  </si>
  <si>
    <t>2016 EREDETI</t>
  </si>
  <si>
    <t>2016 MÓDOSÍTOTT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</si>
  <si>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</si>
  <si>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</si>
  <si>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</si>
  <si>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</si>
  <si>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</si>
  <si>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</si>
  <si>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</si>
  <si>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</si>
  <si>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</si>
  <si>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Magyarország 2015. évi központi költségvetéséről szóló 2014. évi C. törvény 3. melléklet II.4. pont c) szerinti az önkormányzati feladatellátást szolgáló fejlesztések támogatására kiírt pályázat (belterületi utak, járdák, hidak felújítása)</t>
  </si>
  <si>
    <t>Magyarország 2015. évi központi költségvetéséről szóló 2014. évi C. törvény 3. melléklet II.4. pont c) szerinti az önkormányzati feladatellátást szolgáló fejlesztések támogatására kiírt pályázat (óvodai, iskolai és utánpótlás sport infrastruktúra-fejlesztés, felújítás, vagy új sportlétesítmény létrehozása)</t>
  </si>
  <si>
    <t>Belügyminisztériumi támogatás a Kossuth u. 99. szám alatti rendőrségi épületben szolgálati lakás kialakítására</t>
  </si>
  <si>
    <t>Felhalmozási kiadások bevételi forrásonként</t>
  </si>
  <si>
    <t>2016.11.28-án utalva</t>
  </si>
  <si>
    <t>Kimutatás az önkormányzat közvetett támogatásairól</t>
  </si>
  <si>
    <t>Megnevezés</t>
  </si>
  <si>
    <t>Jogcím</t>
  </si>
  <si>
    <t>Tervezett</t>
  </si>
  <si>
    <t>Teljesítés</t>
  </si>
  <si>
    <t>Helyi adók</t>
  </si>
  <si>
    <t>Építményadó</t>
  </si>
  <si>
    <t>Telekadó</t>
  </si>
  <si>
    <t>Magánszemélyek komm. adó</t>
  </si>
  <si>
    <t>Idegenforgalmi adó</t>
  </si>
  <si>
    <t>Helyi iparűzési adó</t>
  </si>
  <si>
    <t>Gépjárműadó</t>
  </si>
  <si>
    <t>gyermekétkeztetés térítési díj kedvezménye</t>
  </si>
  <si>
    <t>szociális étkeztetés térítési díj kedvezménye</t>
  </si>
  <si>
    <t>Összesen:</t>
  </si>
  <si>
    <t>Pénzeszközök változásának kimutatása</t>
  </si>
  <si>
    <t>#</t>
  </si>
  <si>
    <t>Önkormányzat összesen</t>
  </si>
  <si>
    <t>Önkormányzat</t>
  </si>
  <si>
    <t>Polgármesteri Hivatal</t>
  </si>
  <si>
    <t>Közművelődési Intézet</t>
  </si>
  <si>
    <t/>
  </si>
  <si>
    <t>Pénzkészlet tárgyidőszak elején</t>
  </si>
  <si>
    <t>Hosszú lejáratú bankbetétek nyitó egyenlege</t>
  </si>
  <si>
    <t>Pénztár, csekk, betét egyenlege</t>
  </si>
  <si>
    <t>Fizetési számla egyenlege</t>
  </si>
  <si>
    <t>Nyitó pénzkészlet összesen (01+02+03)</t>
  </si>
  <si>
    <t>Bevételek                                           (+)</t>
  </si>
  <si>
    <t>Maradvány igénybevétele (-)</t>
  </si>
  <si>
    <t>Kiadások                                            (-)</t>
  </si>
  <si>
    <t>rovat nélküli banki forgalom (-)</t>
  </si>
  <si>
    <t>Pénzkészlet tárgyidőszak végén</t>
  </si>
  <si>
    <t>Pénzkészlet összesen (08+09+10) (12=04+05+06-07)</t>
  </si>
  <si>
    <t xml:space="preserve">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</si>
  <si>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</si>
  <si>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</si>
  <si>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</si>
  <si>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</si>
  <si>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</si>
  <si>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</si>
  <si>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</si>
  <si>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</si>
  <si>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</si>
  <si>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</si>
  <si>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</si>
  <si>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Az önkormányzat tulajdonában álló gazdálkodó szervezetek működéséből származó kötelezettségek, részesedések alakulása</t>
  </si>
  <si>
    <t>eFt</t>
  </si>
  <si>
    <t>Gazdasági társaság megnevezése</t>
  </si>
  <si>
    <t>Tulajdoni hányad</t>
  </si>
  <si>
    <t>Részesedés értéke</t>
  </si>
  <si>
    <t xml:space="preserve">Fennálló kötelezettség </t>
  </si>
  <si>
    <t>típusa</t>
  </si>
  <si>
    <t>összege</t>
  </si>
  <si>
    <t>1.</t>
  </si>
  <si>
    <t>Áht. 29/A.§ szerinti középtávú tervezésre vonatkozó kimutatás</t>
  </si>
  <si>
    <t> Megnevezés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</si>
  <si>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</si>
  <si>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</si>
  <si>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</si>
  <si>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</si>
  <si>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</si>
  <si>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</si>
  <si>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</si>
  <si>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</si>
  <si>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</si>
  <si>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</si>
  <si>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</si>
  <si>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</si>
  <si>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</si>
  <si>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</si>
  <si>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2.</t>
  </si>
  <si>
    <t>3.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</si>
  <si>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</si>
  <si>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</si>
  <si>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</si>
  <si>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</si>
  <si>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</si>
  <si>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</si>
  <si>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</si>
  <si>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</si>
  <si>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</si>
  <si>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</si>
  <si>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</si>
  <si>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</si>
  <si>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</si>
  <si>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</si>
  <si>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</si>
  <si>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2016. évi zárszámadás</t>
  </si>
  <si>
    <t>Páty Község Önkormányzat</t>
  </si>
  <si>
    <t>Pátyolgató Óvoda</t>
  </si>
  <si>
    <t>2016. évi Zárszámadás</t>
  </si>
  <si>
    <t>Ft</t>
  </si>
  <si>
    <t>Pátyi Polgármesteri Hivatal</t>
  </si>
  <si>
    <t>Művelődési Ház, Iskolai és Közösségi Könyvtár</t>
  </si>
  <si>
    <t>eredetiben tervezve az egész</t>
  </si>
  <si>
    <t>632613000 eredetiben tervezve</t>
  </si>
  <si>
    <t>eredetiben tervezve</t>
  </si>
  <si>
    <t>PVK Nonprofit Kft.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</si>
  <si>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</si>
  <si>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</si>
  <si>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</si>
  <si>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</si>
  <si>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</si>
  <si>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</si>
  <si>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</si>
  <si>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</si>
  <si>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</si>
  <si>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</si>
  <si>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</si>
  <si>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</si>
  <si>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</si>
  <si>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</si>
  <si>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</si>
  <si>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</si>
  <si>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</si>
  <si>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</si>
  <si>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</si>
  <si>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</si>
  <si>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</si>
  <si>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57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</si>
  <si>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</si>
  <si>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</si>
  <si>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</si>
  <si>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</si>
  <si>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</si>
  <si>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</si>
  <si>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</si>
  <si>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</si>
  <si>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</si>
  <si>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</si>
  <si>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</si>
  <si>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D/I/4h - ebből: költségvetési évben esedékes követelések biztosító által fizetett kártérítésre</t>
  </si>
  <si>
    <t>D/I Költségvetési évben esedékes követelések (=D/I/1+…+D/I/8)</t>
  </si>
  <si>
    <t>106</t>
  </si>
  <si>
    <t>D/II/3 Költségvetési évet követően esedékes követelések közhatalmi bevételre (=D/II/3a+…+D/II/3f)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</si>
  <si>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</si>
  <si>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</si>
  <si>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</si>
  <si>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</si>
  <si>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</si>
  <si>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</si>
  <si>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</si>
  <si>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</si>
  <si>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</si>
  <si>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</si>
  <si>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</si>
  <si>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</si>
  <si>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149</t>
  </si>
  <si>
    <t>D/III/1f - ebből: túlfizetések, téves és visszajáró kifizetések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</si>
  <si>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</si>
  <si>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</si>
  <si>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</si>
  <si>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</si>
  <si>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</si>
  <si>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</si>
  <si>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</si>
  <si>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</si>
  <si>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</si>
  <si>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</si>
  <si>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</si>
  <si>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</si>
  <si>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</si>
  <si>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</si>
  <si>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</si>
  <si>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</si>
  <si>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</si>
  <si>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</si>
  <si>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</si>
  <si>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</si>
  <si>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</si>
  <si>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</si>
  <si>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</si>
  <si>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</si>
  <si>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</si>
  <si>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</si>
  <si>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</si>
  <si>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</si>
  <si>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</si>
  <si>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</si>
  <si>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</si>
  <si>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</si>
  <si>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</si>
  <si>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</si>
  <si>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</si>
  <si>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</si>
  <si>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</si>
  <si>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</si>
  <si>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</si>
  <si>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</si>
  <si>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187</t>
  </si>
  <si>
    <t>H/I/1 Költségvetési évben esedékes kötelezettségek személyi juttatásokra</t>
  </si>
  <si>
    <t>188</t>
  </si>
  <si>
    <t>H/I/2 Költségvetési évben esedékes kötelezettségek munkaadókat terhelő járulékokra és szociális hozzájárulási adóra</t>
  </si>
  <si>
    <t>189</t>
  </si>
  <si>
    <t>H/I/3 Költségvetési évben esedékes kötelezettségek dologi kiadásokra</t>
  </si>
  <si>
    <t>194</t>
  </si>
  <si>
    <t>H/I/6 Költségvetési évben esedékes kötelezettségek beruházásokra</t>
  </si>
  <si>
    <t>195</t>
  </si>
  <si>
    <t>H/I/7 Költségvetési évben esedékes kötelezettségek felújításokra</t>
  </si>
  <si>
    <t>212</t>
  </si>
  <si>
    <t>H/I Költségvetési évben esedékes kötelezettségek (=H/I/1+…+H/I/9)</t>
  </si>
  <si>
    <t>215</t>
  </si>
  <si>
    <t>H/II/3 Költségvetési évet követően esedékes kötelezettségek dologi kiadásokra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</si>
  <si>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</si>
  <si>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</si>
  <si>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</si>
  <si>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</si>
  <si>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</si>
  <si>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</si>
  <si>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</si>
  <si>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</si>
  <si>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</si>
  <si>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</si>
  <si>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</si>
  <si>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</si>
  <si>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</si>
  <si>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</si>
  <si>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253</t>
  </si>
  <si>
    <t>J) PASSZÍV IDŐBELI ELHATÁROLÁSOK (=J/1+J/2+J/3)</t>
  </si>
  <si>
    <t>254</t>
  </si>
  <si>
    <t>FORRÁSOK ÖSSZESEN (=G+H+I+J)</t>
  </si>
  <si>
    <t>Vagyonkimutatás</t>
  </si>
  <si>
    <t>teljesítés %</t>
  </si>
  <si>
    <t>2016. 12.31-én foglalkoztatott</t>
  </si>
  <si>
    <t>2016.év</t>
  </si>
  <si>
    <t>2017.év</t>
  </si>
  <si>
    <t>2018.év</t>
  </si>
  <si>
    <t>2019.év</t>
  </si>
  <si>
    <t>előirányzat</t>
  </si>
  <si>
    <t>terv</t>
  </si>
  <si>
    <t>"Hitelfelvételi korlát" a saját bevételek 50%-a (Stab.tv. 10.§(5)bek.)</t>
  </si>
  <si>
    <t>Kedvezmény/Mentesség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</si>
  <si>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</si>
  <si>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</si>
  <si>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</si>
  <si>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4/2013. (I. 11.) Korm. rendelet </t>
  </si>
  <si>
    <t>„30. §. (2) A vagyonkimutatás a vagyont az 5. melléklet legalább római számmal jelzett eszköz-, illetve forráscsoportonkénti - a tárgyi eszköz és a befektetett pénzügyi eszközcsoportok esetén az arab számmal jelzett tételei szerinti - tagolásban, ezen belül forgalomképtelen törzsvagyon, nemzetgazdasági szempontból kiemelt jelentőségű törzsvagyon, korlátozottan forgalomképes vagyon és üzleti vagyon bontásban tartalmazza.</t>
  </si>
  <si>
    <t>(3) A vagyonkimutatás a mérlegben szereplő eszközökön és kötelezettségeken kívül tartalmazza:</t>
  </si>
  <si>
    <t>a) a „0”-ra leírt eszközök, a használatban lévő kisértékű immateriális javak, tárgyi eszközök, készletek, a 01-02. számlacsoportban nyilvántartott eszközök, és a nemzeti vagyonról szóló 2011. évi CXCVI. törvény 1. § (2) bekezdés g) és h) pontja szerinti kulturális javak és régészeti leletek állományát, és b) a függő követeléseket és kötelezettségeket, a biztos (jövőbeni) követeléseket.”</t>
  </si>
  <si>
    <t>Az Art. 134.§. alapján jövedelmi, vagyoni, szociális, családi helyzet alapján.</t>
  </si>
  <si>
    <t>A Htv. 19.§. alapján NAK igazolás</t>
  </si>
  <si>
    <t>A Gjt. 5.§. f) pontja alapján - mozgáskorlátozottak kedvezménye.</t>
  </si>
  <si>
    <t xml:space="preserve">Egyéb </t>
  </si>
  <si>
    <t xml:space="preserve">Páty Község Önkormányzat </t>
  </si>
  <si>
    <t>2016. évi nyitó</t>
  </si>
  <si>
    <t>2016. évi záró</t>
  </si>
  <si>
    <t>teljesítés összesen</t>
  </si>
  <si>
    <t>kötelező feladat</t>
  </si>
  <si>
    <t>önként vállalt feladat</t>
  </si>
  <si>
    <t>államigazgatási feladat</t>
  </si>
  <si>
    <t>Kiadások és bevételek feladat szerinti bontásban</t>
  </si>
  <si>
    <t>Összevont maradvány</t>
  </si>
  <si>
    <t>16. számú melléklet Páty Község Önkormányzat ………../2017. (V.    .) rendeletéhez</t>
  </si>
  <si>
    <t>1.  melléklet Páty Község Önkormányzat 13/2017. (V.25.) rendeletéhez</t>
  </si>
  <si>
    <t>2. melléklet Páty Község Önkormányzat 13/2017. (V.25.) rendeletéhez</t>
  </si>
  <si>
    <t>3. melléklet Páty Község Önkormányzat 13/2017. (V.25.) rendeletéhez</t>
  </si>
  <si>
    <t>4. melléklet Páty Község Önkormányzat 13/2017. (V.25.) rendeletéhez</t>
  </si>
  <si>
    <t>5. melléklet Páty Község Önkormányzat 13/2017. (V.25.) rendeletéhez</t>
  </si>
  <si>
    <t>6. melléklet a 13/2017. (V.25.)   számú önkormányzati rendelethez</t>
  </si>
  <si>
    <t>7. melléklet a 13/2017. (V.25.)   számú önkormányzati rendelethez</t>
  </si>
  <si>
    <t>8. melléklet a 13/2017. (V.25.)   számú önkormányzati rendelethez</t>
  </si>
  <si>
    <t>9. melléklet a 13/2017. (V.25.)  számú önkormányzati rendelethez</t>
  </si>
  <si>
    <t>10. melléklet a 13/2017. (V.25.)   számú önkormányzati rendelethez</t>
  </si>
  <si>
    <t>11. melléklet a 13/2017. (V.25.)   számú önkormányzati rendelethez</t>
  </si>
  <si>
    <t>12. melléklet a 13/2017. (V.25.)   számú önkormányzati rendelethez</t>
  </si>
  <si>
    <t>13.  melléklet a 13/2017. (V.25.)   számú önkormányzati rendelethez</t>
  </si>
  <si>
    <t>14.  melléklet a 13/2017. (V.25.)   számú önkormányzati rendelethez</t>
  </si>
  <si>
    <t>15.  melléklet a 13/2017. (V.25.)   számú önkormányzati rendelethez</t>
  </si>
  <si>
    <t>16. melléklet Páty Község Önkormányzat 13/2017. (V.25.)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</si>
</sst>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_"/>
    <numFmt numFmtId="165" formatCode="_-* #,##0\ _F_t_-;\-* #,##0\ _F_t_-;_-* &quot;-&quot;??\ _F_t_-;_-@_-"/>
    <numFmt numFmtId="166" formatCode="#,##0.000\ _F_t;[Red]\-#,##0.000\ _F_t"/>
    <numFmt numFmtId="167" formatCode="#,##0.000\ _H_U_F;[Red]\-#,##0.000\ _H_U_F"/>
    <numFmt numFmtId="168" formatCode="yyyy/mm/dd;@"/>
    <numFmt numFmtId="169" formatCode="[$-40E]yyyy/\ mmmm\ d\.;@"/>
    <numFmt numFmtId="170" formatCode="#,##0\ &quot;Ft&quot;"/>
  </numFmts>
  <fonts count="83" x14ac:knownFonts="1">
    <font>
      <sz val="10"/>
      <name val="Arial CE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sz val="10"/>
      <color theme="4" tint="-0.499984740745262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theme="4" tint="-0.499984740745262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5"/>
      <color theme="1"/>
      <name val="Calibri Light"/>
      <family val="2"/>
      <charset val="238"/>
    </font>
    <font>
      <sz val="8"/>
      <name val="Calibri Light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2"/>
      <color indexed="8"/>
      <name val="Calibri Light"/>
      <family val="2"/>
      <charset val="238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i/>
      <sz val="9"/>
      <name val="Calibri Light"/>
      <family val="2"/>
      <charset val="238"/>
    </font>
    <font>
      <b/>
      <i/>
      <sz val="10"/>
      <name val="Arial CE"/>
      <charset val="238"/>
    </font>
    <font>
      <b/>
      <i/>
      <sz val="10"/>
      <color rgb="FF000000"/>
      <name val="Calibri Light"/>
      <family val="2"/>
      <charset val="238"/>
    </font>
    <font>
      <sz val="10"/>
      <color theme="0" tint="-0.499984740745262"/>
      <name val="Calibri Light"/>
      <family val="2"/>
      <charset val="238"/>
    </font>
    <font>
      <b/>
      <sz val="10"/>
      <color theme="0" tint="-0.499984740745262"/>
      <name val="Calibri Light"/>
      <family val="2"/>
      <charset val="238"/>
    </font>
    <font>
      <sz val="8"/>
      <color theme="0" tint="-0.499984740745262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0" tint="-0.499984740745262"/>
      <name val="Calibri Light"/>
      <family val="2"/>
      <charset val="238"/>
    </font>
    <font>
      <b/>
      <sz val="9"/>
      <color theme="0" tint="-0.499984740745262"/>
      <name val="Calibri Light"/>
      <family val="2"/>
      <charset val="238"/>
    </font>
    <font>
      <i/>
      <sz val="9"/>
      <color theme="1"/>
      <name val="Calibri Light"/>
      <family val="2"/>
      <charset val="238"/>
    </font>
    <font>
      <b/>
      <i/>
      <sz val="9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2"/>
      <color theme="0" tint="-0.499984740745262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i/>
      <sz val="10"/>
      <color rgb="FFFF0000"/>
      <name val="Calibri Light"/>
      <family val="2"/>
      <charset val="238"/>
    </font>
    <font>
      <b/>
      <i/>
      <sz val="10"/>
      <color rgb="FFFF0000"/>
      <name val="Calibri Light"/>
      <family val="2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0"/>
      <name val="MS Sans Serif"/>
      <charset val="238"/>
    </font>
    <font>
      <sz val="9"/>
      <color rgb="FF000000"/>
      <name val="Arial CE"/>
      <family val="2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0" tint="-0.499984740745262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rgb="FFFFFF9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9" fontId="3" fillId="0" borderId="0" applyFont="0" applyFill="0" applyBorder="0" applyAlignment="0" applyProtection="0"/>
    <xf numFmtId="0" fontId="53" fillId="0" borderId="0"/>
    <xf numFmtId="0" fontId="60" fillId="0" borderId="0"/>
    <xf numFmtId="9" fontId="53" fillId="0" borderId="0" applyFont="0" applyFill="0" applyBorder="0" applyAlignment="0" applyProtection="0"/>
    <xf numFmtId="0" fontId="60" fillId="0" borderId="0"/>
    <xf numFmtId="0" fontId="60" fillId="0" borderId="0"/>
    <xf numFmtId="0" fontId="28" fillId="0" borderId="0"/>
    <xf numFmtId="0" fontId="65" fillId="0" borderId="0"/>
  </cellStyleXfs>
  <cellXfs count="1789">
    <xf numFmtId="0" fontId="0" fillId="0" borderId="0" xfId="0"/>
    <xf numFmtId="0" fontId="54" fillId="6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38" fontId="13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0" fontId="13" fillId="0" borderId="21" xfId="0" applyFont="1" applyFill="1" applyBorder="1" applyAlignment="1" applyProtection="1">
      <alignment horizontal="left" vertical="center" wrapText="1" indent="2"/>
      <protection locked="0"/>
    </xf>
    <xf numFmtId="38" fontId="17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6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 indent="2"/>
      <protection locked="0"/>
    </xf>
    <xf numFmtId="38" fontId="12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 wrapText="1" indent="3"/>
      <protection locked="0"/>
    </xf>
    <xf numFmtId="0" fontId="8" fillId="0" borderId="21" xfId="0" applyFont="1" applyFill="1" applyBorder="1" applyAlignment="1" applyProtection="1">
      <alignment horizontal="left" vertical="center" wrapText="1" indent="3"/>
      <protection locked="0"/>
    </xf>
    <xf numFmtId="0" fontId="14" fillId="0" borderId="21" xfId="0" applyFont="1" applyFill="1" applyBorder="1" applyAlignment="1" applyProtection="1">
      <alignment horizontal="left" vertical="center" wrapText="1" indent="3"/>
      <protection locked="0"/>
    </xf>
    <xf numFmtId="38" fontId="8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2" xfId="0" quotePrefix="1" applyFont="1" applyFill="1" applyBorder="1" applyAlignment="1" applyProtection="1">
      <alignment horizontal="left" vertical="center" wrapText="1"/>
    </xf>
    <xf numFmtId="0" fontId="14" fillId="0" borderId="2" xfId="0" quotePrefix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38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4" fillId="0" borderId="21" xfId="0" applyFont="1" applyFill="1" applyBorder="1" applyAlignment="1" applyProtection="1">
      <alignment horizontal="right" vertical="center" wrapText="1"/>
      <protection locked="0"/>
    </xf>
    <xf numFmtId="0" fontId="13" fillId="0" borderId="21" xfId="0" applyFont="1" applyFill="1" applyBorder="1" applyAlignment="1" applyProtection="1">
      <alignment horizontal="right" vertical="center" wrapText="1"/>
      <protection locked="0"/>
    </xf>
    <xf numFmtId="38" fontId="8" fillId="0" borderId="0" xfId="2" applyNumberFormat="1" applyFont="1" applyFill="1" applyAlignment="1">
      <alignment horizontal="right" vertical="center" wrapText="1"/>
    </xf>
    <xf numFmtId="38" fontId="8" fillId="0" borderId="0" xfId="2" applyNumberFormat="1" applyFont="1" applyFill="1" applyBorder="1" applyAlignment="1">
      <alignment vertical="center" wrapText="1"/>
    </xf>
    <xf numFmtId="3" fontId="10" fillId="0" borderId="0" xfId="3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3" fontId="8" fillId="0" borderId="0" xfId="3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3" fontId="8" fillId="0" borderId="14" xfId="3" applyFont="1" applyFill="1" applyBorder="1" applyAlignment="1" applyProtection="1">
      <alignment horizontal="left" vertical="center" wrapText="1"/>
    </xf>
    <xf numFmtId="3" fontId="10" fillId="0" borderId="14" xfId="3" applyFont="1" applyFill="1" applyBorder="1" applyAlignment="1" applyProtection="1">
      <alignment horizontal="left" vertical="center" wrapText="1"/>
    </xf>
    <xf numFmtId="49" fontId="13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3" fontId="10" fillId="0" borderId="0" xfId="3" applyFont="1" applyFill="1" applyBorder="1" applyAlignment="1" applyProtection="1">
      <alignment horizontal="right" vertical="center"/>
    </xf>
    <xf numFmtId="38" fontId="1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0" xfId="3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38" fontId="8" fillId="0" borderId="0" xfId="2" applyNumberFormat="1" applyFont="1" applyAlignment="1">
      <alignment wrapText="1"/>
    </xf>
    <xf numFmtId="38" fontId="8" fillId="5" borderId="0" xfId="2" applyNumberFormat="1" applyFont="1" applyFill="1" applyAlignment="1">
      <alignment wrapText="1"/>
    </xf>
    <xf numFmtId="0" fontId="0" fillId="5" borderId="0" xfId="0" applyFill="1" applyAlignment="1">
      <alignment wrapText="1"/>
    </xf>
    <xf numFmtId="0" fontId="28" fillId="0" borderId="0" xfId="0" applyFont="1" applyFill="1"/>
    <xf numFmtId="38" fontId="8" fillId="0" borderId="0" xfId="2" applyNumberFormat="1" applyFont="1" applyFill="1" applyAlignment="1">
      <alignment wrapText="1"/>
    </xf>
    <xf numFmtId="0" fontId="12" fillId="5" borderId="21" xfId="0" applyFont="1" applyFill="1" applyBorder="1" applyAlignment="1" applyProtection="1">
      <alignment vertical="center"/>
      <protection locked="0"/>
    </xf>
    <xf numFmtId="0" fontId="0" fillId="5" borderId="0" xfId="0" applyFill="1"/>
    <xf numFmtId="49" fontId="12" fillId="5" borderId="25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5" borderId="25" xfId="0" applyFont="1" applyFill="1" applyBorder="1" applyAlignment="1" applyProtection="1">
      <alignment horizontal="left" vertical="center" wrapText="1"/>
      <protection locked="0"/>
    </xf>
    <xf numFmtId="0" fontId="12" fillId="5" borderId="25" xfId="0" applyFont="1" applyFill="1" applyBorder="1" applyAlignment="1" applyProtection="1">
      <alignment horizontal="right" vertical="center" wrapText="1"/>
      <protection locked="0"/>
    </xf>
    <xf numFmtId="0" fontId="12" fillId="5" borderId="25" xfId="0" applyFont="1" applyFill="1" applyBorder="1" applyAlignment="1" applyProtection="1">
      <alignment vertical="center"/>
      <protection locked="0"/>
    </xf>
    <xf numFmtId="0" fontId="13" fillId="5" borderId="25" xfId="0" applyFont="1" applyFill="1" applyBorder="1" applyAlignment="1" applyProtection="1">
      <alignment vertical="center"/>
      <protection locked="0"/>
    </xf>
    <xf numFmtId="38" fontId="8" fillId="5" borderId="0" xfId="2" applyNumberFormat="1" applyFont="1" applyFill="1" applyAlignment="1">
      <alignment horizontal="right" vertical="center" wrapText="1"/>
    </xf>
    <xf numFmtId="38" fontId="8" fillId="5" borderId="0" xfId="2" applyNumberFormat="1" applyFont="1" applyFill="1" applyAlignment="1">
      <alignment horizontal="right" wrapText="1"/>
    </xf>
    <xf numFmtId="38" fontId="25" fillId="0" borderId="0" xfId="2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8" fillId="5" borderId="0" xfId="0" applyFont="1" applyFill="1" applyAlignment="1">
      <alignment wrapText="1"/>
    </xf>
    <xf numFmtId="38" fontId="10" fillId="5" borderId="0" xfId="2" applyNumberFormat="1" applyFont="1" applyFill="1" applyAlignment="1">
      <alignment horizontal="right" wrapText="1"/>
    </xf>
    <xf numFmtId="38" fontId="10" fillId="5" borderId="0" xfId="2" applyNumberFormat="1" applyFont="1" applyFill="1" applyAlignment="1">
      <alignment horizontal="right" vertical="center" wrapText="1"/>
    </xf>
    <xf numFmtId="0" fontId="7" fillId="5" borderId="0" xfId="0" applyFont="1" applyFill="1" applyAlignment="1">
      <alignment wrapText="1"/>
    </xf>
    <xf numFmtId="0" fontId="26" fillId="5" borderId="0" xfId="0" applyFont="1" applyFill="1" applyAlignment="1">
      <alignment wrapText="1"/>
    </xf>
    <xf numFmtId="0" fontId="13" fillId="5" borderId="14" xfId="0" applyFont="1" applyFill="1" applyBorder="1" applyAlignment="1" applyProtection="1">
      <alignment horizontal="left" vertical="center" wrapText="1"/>
    </xf>
    <xf numFmtId="38" fontId="13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0" applyFont="1" applyFill="1" applyBorder="1" applyAlignment="1" applyProtection="1">
      <alignment vertical="center" wrapText="1"/>
    </xf>
    <xf numFmtId="0" fontId="13" fillId="5" borderId="0" xfId="0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 applyProtection="1">
      <alignment vertical="center" wrapText="1"/>
      <protection locked="0"/>
    </xf>
    <xf numFmtId="3" fontId="10" fillId="5" borderId="14" xfId="3" applyFont="1" applyFill="1" applyBorder="1" applyAlignment="1" applyProtection="1">
      <alignment horizontal="left" vertical="center" wrapText="1"/>
    </xf>
    <xf numFmtId="3" fontId="10" fillId="5" borderId="0" xfId="3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right" vertical="center" wrapText="1"/>
    </xf>
    <xf numFmtId="49" fontId="13" fillId="5" borderId="14" xfId="0" applyNumberFormat="1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vertical="center" wrapText="1"/>
      <protection locked="0"/>
    </xf>
    <xf numFmtId="49" fontId="13" fillId="5" borderId="0" xfId="0" applyNumberFormat="1" applyFont="1" applyFill="1" applyBorder="1" applyAlignment="1" applyProtection="1">
      <alignment horizontal="left" vertical="center" wrapText="1"/>
    </xf>
    <xf numFmtId="0" fontId="27" fillId="5" borderId="0" xfId="0" applyFont="1" applyFill="1" applyAlignment="1">
      <alignment wrapText="1"/>
    </xf>
    <xf numFmtId="38" fontId="16" fillId="5" borderId="0" xfId="2" applyNumberFormat="1" applyFont="1" applyFill="1" applyAlignment="1">
      <alignment horizontal="right" wrapText="1"/>
    </xf>
    <xf numFmtId="38" fontId="16" fillId="5" borderId="0" xfId="2" applyNumberFormat="1" applyFont="1" applyFill="1" applyAlignment="1">
      <alignment horizontal="right" vertical="center" wrapText="1"/>
    </xf>
    <xf numFmtId="38" fontId="15" fillId="5" borderId="0" xfId="2" applyNumberFormat="1" applyFont="1" applyFill="1" applyAlignment="1">
      <alignment horizontal="right" wrapText="1"/>
    </xf>
    <xf numFmtId="38" fontId="15" fillId="5" borderId="0" xfId="2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wrapText="1"/>
    </xf>
    <xf numFmtId="38" fontId="8" fillId="5" borderId="0" xfId="2" applyNumberFormat="1" applyFont="1" applyFill="1" applyAlignment="1">
      <alignment horizontal="left" wrapText="1"/>
    </xf>
    <xf numFmtId="38" fontId="8" fillId="5" borderId="0" xfId="2" applyNumberFormat="1" applyFont="1" applyFill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38" fontId="10" fillId="5" borderId="0" xfId="2" applyNumberFormat="1" applyFont="1" applyFill="1" applyAlignment="1">
      <alignment horizontal="left" wrapText="1"/>
    </xf>
    <xf numFmtId="38" fontId="10" fillId="5" borderId="0" xfId="2" applyNumberFormat="1" applyFont="1" applyFill="1" applyAlignment="1">
      <alignment horizontal="left" vertical="center" wrapText="1"/>
    </xf>
    <xf numFmtId="0" fontId="26" fillId="5" borderId="0" xfId="0" applyFont="1" applyFill="1" applyAlignment="1">
      <alignment horizontal="left" wrapText="1"/>
    </xf>
    <xf numFmtId="49" fontId="12" fillId="5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>
      <alignment horizontal="right" wrapText="1"/>
    </xf>
    <xf numFmtId="38" fontId="8" fillId="5" borderId="0" xfId="2" applyNumberFormat="1" applyFont="1" applyFill="1" applyBorder="1" applyAlignment="1">
      <alignment horizontal="right" vertical="center" wrapText="1"/>
    </xf>
    <xf numFmtId="0" fontId="0" fillId="5" borderId="0" xfId="0" applyFill="1" applyBorder="1" applyAlignment="1">
      <alignment wrapText="1"/>
    </xf>
    <xf numFmtId="38" fontId="16" fillId="5" borderId="0" xfId="2" applyNumberFormat="1" applyFont="1" applyFill="1" applyAlignment="1">
      <alignment horizontal="left" wrapText="1" indent="1"/>
    </xf>
    <xf numFmtId="38" fontId="16" fillId="5" borderId="0" xfId="2" applyNumberFormat="1" applyFont="1" applyFill="1" applyAlignment="1">
      <alignment horizontal="left" vertical="center" wrapText="1" indent="1"/>
    </xf>
    <xf numFmtId="0" fontId="27" fillId="5" borderId="0" xfId="0" applyFont="1" applyFill="1" applyAlignment="1">
      <alignment horizontal="left" wrapText="1" indent="1"/>
    </xf>
    <xf numFmtId="0" fontId="0" fillId="5" borderId="0" xfId="0" applyFill="1" applyAlignment="1">
      <alignment horizontal="left" vertical="center" wrapText="1"/>
    </xf>
    <xf numFmtId="0" fontId="27" fillId="5" borderId="0" xfId="0" applyFont="1" applyFill="1" applyAlignment="1">
      <alignment vertical="center" wrapText="1"/>
    </xf>
    <xf numFmtId="38" fontId="8" fillId="0" borderId="0" xfId="2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12" fillId="0" borderId="0" xfId="0" applyFont="1" applyFill="1" applyBorder="1" applyAlignment="1" applyProtection="1">
      <alignment horizontal="right" vertical="center" wrapText="1"/>
    </xf>
    <xf numFmtId="38" fontId="12" fillId="0" borderId="0" xfId="2" applyNumberFormat="1" applyFont="1" applyFill="1" applyBorder="1" applyAlignment="1" applyProtection="1">
      <alignment horizontal="right" vertical="center" wrapText="1"/>
    </xf>
    <xf numFmtId="38" fontId="8" fillId="0" borderId="0" xfId="2" applyNumberFormat="1" applyFont="1" applyFill="1" applyBorder="1" applyAlignment="1">
      <alignment horizontal="right" wrapText="1"/>
    </xf>
    <xf numFmtId="38" fontId="8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</xf>
    <xf numFmtId="38" fontId="18" fillId="0" borderId="0" xfId="2" applyNumberFormat="1" applyFont="1" applyFill="1" applyBorder="1" applyAlignment="1" applyProtection="1">
      <alignment horizontal="left" vertical="center" wrapText="1"/>
    </xf>
    <xf numFmtId="38" fontId="10" fillId="0" borderId="0" xfId="2" applyNumberFormat="1" applyFont="1" applyFill="1" applyAlignment="1">
      <alignment horizontal="left" wrapText="1"/>
    </xf>
    <xf numFmtId="38" fontId="12" fillId="0" borderId="0" xfId="2" applyNumberFormat="1" applyFont="1" applyFill="1" applyBorder="1" applyAlignment="1" applyProtection="1">
      <alignment horizontal="left" vertical="center" wrapText="1"/>
    </xf>
    <xf numFmtId="38" fontId="10" fillId="0" borderId="0" xfId="2" applyNumberFormat="1" applyFont="1" applyFill="1" applyBorder="1" applyAlignment="1">
      <alignment horizontal="left" wrapText="1"/>
    </xf>
    <xf numFmtId="38" fontId="10" fillId="0" borderId="0" xfId="2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wrapText="1"/>
    </xf>
    <xf numFmtId="3" fontId="10" fillId="0" borderId="0" xfId="3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38" fontId="10" fillId="0" borderId="0" xfId="2" applyNumberFormat="1" applyFont="1" applyFill="1" applyBorder="1" applyAlignment="1" applyProtection="1">
      <alignment horizontal="left" vertical="center" wrapText="1"/>
    </xf>
    <xf numFmtId="38" fontId="8" fillId="0" borderId="0" xfId="2" applyNumberFormat="1" applyFont="1" applyFill="1" applyAlignment="1">
      <alignment horizontal="left" vertical="center" wrapText="1"/>
    </xf>
    <xf numFmtId="38" fontId="8" fillId="0" borderId="0" xfId="2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12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38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4" fillId="5" borderId="0" xfId="0" quotePrefix="1" applyNumberFormat="1" applyFont="1" applyFill="1" applyBorder="1" applyAlignment="1" applyProtection="1">
      <alignment horizontal="right" vertical="center" wrapText="1"/>
      <protection locked="0"/>
    </xf>
    <xf numFmtId="164" fontId="14" fillId="5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4" fillId="5" borderId="0" xfId="0" applyFont="1" applyFill="1" applyBorder="1" applyAlignment="1" applyProtection="1">
      <alignment horizontal="right" vertical="center" wrapText="1"/>
      <protection locked="0"/>
    </xf>
    <xf numFmtId="38" fontId="14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16" fillId="5" borderId="0" xfId="2" applyNumberFormat="1" applyFont="1" applyFill="1" applyBorder="1" applyAlignment="1">
      <alignment horizontal="right" wrapText="1"/>
    </xf>
    <xf numFmtId="38" fontId="16" fillId="5" borderId="0" xfId="2" applyNumberFormat="1" applyFont="1" applyFill="1" applyBorder="1" applyAlignment="1">
      <alignment horizontal="right" vertical="center" wrapText="1"/>
    </xf>
    <xf numFmtId="0" fontId="27" fillId="5" borderId="0" xfId="0" applyFont="1" applyFill="1" applyBorder="1" applyAlignment="1">
      <alignment wrapText="1"/>
    </xf>
    <xf numFmtId="49" fontId="12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38" fontId="8" fillId="0" borderId="0" xfId="2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8" fontId="12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/>
    <xf numFmtId="38" fontId="8" fillId="0" borderId="0" xfId="2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26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38" fontId="16" fillId="0" borderId="0" xfId="2" applyNumberFormat="1" applyFont="1" applyFill="1" applyAlignment="1">
      <alignment wrapText="1"/>
    </xf>
    <xf numFmtId="0" fontId="27" fillId="0" borderId="0" xfId="0" applyFont="1" applyFill="1"/>
    <xf numFmtId="0" fontId="13" fillId="0" borderId="8" xfId="0" applyFont="1" applyFill="1" applyBorder="1" applyAlignment="1" applyProtection="1">
      <alignment horizontal="right" vertical="center" wrapText="1"/>
      <protection locked="0"/>
    </xf>
    <xf numFmtId="38" fontId="13" fillId="0" borderId="21" xfId="0" applyNumberFormat="1" applyFont="1" applyFill="1" applyBorder="1" applyAlignment="1" applyProtection="1">
      <alignment vertical="center" wrapText="1"/>
      <protection locked="0"/>
    </xf>
    <xf numFmtId="0" fontId="12" fillId="9" borderId="21" xfId="0" applyFont="1" applyFill="1" applyBorder="1" applyAlignment="1" applyProtection="1">
      <alignment horizontal="right" vertical="center" wrapText="1"/>
      <protection locked="0"/>
    </xf>
    <xf numFmtId="38" fontId="12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6" fillId="0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horizontal="left" vertical="center" wrapText="1" indent="1"/>
      <protection locked="0"/>
    </xf>
    <xf numFmtId="38" fontId="10" fillId="9" borderId="21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7" xfId="0" quotePrefix="1" applyFont="1" applyFill="1" applyBorder="1" applyAlignment="1" applyProtection="1">
      <alignment horizontal="right" vertical="center" wrapText="1"/>
      <protection locked="0"/>
    </xf>
    <xf numFmtId="38" fontId="10" fillId="0" borderId="8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quotePrefix="1" applyFont="1" applyFill="1" applyBorder="1" applyAlignment="1" applyProtection="1">
      <alignment horizontal="right" vertical="center" wrapText="1"/>
      <protection locked="0"/>
    </xf>
    <xf numFmtId="38" fontId="8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0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 indent="2"/>
      <protection locked="0"/>
    </xf>
    <xf numFmtId="0" fontId="13" fillId="0" borderId="15" xfId="0" quotePrefix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 indent="2"/>
      <protection locked="0"/>
    </xf>
    <xf numFmtId="0" fontId="13" fillId="0" borderId="12" xfId="0" applyFont="1" applyFill="1" applyBorder="1" applyAlignment="1" applyProtection="1">
      <alignment horizontal="right" vertical="center" wrapText="1"/>
      <protection locked="0"/>
    </xf>
    <xf numFmtId="38" fontId="10" fillId="0" borderId="12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17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14" xfId="0" applyFont="1" applyFill="1" applyBorder="1" applyAlignment="1" applyProtection="1">
      <alignment horizontal="left" vertical="center" wrapText="1"/>
    </xf>
    <xf numFmtId="3" fontId="10" fillId="5" borderId="0" xfId="3" applyFont="1" applyFill="1" applyBorder="1" applyAlignment="1" applyProtection="1">
      <alignment horizontal="right" vertical="center"/>
    </xf>
    <xf numFmtId="38" fontId="12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10" fillId="0" borderId="0" xfId="2" applyNumberFormat="1" applyFont="1" applyAlignment="1">
      <alignment wrapText="1"/>
    </xf>
    <xf numFmtId="0" fontId="26" fillId="0" borderId="0" xfId="0" applyFont="1"/>
    <xf numFmtId="38" fontId="8" fillId="5" borderId="0" xfId="2" applyNumberFormat="1" applyFont="1" applyFill="1" applyBorder="1" applyAlignment="1">
      <alignment wrapText="1"/>
    </xf>
    <xf numFmtId="0" fontId="0" fillId="5" borderId="0" xfId="0" applyFill="1" applyBorder="1"/>
    <xf numFmtId="38" fontId="10" fillId="0" borderId="0" xfId="2" applyNumberFormat="1" applyFont="1" applyAlignment="1">
      <alignment horizontal="left" wrapText="1"/>
    </xf>
    <xf numFmtId="0" fontId="26" fillId="0" borderId="0" xfId="0" applyFont="1" applyAlignment="1">
      <alignment horizontal="left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right" vertical="center"/>
    </xf>
    <xf numFmtId="3" fontId="8" fillId="5" borderId="0" xfId="3" applyFont="1" applyFill="1" applyBorder="1" applyAlignment="1" applyProtection="1">
      <alignment horizontal="left" vertical="center" wrapText="1"/>
    </xf>
    <xf numFmtId="3" fontId="8" fillId="5" borderId="14" xfId="3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right" vertical="center"/>
    </xf>
    <xf numFmtId="38" fontId="8" fillId="0" borderId="0" xfId="2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/>
      <protection locked="0"/>
    </xf>
    <xf numFmtId="0" fontId="12" fillId="5" borderId="25" xfId="0" applyFont="1" applyFill="1" applyBorder="1" applyAlignment="1" applyProtection="1">
      <alignment vertical="center" wrapText="1"/>
      <protection locked="0"/>
    </xf>
    <xf numFmtId="0" fontId="12" fillId="5" borderId="21" xfId="0" applyFont="1" applyFill="1" applyBorder="1" applyAlignment="1" applyProtection="1">
      <alignment horizontal="right" vertical="center" wrapText="1"/>
      <protection locked="0"/>
    </xf>
    <xf numFmtId="38" fontId="10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38" fontId="16" fillId="0" borderId="0" xfId="2" applyNumberFormat="1" applyFont="1" applyAlignment="1">
      <alignment wrapText="1"/>
    </xf>
    <xf numFmtId="0" fontId="27" fillId="0" borderId="0" xfId="0" applyFont="1"/>
    <xf numFmtId="38" fontId="12" fillId="5" borderId="0" xfId="2" applyNumberFormat="1" applyFont="1" applyFill="1" applyBorder="1" applyAlignment="1" applyProtection="1">
      <alignment vertical="center" wrapText="1"/>
      <protection locked="0"/>
    </xf>
    <xf numFmtId="38" fontId="13" fillId="5" borderId="0" xfId="2" applyNumberFormat="1" applyFont="1" applyFill="1" applyBorder="1" applyAlignment="1" applyProtection="1">
      <alignment vertical="center" wrapText="1"/>
      <protection locked="0"/>
    </xf>
    <xf numFmtId="38" fontId="13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3" fontId="8" fillId="5" borderId="21" xfId="3" applyFont="1" applyFill="1" applyBorder="1" applyAlignment="1" applyProtection="1">
      <alignment horizontal="left" vertical="center" wrapText="1" indent="3"/>
    </xf>
    <xf numFmtId="3" fontId="8" fillId="5" borderId="21" xfId="3" applyFont="1" applyFill="1" applyBorder="1" applyAlignment="1" applyProtection="1">
      <alignment horizontal="right" vertical="center" wrapText="1"/>
    </xf>
    <xf numFmtId="38" fontId="21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8" fillId="5" borderId="21" xfId="0" applyFont="1" applyFill="1" applyBorder="1" applyAlignment="1" applyProtection="1">
      <alignment horizontal="left" wrapText="1" indent="3"/>
    </xf>
    <xf numFmtId="0" fontId="12" fillId="10" borderId="21" xfId="0" applyFont="1" applyFill="1" applyBorder="1" applyAlignment="1" applyProtection="1">
      <alignment horizontal="left" vertical="center" wrapText="1" indent="1"/>
    </xf>
    <xf numFmtId="3" fontId="10" fillId="10" borderId="21" xfId="3" applyFont="1" applyFill="1" applyBorder="1" applyAlignment="1" applyProtection="1">
      <alignment horizontal="left" vertical="center" wrapText="1"/>
    </xf>
    <xf numFmtId="38" fontId="22" fillId="10" borderId="21" xfId="2" applyNumberFormat="1" applyFont="1" applyFill="1" applyBorder="1" applyAlignment="1" applyProtection="1">
      <alignment horizontal="left" vertical="center" wrapText="1"/>
    </xf>
    <xf numFmtId="3" fontId="10" fillId="10" borderId="21" xfId="3" applyFont="1" applyFill="1" applyBorder="1" applyAlignment="1" applyProtection="1">
      <alignment horizontal="left" vertical="center" wrapText="1" indent="1"/>
    </xf>
    <xf numFmtId="38" fontId="12" fillId="10" borderId="21" xfId="2" applyNumberFormat="1" applyFont="1" applyFill="1" applyBorder="1" applyAlignment="1" applyProtection="1">
      <alignment horizontal="left" vertical="center" wrapText="1"/>
      <protection locked="0"/>
    </xf>
    <xf numFmtId="38" fontId="12" fillId="10" borderId="21" xfId="2" applyNumberFormat="1" applyFont="1" applyFill="1" applyBorder="1" applyAlignment="1" applyProtection="1">
      <alignment horizontal="left" vertical="center" wrapText="1"/>
    </xf>
    <xf numFmtId="0" fontId="17" fillId="10" borderId="21" xfId="0" applyFont="1" applyFill="1" applyBorder="1" applyAlignment="1" applyProtection="1">
      <alignment horizontal="left" vertical="center" wrapText="1" indent="3"/>
    </xf>
    <xf numFmtId="3" fontId="15" fillId="10" borderId="21" xfId="3" applyFont="1" applyFill="1" applyBorder="1" applyAlignment="1" applyProtection="1">
      <alignment horizontal="right" vertical="center" wrapText="1"/>
    </xf>
    <xf numFmtId="38" fontId="17" fillId="10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left" vertical="center" wrapText="1" indent="3"/>
    </xf>
    <xf numFmtId="3" fontId="16" fillId="5" borderId="21" xfId="3" applyFont="1" applyFill="1" applyBorder="1" applyAlignment="1" applyProtection="1">
      <alignment horizontal="right" vertical="center" wrapText="1"/>
    </xf>
    <xf numFmtId="38" fontId="14" fillId="5" borderId="21" xfId="2" applyNumberFormat="1" applyFont="1" applyFill="1" applyBorder="1" applyAlignment="1" applyProtection="1">
      <alignment horizontal="right" vertical="center" wrapText="1"/>
      <protection locked="0"/>
    </xf>
    <xf numFmtId="38" fontId="16" fillId="5" borderId="21" xfId="2" applyNumberFormat="1" applyFont="1" applyFill="1" applyBorder="1" applyAlignment="1" applyProtection="1">
      <alignment horizontal="right" vertical="center" wrapText="1"/>
      <protection locked="0"/>
    </xf>
    <xf numFmtId="3" fontId="10" fillId="10" borderId="21" xfId="3" applyFont="1" applyFill="1" applyBorder="1" applyAlignment="1" applyProtection="1">
      <alignment horizontal="right" vertical="center" wrapText="1"/>
    </xf>
    <xf numFmtId="38" fontId="12" fillId="10" borderId="21" xfId="2" applyNumberFormat="1" applyFont="1" applyFill="1" applyBorder="1" applyAlignment="1" applyProtection="1">
      <alignment horizontal="right" vertical="center" wrapText="1"/>
      <protection locked="0"/>
    </xf>
    <xf numFmtId="38" fontId="12" fillId="10" borderId="21" xfId="2" applyNumberFormat="1" applyFont="1" applyFill="1" applyBorder="1" applyAlignment="1" applyProtection="1">
      <alignment horizontal="right" vertical="center" wrapText="1"/>
    </xf>
    <xf numFmtId="38" fontId="17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10" borderId="21" xfId="0" applyFont="1" applyFill="1" applyBorder="1" applyAlignment="1" applyProtection="1">
      <alignment horizontal="left" vertical="center" wrapText="1" indent="3"/>
    </xf>
    <xf numFmtId="3" fontId="16" fillId="10" borderId="21" xfId="3" applyFont="1" applyFill="1" applyBorder="1" applyAlignment="1" applyProtection="1">
      <alignment horizontal="right" vertical="center" wrapText="1"/>
    </xf>
    <xf numFmtId="3" fontId="16" fillId="5" borderId="21" xfId="3" applyFont="1" applyFill="1" applyBorder="1" applyAlignment="1" applyProtection="1">
      <alignment horizontal="left" vertical="center" wrapText="1" indent="3"/>
    </xf>
    <xf numFmtId="0" fontId="13" fillId="5" borderId="21" xfId="0" applyFont="1" applyFill="1" applyBorder="1" applyAlignment="1" applyProtection="1">
      <alignment horizontal="left" vertical="center" wrapText="1" indent="2"/>
    </xf>
    <xf numFmtId="38" fontId="13" fillId="5" borderId="21" xfId="2" applyNumberFormat="1" applyFont="1" applyFill="1" applyBorder="1" applyAlignment="1" applyProtection="1">
      <alignment horizontal="right" vertical="center" wrapText="1"/>
    </xf>
    <xf numFmtId="0" fontId="10" fillId="10" borderId="21" xfId="0" applyFont="1" applyFill="1" applyBorder="1" applyAlignment="1" applyProtection="1">
      <alignment horizontal="left" wrapText="1" indent="1"/>
    </xf>
    <xf numFmtId="3" fontId="15" fillId="10" borderId="21" xfId="3" applyFont="1" applyFill="1" applyBorder="1" applyAlignment="1" applyProtection="1">
      <alignment horizontal="left" vertical="center" wrapText="1" indent="3"/>
    </xf>
    <xf numFmtId="0" fontId="8" fillId="5" borderId="21" xfId="0" applyFont="1" applyFill="1" applyBorder="1" applyAlignment="1" applyProtection="1">
      <alignment horizontal="left" wrapText="1" indent="2"/>
    </xf>
    <xf numFmtId="0" fontId="16" fillId="5" borderId="21" xfId="0" applyFont="1" applyFill="1" applyBorder="1" applyAlignment="1" applyProtection="1">
      <alignment horizontal="left" wrapText="1" indent="3"/>
    </xf>
    <xf numFmtId="3" fontId="8" fillId="5" borderId="21" xfId="3" applyFont="1" applyFill="1" applyBorder="1" applyAlignment="1" applyProtection="1">
      <alignment horizontal="left" vertical="center" wrapText="1" indent="2"/>
    </xf>
    <xf numFmtId="38" fontId="13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21" xfId="0" applyFont="1" applyFill="1" applyBorder="1" applyAlignment="1" applyProtection="1">
      <alignment horizontal="right" vertical="center" wrapText="1"/>
    </xf>
    <xf numFmtId="0" fontId="14" fillId="5" borderId="21" xfId="0" applyFont="1" applyFill="1" applyBorder="1" applyAlignment="1" applyProtection="1">
      <alignment horizontal="right" vertical="center" wrapText="1"/>
    </xf>
    <xf numFmtId="38" fontId="19" fillId="5" borderId="21" xfId="2" applyNumberFormat="1" applyFont="1" applyFill="1" applyBorder="1" applyAlignment="1" applyProtection="1">
      <alignment horizontal="right" vertical="center" wrapText="1"/>
      <protection locked="0"/>
    </xf>
    <xf numFmtId="3" fontId="16" fillId="5" borderId="21" xfId="3" applyFont="1" applyFill="1" applyBorder="1" applyAlignment="1" applyProtection="1">
      <alignment horizontal="left" vertical="center" wrapText="1" indent="4"/>
    </xf>
    <xf numFmtId="3" fontId="16" fillId="5" borderId="21" xfId="3" applyFont="1" applyFill="1" applyBorder="1" applyAlignment="1" applyProtection="1">
      <alignment horizontal="left" vertical="center" wrapText="1" indent="2"/>
    </xf>
    <xf numFmtId="0" fontId="12" fillId="10" borderId="21" xfId="0" applyFont="1" applyFill="1" applyBorder="1" applyAlignment="1" applyProtection="1">
      <alignment horizontal="right" vertical="center" wrapText="1"/>
    </xf>
    <xf numFmtId="38" fontId="13" fillId="10" borderId="21" xfId="2" applyNumberFormat="1" applyFont="1" applyFill="1" applyBorder="1" applyAlignment="1" applyProtection="1">
      <alignment horizontal="right" vertical="center" wrapText="1"/>
      <protection locked="0"/>
    </xf>
    <xf numFmtId="3" fontId="16" fillId="5" borderId="21" xfId="3" applyFont="1" applyFill="1" applyBorder="1" applyAlignment="1" applyProtection="1">
      <alignment horizontal="left" vertical="center" wrapText="1"/>
    </xf>
    <xf numFmtId="3" fontId="16" fillId="10" borderId="21" xfId="3" applyFont="1" applyFill="1" applyBorder="1" applyAlignment="1" applyProtection="1">
      <alignment horizontal="left" vertical="center" wrapText="1"/>
    </xf>
    <xf numFmtId="0" fontId="14" fillId="10" borderId="21" xfId="0" applyFont="1" applyFill="1" applyBorder="1" applyAlignment="1" applyProtection="1">
      <alignment horizontal="right" vertical="center" wrapText="1"/>
    </xf>
    <xf numFmtId="0" fontId="12" fillId="10" borderId="21" xfId="0" applyFont="1" applyFill="1" applyBorder="1" applyAlignment="1" applyProtection="1">
      <alignment horizontal="left" vertical="center" wrapText="1"/>
    </xf>
    <xf numFmtId="0" fontId="14" fillId="10" borderId="21" xfId="0" applyFont="1" applyFill="1" applyBorder="1" applyAlignment="1" applyProtection="1">
      <alignment horizontal="left" vertical="center" wrapText="1"/>
    </xf>
    <xf numFmtId="38" fontId="13" fillId="10" borderId="21" xfId="2" applyNumberFormat="1" applyFont="1" applyFill="1" applyBorder="1" applyAlignment="1" applyProtection="1">
      <alignment horizontal="right" vertical="center" wrapText="1"/>
    </xf>
    <xf numFmtId="38" fontId="14" fillId="10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left" vertical="center" wrapText="1"/>
    </xf>
    <xf numFmtId="38" fontId="14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8" fillId="5" borderId="21" xfId="0" applyFont="1" applyFill="1" applyBorder="1" applyAlignment="1" applyProtection="1">
      <alignment horizontal="left" wrapText="1" indent="4"/>
    </xf>
    <xf numFmtId="0" fontId="13" fillId="5" borderId="21" xfId="0" applyFont="1" applyFill="1" applyBorder="1" applyAlignment="1" applyProtection="1">
      <alignment horizontal="left" vertical="center" wrapText="1" indent="2"/>
      <protection locked="0"/>
    </xf>
    <xf numFmtId="0" fontId="13" fillId="5" borderId="21" xfId="0" applyFont="1" applyFill="1" applyBorder="1" applyAlignment="1" applyProtection="1">
      <alignment horizontal="right" vertical="center" wrapText="1"/>
      <protection locked="0"/>
    </xf>
    <xf numFmtId="38" fontId="8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164" fontId="14" fillId="5" borderId="21" xfId="0" applyNumberFormat="1" applyFont="1" applyFill="1" applyBorder="1" applyAlignment="1" applyProtection="1">
      <alignment horizontal="left" vertical="center" wrapText="1" indent="4"/>
      <protection locked="0"/>
    </xf>
    <xf numFmtId="0" fontId="14" fillId="5" borderId="21" xfId="0" applyFont="1" applyFill="1" applyBorder="1" applyAlignment="1" applyProtection="1">
      <alignment horizontal="right" vertical="center" wrapText="1"/>
      <protection locked="0"/>
    </xf>
    <xf numFmtId="0" fontId="12" fillId="9" borderId="21" xfId="0" applyFont="1" applyFill="1" applyBorder="1" applyAlignment="1" applyProtection="1">
      <alignment horizontal="left" vertical="center" wrapText="1"/>
      <protection locked="0"/>
    </xf>
    <xf numFmtId="38" fontId="10" fillId="9" borderId="21" xfId="2" applyNumberFormat="1" applyFont="1" applyFill="1" applyBorder="1" applyAlignment="1" applyProtection="1">
      <alignment horizontal="left" vertical="center" wrapText="1"/>
      <protection locked="0"/>
    </xf>
    <xf numFmtId="164" fontId="14" fillId="5" borderId="21" xfId="0" applyNumberFormat="1" applyFont="1" applyFill="1" applyBorder="1" applyAlignment="1" applyProtection="1">
      <alignment horizontal="left" vertical="center" wrapText="1" indent="2"/>
      <protection locked="0"/>
    </xf>
    <xf numFmtId="38" fontId="14" fillId="5" borderId="21" xfId="0" applyNumberFormat="1" applyFont="1" applyFill="1" applyBorder="1" applyAlignment="1" applyProtection="1">
      <alignment horizontal="right" vertical="center" wrapText="1"/>
      <protection locked="0"/>
    </xf>
    <xf numFmtId="164" fontId="14" fillId="5" borderId="21" xfId="0" applyNumberFormat="1" applyFont="1" applyFill="1" applyBorder="1" applyAlignment="1" applyProtection="1">
      <alignment horizontal="left" vertical="center" wrapText="1" indent="3"/>
      <protection locked="0"/>
    </xf>
    <xf numFmtId="38" fontId="16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>
      <alignment wrapText="1"/>
    </xf>
    <xf numFmtId="38" fontId="13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left" vertical="center" wrapText="1" indent="3"/>
      <protection locked="0"/>
    </xf>
    <xf numFmtId="0" fontId="14" fillId="9" borderId="21" xfId="0" applyFont="1" applyFill="1" applyBorder="1" applyAlignment="1" applyProtection="1">
      <alignment horizontal="left" vertical="center" wrapText="1" indent="2"/>
      <protection locked="0"/>
    </xf>
    <xf numFmtId="0" fontId="14" fillId="9" borderId="21" xfId="0" applyFont="1" applyFill="1" applyBorder="1" applyAlignment="1" applyProtection="1">
      <alignment horizontal="right" vertical="center" wrapText="1"/>
      <protection locked="0"/>
    </xf>
    <xf numFmtId="38" fontId="14" fillId="9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9" borderId="21" xfId="0" applyFont="1" applyFill="1" applyBorder="1" applyAlignment="1" applyProtection="1">
      <alignment horizontal="left" vertical="center" wrapText="1" indent="3"/>
      <protection locked="0"/>
    </xf>
    <xf numFmtId="0" fontId="14" fillId="9" borderId="21" xfId="0" applyFont="1" applyFill="1" applyBorder="1" applyAlignment="1" applyProtection="1">
      <alignment horizontal="left" vertical="center" wrapText="1"/>
      <protection locked="0"/>
    </xf>
    <xf numFmtId="0" fontId="16" fillId="5" borderId="21" xfId="0" applyFont="1" applyFill="1" applyBorder="1" applyAlignment="1" applyProtection="1">
      <alignment horizontal="left" vertical="center" wrapText="1" indent="5"/>
      <protection locked="0"/>
    </xf>
    <xf numFmtId="0" fontId="14" fillId="5" borderId="21" xfId="0" applyFont="1" applyFill="1" applyBorder="1" applyAlignment="1" applyProtection="1">
      <alignment horizontal="right" vertical="center"/>
      <protection locked="0"/>
    </xf>
    <xf numFmtId="38" fontId="16" fillId="5" borderId="21" xfId="2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4"/>
      <protection locked="0"/>
    </xf>
    <xf numFmtId="38" fontId="8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6" fillId="5" borderId="21" xfId="0" applyFont="1" applyFill="1" applyBorder="1" applyAlignment="1" applyProtection="1">
      <alignment horizontal="left" vertical="center" wrapText="1" indent="4"/>
      <protection locked="0"/>
    </xf>
    <xf numFmtId="0" fontId="14" fillId="5" borderId="21" xfId="0" applyFont="1" applyFill="1" applyBorder="1" applyAlignment="1" applyProtection="1">
      <alignment horizontal="left" vertical="center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3"/>
      <protection locked="0"/>
    </xf>
    <xf numFmtId="0" fontId="10" fillId="9" borderId="21" xfId="0" applyFont="1" applyFill="1" applyBorder="1" applyAlignment="1" applyProtection="1">
      <alignment horizontal="left" vertical="center" wrapText="1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2"/>
      <protection locked="0"/>
    </xf>
    <xf numFmtId="0" fontId="16" fillId="5" borderId="21" xfId="0" applyFont="1" applyFill="1" applyBorder="1" applyAlignment="1" applyProtection="1">
      <alignment horizontal="left" vertical="center" wrapText="1" indent="3"/>
      <protection locked="0"/>
    </xf>
    <xf numFmtId="38" fontId="8" fillId="9" borderId="2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21" xfId="3" applyFont="1" applyFill="1" applyBorder="1" applyAlignment="1" applyProtection="1">
      <alignment horizontal="left" vertical="center" wrapText="1" indent="2"/>
    </xf>
    <xf numFmtId="3" fontId="8" fillId="0" borderId="21" xfId="3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left" wrapText="1" indent="2"/>
    </xf>
    <xf numFmtId="3" fontId="10" fillId="10" borderId="21" xfId="3" applyFont="1" applyFill="1" applyBorder="1" applyAlignment="1" applyProtection="1">
      <alignment horizontal="left" vertical="center"/>
    </xf>
    <xf numFmtId="38" fontId="13" fillId="10" borderId="21" xfId="2" applyNumberFormat="1" applyFont="1" applyFill="1" applyBorder="1" applyAlignment="1" applyProtection="1">
      <alignment horizontal="left" vertical="center" wrapText="1"/>
    </xf>
    <xf numFmtId="38" fontId="13" fillId="10" borderId="2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 indent="3"/>
    </xf>
    <xf numFmtId="3" fontId="16" fillId="0" borderId="21" xfId="3" applyFont="1" applyFill="1" applyBorder="1" applyAlignment="1" applyProtection="1">
      <alignment horizontal="right" vertical="center"/>
    </xf>
    <xf numFmtId="0" fontId="14" fillId="0" borderId="21" xfId="0" applyFont="1" applyFill="1" applyBorder="1" applyAlignment="1" applyProtection="1">
      <alignment horizontal="left" vertical="center" wrapText="1" indent="4"/>
    </xf>
    <xf numFmtId="3" fontId="10" fillId="10" borderId="21" xfId="3" applyFont="1" applyFill="1" applyBorder="1" applyAlignment="1" applyProtection="1">
      <alignment horizontal="right" vertical="center"/>
    </xf>
    <xf numFmtId="3" fontId="16" fillId="10" borderId="21" xfId="3" applyFont="1" applyFill="1" applyBorder="1" applyAlignment="1" applyProtection="1">
      <alignment horizontal="right" vertical="center"/>
    </xf>
    <xf numFmtId="3" fontId="16" fillId="0" borderId="21" xfId="3" applyFont="1" applyFill="1" applyBorder="1" applyAlignment="1" applyProtection="1">
      <alignment horizontal="left" vertical="center" wrapText="1" indent="2"/>
    </xf>
    <xf numFmtId="0" fontId="13" fillId="0" borderId="21" xfId="0" applyFont="1" applyFill="1" applyBorder="1" applyAlignment="1" applyProtection="1">
      <alignment horizontal="left" vertical="center" wrapText="1" indent="1"/>
    </xf>
    <xf numFmtId="38" fontId="13" fillId="0" borderId="21" xfId="2" applyNumberFormat="1" applyFont="1" applyFill="1" applyBorder="1" applyAlignment="1" applyProtection="1">
      <alignment horizontal="right" vertical="center" wrapText="1"/>
    </xf>
    <xf numFmtId="3" fontId="16" fillId="10" borderId="21" xfId="3" applyFont="1" applyFill="1" applyBorder="1" applyAlignment="1" applyProtection="1">
      <alignment horizontal="left" vertical="center" wrapText="1" indent="3"/>
    </xf>
    <xf numFmtId="3" fontId="16" fillId="0" borderId="21" xfId="3" applyFont="1" applyFill="1" applyBorder="1" applyAlignment="1" applyProtection="1">
      <alignment horizontal="left" vertical="center" wrapText="1" indent="3"/>
    </xf>
    <xf numFmtId="0" fontId="8" fillId="0" borderId="21" xfId="0" applyFont="1" applyFill="1" applyBorder="1" applyAlignment="1" applyProtection="1">
      <alignment horizontal="left" wrapText="1"/>
    </xf>
    <xf numFmtId="3" fontId="8" fillId="0" borderId="21" xfId="3" applyFont="1" applyFill="1" applyBorder="1" applyAlignment="1" applyProtection="1">
      <alignment horizontal="left" vertical="center" wrapText="1" indent="3"/>
    </xf>
    <xf numFmtId="0" fontId="8" fillId="0" borderId="21" xfId="0" applyFont="1" applyFill="1" applyBorder="1" applyAlignment="1" applyProtection="1">
      <alignment horizontal="left" wrapText="1" indent="3"/>
    </xf>
    <xf numFmtId="0" fontId="13" fillId="0" borderId="21" xfId="0" applyFont="1" applyFill="1" applyBorder="1" applyAlignment="1" applyProtection="1">
      <alignment horizontal="left" vertical="center" wrapText="1"/>
    </xf>
    <xf numFmtId="3" fontId="8" fillId="0" borderId="21" xfId="3" applyFont="1" applyFill="1" applyBorder="1" applyAlignment="1" applyProtection="1">
      <alignment horizontal="left" vertical="center" wrapText="1"/>
    </xf>
    <xf numFmtId="3" fontId="8" fillId="10" borderId="21" xfId="3" applyFont="1" applyFill="1" applyBorder="1" applyAlignment="1" applyProtection="1">
      <alignment horizontal="left" vertical="center" wrapText="1" indent="3"/>
    </xf>
    <xf numFmtId="3" fontId="8" fillId="10" borderId="21" xfId="3" applyFont="1" applyFill="1" applyBorder="1" applyAlignment="1" applyProtection="1">
      <alignment horizontal="right" vertical="center"/>
    </xf>
    <xf numFmtId="0" fontId="8" fillId="10" borderId="21" xfId="0" applyFont="1" applyFill="1" applyBorder="1" applyAlignment="1" applyProtection="1">
      <alignment horizontal="left" wrapText="1" indent="3"/>
    </xf>
    <xf numFmtId="0" fontId="13" fillId="0" borderId="21" xfId="0" applyFont="1" applyFill="1" applyBorder="1" applyAlignment="1" applyProtection="1">
      <alignment horizontal="left" vertical="center" wrapText="1" indent="2"/>
    </xf>
    <xf numFmtId="0" fontId="13" fillId="0" borderId="21" xfId="0" applyFont="1" applyFill="1" applyBorder="1" applyAlignment="1" applyProtection="1">
      <alignment horizontal="right" vertical="center"/>
    </xf>
    <xf numFmtId="0" fontId="14" fillId="0" borderId="21" xfId="0" applyFont="1" applyFill="1" applyBorder="1" applyAlignment="1" applyProtection="1">
      <alignment horizontal="right" vertical="center"/>
    </xf>
    <xf numFmtId="3" fontId="16" fillId="0" borderId="21" xfId="3" applyFont="1" applyFill="1" applyBorder="1" applyAlignment="1" applyProtection="1">
      <alignment horizontal="left" vertical="center" wrapText="1" indent="4"/>
    </xf>
    <xf numFmtId="3" fontId="16" fillId="10" borderId="21" xfId="3" applyFont="1" applyFill="1" applyBorder="1" applyAlignment="1" applyProtection="1">
      <alignment horizontal="left" vertical="center" wrapText="1" indent="2"/>
    </xf>
    <xf numFmtId="0" fontId="14" fillId="10" borderId="21" xfId="0" applyFont="1" applyFill="1" applyBorder="1" applyAlignment="1" applyProtection="1">
      <alignment horizontal="right" vertical="center"/>
    </xf>
    <xf numFmtId="0" fontId="12" fillId="10" borderId="21" xfId="0" applyFont="1" applyFill="1" applyBorder="1" applyAlignment="1" applyProtection="1">
      <alignment horizontal="right" vertical="center"/>
    </xf>
    <xf numFmtId="0" fontId="14" fillId="10" borderId="21" xfId="0" applyFont="1" applyFill="1" applyBorder="1" applyAlignment="1" applyProtection="1">
      <alignment horizontal="left" vertical="center" wrapText="1" indent="2"/>
    </xf>
    <xf numFmtId="38" fontId="14" fillId="0" borderId="21" xfId="2" applyNumberFormat="1" applyFont="1" applyFill="1" applyBorder="1" applyAlignment="1" applyProtection="1">
      <alignment horizontal="right" vertical="center" wrapText="1"/>
    </xf>
    <xf numFmtId="0" fontId="14" fillId="0" borderId="21" xfId="0" applyFont="1" applyFill="1" applyBorder="1" applyAlignment="1" applyProtection="1">
      <alignment horizontal="right" vertical="center" wrapText="1"/>
    </xf>
    <xf numFmtId="38" fontId="14" fillId="0" borderId="21" xfId="2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21" xfId="0" applyFont="1" applyFill="1" applyBorder="1" applyAlignment="1" applyProtection="1">
      <alignment horizontal="left" wrapText="1" indent="3"/>
    </xf>
    <xf numFmtId="0" fontId="16" fillId="10" borderId="21" xfId="0" applyFont="1" applyFill="1" applyBorder="1" applyAlignment="1" applyProtection="1">
      <alignment horizontal="left" wrapText="1" indent="3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38" fontId="8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164" fontId="14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8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21" xfId="0" applyNumberFormat="1" applyFont="1" applyFill="1" applyBorder="1" applyAlignment="1" applyProtection="1">
      <alignment horizontal="left" vertical="center" wrapText="1" indent="4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38" fontId="16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 indent="1"/>
      <protection locked="0"/>
    </xf>
    <xf numFmtId="164" fontId="14" fillId="0" borderId="21" xfId="0" applyNumberFormat="1" applyFont="1" applyFill="1" applyBorder="1" applyAlignment="1" applyProtection="1">
      <alignment horizontal="left" vertical="center" wrapText="1" indent="3"/>
      <protection locked="0"/>
    </xf>
    <xf numFmtId="0" fontId="10" fillId="9" borderId="21" xfId="0" applyFont="1" applyFill="1" applyBorder="1" applyAlignment="1" applyProtection="1">
      <alignment horizontal="right" vertical="center" wrapText="1"/>
      <protection locked="0"/>
    </xf>
    <xf numFmtId="38" fontId="10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6" fillId="5" borderId="21" xfId="0" applyFont="1" applyFill="1" applyBorder="1" applyAlignment="1" applyProtection="1">
      <alignment horizontal="left" vertical="center" wrapText="1" indent="2"/>
      <protection locked="0"/>
    </xf>
    <xf numFmtId="38" fontId="17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10" fillId="9" borderId="21" xfId="0" applyFont="1" applyFill="1" applyBorder="1" applyAlignment="1" applyProtection="1">
      <alignment horizontal="left" vertical="center" wrapText="1"/>
      <protection locked="0"/>
    </xf>
    <xf numFmtId="38" fontId="12" fillId="9" borderId="21" xfId="2" applyNumberFormat="1" applyFont="1" applyFill="1" applyBorder="1" applyAlignment="1" applyProtection="1">
      <alignment horizontal="right" vertical="center" wrapText="1"/>
      <protection locked="0"/>
    </xf>
    <xf numFmtId="38" fontId="17" fillId="9" borderId="21" xfId="2" applyNumberFormat="1" applyFont="1" applyFill="1" applyBorder="1" applyAlignment="1" applyProtection="1">
      <alignment horizontal="right" vertical="center" wrapText="1"/>
      <protection locked="0"/>
    </xf>
    <xf numFmtId="38" fontId="17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15" fillId="9" borderId="21" xfId="2" applyNumberFormat="1" applyFont="1" applyFill="1" applyBorder="1" applyAlignment="1" applyProtection="1">
      <alignment horizontal="right" vertical="center" wrapText="1"/>
      <protection locked="0"/>
    </xf>
    <xf numFmtId="38" fontId="10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right" vertical="center" wrapText="1" indent="2"/>
      <protection locked="0"/>
    </xf>
    <xf numFmtId="0" fontId="8" fillId="9" borderId="21" xfId="0" applyFont="1" applyFill="1" applyBorder="1" applyAlignment="1" applyProtection="1">
      <alignment horizontal="left" vertical="center" wrapText="1" indent="1"/>
      <protection locked="0"/>
    </xf>
    <xf numFmtId="0" fontId="13" fillId="9" borderId="21" xfId="0" applyFont="1" applyFill="1" applyBorder="1" applyAlignment="1" applyProtection="1">
      <alignment horizontal="right" vertical="center" wrapText="1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3" fontId="16" fillId="5" borderId="21" xfId="3" applyFont="1" applyFill="1" applyBorder="1" applyAlignment="1" applyProtection="1">
      <alignment horizontal="right" vertical="center"/>
    </xf>
    <xf numFmtId="3" fontId="8" fillId="0" borderId="21" xfId="3" applyFont="1" applyFill="1" applyBorder="1" applyAlignment="1" applyProtection="1">
      <alignment horizontal="left" vertical="center" wrapText="1" indent="5"/>
    </xf>
    <xf numFmtId="0" fontId="8" fillId="0" borderId="21" xfId="0" applyFont="1" applyFill="1" applyBorder="1" applyAlignment="1" applyProtection="1">
      <alignment horizontal="left" wrapText="1" indent="5"/>
    </xf>
    <xf numFmtId="3" fontId="16" fillId="0" borderId="21" xfId="3" applyFont="1" applyFill="1" applyBorder="1" applyAlignment="1" applyProtection="1">
      <alignment horizontal="left" vertical="center" wrapText="1" indent="5"/>
    </xf>
    <xf numFmtId="3" fontId="8" fillId="5" borderId="21" xfId="3" applyFont="1" applyFill="1" applyBorder="1" applyAlignment="1" applyProtection="1">
      <alignment horizontal="right" vertical="center"/>
    </xf>
    <xf numFmtId="0" fontId="13" fillId="5" borderId="21" xfId="0" applyFont="1" applyFill="1" applyBorder="1" applyAlignment="1" applyProtection="1">
      <alignment horizontal="right" vertical="center"/>
    </xf>
    <xf numFmtId="0" fontId="14" fillId="5" borderId="21" xfId="0" applyFont="1" applyFill="1" applyBorder="1" applyAlignment="1" applyProtection="1">
      <alignment horizontal="right" vertical="center"/>
    </xf>
    <xf numFmtId="0" fontId="14" fillId="5" borderId="21" xfId="0" applyFont="1" applyFill="1" applyBorder="1" applyAlignment="1" applyProtection="1">
      <alignment horizontal="left" vertical="center" wrapText="1" indent="2"/>
    </xf>
    <xf numFmtId="38" fontId="14" fillId="5" borderId="21" xfId="2" applyNumberFormat="1" applyFont="1" applyFill="1" applyBorder="1" applyAlignment="1" applyProtection="1">
      <alignment horizontal="left" vertical="center" wrapText="1" indent="1"/>
      <protection locked="0"/>
    </xf>
    <xf numFmtId="3" fontId="8" fillId="5" borderId="21" xfId="3" applyFont="1" applyFill="1" applyBorder="1" applyAlignment="1" applyProtection="1">
      <alignment horizontal="left" vertical="center" wrapText="1" indent="1"/>
    </xf>
    <xf numFmtId="0" fontId="8" fillId="5" borderId="21" xfId="0" applyFont="1" applyFill="1" applyBorder="1" applyAlignment="1" applyProtection="1">
      <alignment horizontal="left" wrapText="1" indent="1"/>
    </xf>
    <xf numFmtId="38" fontId="8" fillId="9" borderId="21" xfId="2" applyNumberFormat="1" applyFont="1" applyFill="1" applyBorder="1" applyAlignment="1" applyProtection="1">
      <alignment horizontal="left" vertical="center" wrapText="1"/>
      <protection locked="0"/>
    </xf>
    <xf numFmtId="38" fontId="13" fillId="0" borderId="21" xfId="2" applyNumberFormat="1" applyFont="1" applyFill="1" applyBorder="1" applyAlignment="1" applyProtection="1">
      <alignment vertical="center" wrapText="1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38" fontId="12" fillId="9" borderId="21" xfId="2" applyNumberFormat="1" applyFont="1" applyFill="1" applyBorder="1" applyAlignment="1" applyProtection="1">
      <alignment vertical="center" wrapText="1"/>
      <protection locked="0"/>
    </xf>
    <xf numFmtId="0" fontId="17" fillId="9" borderId="21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38" fontId="10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left" vertical="center" wrapText="1" indent="2"/>
      <protection locked="0"/>
    </xf>
    <xf numFmtId="0" fontId="17" fillId="5" borderId="21" xfId="0" applyFont="1" applyFill="1" applyBorder="1" applyAlignment="1" applyProtection="1">
      <alignment vertical="center"/>
      <protection locked="0"/>
    </xf>
    <xf numFmtId="38" fontId="8" fillId="0" borderId="21" xfId="2" applyNumberFormat="1" applyFont="1" applyFill="1" applyBorder="1" applyAlignment="1">
      <alignment vertical="center" wrapText="1"/>
    </xf>
    <xf numFmtId="3" fontId="8" fillId="8" borderId="21" xfId="0" applyNumberFormat="1" applyFont="1" applyFill="1" applyBorder="1" applyAlignment="1">
      <alignment vertical="center" wrapText="1"/>
    </xf>
    <xf numFmtId="49" fontId="12" fillId="9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9" borderId="67" xfId="0" applyFont="1" applyFill="1" applyBorder="1" applyAlignment="1" applyProtection="1">
      <alignment horizontal="left" vertical="center" wrapText="1" indent="1"/>
      <protection locked="0"/>
    </xf>
    <xf numFmtId="0" fontId="12" fillId="9" borderId="67" xfId="0" applyFont="1" applyFill="1" applyBorder="1" applyAlignment="1" applyProtection="1">
      <alignment horizontal="right" vertical="center" wrapText="1"/>
      <protection locked="0"/>
    </xf>
    <xf numFmtId="38" fontId="13" fillId="9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9" borderId="68" xfId="2" quotePrefix="1" applyNumberFormat="1" applyFont="1" applyFill="1" applyBorder="1" applyAlignment="1" applyProtection="1">
      <alignment horizontal="right" vertical="center" wrapText="1"/>
      <protection locked="0"/>
    </xf>
    <xf numFmtId="49" fontId="12" fillId="9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3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5" borderId="70" xfId="2" applyNumberFormat="1" applyFont="1" applyFill="1" applyBorder="1" applyAlignment="1" applyProtection="1">
      <alignment horizontal="right" vertical="center" wrapText="1"/>
      <protection locked="0"/>
    </xf>
    <xf numFmtId="49" fontId="14" fillId="9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9" borderId="70" xfId="2" applyNumberFormat="1" applyFont="1" applyFill="1" applyBorder="1" applyAlignment="1" applyProtection="1">
      <alignment horizontal="right" vertical="center" wrapText="1"/>
      <protection locked="0"/>
    </xf>
    <xf numFmtId="38" fontId="16" fillId="9" borderId="70" xfId="2" applyNumberFormat="1" applyFont="1" applyFill="1" applyBorder="1" applyAlignment="1" applyProtection="1">
      <alignment horizontal="right" vertical="center" wrapText="1"/>
      <protection locked="0"/>
    </xf>
    <xf numFmtId="49" fontId="12" fillId="9" borderId="71" xfId="0" quotePrefix="1" applyNumberFormat="1" applyFont="1" applyFill="1" applyBorder="1" applyAlignment="1" applyProtection="1">
      <alignment horizontal="left" vertical="center" wrapText="1"/>
      <protection locked="0"/>
    </xf>
    <xf numFmtId="0" fontId="12" fillId="9" borderId="72" xfId="0" applyFont="1" applyFill="1" applyBorder="1" applyAlignment="1" applyProtection="1">
      <alignment horizontal="left" vertical="center" wrapText="1"/>
      <protection locked="0"/>
    </xf>
    <xf numFmtId="38" fontId="10" fillId="9" borderId="72" xfId="2" applyNumberFormat="1" applyFont="1" applyFill="1" applyBorder="1" applyAlignment="1" applyProtection="1">
      <alignment horizontal="left" vertical="center" wrapText="1"/>
      <protection locked="0"/>
    </xf>
    <xf numFmtId="38" fontId="10" fillId="9" borderId="73" xfId="2" applyNumberFormat="1" applyFont="1" applyFill="1" applyBorder="1" applyAlignment="1" applyProtection="1">
      <alignment horizontal="left" vertical="center" wrapText="1"/>
      <protection locked="0"/>
    </xf>
    <xf numFmtId="49" fontId="12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9" xfId="0" applyNumberFormat="1" applyFont="1" applyFill="1" applyBorder="1" applyAlignment="1" applyProtection="1">
      <alignment horizontal="right" vertical="center" wrapText="1"/>
      <protection locked="0"/>
    </xf>
    <xf numFmtId="38" fontId="14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9" xfId="0" quotePrefix="1" applyNumberFormat="1" applyFont="1" applyFill="1" applyBorder="1" applyAlignment="1" applyProtection="1">
      <alignment horizontal="left" vertical="center" wrapText="1"/>
      <protection locked="0"/>
    </xf>
    <xf numFmtId="0" fontId="16" fillId="5" borderId="21" xfId="0" applyFont="1" applyFill="1" applyBorder="1" applyAlignment="1">
      <alignment horizontal="left" wrapText="1" indent="2"/>
    </xf>
    <xf numFmtId="0" fontId="14" fillId="5" borderId="21" xfId="0" applyFont="1" applyFill="1" applyBorder="1" applyAlignment="1" applyProtection="1">
      <alignment horizontal="left" vertical="center" wrapText="1"/>
      <protection locked="0"/>
    </xf>
    <xf numFmtId="38" fontId="16" fillId="5" borderId="21" xfId="2" applyNumberFormat="1" applyFont="1" applyFill="1" applyBorder="1" applyAlignment="1">
      <alignment horizontal="right" vertical="center" wrapText="1"/>
    </xf>
    <xf numFmtId="49" fontId="17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0" fontId="17" fillId="5" borderId="21" xfId="0" applyFont="1" applyFill="1" applyBorder="1" applyAlignment="1" applyProtection="1">
      <alignment horizontal="right" vertical="center" wrapText="1"/>
      <protection locked="0"/>
    </xf>
    <xf numFmtId="38" fontId="12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5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8" fillId="5" borderId="67" xfId="0" applyFont="1" applyFill="1" applyBorder="1" applyAlignment="1" applyProtection="1">
      <alignment horizontal="left" vertical="center" wrapText="1" indent="2"/>
      <protection locked="0"/>
    </xf>
    <xf numFmtId="0" fontId="13" fillId="5" borderId="67" xfId="0" applyFont="1" applyFill="1" applyBorder="1" applyAlignment="1" applyProtection="1">
      <alignment horizontal="right" vertical="center" wrapText="1"/>
      <protection locked="0"/>
    </xf>
    <xf numFmtId="38" fontId="13" fillId="5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5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left" vertical="center" wrapText="1" indent="4"/>
      <protection locked="0"/>
    </xf>
    <xf numFmtId="0" fontId="14" fillId="5" borderId="21" xfId="0" applyFont="1" applyFill="1" applyBorder="1" applyAlignment="1" applyProtection="1">
      <alignment horizontal="left" vertical="center" wrapText="1" indent="6"/>
      <protection locked="0"/>
    </xf>
    <xf numFmtId="0" fontId="16" fillId="5" borderId="21" xfId="0" applyFont="1" applyFill="1" applyBorder="1" applyAlignment="1">
      <alignment horizontal="left" wrapText="1" indent="6"/>
    </xf>
    <xf numFmtId="0" fontId="27" fillId="5" borderId="21" xfId="0" applyFont="1" applyFill="1" applyBorder="1" applyAlignment="1">
      <alignment wrapText="1"/>
    </xf>
    <xf numFmtId="38" fontId="8" fillId="5" borderId="70" xfId="2" applyNumberFormat="1" applyFont="1" applyFill="1" applyBorder="1" applyAlignment="1">
      <alignment horizontal="right" wrapText="1"/>
    </xf>
    <xf numFmtId="0" fontId="10" fillId="9" borderId="67" xfId="0" applyFont="1" applyFill="1" applyBorder="1" applyAlignment="1" applyProtection="1">
      <alignment horizontal="left" vertical="center" wrapText="1" indent="1"/>
      <protection locked="0"/>
    </xf>
    <xf numFmtId="0" fontId="12" fillId="9" borderId="67" xfId="0" applyFont="1" applyFill="1" applyBorder="1" applyAlignment="1" applyProtection="1">
      <alignment horizontal="left" vertical="center" wrapText="1"/>
      <protection locked="0"/>
    </xf>
    <xf numFmtId="38" fontId="12" fillId="9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2" fillId="9" borderId="68" xfId="2" applyNumberFormat="1" applyFont="1" applyFill="1" applyBorder="1" applyAlignment="1" applyProtection="1">
      <alignment horizontal="right" vertical="center" wrapText="1"/>
      <protection locked="0"/>
    </xf>
    <xf numFmtId="38" fontId="10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16" fillId="9" borderId="21" xfId="0" applyFont="1" applyFill="1" applyBorder="1" applyAlignment="1" applyProtection="1">
      <alignment horizontal="left" vertical="center" wrapText="1" indent="3"/>
      <protection locked="0"/>
    </xf>
    <xf numFmtId="49" fontId="12" fillId="9" borderId="69" xfId="0" quotePrefix="1" applyNumberFormat="1" applyFont="1" applyFill="1" applyBorder="1" applyAlignment="1" applyProtection="1">
      <alignment horizontal="left" vertical="center" wrapText="1"/>
      <protection locked="0"/>
    </xf>
    <xf numFmtId="38" fontId="10" fillId="9" borderId="21" xfId="2" quotePrefix="1" applyNumberFormat="1" applyFont="1" applyFill="1" applyBorder="1" applyAlignment="1" applyProtection="1">
      <alignment horizontal="left" vertical="center" wrapText="1"/>
      <protection locked="0"/>
    </xf>
    <xf numFmtId="38" fontId="10" fillId="9" borderId="70" xfId="2" quotePrefix="1" applyNumberFormat="1" applyFont="1" applyFill="1" applyBorder="1" applyAlignment="1" applyProtection="1">
      <alignment horizontal="left" vertical="center" wrapText="1"/>
      <protection locked="0"/>
    </xf>
    <xf numFmtId="38" fontId="12" fillId="9" borderId="21" xfId="2" applyNumberFormat="1" applyFont="1" applyFill="1" applyBorder="1" applyAlignment="1" applyProtection="1">
      <alignment horizontal="left" vertical="center" wrapText="1"/>
      <protection locked="0"/>
    </xf>
    <xf numFmtId="38" fontId="12" fillId="9" borderId="70" xfId="2" applyNumberFormat="1" applyFont="1" applyFill="1" applyBorder="1" applyAlignment="1" applyProtection="1">
      <alignment horizontal="left" vertical="center" wrapText="1"/>
      <protection locked="0"/>
    </xf>
    <xf numFmtId="49" fontId="14" fillId="9" borderId="69" xfId="0" quotePrefix="1" applyNumberFormat="1" applyFont="1" applyFill="1" applyBorder="1" applyAlignment="1" applyProtection="1">
      <alignment horizontal="left" vertical="center" wrapText="1"/>
      <protection locked="0"/>
    </xf>
    <xf numFmtId="38" fontId="14" fillId="9" borderId="21" xfId="2" applyNumberFormat="1" applyFont="1" applyFill="1" applyBorder="1" applyAlignment="1" applyProtection="1">
      <alignment horizontal="left" vertical="center" wrapText="1"/>
      <protection locked="0"/>
    </xf>
    <xf numFmtId="38" fontId="14" fillId="9" borderId="70" xfId="2" applyNumberFormat="1" applyFont="1" applyFill="1" applyBorder="1" applyAlignment="1" applyProtection="1">
      <alignment horizontal="left" vertical="center" wrapText="1"/>
      <protection locked="0"/>
    </xf>
    <xf numFmtId="0" fontId="10" fillId="9" borderId="72" xfId="0" applyFont="1" applyFill="1" applyBorder="1" applyAlignment="1" applyProtection="1">
      <alignment horizontal="left" vertical="center" wrapText="1"/>
      <protection locked="0"/>
    </xf>
    <xf numFmtId="0" fontId="13" fillId="5" borderId="67" xfId="0" applyFont="1" applyFill="1" applyBorder="1" applyAlignment="1" applyProtection="1">
      <alignment horizontal="left" vertical="center" wrapText="1" indent="2"/>
      <protection locked="0"/>
    </xf>
    <xf numFmtId="38" fontId="8" fillId="5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0" fillId="9" borderId="70" xfId="2" applyNumberFormat="1" applyFont="1" applyFill="1" applyBorder="1" applyAlignment="1" applyProtection="1">
      <alignment horizontal="left" vertical="center" wrapText="1"/>
      <protection locked="0"/>
    </xf>
    <xf numFmtId="38" fontId="16" fillId="5" borderId="70" xfId="2" applyNumberFormat="1" applyFont="1" applyFill="1" applyBorder="1" applyAlignment="1" applyProtection="1">
      <alignment horizontal="left" vertical="center" wrapText="1"/>
      <protection locked="0"/>
    </xf>
    <xf numFmtId="38" fontId="16" fillId="5" borderId="70" xfId="2" applyNumberFormat="1" applyFont="1" applyFill="1" applyBorder="1" applyAlignment="1" applyProtection="1">
      <alignment horizontal="right" vertical="center" wrapText="1"/>
      <protection locked="0"/>
    </xf>
    <xf numFmtId="49" fontId="12" fillId="9" borderId="71" xfId="0" quotePrefix="1" applyNumberFormat="1" applyFont="1" applyFill="1" applyBorder="1" applyAlignment="1" applyProtection="1">
      <alignment horizontal="right" vertical="center" wrapText="1"/>
      <protection locked="0"/>
    </xf>
    <xf numFmtId="38" fontId="10" fillId="9" borderId="67" xfId="2" applyNumberFormat="1" applyFont="1" applyFill="1" applyBorder="1" applyAlignment="1" applyProtection="1">
      <alignment horizontal="left" vertical="center" wrapText="1"/>
      <protection locked="0"/>
    </xf>
    <xf numFmtId="38" fontId="10" fillId="9" borderId="68" xfId="2" applyNumberFormat="1" applyFont="1" applyFill="1" applyBorder="1" applyAlignment="1" applyProtection="1">
      <alignment horizontal="left" vertical="center" wrapText="1"/>
      <protection locked="0"/>
    </xf>
    <xf numFmtId="38" fontId="14" fillId="5" borderId="70" xfId="0" applyNumberFormat="1" applyFont="1" applyFill="1" applyBorder="1" applyAlignment="1" applyProtection="1">
      <alignment horizontal="right" vertical="center" wrapText="1"/>
      <protection locked="0"/>
    </xf>
    <xf numFmtId="49" fontId="14" fillId="5" borderId="71" xfId="0" quotePrefix="1" applyNumberFormat="1" applyFont="1" applyFill="1" applyBorder="1" applyAlignment="1" applyProtection="1">
      <alignment horizontal="right" vertical="center" wrapText="1"/>
      <protection locked="0"/>
    </xf>
    <xf numFmtId="164" fontId="14" fillId="5" borderId="72" xfId="0" applyNumberFormat="1" applyFont="1" applyFill="1" applyBorder="1" applyAlignment="1" applyProtection="1">
      <alignment horizontal="left" vertical="center" wrapText="1" indent="2"/>
      <protection locked="0"/>
    </xf>
    <xf numFmtId="0" fontId="14" fillId="5" borderId="72" xfId="0" applyFont="1" applyFill="1" applyBorder="1" applyAlignment="1" applyProtection="1">
      <alignment horizontal="right" vertical="center" wrapText="1"/>
      <protection locked="0"/>
    </xf>
    <xf numFmtId="38" fontId="14" fillId="5" borderId="72" xfId="2" applyNumberFormat="1" applyFont="1" applyFill="1" applyBorder="1" applyAlignment="1" applyProtection="1">
      <alignment horizontal="right" vertical="center" wrapText="1"/>
      <protection locked="0"/>
    </xf>
    <xf numFmtId="38" fontId="14" fillId="5" borderId="73" xfId="2" applyNumberFormat="1" applyFont="1" applyFill="1" applyBorder="1" applyAlignment="1" applyProtection="1">
      <alignment horizontal="right" vertical="center" wrapText="1"/>
      <protection locked="0"/>
    </xf>
    <xf numFmtId="38" fontId="13" fillId="5" borderId="70" xfId="2" applyNumberFormat="1" applyFont="1" applyFill="1" applyBorder="1" applyAlignment="1" applyProtection="1">
      <alignment horizontal="right" vertical="center" wrapText="1"/>
      <protection locked="0"/>
    </xf>
    <xf numFmtId="3" fontId="10" fillId="10" borderId="74" xfId="3" applyFont="1" applyFill="1" applyBorder="1" applyAlignment="1" applyProtection="1">
      <alignment horizontal="left" vertical="center" wrapText="1"/>
    </xf>
    <xf numFmtId="3" fontId="10" fillId="10" borderId="75" xfId="3" applyFont="1" applyFill="1" applyBorder="1" applyAlignment="1" applyProtection="1">
      <alignment horizontal="left" vertical="center" wrapText="1"/>
    </xf>
    <xf numFmtId="0" fontId="12" fillId="10" borderId="75" xfId="0" applyFont="1" applyFill="1" applyBorder="1" applyAlignment="1" applyProtection="1">
      <alignment horizontal="right" vertical="center" wrapText="1"/>
    </xf>
    <xf numFmtId="38" fontId="10" fillId="10" borderId="75" xfId="0" applyNumberFormat="1" applyFont="1" applyFill="1" applyBorder="1" applyAlignment="1" applyProtection="1">
      <alignment vertical="center" wrapText="1"/>
    </xf>
    <xf numFmtId="38" fontId="10" fillId="10" borderId="76" xfId="0" applyNumberFormat="1" applyFont="1" applyFill="1" applyBorder="1" applyAlignment="1" applyProtection="1">
      <alignment vertical="center" wrapText="1"/>
    </xf>
    <xf numFmtId="3" fontId="8" fillId="5" borderId="66" xfId="3" applyFont="1" applyFill="1" applyBorder="1" applyAlignment="1" applyProtection="1">
      <alignment horizontal="left" vertical="center" wrapText="1"/>
    </xf>
    <xf numFmtId="3" fontId="8" fillId="5" borderId="67" xfId="3" applyFont="1" applyFill="1" applyBorder="1" applyAlignment="1" applyProtection="1">
      <alignment horizontal="left" vertical="center" wrapText="1" indent="2"/>
    </xf>
    <xf numFmtId="0" fontId="13" fillId="5" borderId="67" xfId="0" applyFont="1" applyFill="1" applyBorder="1" applyAlignment="1" applyProtection="1">
      <alignment horizontal="right" vertical="center" wrapText="1"/>
    </xf>
    <xf numFmtId="38" fontId="13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13" fillId="5" borderId="68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69" xfId="3" applyFont="1" applyFill="1" applyBorder="1" applyAlignment="1" applyProtection="1">
      <alignment horizontal="left" vertical="center" wrapText="1"/>
    </xf>
    <xf numFmtId="38" fontId="13" fillId="5" borderId="70" xfId="2" applyNumberFormat="1" applyFont="1" applyFill="1" applyBorder="1" applyAlignment="1" applyProtection="1">
      <alignment horizontal="right" vertical="center" wrapText="1"/>
    </xf>
    <xf numFmtId="3" fontId="16" fillId="5" borderId="69" xfId="3" applyFont="1" applyFill="1" applyBorder="1" applyAlignment="1" applyProtection="1">
      <alignment horizontal="left" vertical="center" wrapText="1"/>
    </xf>
    <xf numFmtId="38" fontId="14" fillId="5" borderId="70" xfId="2" applyNumberFormat="1" applyFont="1" applyFill="1" applyBorder="1" applyAlignment="1" applyProtection="1">
      <alignment horizontal="left" vertical="center" wrapText="1"/>
      <protection locked="0"/>
    </xf>
    <xf numFmtId="3" fontId="10" fillId="10" borderId="69" xfId="3" applyFont="1" applyFill="1" applyBorder="1" applyAlignment="1" applyProtection="1">
      <alignment horizontal="left" vertical="center" wrapText="1"/>
    </xf>
    <xf numFmtId="38" fontId="12" fillId="10" borderId="70" xfId="2" applyNumberFormat="1" applyFont="1" applyFill="1" applyBorder="1" applyAlignment="1" applyProtection="1">
      <alignment horizontal="right" vertical="center" wrapText="1"/>
      <protection locked="0"/>
    </xf>
    <xf numFmtId="38" fontId="13" fillId="10" borderId="70" xfId="2" applyNumberFormat="1" applyFont="1" applyFill="1" applyBorder="1" applyAlignment="1" applyProtection="1">
      <alignment horizontal="right" vertical="center" wrapText="1"/>
    </xf>
    <xf numFmtId="38" fontId="13" fillId="10" borderId="70" xfId="2" applyNumberFormat="1" applyFont="1" applyFill="1" applyBorder="1" applyAlignment="1" applyProtection="1">
      <alignment horizontal="right" vertical="center" wrapText="1"/>
      <protection locked="0"/>
    </xf>
    <xf numFmtId="3" fontId="16" fillId="10" borderId="69" xfId="3" applyFont="1" applyFill="1" applyBorder="1" applyAlignment="1" applyProtection="1">
      <alignment horizontal="left" vertical="center" wrapText="1"/>
    </xf>
    <xf numFmtId="38" fontId="14" fillId="10" borderId="70" xfId="2" applyNumberFormat="1" applyFont="1" applyFill="1" applyBorder="1" applyAlignment="1" applyProtection="1">
      <alignment horizontal="right" vertical="center" wrapText="1"/>
      <protection locked="0"/>
    </xf>
    <xf numFmtId="3" fontId="10" fillId="10" borderId="71" xfId="3" applyFont="1" applyFill="1" applyBorder="1" applyAlignment="1" applyProtection="1">
      <alignment horizontal="left" vertical="center" wrapText="1"/>
    </xf>
    <xf numFmtId="3" fontId="10" fillId="10" borderId="72" xfId="3" applyFont="1" applyFill="1" applyBorder="1" applyAlignment="1" applyProtection="1">
      <alignment horizontal="left" vertical="center" wrapText="1"/>
    </xf>
    <xf numFmtId="0" fontId="12" fillId="10" borderId="72" xfId="0" applyFont="1" applyFill="1" applyBorder="1" applyAlignment="1" applyProtection="1">
      <alignment horizontal="left" vertical="center" wrapText="1"/>
    </xf>
    <xf numFmtId="38" fontId="12" fillId="10" borderId="72" xfId="2" applyNumberFormat="1" applyFont="1" applyFill="1" applyBorder="1" applyAlignment="1" applyProtection="1">
      <alignment horizontal="left" vertical="center" wrapText="1"/>
    </xf>
    <xf numFmtId="38" fontId="12" fillId="10" borderId="73" xfId="2" applyNumberFormat="1" applyFont="1" applyFill="1" applyBorder="1" applyAlignment="1" applyProtection="1">
      <alignment horizontal="left" vertical="center" wrapText="1"/>
    </xf>
    <xf numFmtId="0" fontId="12" fillId="10" borderId="74" xfId="0" quotePrefix="1" applyFont="1" applyFill="1" applyBorder="1" applyAlignment="1" applyProtection="1">
      <alignment horizontal="left" vertical="center" wrapText="1"/>
    </xf>
    <xf numFmtId="0" fontId="12" fillId="10" borderId="75" xfId="0" applyFont="1" applyFill="1" applyBorder="1" applyAlignment="1" applyProtection="1">
      <alignment horizontal="left" vertical="center" wrapText="1"/>
    </xf>
    <xf numFmtId="38" fontId="18" fillId="10" borderId="75" xfId="2" applyNumberFormat="1" applyFont="1" applyFill="1" applyBorder="1" applyAlignment="1" applyProtection="1">
      <alignment horizontal="left" vertical="center" wrapText="1"/>
    </xf>
    <xf numFmtId="38" fontId="18" fillId="10" borderId="76" xfId="2" applyNumberFormat="1" applyFont="1" applyFill="1" applyBorder="1" applyAlignment="1" applyProtection="1">
      <alignment horizontal="left" vertical="center" wrapText="1"/>
    </xf>
    <xf numFmtId="3" fontId="10" fillId="10" borderId="66" xfId="3" applyFont="1" applyFill="1" applyBorder="1" applyAlignment="1" applyProtection="1">
      <alignment horizontal="left" vertical="center" wrapText="1"/>
    </xf>
    <xf numFmtId="3" fontId="10" fillId="10" borderId="67" xfId="3" applyFont="1" applyFill="1" applyBorder="1" applyAlignment="1" applyProtection="1">
      <alignment horizontal="left" vertical="center" wrapText="1"/>
    </xf>
    <xf numFmtId="0" fontId="12" fillId="10" borderId="67" xfId="0" applyFont="1" applyFill="1" applyBorder="1" applyAlignment="1" applyProtection="1">
      <alignment horizontal="right" vertical="center" wrapText="1"/>
    </xf>
    <xf numFmtId="38" fontId="13" fillId="10" borderId="67" xfId="2" applyNumberFormat="1" applyFont="1" applyFill="1" applyBorder="1" applyAlignment="1" applyProtection="1">
      <alignment horizontal="right" vertical="center" wrapText="1"/>
      <protection locked="0"/>
    </xf>
    <xf numFmtId="38" fontId="13" fillId="10" borderId="68" xfId="2" applyNumberFormat="1" applyFont="1" applyFill="1" applyBorder="1" applyAlignment="1" applyProtection="1">
      <alignment horizontal="right" vertical="center" wrapText="1"/>
      <protection locked="0"/>
    </xf>
    <xf numFmtId="0" fontId="14" fillId="10" borderId="69" xfId="0" quotePrefix="1" applyFont="1" applyFill="1" applyBorder="1" applyAlignment="1" applyProtection="1">
      <alignment horizontal="left" vertical="center" wrapText="1"/>
    </xf>
    <xf numFmtId="0" fontId="10" fillId="10" borderId="72" xfId="0" applyFont="1" applyFill="1" applyBorder="1" applyAlignment="1" applyProtection="1">
      <alignment horizontal="left" vertical="center" wrapText="1"/>
    </xf>
    <xf numFmtId="38" fontId="12" fillId="10" borderId="70" xfId="2" applyNumberFormat="1" applyFont="1" applyFill="1" applyBorder="1" applyAlignment="1" applyProtection="1">
      <alignment horizontal="right" vertical="center" wrapText="1"/>
    </xf>
    <xf numFmtId="38" fontId="17" fillId="10" borderId="70" xfId="2" applyNumberFormat="1" applyFont="1" applyFill="1" applyBorder="1" applyAlignment="1" applyProtection="1">
      <alignment horizontal="right" vertical="center" wrapText="1"/>
      <protection locked="0"/>
    </xf>
    <xf numFmtId="0" fontId="12" fillId="10" borderId="69" xfId="0" quotePrefix="1" applyFont="1" applyFill="1" applyBorder="1" applyAlignment="1" applyProtection="1">
      <alignment horizontal="left" vertical="center" wrapText="1"/>
    </xf>
    <xf numFmtId="38" fontId="35" fillId="10" borderId="70" xfId="2" applyNumberFormat="1" applyFont="1" applyFill="1" applyBorder="1" applyAlignment="1" applyProtection="1">
      <alignment horizontal="right" vertical="center" wrapText="1"/>
      <protection locked="0"/>
    </xf>
    <xf numFmtId="38" fontId="13" fillId="10" borderId="67" xfId="2" applyNumberFormat="1" applyFont="1" applyFill="1" applyBorder="1" applyAlignment="1" applyProtection="1">
      <alignment horizontal="right" vertical="center" wrapText="1"/>
    </xf>
    <xf numFmtId="38" fontId="13" fillId="10" borderId="68" xfId="2" applyNumberFormat="1" applyFont="1" applyFill="1" applyBorder="1" applyAlignment="1" applyProtection="1">
      <alignment horizontal="right" vertical="center" wrapText="1"/>
    </xf>
    <xf numFmtId="38" fontId="10" fillId="10" borderId="72" xfId="2" applyNumberFormat="1" applyFont="1" applyFill="1" applyBorder="1" applyAlignment="1" applyProtection="1">
      <alignment horizontal="left" vertical="center" wrapText="1"/>
    </xf>
    <xf numFmtId="38" fontId="10" fillId="10" borderId="73" xfId="2" applyNumberFormat="1" applyFont="1" applyFill="1" applyBorder="1" applyAlignment="1" applyProtection="1">
      <alignment horizontal="left" vertical="center" wrapText="1"/>
    </xf>
    <xf numFmtId="0" fontId="13" fillId="5" borderId="66" xfId="0" applyFont="1" applyFill="1" applyBorder="1" applyAlignment="1" applyProtection="1">
      <alignment horizontal="left" vertical="center" wrapText="1"/>
    </xf>
    <xf numFmtId="0" fontId="8" fillId="5" borderId="67" xfId="0" applyFont="1" applyFill="1" applyBorder="1" applyAlignment="1" applyProtection="1">
      <alignment horizontal="left" wrapText="1" indent="2"/>
    </xf>
    <xf numFmtId="3" fontId="8" fillId="5" borderId="67" xfId="3" applyFont="1" applyFill="1" applyBorder="1" applyAlignment="1" applyProtection="1">
      <alignment horizontal="right" vertical="center" wrapText="1"/>
    </xf>
    <xf numFmtId="0" fontId="13" fillId="5" borderId="69" xfId="0" applyFont="1" applyFill="1" applyBorder="1" applyAlignment="1" applyProtection="1">
      <alignment horizontal="left" vertical="center" wrapText="1"/>
    </xf>
    <xf numFmtId="0" fontId="14" fillId="5" borderId="69" xfId="0" applyFont="1" applyFill="1" applyBorder="1" applyAlignment="1" applyProtection="1">
      <alignment horizontal="left" vertical="center" wrapText="1"/>
    </xf>
    <xf numFmtId="38" fontId="19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2" fillId="10" borderId="71" xfId="0" applyFont="1" applyFill="1" applyBorder="1" applyAlignment="1" applyProtection="1">
      <alignment horizontal="left" vertical="center" wrapText="1"/>
    </xf>
    <xf numFmtId="0" fontId="13" fillId="5" borderId="67" xfId="0" applyFont="1" applyFill="1" applyBorder="1" applyAlignment="1" applyProtection="1">
      <alignment horizontal="left" vertical="center" wrapText="1" indent="2"/>
    </xf>
    <xf numFmtId="38" fontId="13" fillId="5" borderId="67" xfId="2" applyNumberFormat="1" applyFont="1" applyFill="1" applyBorder="1" applyAlignment="1" applyProtection="1">
      <alignment horizontal="right" vertical="center" wrapText="1"/>
    </xf>
    <xf numFmtId="38" fontId="13" fillId="5" borderId="68" xfId="2" applyNumberFormat="1" applyFont="1" applyFill="1" applyBorder="1" applyAlignment="1" applyProtection="1">
      <alignment horizontal="right" vertical="center" wrapText="1"/>
    </xf>
    <xf numFmtId="0" fontId="14" fillId="5" borderId="69" xfId="0" quotePrefix="1" applyFont="1" applyFill="1" applyBorder="1" applyAlignment="1" applyProtection="1">
      <alignment horizontal="left" vertical="center" wrapText="1"/>
    </xf>
    <xf numFmtId="0" fontId="12" fillId="10" borderId="69" xfId="0" applyFont="1" applyFill="1" applyBorder="1" applyAlignment="1" applyProtection="1">
      <alignment horizontal="left" vertical="center" wrapText="1"/>
    </xf>
    <xf numFmtId="0" fontId="17" fillId="10" borderId="69" xfId="0" quotePrefix="1" applyFont="1" applyFill="1" applyBorder="1" applyAlignment="1" applyProtection="1">
      <alignment horizontal="left" vertical="center" wrapText="1"/>
    </xf>
    <xf numFmtId="3" fontId="8" fillId="5" borderId="70" xfId="3" applyFont="1" applyFill="1" applyBorder="1" applyAlignment="1" applyProtection="1">
      <alignment horizontal="right" vertical="center" wrapText="1"/>
    </xf>
    <xf numFmtId="0" fontId="13" fillId="5" borderId="69" xfId="0" quotePrefix="1" applyFont="1" applyFill="1" applyBorder="1" applyAlignment="1" applyProtection="1">
      <alignment horizontal="left" vertical="center" wrapText="1"/>
    </xf>
    <xf numFmtId="0" fontId="12" fillId="10" borderId="66" xfId="0" quotePrefix="1" applyFont="1" applyFill="1" applyBorder="1" applyAlignment="1" applyProtection="1">
      <alignment horizontal="left" vertical="center" wrapText="1"/>
    </xf>
    <xf numFmtId="0" fontId="12" fillId="10" borderId="67" xfId="0" applyFont="1" applyFill="1" applyBorder="1" applyAlignment="1" applyProtection="1">
      <alignment horizontal="left" vertical="center" wrapText="1" indent="1"/>
    </xf>
    <xf numFmtId="38" fontId="12" fillId="10" borderId="67" xfId="2" applyNumberFormat="1" applyFont="1" applyFill="1" applyBorder="1" applyAlignment="1" applyProtection="1">
      <alignment horizontal="right" vertical="center" wrapText="1"/>
      <protection locked="0"/>
    </xf>
    <xf numFmtId="38" fontId="12" fillId="10" borderId="68" xfId="2" applyNumberFormat="1" applyFont="1" applyFill="1" applyBorder="1" applyAlignment="1" applyProtection="1">
      <alignment horizontal="right" vertical="center" wrapText="1"/>
      <protection locked="0"/>
    </xf>
    <xf numFmtId="38" fontId="17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66" xfId="0" quotePrefix="1" applyFont="1" applyFill="1" applyBorder="1" applyAlignment="1" applyProtection="1">
      <alignment horizontal="left" vertical="center" wrapText="1"/>
    </xf>
    <xf numFmtId="3" fontId="8" fillId="5" borderId="67" xfId="3" applyFont="1" applyFill="1" applyBorder="1" applyAlignment="1" applyProtection="1">
      <alignment horizontal="left" vertical="center" wrapText="1" indent="3"/>
    </xf>
    <xf numFmtId="38" fontId="21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21" fillId="5" borderId="68" xfId="2" applyNumberFormat="1" applyFont="1" applyFill="1" applyBorder="1" applyAlignment="1" applyProtection="1">
      <alignment horizontal="right" vertical="center" wrapText="1"/>
      <protection locked="0"/>
    </xf>
    <xf numFmtId="38" fontId="21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22" fillId="10" borderId="70" xfId="2" applyNumberFormat="1" applyFont="1" applyFill="1" applyBorder="1" applyAlignment="1" applyProtection="1">
      <alignment horizontal="left" vertical="center" wrapText="1"/>
    </xf>
    <xf numFmtId="38" fontId="12" fillId="10" borderId="70" xfId="2" applyNumberFormat="1" applyFont="1" applyFill="1" applyBorder="1" applyAlignment="1" applyProtection="1">
      <alignment horizontal="left" vertical="center" wrapText="1"/>
      <protection locked="0"/>
    </xf>
    <xf numFmtId="38" fontId="12" fillId="10" borderId="70" xfId="2" applyNumberFormat="1" applyFont="1" applyFill="1" applyBorder="1" applyAlignment="1" applyProtection="1">
      <alignment horizontal="left" vertical="center" wrapText="1"/>
    </xf>
    <xf numFmtId="38" fontId="18" fillId="10" borderId="72" xfId="2" applyNumberFormat="1" applyFont="1" applyFill="1" applyBorder="1" applyAlignment="1" applyProtection="1">
      <alignment horizontal="left" vertical="center" wrapText="1"/>
    </xf>
    <xf numFmtId="38" fontId="18" fillId="10" borderId="73" xfId="2" applyNumberFormat="1" applyFont="1" applyFill="1" applyBorder="1" applyAlignment="1" applyProtection="1">
      <alignment horizontal="left" vertical="center" wrapText="1"/>
    </xf>
    <xf numFmtId="49" fontId="12" fillId="9" borderId="74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9" borderId="75" xfId="0" applyFont="1" applyFill="1" applyBorder="1" applyAlignment="1" applyProtection="1">
      <alignment vertical="center" wrapText="1"/>
      <protection locked="0"/>
    </xf>
    <xf numFmtId="0" fontId="12" fillId="9" borderId="75" xfId="0" applyFont="1" applyFill="1" applyBorder="1" applyAlignment="1" applyProtection="1">
      <alignment horizontal="right" vertical="center" wrapText="1"/>
      <protection locked="0"/>
    </xf>
    <xf numFmtId="38" fontId="10" fillId="9" borderId="75" xfId="2" applyNumberFormat="1" applyFont="1" applyFill="1" applyBorder="1" applyAlignment="1" applyProtection="1">
      <alignment horizontal="right" vertical="center" wrapText="1"/>
      <protection locked="0"/>
    </xf>
    <xf numFmtId="38" fontId="10" fillId="9" borderId="76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66" xfId="0" quotePrefix="1" applyFont="1" applyFill="1" applyBorder="1" applyAlignment="1" applyProtection="1">
      <alignment horizontal="right" vertical="center" wrapText="1"/>
      <protection locked="0"/>
    </xf>
    <xf numFmtId="0" fontId="8" fillId="5" borderId="67" xfId="0" applyFont="1" applyFill="1" applyBorder="1" applyAlignment="1" applyProtection="1">
      <alignment horizontal="left" vertical="center" wrapText="1" indent="4"/>
      <protection locked="0"/>
    </xf>
    <xf numFmtId="38" fontId="8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8" fillId="5" borderId="68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69" xfId="0" quotePrefix="1" applyFont="1" applyFill="1" applyBorder="1" applyAlignment="1" applyProtection="1">
      <alignment horizontal="left" vertical="center" wrapText="1" indent="1"/>
      <protection locked="0"/>
    </xf>
    <xf numFmtId="38" fontId="16" fillId="5" borderId="70" xfId="2" applyNumberFormat="1" applyFont="1" applyFill="1" applyBorder="1" applyAlignment="1" applyProtection="1">
      <alignment horizontal="left" vertical="center" wrapText="1" indent="1"/>
      <protection locked="0"/>
    </xf>
    <xf numFmtId="0" fontId="13" fillId="5" borderId="69" xfId="0" quotePrefix="1" applyFont="1" applyFill="1" applyBorder="1" applyAlignment="1" applyProtection="1">
      <alignment horizontal="right" vertical="center" wrapText="1"/>
      <protection locked="0"/>
    </xf>
    <xf numFmtId="0" fontId="12" fillId="9" borderId="69" xfId="0" quotePrefix="1" applyFont="1" applyFill="1" applyBorder="1" applyAlignment="1" applyProtection="1">
      <alignment horizontal="left" vertical="center" wrapText="1"/>
      <protection locked="0"/>
    </xf>
    <xf numFmtId="0" fontId="14" fillId="5" borderId="69" xfId="0" quotePrefix="1" applyFont="1" applyFill="1" applyBorder="1" applyAlignment="1" applyProtection="1">
      <alignment horizontal="right" vertical="center" wrapText="1"/>
      <protection locked="0"/>
    </xf>
    <xf numFmtId="0" fontId="12" fillId="9" borderId="69" xfId="0" quotePrefix="1" applyFont="1" applyFill="1" applyBorder="1" applyAlignment="1" applyProtection="1">
      <alignment horizontal="right" vertical="center" wrapText="1"/>
      <protection locked="0"/>
    </xf>
    <xf numFmtId="38" fontId="8" fillId="9" borderId="70" xfId="2" applyNumberFormat="1" applyFont="1" applyFill="1" applyBorder="1" applyAlignment="1" applyProtection="1">
      <alignment horizontal="right" vertical="center" wrapText="1"/>
      <protection locked="0"/>
    </xf>
    <xf numFmtId="0" fontId="12" fillId="9" borderId="71" xfId="0" quotePrefix="1" applyFont="1" applyFill="1" applyBorder="1" applyAlignment="1" applyProtection="1">
      <alignment horizontal="left" vertical="center" wrapText="1"/>
      <protection locked="0"/>
    </xf>
    <xf numFmtId="49" fontId="12" fillId="9" borderId="74" xfId="0" quotePrefix="1" applyNumberFormat="1" applyFont="1" applyFill="1" applyBorder="1" applyAlignment="1" applyProtection="1">
      <alignment horizontal="left" vertical="center" wrapText="1"/>
      <protection locked="0"/>
    </xf>
    <xf numFmtId="0" fontId="12" fillId="9" borderId="75" xfId="0" applyFont="1" applyFill="1" applyBorder="1" applyAlignment="1" applyProtection="1">
      <alignment horizontal="left" vertical="center" wrapText="1"/>
      <protection locked="0"/>
    </xf>
    <xf numFmtId="38" fontId="10" fillId="9" borderId="75" xfId="2" applyNumberFormat="1" applyFont="1" applyFill="1" applyBorder="1" applyAlignment="1" applyProtection="1">
      <alignment horizontal="left" vertical="center" wrapText="1"/>
      <protection locked="0"/>
    </xf>
    <xf numFmtId="38" fontId="10" fillId="9" borderId="76" xfId="2" applyNumberFormat="1" applyFont="1" applyFill="1" applyBorder="1" applyAlignment="1" applyProtection="1">
      <alignment horizontal="left" vertical="center" wrapText="1"/>
      <protection locked="0"/>
    </xf>
    <xf numFmtId="38" fontId="8" fillId="0" borderId="21" xfId="2" applyNumberFormat="1" applyFont="1" applyFill="1" applyBorder="1" applyAlignment="1">
      <alignment horizontal="right" vertical="center" wrapText="1" shrinkToFit="1"/>
    </xf>
    <xf numFmtId="38" fontId="10" fillId="0" borderId="21" xfId="2" applyNumberFormat="1" applyFont="1" applyFill="1" applyBorder="1" applyAlignment="1">
      <alignment horizontal="right" vertical="center" wrapText="1" shrinkToFit="1"/>
    </xf>
    <xf numFmtId="38" fontId="2" fillId="0" borderId="21" xfId="2" applyNumberFormat="1" applyFont="1" applyFill="1" applyBorder="1" applyAlignment="1">
      <alignment vertical="center" wrapText="1"/>
    </xf>
    <xf numFmtId="38" fontId="10" fillId="0" borderId="32" xfId="2" applyNumberFormat="1" applyFont="1" applyFill="1" applyBorder="1" applyAlignment="1">
      <alignment horizontal="right" vertical="center" wrapText="1" shrinkToFit="1"/>
    </xf>
    <xf numFmtId="38" fontId="8" fillId="0" borderId="25" xfId="2" applyNumberFormat="1" applyFont="1" applyFill="1" applyBorder="1" applyAlignment="1">
      <alignment horizontal="center" vertical="center" textRotation="90" wrapText="1"/>
    </xf>
    <xf numFmtId="38" fontId="8" fillId="0" borderId="29" xfId="2" applyNumberFormat="1" applyFont="1" applyFill="1" applyBorder="1" applyAlignment="1">
      <alignment horizontal="right" vertical="center" wrapText="1" shrinkToFit="1"/>
    </xf>
    <xf numFmtId="38" fontId="8" fillId="0" borderId="32" xfId="2" applyNumberFormat="1" applyFont="1" applyFill="1" applyBorder="1" applyAlignment="1">
      <alignment vertical="center" wrapText="1"/>
    </xf>
    <xf numFmtId="38" fontId="8" fillId="0" borderId="31" xfId="2" applyNumberFormat="1" applyFont="1" applyFill="1" applyBorder="1" applyAlignment="1">
      <alignment horizontal="right" vertical="center" wrapText="1" shrinkToFit="1"/>
    </xf>
    <xf numFmtId="38" fontId="8" fillId="0" borderId="25" xfId="2" applyNumberFormat="1" applyFont="1" applyFill="1" applyBorder="1" applyAlignment="1">
      <alignment vertical="center" wrapText="1"/>
    </xf>
    <xf numFmtId="38" fontId="36" fillId="0" borderId="21" xfId="2" applyNumberFormat="1" applyFont="1" applyFill="1" applyBorder="1" applyAlignment="1">
      <alignment horizontal="right" vertical="center" wrapText="1" shrinkToFit="1"/>
    </xf>
    <xf numFmtId="38" fontId="37" fillId="0" borderId="21" xfId="2" applyNumberFormat="1" applyFont="1" applyFill="1" applyBorder="1" applyAlignment="1">
      <alignment horizontal="right" vertical="center" wrapText="1" shrinkToFit="1"/>
    </xf>
    <xf numFmtId="38" fontId="36" fillId="0" borderId="29" xfId="2" applyNumberFormat="1" applyFont="1" applyFill="1" applyBorder="1" applyAlignment="1">
      <alignment horizontal="right" vertical="center" wrapText="1" shrinkToFit="1"/>
    </xf>
    <xf numFmtId="38" fontId="10" fillId="2" borderId="21" xfId="2" applyNumberFormat="1" applyFont="1" applyFill="1" applyBorder="1" applyAlignment="1">
      <alignment vertical="center" wrapText="1"/>
    </xf>
    <xf numFmtId="38" fontId="2" fillId="0" borderId="32" xfId="2" applyNumberFormat="1" applyFont="1" applyFill="1" applyBorder="1" applyAlignment="1">
      <alignment vertical="center" wrapText="1"/>
    </xf>
    <xf numFmtId="38" fontId="8" fillId="3" borderId="21" xfId="2" applyNumberFormat="1" applyFont="1" applyFill="1" applyBorder="1" applyAlignment="1">
      <alignment vertical="center" wrapText="1"/>
    </xf>
    <xf numFmtId="38" fontId="8" fillId="0" borderId="24" xfId="2" applyNumberFormat="1" applyFont="1" applyFill="1" applyBorder="1" applyAlignment="1">
      <alignment vertical="center" wrapText="1"/>
    </xf>
    <xf numFmtId="38" fontId="25" fillId="0" borderId="24" xfId="2" applyNumberFormat="1" applyFont="1" applyFill="1" applyBorder="1" applyAlignment="1">
      <alignment horizontal="center" vertical="center" wrapText="1"/>
    </xf>
    <xf numFmtId="38" fontId="25" fillId="0" borderId="21" xfId="2" applyNumberFormat="1" applyFont="1" applyFill="1" applyBorder="1" applyAlignment="1">
      <alignment horizontal="center" vertical="center" wrapText="1"/>
    </xf>
    <xf numFmtId="38" fontId="10" fillId="6" borderId="68" xfId="2" applyNumberFormat="1" applyFont="1" applyFill="1" applyBorder="1" applyAlignment="1">
      <alignment horizontal="center" vertical="center" textRotation="90" wrapText="1"/>
    </xf>
    <xf numFmtId="38" fontId="25" fillId="6" borderId="71" xfId="2" applyNumberFormat="1" applyFont="1" applyFill="1" applyBorder="1" applyAlignment="1">
      <alignment horizontal="center" vertical="center" wrapText="1"/>
    </xf>
    <xf numFmtId="38" fontId="2" fillId="6" borderId="72" xfId="2" applyNumberFormat="1" applyFont="1" applyFill="1" applyBorder="1" applyAlignment="1">
      <alignment horizontal="center" vertical="center" wrapText="1"/>
    </xf>
    <xf numFmtId="38" fontId="18" fillId="6" borderId="73" xfId="2" applyNumberFormat="1" applyFont="1" applyFill="1" applyBorder="1" applyAlignment="1">
      <alignment horizontal="center" vertical="center" wrapText="1"/>
    </xf>
    <xf numFmtId="38" fontId="10" fillId="6" borderId="67" xfId="2" applyNumberFormat="1" applyFont="1" applyFill="1" applyBorder="1" applyAlignment="1">
      <alignment vertical="center" wrapText="1"/>
    </xf>
    <xf numFmtId="38" fontId="10" fillId="6" borderId="68" xfId="2" applyNumberFormat="1" applyFont="1" applyFill="1" applyBorder="1" applyAlignment="1">
      <alignment horizontal="right" vertical="center" wrapText="1"/>
    </xf>
    <xf numFmtId="38" fontId="10" fillId="6" borderId="66" xfId="2" applyNumberFormat="1" applyFont="1" applyFill="1" applyBorder="1" applyAlignment="1">
      <alignment vertical="center" wrapText="1"/>
    </xf>
    <xf numFmtId="38" fontId="10" fillId="0" borderId="27" xfId="2" applyNumberFormat="1" applyFont="1" applyFill="1" applyBorder="1" applyAlignment="1">
      <alignment horizontal="right" vertical="center" wrapText="1"/>
    </xf>
    <xf numFmtId="38" fontId="10" fillId="0" borderId="26" xfId="2" applyNumberFormat="1" applyFont="1" applyFill="1" applyBorder="1" applyAlignment="1">
      <alignment horizontal="right" vertical="center" wrapText="1"/>
    </xf>
    <xf numFmtId="38" fontId="10" fillId="0" borderId="27" xfId="2" applyNumberFormat="1" applyFont="1" applyFill="1" applyBorder="1" applyAlignment="1">
      <alignment vertical="center" wrapText="1"/>
    </xf>
    <xf numFmtId="38" fontId="10" fillId="0" borderId="26" xfId="2" applyNumberFormat="1" applyFont="1" applyFill="1" applyBorder="1" applyAlignment="1">
      <alignment vertical="center" wrapText="1"/>
    </xf>
    <xf numFmtId="38" fontId="10" fillId="6" borderId="21" xfId="2" applyNumberFormat="1" applyFont="1" applyFill="1" applyBorder="1" applyAlignment="1">
      <alignment horizontal="right" vertical="center" wrapText="1"/>
    </xf>
    <xf numFmtId="38" fontId="10" fillId="6" borderId="28" xfId="2" applyNumberFormat="1" applyFont="1" applyFill="1" applyBorder="1" applyAlignment="1">
      <alignment horizontal="right" vertical="center" wrapText="1"/>
    </xf>
    <xf numFmtId="38" fontId="10" fillId="6" borderId="30" xfId="2" applyNumberFormat="1" applyFont="1" applyFill="1" applyBorder="1" applyAlignment="1">
      <alignment horizontal="right" vertical="center" wrapText="1"/>
    </xf>
    <xf numFmtId="38" fontId="37" fillId="6" borderId="30" xfId="2" applyNumberFormat="1" applyFont="1" applyFill="1" applyBorder="1" applyAlignment="1">
      <alignment horizontal="right" vertical="center" wrapText="1"/>
    </xf>
    <xf numFmtId="38" fontId="10" fillId="6" borderId="28" xfId="2" applyNumberFormat="1" applyFont="1" applyFill="1" applyBorder="1" applyAlignment="1">
      <alignment vertical="center" wrapText="1"/>
    </xf>
    <xf numFmtId="38" fontId="10" fillId="6" borderId="24" xfId="2" applyNumberFormat="1" applyFont="1" applyFill="1" applyBorder="1" applyAlignment="1">
      <alignment vertical="center" wrapText="1"/>
    </xf>
    <xf numFmtId="38" fontId="10" fillId="6" borderId="30" xfId="2" applyNumberFormat="1" applyFont="1" applyFill="1" applyBorder="1" applyAlignment="1">
      <alignment vertical="center" wrapText="1"/>
    </xf>
    <xf numFmtId="38" fontId="10" fillId="6" borderId="33" xfId="2" applyNumberFormat="1" applyFont="1" applyFill="1" applyBorder="1" applyAlignment="1">
      <alignment vertical="center" wrapText="1"/>
    </xf>
    <xf numFmtId="38" fontId="40" fillId="6" borderId="67" xfId="2" applyNumberFormat="1" applyFont="1" applyFill="1" applyBorder="1" applyAlignment="1">
      <alignment horizontal="center" vertical="center" textRotation="90" wrapText="1"/>
    </xf>
    <xf numFmtId="38" fontId="40" fillId="6" borderId="68" xfId="2" applyNumberFormat="1" applyFont="1" applyFill="1" applyBorder="1" applyAlignment="1">
      <alignment horizontal="center" vertical="center" textRotation="90" wrapText="1"/>
    </xf>
    <xf numFmtId="38" fontId="41" fillId="6" borderId="72" xfId="2" applyNumberFormat="1" applyFont="1" applyFill="1" applyBorder="1" applyAlignment="1">
      <alignment horizontal="center" vertical="center" wrapText="1"/>
    </xf>
    <xf numFmtId="38" fontId="43" fillId="6" borderId="72" xfId="2" applyNumberFormat="1" applyFont="1" applyFill="1" applyBorder="1" applyAlignment="1">
      <alignment horizontal="center" vertical="center" wrapText="1"/>
    </xf>
    <xf numFmtId="9" fontId="43" fillId="6" borderId="72" xfId="2" applyNumberFormat="1" applyFont="1" applyFill="1" applyBorder="1" applyAlignment="1">
      <alignment horizontal="center" vertical="center" wrapText="1"/>
    </xf>
    <xf numFmtId="14" fontId="43" fillId="6" borderId="72" xfId="2" applyNumberFormat="1" applyFont="1" applyFill="1" applyBorder="1" applyAlignment="1">
      <alignment horizontal="center" vertical="center" wrapText="1"/>
    </xf>
    <xf numFmtId="38" fontId="41" fillId="6" borderId="73" xfId="2" applyNumberFormat="1" applyFont="1" applyFill="1" applyBorder="1" applyAlignment="1">
      <alignment horizontal="center" vertical="center" wrapText="1"/>
    </xf>
    <xf numFmtId="38" fontId="40" fillId="6" borderId="67" xfId="2" applyNumberFormat="1" applyFont="1" applyFill="1" applyBorder="1" applyAlignment="1">
      <alignment vertical="center" wrapText="1"/>
    </xf>
    <xf numFmtId="38" fontId="40" fillId="6" borderId="67" xfId="2" applyNumberFormat="1" applyFont="1" applyFill="1" applyBorder="1" applyAlignment="1">
      <alignment horizontal="right" vertical="center" wrapText="1"/>
    </xf>
    <xf numFmtId="38" fontId="40" fillId="6" borderId="68" xfId="2" applyNumberFormat="1" applyFont="1" applyFill="1" applyBorder="1" applyAlignment="1">
      <alignment horizontal="right" vertical="center" wrapText="1"/>
    </xf>
    <xf numFmtId="38" fontId="43" fillId="0" borderId="21" xfId="2" applyNumberFormat="1" applyFont="1" applyFill="1" applyBorder="1" applyAlignment="1">
      <alignment vertical="center" textRotation="90" wrapText="1"/>
    </xf>
    <xf numFmtId="38" fontId="42" fillId="0" borderId="21" xfId="2" applyNumberFormat="1" applyFont="1" applyFill="1" applyBorder="1" applyAlignment="1">
      <alignment vertical="center" wrapText="1"/>
    </xf>
    <xf numFmtId="38" fontId="42" fillId="0" borderId="21" xfId="2" applyNumberFormat="1" applyFont="1" applyFill="1" applyBorder="1" applyAlignment="1">
      <alignment horizontal="right" vertical="center" wrapText="1"/>
    </xf>
    <xf numFmtId="14" fontId="42" fillId="0" borderId="21" xfId="2" applyNumberFormat="1" applyFont="1" applyFill="1" applyBorder="1" applyAlignment="1">
      <alignment vertical="center" wrapText="1"/>
    </xf>
    <xf numFmtId="9" fontId="42" fillId="0" borderId="21" xfId="2" applyNumberFormat="1" applyFont="1" applyFill="1" applyBorder="1" applyAlignment="1">
      <alignment vertical="center" wrapText="1"/>
    </xf>
    <xf numFmtId="38" fontId="42" fillId="0" borderId="24" xfId="2" applyNumberFormat="1" applyFont="1" applyFill="1" applyBorder="1" applyAlignment="1">
      <alignment vertical="center" wrapText="1"/>
    </xf>
    <xf numFmtId="9" fontId="42" fillId="0" borderId="24" xfId="2" applyNumberFormat="1" applyFont="1" applyFill="1" applyBorder="1" applyAlignment="1">
      <alignment vertical="center" wrapText="1"/>
    </xf>
    <xf numFmtId="14" fontId="42" fillId="0" borderId="24" xfId="2" applyNumberFormat="1" applyFont="1" applyFill="1" applyBorder="1" applyAlignment="1">
      <alignment vertical="center" wrapText="1"/>
    </xf>
    <xf numFmtId="38" fontId="42" fillId="4" borderId="24" xfId="2" applyNumberFormat="1" applyFont="1" applyFill="1" applyBorder="1" applyAlignment="1">
      <alignment vertical="center" wrapText="1"/>
    </xf>
    <xf numFmtId="38" fontId="40" fillId="6" borderId="24" xfId="2" applyNumberFormat="1" applyFont="1" applyFill="1" applyBorder="1" applyAlignment="1">
      <alignment vertical="center" wrapText="1"/>
    </xf>
    <xf numFmtId="9" fontId="42" fillId="0" borderId="21" xfId="5" applyFont="1" applyFill="1" applyBorder="1" applyAlignment="1">
      <alignment vertical="center" wrapText="1"/>
    </xf>
    <xf numFmtId="38" fontId="42" fillId="4" borderId="21" xfId="2" applyNumberFormat="1" applyFont="1" applyFill="1" applyBorder="1" applyAlignment="1">
      <alignment vertical="center" wrapText="1"/>
    </xf>
    <xf numFmtId="38" fontId="48" fillId="0" borderId="22" xfId="2" applyNumberFormat="1" applyFont="1" applyFill="1" applyBorder="1" applyAlignment="1">
      <alignment horizontal="right" vertical="center" wrapText="1"/>
    </xf>
    <xf numFmtId="38" fontId="48" fillId="0" borderId="21" xfId="2" applyNumberFormat="1" applyFont="1" applyFill="1" applyBorder="1" applyAlignment="1">
      <alignment horizontal="right" vertical="center" wrapText="1"/>
    </xf>
    <xf numFmtId="38" fontId="48" fillId="0" borderId="22" xfId="2" applyNumberFormat="1" applyFont="1" applyFill="1" applyBorder="1" applyAlignment="1">
      <alignment vertical="center" wrapText="1"/>
    </xf>
    <xf numFmtId="38" fontId="48" fillId="0" borderId="21" xfId="2" applyNumberFormat="1" applyFont="1" applyFill="1" applyBorder="1" applyAlignment="1">
      <alignment vertical="center" wrapText="1"/>
    </xf>
    <xf numFmtId="38" fontId="31" fillId="0" borderId="21" xfId="2" applyNumberFormat="1" applyFont="1" applyFill="1" applyBorder="1" applyAlignment="1">
      <alignment vertical="center" shrinkToFit="1"/>
    </xf>
    <xf numFmtId="38" fontId="31" fillId="0" borderId="21" xfId="2" applyNumberFormat="1" applyFont="1" applyFill="1" applyBorder="1" applyAlignment="1">
      <alignment vertical="center" wrapText="1"/>
    </xf>
    <xf numFmtId="0" fontId="31" fillId="0" borderId="21" xfId="2" applyNumberFormat="1" applyFont="1" applyFill="1" applyBorder="1" applyAlignment="1">
      <alignment horizontal="center" vertical="center" wrapText="1"/>
    </xf>
    <xf numFmtId="38" fontId="49" fillId="0" borderId="22" xfId="2" applyNumberFormat="1" applyFont="1" applyFill="1" applyBorder="1" applyAlignment="1">
      <alignment vertical="center" wrapText="1"/>
    </xf>
    <xf numFmtId="38" fontId="49" fillId="0" borderId="21" xfId="2" applyNumberFormat="1" applyFont="1" applyFill="1" applyBorder="1" applyAlignment="1">
      <alignment vertical="center" wrapText="1"/>
    </xf>
    <xf numFmtId="38" fontId="30" fillId="0" borderId="22" xfId="2" applyNumberFormat="1" applyFont="1" applyFill="1" applyBorder="1" applyAlignment="1">
      <alignment vertical="center" wrapText="1"/>
    </xf>
    <xf numFmtId="38" fontId="30" fillId="0" borderId="21" xfId="2" applyNumberFormat="1" applyFont="1" applyFill="1" applyBorder="1" applyAlignment="1">
      <alignment vertical="center" wrapText="1"/>
    </xf>
    <xf numFmtId="38" fontId="48" fillId="0" borderId="35" xfId="2" applyNumberFormat="1" applyFont="1" applyFill="1" applyBorder="1" applyAlignment="1">
      <alignment vertical="center" wrapText="1"/>
    </xf>
    <xf numFmtId="38" fontId="31" fillId="0" borderId="35" xfId="2" applyNumberFormat="1" applyFont="1" applyFill="1" applyBorder="1" applyAlignment="1">
      <alignment vertical="center" wrapText="1"/>
    </xf>
    <xf numFmtId="38" fontId="31" fillId="0" borderId="22" xfId="2" applyNumberFormat="1" applyFont="1" applyFill="1" applyBorder="1" applyAlignment="1">
      <alignment vertical="center" wrapText="1"/>
    </xf>
    <xf numFmtId="38" fontId="31" fillId="0" borderId="24" xfId="2" applyNumberFormat="1" applyFont="1" applyFill="1" applyBorder="1" applyAlignment="1">
      <alignment vertical="center" wrapText="1"/>
    </xf>
    <xf numFmtId="0" fontId="31" fillId="0" borderId="24" xfId="2" applyNumberFormat="1" applyFont="1" applyFill="1" applyBorder="1" applyAlignment="1">
      <alignment horizontal="center" vertical="center" wrapText="1"/>
    </xf>
    <xf numFmtId="38" fontId="31" fillId="0" borderId="24" xfId="2" applyNumberFormat="1" applyFont="1" applyFill="1" applyBorder="1" applyAlignment="1">
      <alignment vertical="center" shrinkToFit="1"/>
    </xf>
    <xf numFmtId="38" fontId="42" fillId="6" borderId="67" xfId="2" applyNumberFormat="1" applyFont="1" applyFill="1" applyBorder="1" applyAlignment="1">
      <alignment horizontal="center" vertical="center" textRotation="90" wrapText="1"/>
    </xf>
    <xf numFmtId="38" fontId="42" fillId="6" borderId="67" xfId="2" applyNumberFormat="1" applyFont="1" applyFill="1" applyBorder="1" applyAlignment="1">
      <alignment horizontal="center" vertical="center" textRotation="90" shrinkToFit="1"/>
    </xf>
    <xf numFmtId="0" fontId="42" fillId="6" borderId="67" xfId="2" applyNumberFormat="1" applyFont="1" applyFill="1" applyBorder="1" applyAlignment="1">
      <alignment horizontal="center" vertical="center" textRotation="90" wrapText="1"/>
    </xf>
    <xf numFmtId="14" fontId="42" fillId="6" borderId="67" xfId="2" applyNumberFormat="1" applyFont="1" applyFill="1" applyBorder="1" applyAlignment="1">
      <alignment horizontal="center" vertical="center" textRotation="90" wrapText="1"/>
    </xf>
    <xf numFmtId="38" fontId="43" fillId="6" borderId="67" xfId="2" applyNumberFormat="1" applyFont="1" applyFill="1" applyBorder="1" applyAlignment="1">
      <alignment horizontal="center" vertical="center" textRotation="90" wrapText="1"/>
    </xf>
    <xf numFmtId="9" fontId="42" fillId="6" borderId="67" xfId="2" applyNumberFormat="1" applyFont="1" applyFill="1" applyBorder="1" applyAlignment="1">
      <alignment horizontal="center" vertical="center" textRotation="90" wrapText="1"/>
    </xf>
    <xf numFmtId="38" fontId="43" fillId="0" borderId="22" xfId="2" applyNumberFormat="1" applyFont="1" applyFill="1" applyBorder="1" applyAlignment="1">
      <alignment vertical="center" textRotation="90" wrapText="1"/>
    </xf>
    <xf numFmtId="38" fontId="31" fillId="6" borderId="72" xfId="2" applyNumberFormat="1" applyFont="1" applyFill="1" applyBorder="1" applyAlignment="1">
      <alignment horizontal="center" vertical="center" wrapText="1"/>
    </xf>
    <xf numFmtId="38" fontId="31" fillId="6" borderId="72" xfId="2" applyNumberFormat="1" applyFont="1" applyFill="1" applyBorder="1" applyAlignment="1">
      <alignment horizontal="center" vertical="center" shrinkToFit="1"/>
    </xf>
    <xf numFmtId="0" fontId="31" fillId="6" borderId="72" xfId="2" applyNumberFormat="1" applyFont="1" applyFill="1" applyBorder="1" applyAlignment="1">
      <alignment horizontal="center" vertical="center" wrapText="1"/>
    </xf>
    <xf numFmtId="38" fontId="48" fillId="0" borderId="22" xfId="2" applyNumberFormat="1" applyFont="1" applyFill="1" applyBorder="1" applyAlignment="1">
      <alignment horizontal="center" vertical="center" wrapText="1"/>
    </xf>
    <xf numFmtId="38" fontId="48" fillId="0" borderId="21" xfId="2" applyNumberFormat="1" applyFont="1" applyFill="1" applyBorder="1" applyAlignment="1">
      <alignment horizontal="center" vertical="center" wrapText="1"/>
    </xf>
    <xf numFmtId="38" fontId="31" fillId="0" borderId="0" xfId="2" applyNumberFormat="1" applyFont="1" applyFill="1" applyBorder="1" applyAlignment="1">
      <alignment vertical="center" wrapText="1"/>
    </xf>
    <xf numFmtId="38" fontId="31" fillId="0" borderId="0" xfId="2" applyNumberFormat="1" applyFont="1" applyFill="1" applyBorder="1" applyAlignment="1">
      <alignment vertical="center" shrinkToFit="1"/>
    </xf>
    <xf numFmtId="0" fontId="31" fillId="0" borderId="0" xfId="2" applyNumberFormat="1" applyFont="1" applyFill="1" applyBorder="1" applyAlignment="1">
      <alignment horizontal="center" vertical="center" wrapText="1"/>
    </xf>
    <xf numFmtId="38" fontId="31" fillId="3" borderId="21" xfId="2" applyNumberFormat="1" applyFont="1" applyFill="1" applyBorder="1" applyAlignment="1">
      <alignment horizontal="center" vertical="center" wrapText="1" shrinkToFit="1"/>
    </xf>
    <xf numFmtId="38" fontId="31" fillId="3" borderId="21" xfId="2" applyNumberFormat="1" applyFont="1" applyFill="1" applyBorder="1" applyAlignment="1">
      <alignment vertical="center" shrinkToFit="1"/>
    </xf>
    <xf numFmtId="0" fontId="31" fillId="3" borderId="21" xfId="2" applyNumberFormat="1" applyFont="1" applyFill="1" applyBorder="1" applyAlignment="1">
      <alignment horizontal="center" vertical="center" wrapText="1"/>
    </xf>
    <xf numFmtId="38" fontId="48" fillId="3" borderId="21" xfId="2" applyNumberFormat="1" applyFont="1" applyFill="1" applyBorder="1" applyAlignment="1">
      <alignment vertical="center" wrapText="1"/>
    </xf>
    <xf numFmtId="38" fontId="31" fillId="3" borderId="32" xfId="2" applyNumberFormat="1" applyFont="1" applyFill="1" applyBorder="1" applyAlignment="1">
      <alignment horizontal="center" vertical="center" wrapText="1" shrinkToFit="1"/>
    </xf>
    <xf numFmtId="38" fontId="31" fillId="3" borderId="32" xfId="2" applyNumberFormat="1" applyFont="1" applyFill="1" applyBorder="1" applyAlignment="1">
      <alignment vertical="center" shrinkToFit="1"/>
    </xf>
    <xf numFmtId="0" fontId="31" fillId="3" borderId="32" xfId="2" applyNumberFormat="1" applyFont="1" applyFill="1" applyBorder="1" applyAlignment="1">
      <alignment horizontal="center" vertical="center" wrapText="1"/>
    </xf>
    <xf numFmtId="38" fontId="31" fillId="10" borderId="21" xfId="2" applyNumberFormat="1" applyFont="1" applyFill="1" applyBorder="1" applyAlignment="1">
      <alignment horizontal="center" vertical="center" wrapText="1" shrinkToFit="1"/>
    </xf>
    <xf numFmtId="38" fontId="31" fillId="10" borderId="21" xfId="2" applyNumberFormat="1" applyFont="1" applyFill="1" applyBorder="1" applyAlignment="1">
      <alignment vertical="center" shrinkToFit="1"/>
    </xf>
    <xf numFmtId="0" fontId="31" fillId="10" borderId="21" xfId="2" applyNumberFormat="1" applyFont="1" applyFill="1" applyBorder="1" applyAlignment="1">
      <alignment horizontal="center" vertical="center" wrapText="1" shrinkToFit="1"/>
    </xf>
    <xf numFmtId="14" fontId="31" fillId="10" borderId="21" xfId="2" applyNumberFormat="1" applyFont="1" applyFill="1" applyBorder="1" applyAlignment="1">
      <alignment vertical="center" wrapText="1" shrinkToFit="1"/>
    </xf>
    <xf numFmtId="38" fontId="49" fillId="10" borderId="21" xfId="2" applyNumberFormat="1" applyFont="1" applyFill="1" applyBorder="1" applyAlignment="1">
      <alignment horizontal="center" vertical="center" wrapText="1" shrinkToFit="1"/>
    </xf>
    <xf numFmtId="38" fontId="49" fillId="10" borderId="21" xfId="2" applyNumberFormat="1" applyFont="1" applyFill="1" applyBorder="1" applyAlignment="1">
      <alignment vertical="center" shrinkToFit="1"/>
    </xf>
    <xf numFmtId="0" fontId="49" fillId="10" borderId="21" xfId="2" applyNumberFormat="1" applyFont="1" applyFill="1" applyBorder="1" applyAlignment="1">
      <alignment horizontal="center" vertical="center" wrapText="1" shrinkToFit="1"/>
    </xf>
    <xf numFmtId="14" fontId="49" fillId="10" borderId="21" xfId="2" applyNumberFormat="1" applyFont="1" applyFill="1" applyBorder="1" applyAlignment="1">
      <alignment vertical="center" wrapText="1" shrinkToFit="1"/>
    </xf>
    <xf numFmtId="38" fontId="48" fillId="10" borderId="21" xfId="2" applyNumberFormat="1" applyFont="1" applyFill="1" applyBorder="1" applyAlignment="1">
      <alignment vertical="center" wrapText="1"/>
    </xf>
    <xf numFmtId="38" fontId="31" fillId="9" borderId="21" xfId="2" applyNumberFormat="1" applyFont="1" applyFill="1" applyBorder="1" applyAlignment="1">
      <alignment horizontal="center" vertical="center" wrapText="1"/>
    </xf>
    <xf numFmtId="49" fontId="29" fillId="9" borderId="38" xfId="0" applyNumberFormat="1" applyFont="1" applyFill="1" applyBorder="1" applyProtection="1">
      <protection locked="0"/>
    </xf>
    <xf numFmtId="14" fontId="48" fillId="9" borderId="40" xfId="0" applyNumberFormat="1" applyFont="1" applyFill="1" applyBorder="1" applyAlignment="1">
      <alignment vertical="center" shrinkToFit="1"/>
    </xf>
    <xf numFmtId="168" fontId="29" fillId="9" borderId="38" xfId="0" applyNumberFormat="1" applyFont="1" applyFill="1" applyBorder="1" applyAlignment="1" applyProtection="1">
      <alignment horizontal="center"/>
      <protection locked="0"/>
    </xf>
    <xf numFmtId="0" fontId="29" fillId="9" borderId="38" xfId="0" applyNumberFormat="1" applyFont="1" applyFill="1" applyBorder="1" applyAlignment="1" applyProtection="1">
      <alignment horizontal="center"/>
      <protection locked="0"/>
    </xf>
    <xf numFmtId="168" fontId="29" fillId="9" borderId="38" xfId="0" applyNumberFormat="1" applyFont="1" applyFill="1" applyBorder="1" applyProtection="1">
      <protection locked="0"/>
    </xf>
    <xf numFmtId="14" fontId="48" fillId="9" borderId="40" xfId="0" applyNumberFormat="1" applyFont="1" applyFill="1" applyBorder="1" applyAlignment="1">
      <alignment horizontal="center" vertical="center" shrinkToFit="1"/>
    </xf>
    <xf numFmtId="0" fontId="48" fillId="9" borderId="13" xfId="0" applyFont="1" applyFill="1" applyBorder="1" applyAlignment="1">
      <alignment horizontal="center" vertical="center"/>
    </xf>
    <xf numFmtId="0" fontId="48" fillId="9" borderId="0" xfId="0" applyNumberFormat="1" applyFont="1" applyFill="1" applyBorder="1" applyAlignment="1">
      <alignment horizontal="center" vertical="center"/>
    </xf>
    <xf numFmtId="14" fontId="48" fillId="9" borderId="41" xfId="0" applyNumberFormat="1" applyFont="1" applyFill="1" applyBorder="1" applyAlignment="1">
      <alignment horizontal="center" vertical="center" shrinkToFit="1"/>
    </xf>
    <xf numFmtId="0" fontId="48" fillId="9" borderId="39" xfId="0" applyFont="1" applyFill="1" applyBorder="1" applyAlignment="1">
      <alignment horizontal="center" vertical="center"/>
    </xf>
    <xf numFmtId="0" fontId="29" fillId="9" borderId="0" xfId="0" applyNumberFormat="1" applyFont="1" applyFill="1" applyBorder="1" applyAlignment="1" applyProtection="1">
      <alignment horizontal="center"/>
      <protection locked="0"/>
    </xf>
    <xf numFmtId="49" fontId="48" fillId="9" borderId="39" xfId="0" applyNumberFormat="1" applyFont="1" applyFill="1" applyBorder="1" applyAlignment="1">
      <alignment horizontal="left" vertical="center" shrinkToFit="1"/>
    </xf>
    <xf numFmtId="0" fontId="29" fillId="9" borderId="38" xfId="0" applyFont="1" applyFill="1" applyBorder="1" applyProtection="1">
      <protection locked="0"/>
    </xf>
    <xf numFmtId="0" fontId="29" fillId="9" borderId="38" xfId="0" applyFont="1" applyFill="1" applyBorder="1" applyAlignment="1" applyProtection="1">
      <alignment horizontal="center"/>
      <protection locked="0"/>
    </xf>
    <xf numFmtId="168" fontId="29" fillId="9" borderId="44" xfId="0" applyNumberFormat="1" applyFont="1" applyFill="1" applyBorder="1" applyAlignment="1" applyProtection="1">
      <alignment horizontal="center" vertical="center"/>
      <protection locked="0"/>
    </xf>
    <xf numFmtId="0" fontId="29" fillId="9" borderId="44" xfId="0" applyNumberFormat="1" applyFont="1" applyFill="1" applyBorder="1" applyAlignment="1" applyProtection="1">
      <alignment horizontal="center" vertical="center"/>
      <protection locked="0"/>
    </xf>
    <xf numFmtId="168" fontId="29" fillId="9" borderId="44" xfId="0" applyNumberFormat="1" applyFont="1" applyFill="1" applyBorder="1" applyProtection="1">
      <protection locked="0"/>
    </xf>
    <xf numFmtId="49" fontId="29" fillId="9" borderId="49" xfId="0" applyNumberFormat="1" applyFont="1" applyFill="1" applyBorder="1" applyProtection="1">
      <protection locked="0"/>
    </xf>
    <xf numFmtId="168" fontId="29" fillId="9" borderId="1" xfId="0" applyNumberFormat="1" applyFont="1" applyFill="1" applyBorder="1" applyAlignment="1" applyProtection="1">
      <alignment horizontal="center"/>
      <protection locked="0"/>
    </xf>
    <xf numFmtId="0" fontId="29" fillId="9" borderId="1" xfId="0" applyNumberFormat="1" applyFont="1" applyFill="1" applyBorder="1" applyAlignment="1" applyProtection="1">
      <alignment horizontal="center"/>
      <protection locked="0"/>
    </xf>
    <xf numFmtId="168" fontId="29" fillId="9" borderId="1" xfId="0" applyNumberFormat="1" applyFont="1" applyFill="1" applyBorder="1" applyProtection="1">
      <protection locked="0"/>
    </xf>
    <xf numFmtId="14" fontId="48" fillId="9" borderId="41" xfId="0" applyNumberFormat="1" applyFont="1" applyFill="1" applyBorder="1" applyAlignment="1">
      <alignment vertical="center" shrinkToFit="1"/>
    </xf>
    <xf numFmtId="0" fontId="48" fillId="9" borderId="1" xfId="0" applyFont="1" applyFill="1" applyBorder="1" applyAlignment="1">
      <alignment horizontal="center" vertical="center"/>
    </xf>
    <xf numFmtId="0" fontId="48" fillId="9" borderId="1" xfId="0" applyNumberFormat="1" applyFont="1" applyFill="1" applyBorder="1" applyAlignment="1">
      <alignment horizontal="center" vertical="center"/>
    </xf>
    <xf numFmtId="168" fontId="29" fillId="9" borderId="50" xfId="0" applyNumberFormat="1" applyFont="1" applyFill="1" applyBorder="1" applyAlignment="1" applyProtection="1">
      <alignment horizontal="center"/>
      <protection locked="0"/>
    </xf>
    <xf numFmtId="0" fontId="29" fillId="9" borderId="50" xfId="0" applyNumberFormat="1" applyFont="1" applyFill="1" applyBorder="1" applyAlignment="1" applyProtection="1">
      <alignment horizontal="center"/>
      <protection locked="0"/>
    </xf>
    <xf numFmtId="168" fontId="29" fillId="9" borderId="50" xfId="0" applyNumberFormat="1" applyFont="1" applyFill="1" applyBorder="1" applyProtection="1">
      <protection locked="0"/>
    </xf>
    <xf numFmtId="38" fontId="31" fillId="9" borderId="23" xfId="2" applyNumberFormat="1" applyFont="1" applyFill="1" applyBorder="1" applyAlignment="1">
      <alignment horizontal="center" vertical="center" wrapText="1"/>
    </xf>
    <xf numFmtId="0" fontId="48" fillId="9" borderId="45" xfId="0" applyFont="1" applyFill="1" applyBorder="1" applyAlignment="1">
      <alignment vertical="center" shrinkToFit="1"/>
    </xf>
    <xf numFmtId="14" fontId="48" fillId="9" borderId="43" xfId="0" applyNumberFormat="1" applyFont="1" applyFill="1" applyBorder="1" applyAlignment="1">
      <alignment vertical="center" shrinkToFit="1"/>
    </xf>
    <xf numFmtId="38" fontId="31" fillId="9" borderId="42" xfId="2" applyNumberFormat="1" applyFont="1" applyFill="1" applyBorder="1" applyAlignment="1">
      <alignment horizontal="center" vertical="center" wrapText="1"/>
    </xf>
    <xf numFmtId="0" fontId="48" fillId="9" borderId="53" xfId="0" applyFont="1" applyFill="1" applyBorder="1" applyAlignment="1">
      <alignment vertical="center" shrinkToFit="1"/>
    </xf>
    <xf numFmtId="14" fontId="48" fillId="9" borderId="51" xfId="0" applyNumberFormat="1" applyFont="1" applyFill="1" applyBorder="1" applyAlignment="1">
      <alignment horizontal="center" vertical="center" shrinkToFit="1"/>
    </xf>
    <xf numFmtId="0" fontId="32" fillId="9" borderId="46" xfId="0" applyFont="1" applyFill="1" applyBorder="1" applyAlignment="1">
      <alignment horizontal="center" vertical="center"/>
    </xf>
    <xf numFmtId="0" fontId="32" fillId="9" borderId="47" xfId="0" applyNumberFormat="1" applyFont="1" applyFill="1" applyBorder="1" applyAlignment="1">
      <alignment horizontal="center" vertical="center"/>
    </xf>
    <xf numFmtId="168" fontId="29" fillId="9" borderId="52" xfId="0" applyNumberFormat="1" applyFont="1" applyFill="1" applyBorder="1" applyProtection="1">
      <protection locked="0"/>
    </xf>
    <xf numFmtId="38" fontId="31" fillId="13" borderId="21" xfId="2" applyNumberFormat="1" applyFont="1" applyFill="1" applyBorder="1" applyAlignment="1">
      <alignment horizontal="center" vertical="center" wrapText="1"/>
    </xf>
    <xf numFmtId="38" fontId="31" fillId="13" borderId="21" xfId="2" applyNumberFormat="1" applyFont="1" applyFill="1" applyBorder="1" applyAlignment="1">
      <alignment vertical="center" shrinkToFit="1"/>
    </xf>
    <xf numFmtId="38" fontId="31" fillId="13" borderId="21" xfId="2" applyNumberFormat="1" applyFont="1" applyFill="1" applyBorder="1" applyAlignment="1">
      <alignment vertical="center" wrapText="1"/>
    </xf>
    <xf numFmtId="0" fontId="31" fillId="13" borderId="21" xfId="2" applyNumberFormat="1" applyFont="1" applyFill="1" applyBorder="1" applyAlignment="1">
      <alignment horizontal="center" vertical="center" wrapText="1"/>
    </xf>
    <xf numFmtId="14" fontId="31" fillId="13" borderId="21" xfId="2" applyNumberFormat="1" applyFont="1" applyFill="1" applyBorder="1" applyAlignment="1">
      <alignment vertical="center" wrapText="1"/>
    </xf>
    <xf numFmtId="38" fontId="31" fillId="13" borderId="32" xfId="2" applyNumberFormat="1" applyFont="1" applyFill="1" applyBorder="1" applyAlignment="1">
      <alignment horizontal="center" vertical="center" wrapText="1"/>
    </xf>
    <xf numFmtId="38" fontId="31" fillId="13" borderId="32" xfId="2" applyNumberFormat="1" applyFont="1" applyFill="1" applyBorder="1" applyAlignment="1">
      <alignment vertical="center" shrinkToFit="1"/>
    </xf>
    <xf numFmtId="38" fontId="31" fillId="13" borderId="32" xfId="2" applyNumberFormat="1" applyFont="1" applyFill="1" applyBorder="1" applyAlignment="1">
      <alignment vertical="center" wrapText="1"/>
    </xf>
    <xf numFmtId="0" fontId="31" fillId="13" borderId="32" xfId="2" applyNumberFormat="1" applyFont="1" applyFill="1" applyBorder="1" applyAlignment="1">
      <alignment horizontal="center" vertical="center" wrapText="1"/>
    </xf>
    <xf numFmtId="14" fontId="31" fillId="13" borderId="32" xfId="2" applyNumberFormat="1" applyFont="1" applyFill="1" applyBorder="1" applyAlignment="1">
      <alignment vertical="center" wrapText="1"/>
    </xf>
    <xf numFmtId="38" fontId="30" fillId="0" borderId="0" xfId="2" applyNumberFormat="1" applyFont="1" applyFill="1" applyBorder="1" applyAlignment="1">
      <alignment vertical="center" shrinkToFit="1"/>
    </xf>
    <xf numFmtId="38" fontId="31" fillId="0" borderId="65" xfId="2" applyNumberFormat="1" applyFont="1" applyFill="1" applyBorder="1" applyAlignment="1">
      <alignment vertical="center" textRotation="90" wrapText="1"/>
    </xf>
    <xf numFmtId="38" fontId="31" fillId="0" borderId="65" xfId="2" applyNumberFormat="1" applyFont="1" applyFill="1" applyBorder="1" applyAlignment="1">
      <alignment horizontal="center" vertical="center" textRotation="90" shrinkToFit="1"/>
    </xf>
    <xf numFmtId="0" fontId="31" fillId="0" borderId="65" xfId="2" applyNumberFormat="1" applyFont="1" applyFill="1" applyBorder="1" applyAlignment="1">
      <alignment horizontal="center" vertical="center" textRotation="90" wrapText="1"/>
    </xf>
    <xf numFmtId="38" fontId="48" fillId="0" borderId="35" xfId="2" applyNumberFormat="1" applyFont="1" applyFill="1" applyBorder="1" applyAlignment="1">
      <alignment vertical="center" textRotation="90" wrapText="1"/>
    </xf>
    <xf numFmtId="38" fontId="31" fillId="15" borderId="21" xfId="2" applyNumberFormat="1" applyFont="1" applyFill="1" applyBorder="1" applyAlignment="1">
      <alignment vertical="center" wrapText="1"/>
    </xf>
    <xf numFmtId="38" fontId="31" fillId="15" borderId="32" xfId="2" applyNumberFormat="1" applyFont="1" applyFill="1" applyBorder="1" applyAlignment="1">
      <alignment vertical="center" wrapText="1"/>
    </xf>
    <xf numFmtId="38" fontId="8" fillId="6" borderId="67" xfId="2" applyNumberFormat="1" applyFont="1" applyFill="1" applyBorder="1" applyAlignment="1">
      <alignment horizontal="center" vertical="center" textRotation="90" wrapText="1"/>
    </xf>
    <xf numFmtId="38" fontId="8" fillId="6" borderId="66" xfId="2" applyNumberFormat="1" applyFont="1" applyFill="1" applyBorder="1" applyAlignment="1">
      <alignment horizontal="center" vertical="center" textRotation="90" wrapText="1"/>
    </xf>
    <xf numFmtId="38" fontId="2" fillId="6" borderId="71" xfId="2" applyNumberFormat="1" applyFont="1" applyFill="1" applyBorder="1" applyAlignment="1">
      <alignment horizontal="center" vertical="center" wrapText="1"/>
    </xf>
    <xf numFmtId="38" fontId="10" fillId="0" borderId="65" xfId="2" applyNumberFormat="1" applyFont="1" applyFill="1" applyBorder="1" applyAlignment="1">
      <alignment horizontal="center" vertical="center" textRotation="90" wrapText="1"/>
    </xf>
    <xf numFmtId="38" fontId="8" fillId="0" borderId="65" xfId="2" applyNumberFormat="1" applyFont="1" applyFill="1" applyBorder="1" applyAlignment="1">
      <alignment horizontal="center" vertical="center" textRotation="90" wrapText="1"/>
    </xf>
    <xf numFmtId="38" fontId="10" fillId="0" borderId="0" xfId="2" applyNumberFormat="1" applyFont="1" applyFill="1" applyBorder="1" applyAlignment="1">
      <alignment horizontal="right" vertical="center" wrapText="1" shrinkToFit="1"/>
    </xf>
    <xf numFmtId="38" fontId="18" fillId="0" borderId="0" xfId="2" applyNumberFormat="1" applyFont="1" applyFill="1" applyBorder="1" applyAlignment="1">
      <alignment horizontal="right" vertical="center" wrapText="1"/>
    </xf>
    <xf numFmtId="38" fontId="10" fillId="6" borderId="0" xfId="2" applyNumberFormat="1" applyFont="1" applyFill="1" applyBorder="1" applyAlignment="1">
      <alignment vertical="center" wrapText="1"/>
    </xf>
    <xf numFmtId="38" fontId="10" fillId="6" borderId="21" xfId="2" applyNumberFormat="1" applyFont="1" applyFill="1" applyBorder="1" applyAlignment="1">
      <alignment vertical="center" wrapText="1"/>
    </xf>
    <xf numFmtId="38" fontId="2" fillId="0" borderId="25" xfId="2" applyNumberFormat="1" applyFont="1" applyFill="1" applyBorder="1" applyAlignment="1">
      <alignment horizontal="center" vertical="center" wrapText="1"/>
    </xf>
    <xf numFmtId="38" fontId="10" fillId="0" borderId="25" xfId="2" applyNumberFormat="1" applyFont="1" applyFill="1" applyBorder="1" applyAlignment="1">
      <alignment vertical="center" wrapText="1"/>
    </xf>
    <xf numFmtId="38" fontId="10" fillId="0" borderId="0" xfId="2" applyNumberFormat="1" applyFont="1" applyFill="1" applyBorder="1" applyAlignment="1">
      <alignment horizontal="center" vertical="center" textRotation="90" wrapText="1"/>
    </xf>
    <xf numFmtId="38" fontId="10" fillId="0" borderId="25" xfId="2" applyNumberFormat="1" applyFont="1" applyFill="1" applyBorder="1" applyAlignment="1">
      <alignment horizontal="right" vertical="center" wrapText="1"/>
    </xf>
    <xf numFmtId="166" fontId="8" fillId="0" borderId="25" xfId="2" applyNumberFormat="1" applyFont="1" applyFill="1" applyBorder="1" applyAlignment="1">
      <alignment horizontal="right" vertical="center" wrapText="1" shrinkToFit="1"/>
    </xf>
    <xf numFmtId="167" fontId="8" fillId="0" borderId="25" xfId="2" applyNumberFormat="1" applyFont="1" applyFill="1" applyBorder="1" applyAlignment="1">
      <alignment vertical="center" wrapText="1"/>
    </xf>
    <xf numFmtId="38" fontId="25" fillId="6" borderId="66" xfId="2" applyNumberFormat="1" applyFont="1" applyFill="1" applyBorder="1" applyAlignment="1">
      <alignment horizontal="center" vertical="center" textRotation="90" wrapText="1"/>
    </xf>
    <xf numFmtId="38" fontId="25" fillId="0" borderId="65" xfId="2" applyNumberFormat="1" applyFont="1" applyFill="1" applyBorder="1" applyAlignment="1">
      <alignment horizontal="center" vertical="center" textRotation="90" wrapText="1"/>
    </xf>
    <xf numFmtId="38" fontId="25" fillId="3" borderId="29" xfId="2" applyNumberFormat="1" applyFont="1" applyFill="1" applyBorder="1" applyAlignment="1">
      <alignment horizontal="center" vertical="center" wrapText="1"/>
    </xf>
    <xf numFmtId="38" fontId="25" fillId="3" borderId="31" xfId="2" applyNumberFormat="1" applyFont="1" applyFill="1" applyBorder="1" applyAlignment="1">
      <alignment horizontal="center" vertical="center" wrapText="1"/>
    </xf>
    <xf numFmtId="38" fontId="25" fillId="0" borderId="0" xfId="2" applyNumberFormat="1" applyFont="1" applyFill="1" applyBorder="1" applyAlignment="1">
      <alignment horizontal="center" vertical="center" wrapText="1"/>
    </xf>
    <xf numFmtId="0" fontId="39" fillId="9" borderId="16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center" vertical="center"/>
    </xf>
    <xf numFmtId="0" fontId="39" fillId="9" borderId="4" xfId="0" applyFont="1" applyFill="1" applyBorder="1" applyAlignment="1">
      <alignment horizontal="center" vertical="center"/>
    </xf>
    <xf numFmtId="38" fontId="25" fillId="13" borderId="29" xfId="2" applyNumberFormat="1" applyFont="1" applyFill="1" applyBorder="1" applyAlignment="1">
      <alignment horizontal="center" vertical="center" wrapText="1"/>
    </xf>
    <xf numFmtId="38" fontId="25" fillId="13" borderId="31" xfId="2" applyNumberFormat="1" applyFont="1" applyFill="1" applyBorder="1" applyAlignment="1">
      <alignment horizontal="center" vertical="center" wrapText="1"/>
    </xf>
    <xf numFmtId="38" fontId="10" fillId="6" borderId="21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38" fontId="25" fillId="0" borderId="0" xfId="2" applyNumberFormat="1" applyFont="1" applyBorder="1" applyAlignment="1">
      <alignment vertical="center" wrapText="1"/>
    </xf>
    <xf numFmtId="3" fontId="10" fillId="6" borderId="0" xfId="0" applyNumberFormat="1" applyFont="1" applyFill="1" applyBorder="1" applyAlignment="1">
      <alignment vertical="center" wrapText="1"/>
    </xf>
    <xf numFmtId="3" fontId="18" fillId="6" borderId="0" xfId="0" applyNumberFormat="1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8" fontId="2" fillId="0" borderId="82" xfId="2" applyNumberFormat="1" applyFont="1" applyFill="1" applyBorder="1" applyAlignment="1">
      <alignment horizontal="right" vertical="center" wrapText="1" shrinkToFit="1"/>
    </xf>
    <xf numFmtId="166" fontId="8" fillId="0" borderId="82" xfId="2" applyNumberFormat="1" applyFont="1" applyFill="1" applyBorder="1" applyAlignment="1">
      <alignment horizontal="right" vertical="center" wrapText="1" shrinkToFit="1"/>
    </xf>
    <xf numFmtId="166" fontId="2" fillId="0" borderId="82" xfId="2" applyNumberFormat="1" applyFont="1" applyFill="1" applyBorder="1" applyAlignment="1">
      <alignment vertical="center" wrapText="1"/>
    </xf>
    <xf numFmtId="166" fontId="36" fillId="0" borderId="82" xfId="2" applyNumberFormat="1" applyFont="1" applyFill="1" applyBorder="1" applyAlignment="1">
      <alignment horizontal="right" vertical="center" wrapText="1" shrinkToFit="1"/>
    </xf>
    <xf numFmtId="38" fontId="25" fillId="10" borderId="69" xfId="2" applyNumberFormat="1" applyFont="1" applyFill="1" applyBorder="1" applyAlignment="1">
      <alignment horizontal="center" vertical="center" wrapText="1"/>
    </xf>
    <xf numFmtId="38" fontId="38" fillId="10" borderId="69" xfId="2" applyNumberFormat="1" applyFont="1" applyFill="1" applyBorder="1" applyAlignment="1">
      <alignment horizontal="center" vertical="center" wrapText="1"/>
    </xf>
    <xf numFmtId="38" fontId="38" fillId="10" borderId="71" xfId="2" applyNumberFormat="1" applyFont="1" applyFill="1" applyBorder="1" applyAlignment="1">
      <alignment horizontal="center" vertical="center" wrapText="1"/>
    </xf>
    <xf numFmtId="38" fontId="49" fillId="10" borderId="72" xfId="2" applyNumberFormat="1" applyFont="1" applyFill="1" applyBorder="1" applyAlignment="1">
      <alignment horizontal="center" vertical="center" wrapText="1" shrinkToFit="1"/>
    </xf>
    <xf numFmtId="38" fontId="49" fillId="10" borderId="72" xfId="2" applyNumberFormat="1" applyFont="1" applyFill="1" applyBorder="1" applyAlignment="1">
      <alignment vertical="center" shrinkToFit="1"/>
    </xf>
    <xf numFmtId="0" fontId="49" fillId="10" borderId="72" xfId="2" applyNumberFormat="1" applyFont="1" applyFill="1" applyBorder="1" applyAlignment="1">
      <alignment horizontal="center" vertical="center" wrapText="1" shrinkToFit="1"/>
    </xf>
    <xf numFmtId="14" fontId="49" fillId="10" borderId="72" xfId="2" applyNumberFormat="1" applyFont="1" applyFill="1" applyBorder="1" applyAlignment="1">
      <alignment vertical="center" wrapText="1" shrinkToFit="1"/>
    </xf>
    <xf numFmtId="38" fontId="10" fillId="0" borderId="0" xfId="2" applyNumberFormat="1" applyFont="1" applyFill="1" applyBorder="1" applyAlignment="1">
      <alignment horizontal="right" vertical="center" wrapText="1"/>
    </xf>
    <xf numFmtId="38" fontId="10" fillId="0" borderId="0" xfId="2" applyNumberFormat="1" applyFont="1" applyFill="1" applyBorder="1" applyAlignment="1">
      <alignment vertical="center" wrapText="1"/>
    </xf>
    <xf numFmtId="38" fontId="43" fillId="0" borderId="65" xfId="2" applyNumberFormat="1" applyFont="1" applyFill="1" applyBorder="1" applyAlignment="1">
      <alignment horizontal="center" vertical="center" textRotation="90" wrapText="1"/>
    </xf>
    <xf numFmtId="38" fontId="40" fillId="0" borderId="65" xfId="2" applyNumberFormat="1" applyFont="1" applyFill="1" applyBorder="1" applyAlignment="1">
      <alignment horizontal="center" vertical="center" textRotation="90" wrapText="1"/>
    </xf>
    <xf numFmtId="9" fontId="40" fillId="0" borderId="65" xfId="2" applyNumberFormat="1" applyFont="1" applyFill="1" applyBorder="1" applyAlignment="1">
      <alignment horizontal="center" vertical="center" textRotation="90" wrapText="1"/>
    </xf>
    <xf numFmtId="14" fontId="40" fillId="0" borderId="65" xfId="2" applyNumberFormat="1" applyFont="1" applyFill="1" applyBorder="1" applyAlignment="1">
      <alignment horizontal="center" vertical="center" textRotation="90" wrapText="1"/>
    </xf>
    <xf numFmtId="38" fontId="41" fillId="0" borderId="65" xfId="2" applyNumberFormat="1" applyFont="1" applyFill="1" applyBorder="1" applyAlignment="1">
      <alignment horizontal="center" vertical="center" textRotation="90" wrapText="1"/>
    </xf>
    <xf numFmtId="38" fontId="42" fillId="0" borderId="65" xfId="2" applyNumberFormat="1" applyFont="1" applyFill="1" applyBorder="1" applyAlignment="1">
      <alignment horizontal="center" vertical="center" textRotation="90" wrapText="1"/>
    </xf>
    <xf numFmtId="38" fontId="40" fillId="2" borderId="27" xfId="2" applyNumberFormat="1" applyFont="1" applyFill="1" applyBorder="1" applyAlignment="1">
      <alignment horizontal="right" vertical="center" wrapText="1"/>
    </xf>
    <xf numFmtId="38" fontId="40" fillId="2" borderId="28" xfId="2" applyNumberFormat="1" applyFont="1" applyFill="1" applyBorder="1" applyAlignment="1">
      <alignment horizontal="right" vertical="center" wrapText="1"/>
    </xf>
    <xf numFmtId="38" fontId="43" fillId="3" borderId="21" xfId="2" applyNumberFormat="1" applyFont="1" applyFill="1" applyBorder="1" applyAlignment="1">
      <alignment horizontal="right" vertical="center" wrapText="1" shrinkToFit="1"/>
    </xf>
    <xf numFmtId="38" fontId="40" fillId="3" borderId="21" xfId="2" applyNumberFormat="1" applyFont="1" applyFill="1" applyBorder="1" applyAlignment="1">
      <alignment horizontal="right" vertical="center" wrapText="1" shrinkToFit="1"/>
    </xf>
    <xf numFmtId="9" fontId="40" fillId="3" borderId="21" xfId="2" applyNumberFormat="1" applyFont="1" applyFill="1" applyBorder="1" applyAlignment="1">
      <alignment horizontal="right" vertical="center" wrapText="1" shrinkToFit="1"/>
    </xf>
    <xf numFmtId="14" fontId="40" fillId="3" borderId="21" xfId="2" applyNumberFormat="1" applyFont="1" applyFill="1" applyBorder="1" applyAlignment="1">
      <alignment horizontal="right" vertical="center" wrapText="1" shrinkToFit="1"/>
    </xf>
    <xf numFmtId="38" fontId="41" fillId="3" borderId="21" xfId="2" applyNumberFormat="1" applyFont="1" applyFill="1" applyBorder="1" applyAlignment="1">
      <alignment vertical="center" wrapText="1"/>
    </xf>
    <xf numFmtId="38" fontId="43" fillId="3" borderId="21" xfId="2" applyNumberFormat="1" applyFont="1" applyFill="1" applyBorder="1" applyAlignment="1">
      <alignment vertical="center" wrapText="1"/>
    </xf>
    <xf numFmtId="38" fontId="40" fillId="2" borderId="21" xfId="2" applyNumberFormat="1" applyFont="1" applyFill="1" applyBorder="1" applyAlignment="1">
      <alignment horizontal="right" vertical="center" wrapText="1"/>
    </xf>
    <xf numFmtId="38" fontId="42" fillId="3" borderId="21" xfId="2" applyNumberFormat="1" applyFont="1" applyFill="1" applyBorder="1" applyAlignment="1">
      <alignment horizontal="right" vertical="center" wrapText="1" shrinkToFit="1"/>
    </xf>
    <xf numFmtId="38" fontId="40" fillId="2" borderId="30" xfId="2" applyNumberFormat="1" applyFont="1" applyFill="1" applyBorder="1" applyAlignment="1">
      <alignment horizontal="right" vertical="center" wrapText="1"/>
    </xf>
    <xf numFmtId="38" fontId="41" fillId="3" borderId="21" xfId="2" applyNumberFormat="1" applyFont="1" applyFill="1" applyBorder="1" applyAlignment="1">
      <alignment horizontal="right" vertical="center" wrapText="1" shrinkToFit="1"/>
    </xf>
    <xf numFmtId="38" fontId="43" fillId="3" borderId="32" xfId="2" applyNumberFormat="1" applyFont="1" applyFill="1" applyBorder="1" applyAlignment="1">
      <alignment horizontal="right" vertical="center" wrapText="1" shrinkToFit="1"/>
    </xf>
    <xf numFmtId="38" fontId="41" fillId="3" borderId="32" xfId="2" applyNumberFormat="1" applyFont="1" applyFill="1" applyBorder="1" applyAlignment="1">
      <alignment horizontal="right" vertical="center" wrapText="1" shrinkToFit="1"/>
    </xf>
    <xf numFmtId="38" fontId="40" fillId="3" borderId="32" xfId="2" applyNumberFormat="1" applyFont="1" applyFill="1" applyBorder="1" applyAlignment="1">
      <alignment horizontal="right" vertical="center" wrapText="1" shrinkToFit="1"/>
    </xf>
    <xf numFmtId="9" fontId="40" fillId="3" borderId="32" xfId="2" applyNumberFormat="1" applyFont="1" applyFill="1" applyBorder="1" applyAlignment="1">
      <alignment horizontal="right" vertical="center" wrapText="1" shrinkToFit="1"/>
    </xf>
    <xf numFmtId="14" fontId="40" fillId="3" borderId="32" xfId="2" applyNumberFormat="1" applyFont="1" applyFill="1" applyBorder="1" applyAlignment="1">
      <alignment horizontal="right" vertical="center" wrapText="1" shrinkToFit="1"/>
    </xf>
    <xf numFmtId="38" fontId="41" fillId="3" borderId="32" xfId="2" applyNumberFormat="1" applyFont="1" applyFill="1" applyBorder="1" applyAlignment="1">
      <alignment vertical="center" wrapText="1"/>
    </xf>
    <xf numFmtId="38" fontId="42" fillId="3" borderId="32" xfId="2" applyNumberFormat="1" applyFont="1" applyFill="1" applyBorder="1" applyAlignment="1">
      <alignment horizontal="right" vertical="center" wrapText="1" shrinkToFit="1"/>
    </xf>
    <xf numFmtId="38" fontId="43" fillId="0" borderId="0" xfId="2" applyNumberFormat="1" applyFont="1" applyFill="1" applyBorder="1" applyAlignment="1">
      <alignment horizontal="right" vertical="center" wrapText="1" shrinkToFit="1"/>
    </xf>
    <xf numFmtId="38" fontId="41" fillId="0" borderId="0" xfId="2" applyNumberFormat="1" applyFont="1" applyFill="1" applyBorder="1" applyAlignment="1">
      <alignment horizontal="right" vertical="center" wrapText="1" shrinkToFit="1"/>
    </xf>
    <xf numFmtId="38" fontId="40" fillId="0" borderId="0" xfId="2" applyNumberFormat="1" applyFont="1" applyFill="1" applyBorder="1" applyAlignment="1">
      <alignment horizontal="right" vertical="center" wrapText="1" shrinkToFit="1"/>
    </xf>
    <xf numFmtId="9" fontId="40" fillId="0" borderId="0" xfId="2" applyNumberFormat="1" applyFont="1" applyFill="1" applyBorder="1" applyAlignment="1">
      <alignment horizontal="right" vertical="center" wrapText="1" shrinkToFit="1"/>
    </xf>
    <xf numFmtId="14" fontId="40" fillId="0" borderId="0" xfId="2" applyNumberFormat="1" applyFont="1" applyFill="1" applyBorder="1" applyAlignment="1">
      <alignment horizontal="right" vertical="center" wrapText="1" shrinkToFit="1"/>
    </xf>
    <xf numFmtId="38" fontId="41" fillId="0" borderId="0" xfId="2" applyNumberFormat="1" applyFont="1" applyFill="1" applyBorder="1" applyAlignment="1">
      <alignment vertical="center" wrapText="1"/>
    </xf>
    <xf numFmtId="38" fontId="40" fillId="0" borderId="0" xfId="2" applyNumberFormat="1" applyFont="1" applyFill="1" applyBorder="1" applyAlignment="1">
      <alignment horizontal="right" vertical="center" wrapText="1"/>
    </xf>
    <xf numFmtId="38" fontId="43" fillId="7" borderId="67" xfId="2" applyNumberFormat="1" applyFont="1" applyFill="1" applyBorder="1" applyAlignment="1">
      <alignment horizontal="right" vertical="center" wrapText="1" shrinkToFit="1"/>
    </xf>
    <xf numFmtId="38" fontId="41" fillId="7" borderId="67" xfId="2" applyNumberFormat="1" applyFont="1" applyFill="1" applyBorder="1" applyAlignment="1">
      <alignment horizontal="right" vertical="center" wrapText="1" shrinkToFit="1"/>
    </xf>
    <xf numFmtId="38" fontId="40" fillId="7" borderId="67" xfId="2" applyNumberFormat="1" applyFont="1" applyFill="1" applyBorder="1" applyAlignment="1">
      <alignment horizontal="right" vertical="center" wrapText="1" shrinkToFit="1"/>
    </xf>
    <xf numFmtId="38" fontId="40" fillId="7" borderId="67" xfId="2" applyNumberFormat="1" applyFont="1" applyFill="1" applyBorder="1" applyAlignment="1">
      <alignment horizontal="right" vertical="center" wrapText="1"/>
    </xf>
    <xf numFmtId="38" fontId="40" fillId="7" borderId="68" xfId="2" applyNumberFormat="1" applyFont="1" applyFill="1" applyBorder="1" applyAlignment="1">
      <alignment horizontal="right" vertical="center" wrapText="1"/>
    </xf>
    <xf numFmtId="38" fontId="43" fillId="10" borderId="21" xfId="2" applyNumberFormat="1" applyFont="1" applyFill="1" applyBorder="1" applyAlignment="1">
      <alignment horizontal="right" vertical="center" wrapText="1" shrinkToFit="1"/>
    </xf>
    <xf numFmtId="38" fontId="42" fillId="10" borderId="21" xfId="2" applyNumberFormat="1" applyFont="1" applyFill="1" applyBorder="1" applyAlignment="1">
      <alignment horizontal="right" vertical="center" wrapText="1" shrinkToFit="1"/>
    </xf>
    <xf numFmtId="9" fontId="43" fillId="10" borderId="21" xfId="2" applyNumberFormat="1" applyFont="1" applyFill="1" applyBorder="1" applyAlignment="1">
      <alignment horizontal="center" vertical="center" wrapText="1" shrinkToFit="1"/>
    </xf>
    <xf numFmtId="14" fontId="43" fillId="10" borderId="21" xfId="2" applyNumberFormat="1" applyFont="1" applyFill="1" applyBorder="1" applyAlignment="1">
      <alignment horizontal="center" vertical="center" wrapText="1" shrinkToFit="1"/>
    </xf>
    <xf numFmtId="38" fontId="41" fillId="10" borderId="21" xfId="2" applyNumberFormat="1" applyFont="1" applyFill="1" applyBorder="1" applyAlignment="1">
      <alignment horizontal="right" vertical="center" wrapText="1" shrinkToFit="1"/>
    </xf>
    <xf numFmtId="38" fontId="40" fillId="10" borderId="21" xfId="2" applyNumberFormat="1" applyFont="1" applyFill="1" applyBorder="1" applyAlignment="1">
      <alignment horizontal="right" vertical="center" wrapText="1" shrinkToFit="1"/>
    </xf>
    <xf numFmtId="38" fontId="41" fillId="10" borderId="21" xfId="2" applyNumberFormat="1" applyFont="1" applyFill="1" applyBorder="1" applyAlignment="1">
      <alignment vertical="center" wrapText="1"/>
    </xf>
    <xf numFmtId="38" fontId="40" fillId="10" borderId="21" xfId="2" applyNumberFormat="1" applyFont="1" applyFill="1" applyBorder="1" applyAlignment="1">
      <alignment horizontal="right" vertical="center" wrapText="1"/>
    </xf>
    <xf numFmtId="38" fontId="40" fillId="10" borderId="70" xfId="2" applyNumberFormat="1" applyFont="1" applyFill="1" applyBorder="1" applyAlignment="1">
      <alignment horizontal="right" vertical="center" wrapText="1"/>
    </xf>
    <xf numFmtId="38" fontId="44" fillId="10" borderId="21" xfId="2" applyNumberFormat="1" applyFont="1" applyFill="1" applyBorder="1" applyAlignment="1">
      <alignment horizontal="right" vertical="center" wrapText="1" shrinkToFit="1"/>
    </xf>
    <xf numFmtId="9" fontId="44" fillId="10" borderId="21" xfId="2" applyNumberFormat="1" applyFont="1" applyFill="1" applyBorder="1" applyAlignment="1">
      <alignment horizontal="center" vertical="center" wrapText="1" shrinkToFit="1"/>
    </xf>
    <xf numFmtId="14" fontId="44" fillId="10" borderId="21" xfId="2" applyNumberFormat="1" applyFont="1" applyFill="1" applyBorder="1" applyAlignment="1">
      <alignment horizontal="center" vertical="center" wrapText="1" shrinkToFit="1"/>
    </xf>
    <xf numFmtId="38" fontId="45" fillId="10" borderId="21" xfId="2" applyNumberFormat="1" applyFont="1" applyFill="1" applyBorder="1" applyAlignment="1">
      <alignment horizontal="right" vertical="center" wrapText="1" shrinkToFit="1"/>
    </xf>
    <xf numFmtId="38" fontId="45" fillId="10" borderId="21" xfId="2" applyNumberFormat="1" applyFont="1" applyFill="1" applyBorder="1" applyAlignment="1">
      <alignment vertical="center" wrapText="1"/>
    </xf>
    <xf numFmtId="38" fontId="45" fillId="10" borderId="21" xfId="2" applyNumberFormat="1" applyFont="1" applyFill="1" applyBorder="1" applyAlignment="1">
      <alignment horizontal="right" vertical="center" wrapText="1"/>
    </xf>
    <xf numFmtId="38" fontId="45" fillId="10" borderId="70" xfId="2" applyNumberFormat="1" applyFont="1" applyFill="1" applyBorder="1" applyAlignment="1">
      <alignment horizontal="right" vertical="center" wrapText="1"/>
    </xf>
    <xf numFmtId="38" fontId="43" fillId="10" borderId="21" xfId="2" applyNumberFormat="1" applyFont="1" applyFill="1" applyBorder="1" applyAlignment="1">
      <alignment vertical="center" wrapText="1"/>
    </xf>
    <xf numFmtId="38" fontId="44" fillId="10" borderId="72" xfId="2" applyNumberFormat="1" applyFont="1" applyFill="1" applyBorder="1" applyAlignment="1">
      <alignment horizontal="right" vertical="center" wrapText="1" shrinkToFit="1"/>
    </xf>
    <xf numFmtId="9" fontId="44" fillId="10" borderId="72" xfId="2" applyNumberFormat="1" applyFont="1" applyFill="1" applyBorder="1" applyAlignment="1">
      <alignment horizontal="center" vertical="center" wrapText="1" shrinkToFit="1"/>
    </xf>
    <xf numFmtId="14" fontId="44" fillId="10" borderId="72" xfId="2" applyNumberFormat="1" applyFont="1" applyFill="1" applyBorder="1" applyAlignment="1">
      <alignment horizontal="center" vertical="center" wrapText="1" shrinkToFit="1"/>
    </xf>
    <xf numFmtId="38" fontId="45" fillId="10" borderId="72" xfId="2" applyNumberFormat="1" applyFont="1" applyFill="1" applyBorder="1" applyAlignment="1">
      <alignment horizontal="right" vertical="center" wrapText="1" shrinkToFit="1"/>
    </xf>
    <xf numFmtId="38" fontId="45" fillId="10" borderId="72" xfId="2" applyNumberFormat="1" applyFont="1" applyFill="1" applyBorder="1" applyAlignment="1">
      <alignment vertical="center" wrapText="1"/>
    </xf>
    <xf numFmtId="38" fontId="45" fillId="10" borderId="72" xfId="2" applyNumberFormat="1" applyFont="1" applyFill="1" applyBorder="1" applyAlignment="1">
      <alignment horizontal="right" vertical="center" wrapText="1"/>
    </xf>
    <xf numFmtId="38" fontId="45" fillId="10" borderId="73" xfId="2" applyNumberFormat="1" applyFont="1" applyFill="1" applyBorder="1" applyAlignment="1">
      <alignment horizontal="right" vertical="center" wrapText="1"/>
    </xf>
    <xf numFmtId="38" fontId="41" fillId="0" borderId="0" xfId="2" applyNumberFormat="1" applyFont="1" applyFill="1" applyBorder="1" applyAlignment="1">
      <alignment horizontal="right" vertical="center" wrapText="1"/>
    </xf>
    <xf numFmtId="9" fontId="41" fillId="0" borderId="0" xfId="2" applyNumberFormat="1" applyFont="1" applyFill="1" applyBorder="1" applyAlignment="1">
      <alignment horizontal="right" vertical="center" wrapText="1"/>
    </xf>
    <xf numFmtId="14" fontId="41" fillId="0" borderId="0" xfId="2" applyNumberFormat="1" applyFont="1" applyFill="1" applyBorder="1" applyAlignment="1">
      <alignment horizontal="right" vertical="center" wrapText="1"/>
    </xf>
    <xf numFmtId="38" fontId="40" fillId="12" borderId="27" xfId="2" applyNumberFormat="1" applyFont="1" applyFill="1" applyBorder="1" applyAlignment="1">
      <alignment vertical="center" wrapText="1"/>
    </xf>
    <xf numFmtId="38" fontId="40" fillId="12" borderId="28" xfId="2" applyNumberFormat="1" applyFont="1" applyFill="1" applyBorder="1" applyAlignment="1">
      <alignment vertical="center" wrapText="1"/>
    </xf>
    <xf numFmtId="38" fontId="43" fillId="9" borderId="21" xfId="2" applyNumberFormat="1" applyFont="1" applyFill="1" applyBorder="1" applyAlignment="1">
      <alignment horizontal="right" vertical="center" wrapText="1" shrinkToFit="1"/>
    </xf>
    <xf numFmtId="38" fontId="46" fillId="9" borderId="21" xfId="2" applyNumberFormat="1" applyFont="1" applyFill="1" applyBorder="1" applyAlignment="1">
      <alignment horizontal="right" vertical="center" wrapText="1" shrinkToFit="1"/>
    </xf>
    <xf numFmtId="38" fontId="43" fillId="9" borderId="21" xfId="2" applyNumberFormat="1" applyFont="1" applyFill="1" applyBorder="1" applyAlignment="1">
      <alignment vertical="center" wrapText="1"/>
    </xf>
    <xf numFmtId="38" fontId="42" fillId="9" borderId="21" xfId="2" applyNumberFormat="1" applyFont="1" applyFill="1" applyBorder="1" applyAlignment="1">
      <alignment horizontal="right" vertical="center" wrapText="1" shrinkToFit="1"/>
    </xf>
    <xf numFmtId="38" fontId="41" fillId="9" borderId="21" xfId="2" applyNumberFormat="1" applyFont="1" applyFill="1" applyBorder="1" applyAlignment="1">
      <alignment vertical="center" wrapText="1"/>
    </xf>
    <xf numFmtId="38" fontId="41" fillId="9" borderId="21" xfId="2" applyNumberFormat="1" applyFont="1" applyFill="1" applyBorder="1" applyAlignment="1">
      <alignment horizontal="right" vertical="center" wrapText="1" shrinkToFit="1"/>
    </xf>
    <xf numFmtId="38" fontId="40" fillId="9" borderId="21" xfId="2" applyNumberFormat="1" applyFont="1" applyFill="1" applyBorder="1" applyAlignment="1">
      <alignment horizontal="right" vertical="center" wrapText="1" shrinkToFit="1"/>
    </xf>
    <xf numFmtId="38" fontId="40" fillId="9" borderId="21" xfId="2" applyNumberFormat="1" applyFont="1" applyFill="1" applyBorder="1" applyAlignment="1">
      <alignment horizontal="right" vertical="center" wrapText="1"/>
    </xf>
    <xf numFmtId="38" fontId="40" fillId="9" borderId="30" xfId="2" applyNumberFormat="1" applyFont="1" applyFill="1" applyBorder="1" applyAlignment="1">
      <alignment horizontal="right" vertical="center" wrapText="1"/>
    </xf>
    <xf numFmtId="38" fontId="47" fillId="9" borderId="21" xfId="2" applyNumberFormat="1" applyFont="1" applyFill="1" applyBorder="1" applyAlignment="1">
      <alignment horizontal="right" vertical="center" wrapText="1" shrinkToFit="1"/>
    </xf>
    <xf numFmtId="38" fontId="43" fillId="9" borderId="21" xfId="2" applyNumberFormat="1" applyFont="1" applyFill="1" applyBorder="1" applyAlignment="1">
      <alignment horizontal="right" vertical="center" wrapText="1"/>
    </xf>
    <xf numFmtId="38" fontId="47" fillId="9" borderId="21" xfId="2" applyNumberFormat="1" applyFont="1" applyFill="1" applyBorder="1" applyAlignment="1">
      <alignment horizontal="right" vertical="center" wrapText="1"/>
    </xf>
    <xf numFmtId="38" fontId="46" fillId="9" borderId="21" xfId="2" applyNumberFormat="1" applyFont="1" applyFill="1" applyBorder="1" applyAlignment="1">
      <alignment horizontal="right" vertical="center" wrapText="1"/>
    </xf>
    <xf numFmtId="38" fontId="47" fillId="9" borderId="21" xfId="2" applyNumberFormat="1" applyFont="1" applyFill="1" applyBorder="1" applyAlignment="1">
      <alignment vertical="center" wrapText="1"/>
    </xf>
    <xf numFmtId="38" fontId="40" fillId="9" borderId="21" xfId="2" applyNumberFormat="1" applyFont="1" applyFill="1" applyBorder="1" applyAlignment="1">
      <alignment vertical="center" wrapText="1" shrinkToFit="1"/>
    </xf>
    <xf numFmtId="38" fontId="41" fillId="9" borderId="21" xfId="2" applyNumberFormat="1" applyFont="1" applyFill="1" applyBorder="1" applyAlignment="1">
      <alignment vertical="center" wrapText="1" shrinkToFit="1"/>
    </xf>
    <xf numFmtId="38" fontId="42" fillId="9" borderId="21" xfId="2" applyNumberFormat="1" applyFont="1" applyFill="1" applyBorder="1" applyAlignment="1">
      <alignment horizontal="right" vertical="center" wrapText="1"/>
    </xf>
    <xf numFmtId="38" fontId="33" fillId="9" borderId="21" xfId="2" applyNumberFormat="1" applyFont="1" applyFill="1" applyBorder="1" applyAlignment="1">
      <alignment vertical="center" wrapText="1"/>
    </xf>
    <xf numFmtId="38" fontId="42" fillId="9" borderId="21" xfId="2" applyNumberFormat="1" applyFont="1" applyFill="1" applyBorder="1" applyAlignment="1">
      <alignment vertical="center" wrapText="1"/>
    </xf>
    <xf numFmtId="38" fontId="41" fillId="9" borderId="23" xfId="2" applyNumberFormat="1" applyFont="1" applyFill="1" applyBorder="1" applyAlignment="1">
      <alignment horizontal="right" vertical="center" wrapText="1" shrinkToFit="1"/>
    </xf>
    <xf numFmtId="38" fontId="42" fillId="9" borderId="32" xfId="2" applyNumberFormat="1" applyFont="1" applyFill="1" applyBorder="1" applyAlignment="1">
      <alignment horizontal="right" vertical="center" wrapText="1" shrinkToFit="1"/>
    </xf>
    <xf numFmtId="38" fontId="47" fillId="9" borderId="32" xfId="2" applyNumberFormat="1" applyFont="1" applyFill="1" applyBorder="1" applyAlignment="1">
      <alignment horizontal="right" vertical="center" wrapText="1" shrinkToFit="1"/>
    </xf>
    <xf numFmtId="38" fontId="43" fillId="9" borderId="32" xfId="2" applyNumberFormat="1" applyFont="1" applyFill="1" applyBorder="1" applyAlignment="1">
      <alignment vertical="center" wrapText="1"/>
    </xf>
    <xf numFmtId="38" fontId="40" fillId="9" borderId="32" xfId="2" applyNumberFormat="1" applyFont="1" applyFill="1" applyBorder="1" applyAlignment="1">
      <alignment horizontal="right" vertical="center" wrapText="1" shrinkToFit="1"/>
    </xf>
    <xf numFmtId="38" fontId="41" fillId="9" borderId="42" xfId="2" applyNumberFormat="1" applyFont="1" applyFill="1" applyBorder="1" applyAlignment="1">
      <alignment horizontal="right" vertical="center" wrapText="1" shrinkToFit="1"/>
    </xf>
    <xf numFmtId="38" fontId="41" fillId="9" borderId="32" xfId="2" applyNumberFormat="1" applyFont="1" applyFill="1" applyBorder="1" applyAlignment="1">
      <alignment vertical="center" wrapText="1"/>
    </xf>
    <xf numFmtId="38" fontId="41" fillId="9" borderId="32" xfId="2" applyNumberFormat="1" applyFont="1" applyFill="1" applyBorder="1" applyAlignment="1">
      <alignment horizontal="right" vertical="center" wrapText="1" shrinkToFit="1"/>
    </xf>
    <xf numFmtId="38" fontId="40" fillId="9" borderId="32" xfId="2" applyNumberFormat="1" applyFont="1" applyFill="1" applyBorder="1" applyAlignment="1">
      <alignment horizontal="right" vertical="center" wrapText="1"/>
    </xf>
    <xf numFmtId="38" fontId="42" fillId="0" borderId="0" xfId="2" applyNumberFormat="1" applyFont="1" applyFill="1" applyBorder="1" applyAlignment="1">
      <alignment vertical="center" wrapText="1"/>
    </xf>
    <xf numFmtId="9" fontId="42" fillId="0" borderId="0" xfId="2" applyNumberFormat="1" applyFont="1" applyFill="1" applyBorder="1" applyAlignment="1">
      <alignment vertical="center" wrapText="1"/>
    </xf>
    <xf numFmtId="14" fontId="42" fillId="0" borderId="0" xfId="2" applyNumberFormat="1" applyFont="1" applyFill="1" applyBorder="1" applyAlignment="1">
      <alignment vertical="center" wrapText="1"/>
    </xf>
    <xf numFmtId="38" fontId="40" fillId="0" borderId="0" xfId="2" applyNumberFormat="1" applyFont="1" applyFill="1" applyBorder="1" applyAlignment="1">
      <alignment vertical="center" wrapText="1"/>
    </xf>
    <xf numFmtId="38" fontId="40" fillId="14" borderId="27" xfId="2" applyNumberFormat="1" applyFont="1" applyFill="1" applyBorder="1" applyAlignment="1">
      <alignment vertical="center" wrapText="1"/>
    </xf>
    <xf numFmtId="38" fontId="40" fillId="14" borderId="28" xfId="2" applyNumberFormat="1" applyFont="1" applyFill="1" applyBorder="1" applyAlignment="1">
      <alignment vertical="center" wrapText="1"/>
    </xf>
    <xf numFmtId="38" fontId="42" fillId="13" borderId="21" xfId="2" applyNumberFormat="1" applyFont="1" applyFill="1" applyBorder="1" applyAlignment="1">
      <alignment vertical="center" wrapText="1"/>
    </xf>
    <xf numFmtId="38" fontId="42" fillId="13" borderId="21" xfId="2" applyNumberFormat="1" applyFont="1" applyFill="1" applyBorder="1" applyAlignment="1">
      <alignment horizontal="right" vertical="center" wrapText="1" shrinkToFit="1"/>
    </xf>
    <xf numFmtId="9" fontId="42" fillId="13" borderId="21" xfId="2" applyNumberFormat="1" applyFont="1" applyFill="1" applyBorder="1" applyAlignment="1">
      <alignment vertical="center" wrapText="1"/>
    </xf>
    <xf numFmtId="14" fontId="42" fillId="13" borderId="21" xfId="2" applyNumberFormat="1" applyFont="1" applyFill="1" applyBorder="1" applyAlignment="1">
      <alignment vertical="center" wrapText="1"/>
    </xf>
    <xf numFmtId="38" fontId="41" fillId="13" borderId="21" xfId="2" applyNumberFormat="1" applyFont="1" applyFill="1" applyBorder="1" applyAlignment="1">
      <alignment horizontal="right" vertical="center" wrapText="1" shrinkToFit="1"/>
    </xf>
    <xf numFmtId="38" fontId="40" fillId="13" borderId="21" xfId="2" applyNumberFormat="1" applyFont="1" applyFill="1" applyBorder="1" applyAlignment="1">
      <alignment horizontal="right" vertical="center" wrapText="1" shrinkToFit="1"/>
    </xf>
    <xf numFmtId="38" fontId="40" fillId="13" borderId="21" xfId="2" applyNumberFormat="1" applyFont="1" applyFill="1" applyBorder="1" applyAlignment="1">
      <alignment horizontal="right" vertical="center" wrapText="1"/>
    </xf>
    <xf numFmtId="38" fontId="40" fillId="13" borderId="21" xfId="2" applyNumberFormat="1" applyFont="1" applyFill="1" applyBorder="1" applyAlignment="1">
      <alignment vertical="center" wrapText="1"/>
    </xf>
    <xf numFmtId="38" fontId="40" fillId="13" borderId="30" xfId="2" applyNumberFormat="1" applyFont="1" applyFill="1" applyBorder="1" applyAlignment="1">
      <alignment horizontal="right" vertical="center" wrapText="1"/>
    </xf>
    <xf numFmtId="38" fontId="42" fillId="13" borderId="32" xfId="2" applyNumberFormat="1" applyFont="1" applyFill="1" applyBorder="1" applyAlignment="1">
      <alignment vertical="center" wrapText="1"/>
    </xf>
    <xf numFmtId="38" fontId="42" fillId="13" borderId="32" xfId="2" applyNumberFormat="1" applyFont="1" applyFill="1" applyBorder="1" applyAlignment="1">
      <alignment horizontal="right" vertical="center" wrapText="1" shrinkToFit="1"/>
    </xf>
    <xf numFmtId="9" fontId="42" fillId="13" borderId="32" xfId="2" applyNumberFormat="1" applyFont="1" applyFill="1" applyBorder="1" applyAlignment="1">
      <alignment vertical="center" wrapText="1"/>
    </xf>
    <xf numFmtId="14" fontId="42" fillId="13" borderId="32" xfId="2" applyNumberFormat="1" applyFont="1" applyFill="1" applyBorder="1" applyAlignment="1">
      <alignment vertical="center" wrapText="1"/>
    </xf>
    <xf numFmtId="38" fontId="41" fillId="13" borderId="32" xfId="2" applyNumberFormat="1" applyFont="1" applyFill="1" applyBorder="1" applyAlignment="1">
      <alignment horizontal="right" vertical="center" wrapText="1" shrinkToFit="1"/>
    </xf>
    <xf numFmtId="38" fontId="40" fillId="13" borderId="32" xfId="2" applyNumberFormat="1" applyFont="1" applyFill="1" applyBorder="1" applyAlignment="1">
      <alignment horizontal="right" vertical="center" wrapText="1" shrinkToFit="1"/>
    </xf>
    <xf numFmtId="38" fontId="40" fillId="13" borderId="32" xfId="2" applyNumberFormat="1" applyFont="1" applyFill="1" applyBorder="1" applyAlignment="1">
      <alignment horizontal="right" vertical="center" wrapText="1"/>
    </xf>
    <xf numFmtId="38" fontId="40" fillId="13" borderId="32" xfId="2" applyNumberFormat="1" applyFont="1" applyFill="1" applyBorder="1" applyAlignment="1">
      <alignment vertical="center" wrapText="1"/>
    </xf>
    <xf numFmtId="38" fontId="40" fillId="13" borderId="33" xfId="2" applyNumberFormat="1" applyFont="1" applyFill="1" applyBorder="1" applyAlignment="1">
      <alignment horizontal="right" vertical="center" wrapText="1"/>
    </xf>
    <xf numFmtId="38" fontId="40" fillId="6" borderId="21" xfId="2" applyNumberFormat="1" applyFont="1" applyFill="1" applyBorder="1" applyAlignment="1">
      <alignment vertical="center" wrapText="1"/>
    </xf>
    <xf numFmtId="0" fontId="13" fillId="0" borderId="16" xfId="0" quotePrefix="1" applyFont="1" applyFill="1" applyBorder="1" applyAlignment="1" applyProtection="1">
      <alignment horizontal="left" vertical="center" wrapText="1"/>
    </xf>
    <xf numFmtId="3" fontId="8" fillId="0" borderId="63" xfId="3" applyFont="1" applyFill="1" applyBorder="1" applyAlignment="1" applyProtection="1">
      <alignment horizontal="left" vertical="center" wrapText="1" indent="2"/>
    </xf>
    <xf numFmtId="3" fontId="8" fillId="0" borderId="63" xfId="3" applyFont="1" applyFill="1" applyBorder="1" applyAlignment="1" applyProtection="1">
      <alignment horizontal="right" vertical="center"/>
    </xf>
    <xf numFmtId="38" fontId="13" fillId="0" borderId="63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64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15" xfId="0" quotePrefix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wrapText="1" indent="2"/>
    </xf>
    <xf numFmtId="3" fontId="8" fillId="0" borderId="23" xfId="3" applyFont="1" applyFill="1" applyBorder="1" applyAlignment="1" applyProtection="1">
      <alignment horizontal="right" vertical="center"/>
    </xf>
    <xf numFmtId="38" fontId="13" fillId="0" borderId="23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10" fillId="10" borderId="67" xfId="3" applyFont="1" applyFill="1" applyBorder="1" applyAlignment="1" applyProtection="1">
      <alignment horizontal="left" vertical="center"/>
    </xf>
    <xf numFmtId="38" fontId="13" fillId="10" borderId="67" xfId="2" applyNumberFormat="1" applyFont="1" applyFill="1" applyBorder="1" applyAlignment="1" applyProtection="1">
      <alignment horizontal="left" vertical="center" wrapText="1"/>
    </xf>
    <xf numFmtId="38" fontId="12" fillId="10" borderId="68" xfId="2" applyNumberFormat="1" applyFont="1" applyFill="1" applyBorder="1" applyAlignment="1" applyProtection="1">
      <alignment horizontal="left" vertical="center" wrapText="1"/>
    </xf>
    <xf numFmtId="0" fontId="14" fillId="0" borderId="69" xfId="0" quotePrefix="1" applyFont="1" applyFill="1" applyBorder="1" applyAlignment="1" applyProtection="1">
      <alignment horizontal="left" vertical="center" wrapText="1"/>
    </xf>
    <xf numFmtId="38" fontId="17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10" fillId="10" borderId="72" xfId="3" applyFont="1" applyFill="1" applyBorder="1" applyAlignment="1" applyProtection="1">
      <alignment horizontal="left" vertical="center"/>
    </xf>
    <xf numFmtId="0" fontId="12" fillId="10" borderId="67" xfId="0" applyFont="1" applyFill="1" applyBorder="1" applyAlignment="1" applyProtection="1">
      <alignment horizontal="right" vertical="center"/>
    </xf>
    <xf numFmtId="0" fontId="12" fillId="10" borderId="72" xfId="0" applyFont="1" applyFill="1" applyBorder="1" applyAlignment="1" applyProtection="1">
      <alignment horizontal="left" vertical="center"/>
    </xf>
    <xf numFmtId="0" fontId="13" fillId="0" borderId="66" xfId="0" applyFont="1" applyFill="1" applyBorder="1" applyAlignment="1" applyProtection="1">
      <alignment horizontal="left" vertical="center" wrapText="1"/>
    </xf>
    <xf numFmtId="0" fontId="13" fillId="0" borderId="67" xfId="0" applyFont="1" applyFill="1" applyBorder="1" applyAlignment="1" applyProtection="1">
      <alignment horizontal="left" vertical="center" wrapText="1" indent="1"/>
    </xf>
    <xf numFmtId="3" fontId="8" fillId="0" borderId="67" xfId="3" applyFont="1" applyFill="1" applyBorder="1" applyAlignment="1" applyProtection="1">
      <alignment horizontal="right" vertical="center"/>
    </xf>
    <xf numFmtId="38" fontId="13" fillId="0" borderId="67" xfId="2" applyNumberFormat="1" applyFont="1" applyFill="1" applyBorder="1" applyAlignment="1" applyProtection="1">
      <alignment horizontal="right" vertical="center" wrapText="1"/>
    </xf>
    <xf numFmtId="38" fontId="12" fillId="0" borderId="68" xfId="2" applyNumberFormat="1" applyFont="1" applyFill="1" applyBorder="1" applyAlignment="1" applyProtection="1">
      <alignment horizontal="right" vertical="center" wrapText="1"/>
    </xf>
    <xf numFmtId="0" fontId="14" fillId="0" borderId="69" xfId="0" applyFont="1" applyFill="1" applyBorder="1" applyAlignment="1" applyProtection="1">
      <alignment horizontal="left" vertical="center" wrapText="1"/>
    </xf>
    <xf numFmtId="0" fontId="13" fillId="0" borderId="69" xfId="0" applyFont="1" applyFill="1" applyBorder="1" applyAlignment="1" applyProtection="1">
      <alignment horizontal="left" vertical="center" wrapText="1"/>
    </xf>
    <xf numFmtId="38" fontId="12" fillId="0" borderId="70" xfId="2" applyNumberFormat="1" applyFont="1" applyFill="1" applyBorder="1" applyAlignment="1" applyProtection="1">
      <alignment horizontal="right" vertical="center" wrapText="1"/>
    </xf>
    <xf numFmtId="0" fontId="13" fillId="0" borderId="69" xfId="0" quotePrefix="1" applyFont="1" applyFill="1" applyBorder="1" applyAlignment="1" applyProtection="1">
      <alignment horizontal="left" vertical="center" wrapText="1"/>
    </xf>
    <xf numFmtId="38" fontId="12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10" borderId="69" xfId="0" quotePrefix="1" applyFont="1" applyFill="1" applyBorder="1" applyAlignment="1" applyProtection="1">
      <alignment horizontal="left" vertical="center" wrapText="1"/>
    </xf>
    <xf numFmtId="0" fontId="13" fillId="10" borderId="69" xfId="0" applyFont="1" applyFill="1" applyBorder="1" applyAlignment="1" applyProtection="1">
      <alignment horizontal="left" vertical="center" wrapText="1"/>
    </xf>
    <xf numFmtId="0" fontId="8" fillId="0" borderId="67" xfId="0" applyFont="1" applyFill="1" applyBorder="1" applyAlignment="1" applyProtection="1">
      <alignment horizontal="left" wrapText="1" indent="2"/>
    </xf>
    <xf numFmtId="38" fontId="13" fillId="0" borderId="67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68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70" xfId="2" applyNumberFormat="1" applyFont="1" applyFill="1" applyBorder="1" applyAlignment="1" applyProtection="1">
      <alignment horizontal="right" vertical="center" wrapText="1"/>
    </xf>
    <xf numFmtId="38" fontId="13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69" xfId="3" applyFont="1" applyFill="1" applyBorder="1" applyAlignment="1" applyProtection="1">
      <alignment horizontal="left" vertical="center" wrapText="1"/>
    </xf>
    <xf numFmtId="3" fontId="16" fillId="0" borderId="69" xfId="3" applyFont="1" applyFill="1" applyBorder="1" applyAlignment="1" applyProtection="1">
      <alignment horizontal="left" vertical="center" wrapText="1"/>
    </xf>
    <xf numFmtId="3" fontId="10" fillId="10" borderId="67" xfId="3" applyFont="1" applyFill="1" applyBorder="1" applyAlignment="1" applyProtection="1">
      <alignment horizontal="left" vertical="center" wrapText="1" indent="1"/>
    </xf>
    <xf numFmtId="38" fontId="12" fillId="10" borderId="68" xfId="2" applyNumberFormat="1" applyFont="1" applyFill="1" applyBorder="1" applyAlignment="1" applyProtection="1">
      <alignment horizontal="right" vertical="center" wrapText="1"/>
    </xf>
    <xf numFmtId="0" fontId="10" fillId="10" borderId="72" xfId="0" applyFont="1" applyFill="1" applyBorder="1" applyAlignment="1" applyProtection="1">
      <alignment horizontal="left" vertical="center"/>
    </xf>
    <xf numFmtId="0" fontId="12" fillId="10" borderId="75" xfId="0" applyFont="1" applyFill="1" applyBorder="1" applyAlignment="1" applyProtection="1">
      <alignment horizontal="left" vertical="center"/>
    </xf>
    <xf numFmtId="38" fontId="12" fillId="10" borderId="75" xfId="2" applyNumberFormat="1" applyFont="1" applyFill="1" applyBorder="1" applyAlignment="1" applyProtection="1">
      <alignment horizontal="left" vertical="center" wrapText="1"/>
    </xf>
    <xf numFmtId="38" fontId="12" fillId="10" borderId="76" xfId="2" applyNumberFormat="1" applyFont="1" applyFill="1" applyBorder="1" applyAlignment="1" applyProtection="1">
      <alignment horizontal="left" vertical="center" wrapText="1"/>
    </xf>
    <xf numFmtId="3" fontId="16" fillId="0" borderId="66" xfId="3" applyFont="1" applyFill="1" applyBorder="1" applyAlignment="1" applyProtection="1">
      <alignment horizontal="left" vertical="center" wrapText="1"/>
    </xf>
    <xf numFmtId="3" fontId="16" fillId="0" borderId="67" xfId="3" applyFont="1" applyFill="1" applyBorder="1" applyAlignment="1" applyProtection="1">
      <alignment horizontal="left" vertical="center" wrapText="1" indent="3"/>
    </xf>
    <xf numFmtId="0" fontId="14" fillId="0" borderId="67" xfId="0" applyFont="1" applyFill="1" applyBorder="1" applyAlignment="1" applyProtection="1">
      <alignment horizontal="right" vertical="center"/>
    </xf>
    <xf numFmtId="38" fontId="14" fillId="0" borderId="67" xfId="2" applyNumberFormat="1" applyFont="1" applyFill="1" applyBorder="1" applyAlignment="1" applyProtection="1">
      <alignment horizontal="right" vertical="center" wrapText="1"/>
      <protection locked="0"/>
    </xf>
    <xf numFmtId="38" fontId="17" fillId="0" borderId="68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horizontal="right" vertical="center" wrapText="1"/>
    </xf>
    <xf numFmtId="3" fontId="16" fillId="0" borderId="69" xfId="3" applyFont="1" applyFill="1" applyBorder="1" applyAlignment="1" applyProtection="1">
      <alignment horizontal="left" vertical="center" wrapText="1" indent="1"/>
    </xf>
    <xf numFmtId="38" fontId="14" fillId="0" borderId="70" xfId="2" applyNumberFormat="1" applyFont="1" applyFill="1" applyBorder="1" applyAlignment="1" applyProtection="1">
      <alignment horizontal="left" vertical="center" wrapText="1" indent="1"/>
      <protection locked="0"/>
    </xf>
    <xf numFmtId="38" fontId="15" fillId="0" borderId="70" xfId="1" applyNumberFormat="1" applyFont="1" applyFill="1" applyBorder="1" applyAlignment="1" applyProtection="1">
      <alignment horizontal="right" vertical="center" wrapText="1"/>
      <protection locked="0"/>
    </xf>
    <xf numFmtId="38" fontId="10" fillId="10" borderId="75" xfId="0" applyNumberFormat="1" applyFont="1" applyFill="1" applyBorder="1" applyAlignment="1" applyProtection="1">
      <alignment horizontal="left" vertical="center" wrapText="1"/>
    </xf>
    <xf numFmtId="38" fontId="10" fillId="10" borderId="76" xfId="0" applyNumberFormat="1" applyFont="1" applyFill="1" applyBorder="1" applyAlignment="1" applyProtection="1">
      <alignment horizontal="left" vertical="center" wrapText="1"/>
    </xf>
    <xf numFmtId="49" fontId="13" fillId="0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67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Fill="1" applyBorder="1" applyAlignment="1" applyProtection="1">
      <alignment horizontal="right" vertical="center" wrapText="1"/>
      <protection locked="0"/>
    </xf>
    <xf numFmtId="38" fontId="8" fillId="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0" borderId="68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0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3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0" borderId="69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70" xfId="0" applyFont="1" applyFill="1" applyBorder="1" applyAlignment="1" applyProtection="1">
      <alignment vertical="center" wrapText="1"/>
      <protection locked="0"/>
    </xf>
    <xf numFmtId="49" fontId="13" fillId="0" borderId="71" xfId="0" quotePrefix="1" applyNumberFormat="1" applyFont="1" applyFill="1" applyBorder="1" applyAlignment="1" applyProtection="1">
      <alignment horizontal="right" vertical="center" wrapText="1"/>
      <protection locked="0"/>
    </xf>
    <xf numFmtId="164" fontId="13" fillId="0" borderId="72" xfId="0" applyNumberFormat="1" applyFont="1" applyFill="1" applyBorder="1" applyAlignment="1" applyProtection="1">
      <alignment horizontal="left" vertical="center" wrapText="1" indent="2"/>
      <protection locked="0"/>
    </xf>
    <xf numFmtId="0" fontId="13" fillId="0" borderId="72" xfId="0" applyFont="1" applyFill="1" applyBorder="1" applyAlignment="1" applyProtection="1">
      <alignment horizontal="right" vertical="center" wrapText="1"/>
      <protection locked="0"/>
    </xf>
    <xf numFmtId="38" fontId="13" fillId="0" borderId="72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73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67" xfId="0" applyFont="1" applyFill="1" applyBorder="1" applyAlignment="1" applyProtection="1">
      <alignment horizontal="left" vertical="center" wrapText="1" indent="2"/>
      <protection locked="0"/>
    </xf>
    <xf numFmtId="38" fontId="8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horizontal="left" vertical="center" wrapText="1"/>
      <protection locked="0"/>
    </xf>
    <xf numFmtId="38" fontId="12" fillId="9" borderId="7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67" xfId="0" applyFont="1" applyFill="1" applyBorder="1" applyAlignment="1" applyProtection="1">
      <alignment horizontal="left" vertical="center" wrapText="1" indent="2"/>
      <protection locked="0"/>
    </xf>
    <xf numFmtId="38" fontId="12" fillId="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70" xfId="2" applyNumberFormat="1" applyFont="1" applyFill="1" applyBorder="1" applyAlignment="1" applyProtection="1">
      <alignment horizontal="right" vertical="center" wrapText="1"/>
      <protection locked="0"/>
    </xf>
    <xf numFmtId="49" fontId="14" fillId="0" borderId="6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70" xfId="0" applyFont="1" applyFill="1" applyBorder="1" applyAlignment="1" applyProtection="1">
      <alignment vertical="center"/>
      <protection locked="0"/>
    </xf>
    <xf numFmtId="38" fontId="12" fillId="9" borderId="72" xfId="2" quotePrefix="1" applyNumberFormat="1" applyFont="1" applyFill="1" applyBorder="1" applyAlignment="1" applyProtection="1">
      <alignment horizontal="left" vertical="center" wrapText="1"/>
      <protection locked="0"/>
    </xf>
    <xf numFmtId="38" fontId="12" fillId="9" borderId="73" xfId="2" quotePrefix="1" applyNumberFormat="1" applyFont="1" applyFill="1" applyBorder="1" applyAlignment="1" applyProtection="1">
      <alignment horizontal="left" vertical="center" wrapText="1"/>
      <protection locked="0"/>
    </xf>
    <xf numFmtId="38" fontId="12" fillId="9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10" fillId="9" borderId="70" xfId="2" applyNumberFormat="1" applyFont="1" applyFill="1" applyBorder="1" applyAlignment="1" applyProtection="1">
      <alignment horizontal="right" vertical="center" wrapText="1"/>
      <protection locked="0"/>
    </xf>
    <xf numFmtId="38" fontId="12" fillId="9" borderId="67" xfId="2" applyNumberFormat="1" applyFont="1" applyFill="1" applyBorder="1" applyAlignment="1" applyProtection="1">
      <alignment horizontal="right" vertical="center" wrapText="1"/>
      <protection locked="0"/>
    </xf>
    <xf numFmtId="38" fontId="17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2" fillId="9" borderId="71" xfId="0" quotePrefix="1" applyNumberFormat="1" applyFont="1" applyFill="1" applyBorder="1" applyAlignment="1" applyProtection="1">
      <alignment vertical="center" wrapText="1"/>
      <protection locked="0"/>
    </xf>
    <xf numFmtId="0" fontId="12" fillId="9" borderId="72" xfId="0" applyFont="1" applyFill="1" applyBorder="1" applyAlignment="1" applyProtection="1">
      <alignment vertical="center" wrapText="1"/>
      <protection locked="0"/>
    </xf>
    <xf numFmtId="0" fontId="12" fillId="9" borderId="66" xfId="0" quotePrefix="1" applyFont="1" applyFill="1" applyBorder="1" applyAlignment="1" applyProtection="1">
      <alignment horizontal="right" vertical="center" wrapText="1"/>
      <protection locked="0"/>
    </xf>
    <xf numFmtId="38" fontId="10" fillId="9" borderId="67" xfId="2" applyNumberFormat="1" applyFont="1" applyFill="1" applyBorder="1" applyAlignment="1" applyProtection="1">
      <alignment horizontal="right" vertical="center" wrapText="1"/>
      <protection locked="0"/>
    </xf>
    <xf numFmtId="38" fontId="8" fillId="9" borderId="6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69" xfId="0" quotePrefix="1" applyFont="1" applyFill="1" applyBorder="1" applyAlignment="1" applyProtection="1">
      <alignment horizontal="right" vertical="center" wrapText="1"/>
      <protection locked="0"/>
    </xf>
    <xf numFmtId="0" fontId="12" fillId="9" borderId="7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38" fontId="8" fillId="0" borderId="0" xfId="2" applyNumberFormat="1" applyFont="1" applyFill="1" applyBorder="1" applyAlignment="1">
      <alignment wrapText="1"/>
    </xf>
    <xf numFmtId="38" fontId="10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</xf>
    <xf numFmtId="3" fontId="10" fillId="5" borderId="0" xfId="3" applyFont="1" applyFill="1" applyBorder="1" applyAlignment="1" applyProtection="1">
      <alignment horizontal="left" vertical="center"/>
    </xf>
    <xf numFmtId="38" fontId="12" fillId="5" borderId="0" xfId="2" applyNumberFormat="1" applyFont="1" applyFill="1" applyBorder="1" applyAlignment="1" applyProtection="1">
      <alignment horizontal="left" vertical="center" wrapText="1"/>
    </xf>
    <xf numFmtId="0" fontId="13" fillId="0" borderId="67" xfId="0" applyFont="1" applyFill="1" applyBorder="1" applyAlignment="1" applyProtection="1">
      <alignment horizontal="left" vertical="center" wrapText="1" indent="2"/>
    </xf>
    <xf numFmtId="38" fontId="12" fillId="5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67" xfId="3" applyFont="1" applyFill="1" applyBorder="1" applyAlignment="1" applyProtection="1">
      <alignment horizontal="right" vertical="center"/>
    </xf>
    <xf numFmtId="38" fontId="12" fillId="5" borderId="68" xfId="2" applyNumberFormat="1" applyFont="1" applyFill="1" applyBorder="1" applyAlignment="1" applyProtection="1">
      <alignment horizontal="right" vertical="center" wrapText="1"/>
      <protection locked="0"/>
    </xf>
    <xf numFmtId="38" fontId="12" fillId="5" borderId="70" xfId="2" applyNumberFormat="1" applyFont="1" applyFill="1" applyBorder="1" applyAlignment="1" applyProtection="1">
      <alignment horizontal="right" vertical="center" wrapText="1"/>
    </xf>
    <xf numFmtId="0" fontId="13" fillId="5" borderId="67" xfId="0" applyFont="1" applyFill="1" applyBorder="1" applyAlignment="1" applyProtection="1">
      <alignment horizontal="right" vertical="center"/>
    </xf>
    <xf numFmtId="3" fontId="16" fillId="5" borderId="69" xfId="3" applyFont="1" applyFill="1" applyBorder="1" applyAlignment="1" applyProtection="1">
      <alignment horizontal="left" vertical="center" wrapText="1" indent="1"/>
    </xf>
    <xf numFmtId="38" fontId="14" fillId="5" borderId="70" xfId="2" applyNumberFormat="1" applyFont="1" applyFill="1" applyBorder="1" applyAlignment="1" applyProtection="1">
      <alignment horizontal="left" vertical="center" wrapText="1" indent="1"/>
      <protection locked="0"/>
    </xf>
    <xf numFmtId="38" fontId="16" fillId="5" borderId="70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1" applyNumberFormat="1" applyFont="1" applyFill="1" applyBorder="1" applyAlignment="1" applyProtection="1">
      <alignment horizontal="right" vertical="center" wrapText="1"/>
      <protection locked="0"/>
    </xf>
    <xf numFmtId="38" fontId="13" fillId="0" borderId="70" xfId="2" applyNumberFormat="1" applyFont="1" applyFill="1" applyBorder="1" applyAlignment="1" applyProtection="1">
      <alignment vertical="center" wrapText="1"/>
      <protection locked="0"/>
    </xf>
    <xf numFmtId="38" fontId="13" fillId="0" borderId="72" xfId="2" applyNumberFormat="1" applyFont="1" applyFill="1" applyBorder="1" applyAlignment="1" applyProtection="1">
      <alignment vertical="center" wrapText="1"/>
      <protection locked="0"/>
    </xf>
    <xf numFmtId="38" fontId="13" fillId="0" borderId="73" xfId="2" applyNumberFormat="1" applyFont="1" applyFill="1" applyBorder="1" applyAlignment="1" applyProtection="1">
      <alignment vertical="center" wrapText="1"/>
      <protection locked="0"/>
    </xf>
    <xf numFmtId="38" fontId="10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2" fillId="9" borderId="67" xfId="0" applyFont="1" applyFill="1" applyBorder="1" applyAlignment="1" applyProtection="1">
      <alignment vertical="center"/>
      <protection locked="0"/>
    </xf>
    <xf numFmtId="0" fontId="12" fillId="9" borderId="68" xfId="0" applyFont="1" applyFill="1" applyBorder="1" applyAlignment="1" applyProtection="1">
      <alignment vertical="center"/>
      <protection locked="0"/>
    </xf>
    <xf numFmtId="38" fontId="12" fillId="9" borderId="70" xfId="0" applyNumberFormat="1" applyFont="1" applyFill="1" applyBorder="1" applyAlignment="1" applyProtection="1">
      <alignment vertical="center" wrapText="1"/>
      <protection locked="0"/>
    </xf>
    <xf numFmtId="38" fontId="12" fillId="9" borderId="67" xfId="2" applyNumberFormat="1" applyFont="1" applyFill="1" applyBorder="1" applyAlignment="1" applyProtection="1">
      <alignment vertical="center" wrapText="1"/>
      <protection locked="0"/>
    </xf>
    <xf numFmtId="0" fontId="14" fillId="9" borderId="70" xfId="0" applyFont="1" applyFill="1" applyBorder="1" applyAlignment="1" applyProtection="1">
      <alignment vertical="center"/>
      <protection locked="0"/>
    </xf>
    <xf numFmtId="0" fontId="17" fillId="9" borderId="70" xfId="0" applyFont="1" applyFill="1" applyBorder="1" applyAlignment="1" applyProtection="1">
      <alignment vertical="center"/>
      <protection locked="0"/>
    </xf>
    <xf numFmtId="0" fontId="13" fillId="0" borderId="66" xfId="0" quotePrefix="1" applyFont="1" applyFill="1" applyBorder="1" applyAlignment="1" applyProtection="1">
      <alignment horizontal="right" vertical="center" wrapText="1"/>
      <protection locked="0"/>
    </xf>
    <xf numFmtId="0" fontId="8" fillId="0" borderId="67" xfId="0" applyFont="1" applyFill="1" applyBorder="1" applyAlignment="1" applyProtection="1">
      <alignment horizontal="left" vertical="center" wrapText="1"/>
      <protection locked="0"/>
    </xf>
    <xf numFmtId="0" fontId="12" fillId="0" borderId="67" xfId="0" applyFont="1" applyFill="1" applyBorder="1" applyAlignment="1" applyProtection="1">
      <alignment vertical="center"/>
      <protection locked="0"/>
    </xf>
    <xf numFmtId="0" fontId="13" fillId="0" borderId="68" xfId="0" applyFont="1" applyFill="1" applyBorder="1" applyAlignment="1" applyProtection="1">
      <alignment vertical="center"/>
      <protection locked="0"/>
    </xf>
    <xf numFmtId="0" fontId="13" fillId="0" borderId="69" xfId="0" quotePrefix="1" applyFont="1" applyFill="1" applyBorder="1" applyAlignment="1" applyProtection="1">
      <alignment horizontal="right" vertical="center" wrapText="1"/>
      <protection locked="0"/>
    </xf>
    <xf numFmtId="0" fontId="13" fillId="0" borderId="70" xfId="0" applyFont="1" applyFill="1" applyBorder="1" applyAlignment="1" applyProtection="1">
      <alignment vertical="center"/>
      <protection locked="0"/>
    </xf>
    <xf numFmtId="49" fontId="18" fillId="6" borderId="71" xfId="0" applyNumberFormat="1" applyFont="1" applyFill="1" applyBorder="1" applyAlignment="1" applyProtection="1">
      <alignment horizontal="center" vertical="center" textRotation="90" wrapText="1"/>
    </xf>
    <xf numFmtId="0" fontId="18" fillId="6" borderId="72" xfId="0" applyFont="1" applyFill="1" applyBorder="1" applyAlignment="1" applyProtection="1">
      <alignment horizontal="center" vertical="center" wrapText="1"/>
    </xf>
    <xf numFmtId="0" fontId="18" fillId="6" borderId="72" xfId="0" applyFont="1" applyFill="1" applyBorder="1" applyAlignment="1" applyProtection="1">
      <alignment horizontal="center" vertical="center" textRotation="90"/>
    </xf>
    <xf numFmtId="38" fontId="18" fillId="6" borderId="72" xfId="2" applyNumberFormat="1" applyFont="1" applyFill="1" applyBorder="1" applyAlignment="1" applyProtection="1">
      <alignment horizontal="center" vertical="center" wrapText="1"/>
    </xf>
    <xf numFmtId="38" fontId="18" fillId="6" borderId="73" xfId="2" applyNumberFormat="1" applyFont="1" applyFill="1" applyBorder="1" applyAlignment="1" applyProtection="1">
      <alignment horizontal="center" vertical="center" wrapText="1"/>
    </xf>
    <xf numFmtId="0" fontId="14" fillId="0" borderId="16" xfId="0" quotePrefix="1" applyFont="1" applyFill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left" vertical="center" wrapText="1" indent="3"/>
    </xf>
    <xf numFmtId="3" fontId="16" fillId="0" borderId="24" xfId="3" applyFont="1" applyFill="1" applyBorder="1" applyAlignment="1" applyProtection="1">
      <alignment horizontal="right" vertical="center"/>
    </xf>
    <xf numFmtId="38" fontId="14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17" fillId="0" borderId="64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72" xfId="0" applyNumberFormat="1" applyFont="1" applyFill="1" applyBorder="1" applyAlignment="1" applyProtection="1">
      <alignment vertical="center" wrapText="1"/>
      <protection locked="0"/>
    </xf>
    <xf numFmtId="38" fontId="12" fillId="9" borderId="68" xfId="2" applyNumberFormat="1" applyFont="1" applyFill="1" applyBorder="1" applyAlignment="1" applyProtection="1">
      <alignment vertical="center" wrapText="1"/>
      <protection locked="0"/>
    </xf>
    <xf numFmtId="38" fontId="12" fillId="9" borderId="70" xfId="2" applyNumberFormat="1" applyFont="1" applyFill="1" applyBorder="1" applyAlignment="1" applyProtection="1">
      <alignment vertical="center" wrapText="1"/>
      <protection locked="0"/>
    </xf>
    <xf numFmtId="38" fontId="12" fillId="9" borderId="73" xfId="2" applyNumberFormat="1" applyFont="1" applyFill="1" applyBorder="1" applyAlignment="1" applyProtection="1">
      <alignment horizontal="left" vertical="center" wrapText="1"/>
      <protection locked="0"/>
    </xf>
    <xf numFmtId="0" fontId="14" fillId="5" borderId="70" xfId="0" applyFont="1" applyFill="1" applyBorder="1" applyAlignment="1" applyProtection="1">
      <alignment vertical="center"/>
      <protection locked="0"/>
    </xf>
    <xf numFmtId="0" fontId="17" fillId="5" borderId="70" xfId="0" applyFont="1" applyFill="1" applyBorder="1" applyAlignment="1" applyProtection="1">
      <alignment vertical="center"/>
      <protection locked="0"/>
    </xf>
    <xf numFmtId="38" fontId="13" fillId="0" borderId="68" xfId="2" applyNumberFormat="1" applyFont="1" applyFill="1" applyBorder="1" applyAlignment="1" applyProtection="1">
      <alignment vertical="center" wrapText="1"/>
      <protection locked="0"/>
    </xf>
    <xf numFmtId="3" fontId="10" fillId="6" borderId="2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2" fillId="5" borderId="77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5" borderId="24" xfId="0" applyFont="1" applyFill="1" applyBorder="1" applyAlignment="1" applyProtection="1">
      <alignment horizontal="right" vertical="center" wrapText="1"/>
      <protection locked="0"/>
    </xf>
    <xf numFmtId="38" fontId="12" fillId="5" borderId="24" xfId="2" applyNumberFormat="1" applyFont="1" applyFill="1" applyBorder="1" applyAlignment="1" applyProtection="1">
      <alignment vertical="center" wrapText="1"/>
      <protection locked="0"/>
    </xf>
    <xf numFmtId="38" fontId="13" fillId="5" borderId="78" xfId="2" applyNumberFormat="1" applyFont="1" applyFill="1" applyBorder="1" applyAlignment="1" applyProtection="1">
      <alignment vertical="center" wrapText="1"/>
      <protection locked="0"/>
    </xf>
    <xf numFmtId="38" fontId="12" fillId="9" borderId="68" xfId="0" applyNumberFormat="1" applyFont="1" applyFill="1" applyBorder="1" applyAlignment="1" applyProtection="1">
      <alignment vertical="center" wrapText="1"/>
      <protection locked="0"/>
    </xf>
    <xf numFmtId="49" fontId="14" fillId="5" borderId="83" xfId="0" quotePrefix="1" applyNumberFormat="1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>
      <alignment horizontal="left" vertical="center" wrapText="1" indent="2"/>
    </xf>
    <xf numFmtId="49" fontId="13" fillId="5" borderId="77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24" xfId="0" applyFont="1" applyFill="1" applyBorder="1" applyAlignment="1" applyProtection="1">
      <alignment horizontal="left" vertical="center" wrapText="1" indent="1"/>
      <protection locked="0"/>
    </xf>
    <xf numFmtId="0" fontId="13" fillId="5" borderId="24" xfId="0" applyFont="1" applyFill="1" applyBorder="1" applyAlignment="1" applyProtection="1">
      <alignment horizontal="right" vertical="center" wrapText="1"/>
      <protection locked="0"/>
    </xf>
    <xf numFmtId="38" fontId="13" fillId="5" borderId="24" xfId="2" applyNumberFormat="1" applyFont="1" applyFill="1" applyBorder="1" applyAlignment="1" applyProtection="1">
      <alignment vertical="center" wrapText="1"/>
      <protection locked="0"/>
    </xf>
    <xf numFmtId="38" fontId="13" fillId="5" borderId="78" xfId="0" applyNumberFormat="1" applyFont="1" applyFill="1" applyBorder="1" applyAlignment="1" applyProtection="1">
      <alignment vertical="center" wrapText="1"/>
      <protection locked="0"/>
    </xf>
    <xf numFmtId="38" fontId="8" fillId="8" borderId="21" xfId="2" applyNumberFormat="1" applyFont="1" applyFill="1" applyBorder="1" applyAlignment="1">
      <alignment vertical="center" wrapText="1"/>
    </xf>
    <xf numFmtId="3" fontId="8" fillId="5" borderId="21" xfId="0" applyNumberFormat="1" applyFont="1" applyFill="1" applyBorder="1" applyAlignment="1">
      <alignment vertical="center" wrapText="1"/>
    </xf>
    <xf numFmtId="3" fontId="8" fillId="5" borderId="0" xfId="0" applyNumberFormat="1" applyFont="1" applyFill="1" applyBorder="1" applyAlignment="1">
      <alignment vertical="center" wrapText="1"/>
    </xf>
    <xf numFmtId="0" fontId="14" fillId="5" borderId="24" xfId="0" applyFont="1" applyFill="1" applyBorder="1" applyAlignment="1" applyProtection="1">
      <alignment horizontal="left" vertical="center" wrapText="1" indent="2"/>
      <protection locked="0"/>
    </xf>
    <xf numFmtId="38" fontId="14" fillId="5" borderId="24" xfId="2" quotePrefix="1" applyNumberFormat="1" applyFont="1" applyFill="1" applyBorder="1" applyAlignment="1" applyProtection="1">
      <alignment horizontal="right" vertical="center" wrapText="1"/>
      <protection locked="0"/>
    </xf>
    <xf numFmtId="38" fontId="27" fillId="5" borderId="0" xfId="0" applyNumberFormat="1" applyFont="1" applyFill="1" applyAlignment="1">
      <alignment vertical="center" wrapText="1"/>
    </xf>
    <xf numFmtId="38" fontId="17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2" fillId="10" borderId="67" xfId="0" applyFont="1" applyFill="1" applyBorder="1" applyAlignment="1" applyProtection="1">
      <alignment horizontal="left" vertical="center"/>
    </xf>
    <xf numFmtId="3" fontId="16" fillId="0" borderId="21" xfId="3" applyFont="1" applyFill="1" applyBorder="1" applyAlignment="1" applyProtection="1">
      <alignment horizontal="left" vertical="center"/>
    </xf>
    <xf numFmtId="3" fontId="16" fillId="5" borderId="21" xfId="3" applyFont="1" applyFill="1" applyBorder="1" applyAlignment="1" applyProtection="1">
      <alignment horizontal="left" vertical="center"/>
    </xf>
    <xf numFmtId="3" fontId="16" fillId="10" borderId="21" xfId="3" applyFont="1" applyFill="1" applyBorder="1" applyAlignment="1" applyProtection="1">
      <alignment horizontal="left" vertical="center"/>
    </xf>
    <xf numFmtId="0" fontId="14" fillId="5" borderId="21" xfId="0" applyFont="1" applyFill="1" applyBorder="1" applyAlignment="1" applyProtection="1">
      <alignment horizontal="left" vertical="center"/>
    </xf>
    <xf numFmtId="0" fontId="12" fillId="10" borderId="21" xfId="0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 applyProtection="1">
      <alignment horizontal="left" vertical="center"/>
    </xf>
    <xf numFmtId="0" fontId="14" fillId="10" borderId="21" xfId="0" applyFont="1" applyFill="1" applyBorder="1" applyAlignment="1" applyProtection="1">
      <alignment horizontal="left" vertical="center"/>
    </xf>
    <xf numFmtId="0" fontId="12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>
      <alignment vertical="center" wrapText="1"/>
    </xf>
    <xf numFmtId="3" fontId="12" fillId="9" borderId="68" xfId="0" applyNumberFormat="1" applyFont="1" applyFill="1" applyBorder="1" applyAlignment="1" applyProtection="1">
      <alignment vertical="center"/>
      <protection locked="0"/>
    </xf>
    <xf numFmtId="3" fontId="12" fillId="9" borderId="70" xfId="0" applyNumberFormat="1" applyFont="1" applyFill="1" applyBorder="1" applyAlignment="1" applyProtection="1">
      <alignment vertical="center"/>
      <protection locked="0"/>
    </xf>
    <xf numFmtId="3" fontId="12" fillId="9" borderId="70" xfId="0" applyNumberFormat="1" applyFont="1" applyFill="1" applyBorder="1" applyAlignment="1" applyProtection="1">
      <alignment horizontal="right" vertical="center" wrapText="1"/>
      <protection locked="0"/>
    </xf>
    <xf numFmtId="3" fontId="13" fillId="5" borderId="70" xfId="2" applyNumberFormat="1" applyFont="1" applyFill="1" applyBorder="1" applyAlignment="1" applyProtection="1">
      <alignment vertical="center" wrapText="1"/>
      <protection locked="0"/>
    </xf>
    <xf numFmtId="3" fontId="13" fillId="5" borderId="70" xfId="0" applyNumberFormat="1" applyFont="1" applyFill="1" applyBorder="1" applyAlignment="1" applyProtection="1">
      <alignment horizontal="right" vertical="center" wrapText="1"/>
      <protection locked="0"/>
    </xf>
    <xf numFmtId="38" fontId="50" fillId="0" borderId="0" xfId="2" applyNumberFormat="1" applyFont="1" applyFill="1" applyAlignment="1">
      <alignment wrapText="1"/>
    </xf>
    <xf numFmtId="38" fontId="52" fillId="0" borderId="0" xfId="2" applyNumberFormat="1" applyFont="1" applyFill="1" applyAlignment="1">
      <alignment wrapText="1"/>
    </xf>
    <xf numFmtId="38" fontId="51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50" fillId="5" borderId="0" xfId="2" applyNumberFormat="1" applyFont="1" applyFill="1" applyAlignment="1">
      <alignment wrapText="1"/>
    </xf>
    <xf numFmtId="38" fontId="23" fillId="5" borderId="0" xfId="2" applyNumberFormat="1" applyFont="1" applyFill="1" applyAlignment="1">
      <alignment horizontal="right" wrapText="1"/>
    </xf>
    <xf numFmtId="38" fontId="23" fillId="5" borderId="0" xfId="2" applyNumberFormat="1" applyFont="1" applyFill="1" applyAlignment="1">
      <alignment horizontal="right" vertical="center" wrapText="1"/>
    </xf>
    <xf numFmtId="38" fontId="50" fillId="5" borderId="0" xfId="2" applyNumberFormat="1" applyFont="1" applyFill="1" applyAlignment="1">
      <alignment horizontal="right" wrapText="1"/>
    </xf>
    <xf numFmtId="0" fontId="51" fillId="5" borderId="2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38" fontId="23" fillId="0" borderId="0" xfId="2" applyNumberFormat="1" applyFont="1" applyAlignment="1">
      <alignment wrapText="1"/>
    </xf>
    <xf numFmtId="38" fontId="8" fillId="0" borderId="23" xfId="2" applyNumberFormat="1" applyFont="1" applyFill="1" applyBorder="1" applyAlignment="1">
      <alignment vertical="center" wrapText="1"/>
    </xf>
    <xf numFmtId="38" fontId="8" fillId="8" borderId="23" xfId="2" applyNumberFormat="1" applyFont="1" applyFill="1" applyBorder="1" applyAlignment="1">
      <alignment vertical="center" wrapText="1"/>
    </xf>
    <xf numFmtId="38" fontId="14" fillId="2" borderId="70" xfId="2" applyNumberFormat="1" applyFont="1" applyFill="1" applyBorder="1" applyAlignment="1" applyProtection="1">
      <alignment horizontal="right" vertical="center" wrapText="1"/>
      <protection locked="0"/>
    </xf>
    <xf numFmtId="38" fontId="50" fillId="5" borderId="0" xfId="2" applyNumberFormat="1" applyFont="1" applyFill="1" applyAlignment="1">
      <alignment horizontal="left" wrapText="1"/>
    </xf>
    <xf numFmtId="38" fontId="16" fillId="0" borderId="0" xfId="2" applyNumberFormat="1" applyFont="1" applyFill="1" applyAlignment="1">
      <alignment horizontal="right" vertical="center" wrapText="1"/>
    </xf>
    <xf numFmtId="38" fontId="16" fillId="0" borderId="0" xfId="2" applyNumberFormat="1" applyFont="1" applyFill="1" applyAlignment="1">
      <alignment horizontal="right" wrapText="1"/>
    </xf>
    <xf numFmtId="0" fontId="27" fillId="0" borderId="0" xfId="0" applyFont="1" applyFill="1" applyAlignment="1">
      <alignment wrapText="1"/>
    </xf>
    <xf numFmtId="0" fontId="14" fillId="0" borderId="21" xfId="0" applyFont="1" applyFill="1" applyBorder="1" applyAlignment="1" applyProtection="1">
      <alignment horizontal="left" vertical="center" wrapText="1" indent="2"/>
      <protection locked="0"/>
    </xf>
    <xf numFmtId="38" fontId="14" fillId="7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51" fillId="5" borderId="0" xfId="2" applyNumberFormat="1" applyFont="1" applyFill="1" applyAlignment="1">
      <alignment horizontal="right" vertical="center" wrapText="1"/>
    </xf>
    <xf numFmtId="0" fontId="51" fillId="5" borderId="21" xfId="0" applyFont="1" applyFill="1" applyBorder="1" applyAlignment="1" applyProtection="1">
      <alignment horizontal="left" vertical="center" wrapText="1" indent="2"/>
      <protection locked="0"/>
    </xf>
    <xf numFmtId="38" fontId="12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52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8" fontId="8" fillId="8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>
      <alignment vertical="center" wrapText="1"/>
    </xf>
    <xf numFmtId="0" fontId="10" fillId="6" borderId="95" xfId="0" applyFont="1" applyFill="1" applyBorder="1" applyAlignment="1">
      <alignment horizontal="centerContinuous" vertical="center" wrapText="1"/>
    </xf>
    <xf numFmtId="38" fontId="10" fillId="6" borderId="96" xfId="2" applyNumberFormat="1" applyFont="1" applyFill="1" applyBorder="1" applyAlignment="1">
      <alignment horizontal="center" vertical="center" wrapText="1"/>
    </xf>
    <xf numFmtId="3" fontId="10" fillId="6" borderId="96" xfId="0" applyNumberFormat="1" applyFont="1" applyFill="1" applyBorder="1" applyAlignment="1">
      <alignment horizontal="center" vertical="center" wrapText="1"/>
    </xf>
    <xf numFmtId="3" fontId="8" fillId="6" borderId="97" xfId="0" applyNumberFormat="1" applyFont="1" applyFill="1" applyBorder="1" applyAlignment="1">
      <alignment horizontal="center" vertical="center" wrapText="1"/>
    </xf>
    <xf numFmtId="0" fontId="10" fillId="6" borderId="98" xfId="0" applyFont="1" applyFill="1" applyBorder="1" applyAlignment="1">
      <alignment horizontal="left" vertical="center" wrapText="1"/>
    </xf>
    <xf numFmtId="3" fontId="8" fillId="6" borderId="99" xfId="0" applyNumberFormat="1" applyFont="1" applyFill="1" applyBorder="1" applyAlignment="1">
      <alignment vertical="center" wrapText="1"/>
    </xf>
    <xf numFmtId="0" fontId="8" fillId="0" borderId="98" xfId="0" applyFont="1" applyFill="1" applyBorder="1" applyAlignment="1">
      <alignment horizontal="left" vertical="center" wrapText="1"/>
    </xf>
    <xf numFmtId="3" fontId="8" fillId="0" borderId="99" xfId="0" applyNumberFormat="1" applyFont="1" applyFill="1" applyBorder="1" applyAlignment="1">
      <alignment vertical="center" wrapText="1"/>
    </xf>
    <xf numFmtId="0" fontId="8" fillId="0" borderId="98" xfId="0" applyFont="1" applyFill="1" applyBorder="1" applyAlignment="1" applyProtection="1">
      <alignment horizontal="left" vertical="center" wrapText="1"/>
      <protection locked="0"/>
    </xf>
    <xf numFmtId="3" fontId="8" fillId="0" borderId="99" xfId="2" applyNumberFormat="1" applyFont="1" applyFill="1" applyBorder="1" applyAlignment="1">
      <alignment vertical="center" wrapText="1"/>
    </xf>
    <xf numFmtId="38" fontId="8" fillId="0" borderId="99" xfId="0" applyNumberFormat="1" applyFont="1" applyFill="1" applyBorder="1" applyAlignment="1">
      <alignment vertical="center" wrapText="1"/>
    </xf>
    <xf numFmtId="0" fontId="8" fillId="0" borderId="98" xfId="0" applyFont="1" applyFill="1" applyBorder="1" applyAlignment="1">
      <alignment vertical="center" wrapText="1"/>
    </xf>
    <xf numFmtId="0" fontId="8" fillId="0" borderId="100" xfId="0" applyFont="1" applyFill="1" applyBorder="1" applyAlignment="1">
      <alignment vertical="center" wrapText="1"/>
    </xf>
    <xf numFmtId="3" fontId="8" fillId="0" borderId="101" xfId="0" applyNumberFormat="1" applyFont="1" applyFill="1" applyBorder="1" applyAlignment="1">
      <alignment vertical="center" wrapText="1"/>
    </xf>
    <xf numFmtId="0" fontId="8" fillId="0" borderId="102" xfId="0" applyFont="1" applyFill="1" applyBorder="1" applyAlignment="1">
      <alignment vertical="center" wrapText="1"/>
    </xf>
    <xf numFmtId="38" fontId="8" fillId="0" borderId="103" xfId="2" applyNumberFormat="1" applyFont="1" applyFill="1" applyBorder="1" applyAlignment="1">
      <alignment vertical="center" wrapText="1"/>
    </xf>
    <xf numFmtId="38" fontId="8" fillId="8" borderId="103" xfId="2" applyNumberFormat="1" applyFont="1" applyFill="1" applyBorder="1" applyAlignment="1">
      <alignment vertical="center" wrapText="1"/>
    </xf>
    <xf numFmtId="3" fontId="8" fillId="0" borderId="104" xfId="0" applyNumberFormat="1" applyFont="1" applyFill="1" applyBorder="1" applyAlignment="1">
      <alignment vertical="center" wrapText="1"/>
    </xf>
    <xf numFmtId="0" fontId="53" fillId="0" borderId="0" xfId="6"/>
    <xf numFmtId="0" fontId="55" fillId="0" borderId="0" xfId="6" applyFont="1"/>
    <xf numFmtId="0" fontId="56" fillId="0" borderId="0" xfId="6" applyFont="1"/>
    <xf numFmtId="0" fontId="28" fillId="0" borderId="0" xfId="6" applyFont="1"/>
    <xf numFmtId="0" fontId="55" fillId="16" borderId="0" xfId="6" applyFont="1" applyFill="1" applyAlignment="1">
      <alignment horizontal="center"/>
    </xf>
    <xf numFmtId="0" fontId="55" fillId="0" borderId="0" xfId="6" applyFont="1" applyAlignment="1">
      <alignment horizontal="center"/>
    </xf>
    <xf numFmtId="0" fontId="56" fillId="0" borderId="0" xfId="6" applyFont="1" applyAlignment="1">
      <alignment horizontal="right"/>
    </xf>
    <xf numFmtId="0" fontId="54" fillId="0" borderId="19" xfId="6" applyFont="1" applyBorder="1" applyAlignment="1">
      <alignment horizontal="center" vertical="center"/>
    </xf>
    <xf numFmtId="0" fontId="54" fillId="0" borderId="105" xfId="6" applyFont="1" applyBorder="1" applyAlignment="1">
      <alignment horizontal="center" vertical="center"/>
    </xf>
    <xf numFmtId="0" fontId="54" fillId="0" borderId="86" xfId="6" applyFont="1" applyBorder="1" applyAlignment="1">
      <alignment horizontal="center" vertical="center"/>
    </xf>
    <xf numFmtId="0" fontId="54" fillId="0" borderId="85" xfId="6" applyFont="1" applyBorder="1" applyAlignment="1">
      <alignment horizontal="center"/>
    </xf>
    <xf numFmtId="0" fontId="54" fillId="0" borderId="106" xfId="6" applyFont="1" applyBorder="1" applyAlignment="1">
      <alignment horizontal="center" vertical="center"/>
    </xf>
    <xf numFmtId="0" fontId="54" fillId="0" borderId="107" xfId="6" applyFont="1" applyBorder="1" applyAlignment="1">
      <alignment horizontal="center" vertical="center" wrapText="1"/>
    </xf>
    <xf numFmtId="3" fontId="54" fillId="0" borderId="108" xfId="6" applyNumberFormat="1" applyFont="1" applyBorder="1" applyAlignment="1">
      <alignment horizontal="right" vertical="center"/>
    </xf>
    <xf numFmtId="3" fontId="54" fillId="0" borderId="109" xfId="6" applyNumberFormat="1" applyFont="1" applyBorder="1" applyAlignment="1">
      <alignment horizontal="right" vertical="center"/>
    </xf>
    <xf numFmtId="0" fontId="56" fillId="0" borderId="110" xfId="6" applyFont="1" applyBorder="1" applyAlignment="1">
      <alignment horizontal="left" vertical="center" wrapText="1"/>
    </xf>
    <xf numFmtId="3" fontId="56" fillId="0" borderId="111" xfId="6" applyNumberFormat="1" applyFont="1" applyBorder="1"/>
    <xf numFmtId="3" fontId="56" fillId="0" borderId="87" xfId="6" applyNumberFormat="1" applyFont="1" applyBorder="1"/>
    <xf numFmtId="49" fontId="56" fillId="0" borderId="112" xfId="6" applyNumberFormat="1" applyFont="1" applyBorder="1" applyAlignment="1">
      <alignment horizontal="center" vertical="center" wrapText="1"/>
    </xf>
    <xf numFmtId="49" fontId="56" fillId="0" borderId="50" xfId="6" applyNumberFormat="1" applyFont="1" applyBorder="1" applyAlignment="1">
      <alignment horizontal="center" vertical="center" wrapText="1"/>
    </xf>
    <xf numFmtId="49" fontId="56" fillId="0" borderId="115" xfId="6" applyNumberFormat="1" applyFont="1" applyBorder="1" applyAlignment="1">
      <alignment horizontal="center" vertical="center" wrapText="1"/>
    </xf>
    <xf numFmtId="49" fontId="56" fillId="0" borderId="38" xfId="6" applyNumberFormat="1" applyFont="1" applyBorder="1" applyAlignment="1">
      <alignment horizontal="center" vertical="center" wrapText="1"/>
    </xf>
    <xf numFmtId="0" fontId="54" fillId="0" borderId="118" xfId="6" applyFont="1" applyBorder="1"/>
    <xf numFmtId="0" fontId="54" fillId="0" borderId="119" xfId="6" applyFont="1" applyBorder="1"/>
    <xf numFmtId="3" fontId="54" fillId="0" borderId="120" xfId="6" applyNumberFormat="1" applyFont="1" applyBorder="1" applyAlignment="1">
      <alignment horizontal="right"/>
    </xf>
    <xf numFmtId="3" fontId="54" fillId="0" borderId="121" xfId="6" applyNumberFormat="1" applyFont="1" applyBorder="1" applyAlignment="1">
      <alignment horizontal="right"/>
    </xf>
    <xf numFmtId="0" fontId="57" fillId="0" borderId="0" xfId="6" applyFont="1" applyAlignment="1">
      <alignment horizontal="center" vertical="center" wrapText="1"/>
    </xf>
    <xf numFmtId="0" fontId="58" fillId="0" borderId="0" xfId="6" applyFont="1" applyAlignment="1">
      <alignment horizontal="center" vertical="center" wrapText="1"/>
    </xf>
    <xf numFmtId="0" fontId="59" fillId="0" borderId="0" xfId="6" applyFont="1" applyAlignment="1">
      <alignment horizontal="left"/>
    </xf>
    <xf numFmtId="170" fontId="59" fillId="0" borderId="0" xfId="6" applyNumberFormat="1" applyFont="1"/>
    <xf numFmtId="0" fontId="53" fillId="0" borderId="0" xfId="6" applyAlignment="1">
      <alignment horizontal="right"/>
    </xf>
    <xf numFmtId="170" fontId="53" fillId="0" borderId="0" xfId="6" applyNumberFormat="1"/>
    <xf numFmtId="0" fontId="59" fillId="0" borderId="0" xfId="6" applyFont="1"/>
    <xf numFmtId="0" fontId="59" fillId="0" borderId="0" xfId="6" applyFont="1" applyAlignment="1">
      <alignment horizontal="right"/>
    </xf>
    <xf numFmtId="0" fontId="60" fillId="0" borderId="0" xfId="6" applyFont="1"/>
    <xf numFmtId="0" fontId="61" fillId="0" borderId="0" xfId="6" applyFont="1" applyBorder="1" applyAlignment="1"/>
    <xf numFmtId="0" fontId="60" fillId="0" borderId="0" xfId="7"/>
    <xf numFmtId="0" fontId="55" fillId="0" borderId="0" xfId="7" applyFont="1" applyFill="1" applyBorder="1" applyAlignment="1">
      <alignment horizontal="center" vertical="top" wrapText="1"/>
    </xf>
    <xf numFmtId="0" fontId="62" fillId="0" borderId="122" xfId="7" applyFont="1" applyFill="1" applyBorder="1" applyAlignment="1">
      <alignment horizontal="center" vertical="top" wrapText="1"/>
    </xf>
    <xf numFmtId="0" fontId="62" fillId="0" borderId="7" xfId="7" applyFont="1" applyFill="1" applyBorder="1" applyAlignment="1">
      <alignment horizontal="center" vertical="top" wrapText="1"/>
    </xf>
    <xf numFmtId="0" fontId="55" fillId="17" borderId="8" xfId="7" applyFont="1" applyFill="1" applyBorder="1" applyAlignment="1">
      <alignment horizontal="center" vertical="top" wrapText="1"/>
    </xf>
    <xf numFmtId="0" fontId="54" fillId="0" borderId="8" xfId="7" applyFont="1" applyBorder="1" applyAlignment="1">
      <alignment horizontal="center" wrapText="1"/>
    </xf>
    <xf numFmtId="0" fontId="54" fillId="0" borderId="9" xfId="7" applyFont="1" applyBorder="1" applyAlignment="1">
      <alignment horizontal="center" wrapText="1"/>
    </xf>
    <xf numFmtId="0" fontId="54" fillId="0" borderId="6" xfId="7" applyFont="1" applyFill="1" applyBorder="1" applyAlignment="1">
      <alignment horizontal="center" vertical="top" wrapText="1"/>
    </xf>
    <xf numFmtId="0" fontId="54" fillId="0" borderId="2" xfId="7" applyFont="1" applyFill="1" applyBorder="1" applyAlignment="1">
      <alignment horizontal="center" vertical="top" wrapText="1"/>
    </xf>
    <xf numFmtId="0" fontId="54" fillId="17" borderId="1" xfId="7" applyFont="1" applyFill="1" applyBorder="1" applyAlignment="1">
      <alignment horizontal="center" vertical="top" wrapText="1"/>
    </xf>
    <xf numFmtId="0" fontId="54" fillId="0" borderId="1" xfId="7" applyFont="1" applyFill="1" applyBorder="1" applyAlignment="1">
      <alignment horizontal="center" vertical="top" wrapText="1"/>
    </xf>
    <xf numFmtId="0" fontId="54" fillId="0" borderId="3" xfId="7" applyFont="1" applyFill="1" applyBorder="1" applyAlignment="1">
      <alignment horizontal="center" vertical="top" wrapText="1"/>
    </xf>
    <xf numFmtId="0" fontId="54" fillId="0" borderId="6" xfId="7" applyFont="1" applyBorder="1" applyAlignment="1">
      <alignment horizontal="center" vertical="top" wrapText="1"/>
    </xf>
    <xf numFmtId="0" fontId="54" fillId="0" borderId="2" xfId="7" applyFont="1" applyBorder="1" applyAlignment="1">
      <alignment horizontal="left" vertical="top" wrapText="1"/>
    </xf>
    <xf numFmtId="0" fontId="56" fillId="17" borderId="1" xfId="7" applyFont="1" applyFill="1" applyBorder="1"/>
    <xf numFmtId="0" fontId="56" fillId="0" borderId="1" xfId="7" applyFont="1" applyBorder="1"/>
    <xf numFmtId="0" fontId="56" fillId="0" borderId="3" xfId="7" applyFont="1" applyBorder="1"/>
    <xf numFmtId="49" fontId="54" fillId="0" borderId="6" xfId="7" applyNumberFormat="1" applyFont="1" applyBorder="1" applyAlignment="1">
      <alignment horizontal="center" vertical="top" wrapText="1"/>
    </xf>
    <xf numFmtId="49" fontId="56" fillId="0" borderId="2" xfId="7" applyNumberFormat="1" applyFont="1" applyBorder="1" applyAlignment="1">
      <alignment horizontal="left" vertical="top" wrapText="1" indent="1"/>
    </xf>
    <xf numFmtId="0" fontId="56" fillId="0" borderId="6" xfId="7" applyFont="1" applyBorder="1" applyAlignment="1">
      <alignment horizontal="center" vertical="top" wrapText="1"/>
    </xf>
    <xf numFmtId="0" fontId="56" fillId="0" borderId="2" xfId="7" applyFont="1" applyBorder="1" applyAlignment="1">
      <alignment horizontal="left" vertical="top" wrapText="1" indent="1"/>
    </xf>
    <xf numFmtId="3" fontId="56" fillId="17" borderId="1" xfId="7" applyNumberFormat="1" applyFont="1" applyFill="1" applyBorder="1" applyAlignment="1">
      <alignment horizontal="right" wrapText="1"/>
    </xf>
    <xf numFmtId="3" fontId="56" fillId="0" borderId="1" xfId="7" applyNumberFormat="1" applyFont="1" applyBorder="1"/>
    <xf numFmtId="3" fontId="56" fillId="0" borderId="3" xfId="7" applyNumberFormat="1" applyFont="1" applyBorder="1"/>
    <xf numFmtId="3" fontId="54" fillId="17" borderId="1" xfId="7" applyNumberFormat="1" applyFont="1" applyFill="1" applyBorder="1" applyAlignment="1">
      <alignment horizontal="right" wrapText="1"/>
    </xf>
    <xf numFmtId="3" fontId="54" fillId="0" borderId="1" xfId="7" applyNumberFormat="1" applyFont="1" applyBorder="1"/>
    <xf numFmtId="3" fontId="54" fillId="0" borderId="3" xfId="7" applyNumberFormat="1" applyFont="1" applyBorder="1"/>
    <xf numFmtId="0" fontId="54" fillId="0" borderId="2" xfId="7" applyFont="1" applyBorder="1" applyAlignment="1">
      <alignment horizontal="left" vertical="top" wrapText="1" indent="1"/>
    </xf>
    <xf numFmtId="0" fontId="54" fillId="0" borderId="123" xfId="7" applyFont="1" applyBorder="1" applyAlignment="1">
      <alignment horizontal="center" vertical="top" wrapText="1"/>
    </xf>
    <xf numFmtId="0" fontId="54" fillId="0" borderId="4" xfId="7" applyFont="1" applyBorder="1" applyAlignment="1">
      <alignment horizontal="left" vertical="top" wrapText="1"/>
    </xf>
    <xf numFmtId="3" fontId="54" fillId="17" borderId="53" xfId="7" applyNumberFormat="1" applyFont="1" applyFill="1" applyBorder="1" applyAlignment="1">
      <alignment horizontal="right" wrapText="1"/>
    </xf>
    <xf numFmtId="3" fontId="54" fillId="0" borderId="53" xfId="7" applyNumberFormat="1" applyFont="1" applyBorder="1"/>
    <xf numFmtId="3" fontId="54" fillId="0" borderId="124" xfId="7" applyNumberFormat="1" applyFont="1" applyBorder="1"/>
    <xf numFmtId="3" fontId="53" fillId="0" borderId="0" xfId="6" applyNumberFormat="1"/>
    <xf numFmtId="0" fontId="62" fillId="0" borderId="0" xfId="6" applyFont="1" applyFill="1" applyBorder="1" applyAlignment="1">
      <alignment horizontal="center" vertical="top" wrapText="1"/>
    </xf>
    <xf numFmtId="0" fontId="56" fillId="0" borderId="0" xfId="6" applyFont="1" applyFill="1" applyBorder="1"/>
    <xf numFmtId="0" fontId="56" fillId="0" borderId="0" xfId="6" applyFont="1" applyFill="1" applyBorder="1" applyAlignment="1">
      <alignment horizontal="right"/>
    </xf>
    <xf numFmtId="0" fontId="62" fillId="0" borderId="1" xfId="6" applyFont="1" applyFill="1" applyBorder="1" applyAlignment="1">
      <alignment horizontal="center" vertical="top" wrapText="1"/>
    </xf>
    <xf numFmtId="0" fontId="55" fillId="0" borderId="1" xfId="6" applyFont="1" applyFill="1" applyBorder="1" applyAlignment="1">
      <alignment horizontal="center" vertical="top" wrapText="1"/>
    </xf>
    <xf numFmtId="0" fontId="63" fillId="0" borderId="0" xfId="6" applyFont="1"/>
    <xf numFmtId="0" fontId="61" fillId="0" borderId="1" xfId="6" applyFont="1" applyBorder="1" applyAlignment="1">
      <alignment horizontal="center" vertical="center"/>
    </xf>
    <xf numFmtId="0" fontId="63" fillId="0" borderId="1" xfId="6" applyFont="1" applyBorder="1" applyAlignment="1">
      <alignment horizontal="center"/>
    </xf>
    <xf numFmtId="0" fontId="63" fillId="0" borderId="1" xfId="6" applyFont="1" applyBorder="1"/>
    <xf numFmtId="9" fontId="63" fillId="0" borderId="1" xfId="6" applyNumberFormat="1" applyFont="1" applyBorder="1" applyAlignment="1">
      <alignment horizontal="center"/>
    </xf>
    <xf numFmtId="0" fontId="63" fillId="0" borderId="0" xfId="6" applyFont="1" applyBorder="1" applyAlignment="1">
      <alignment horizontal="justify" vertical="top" wrapText="1"/>
    </xf>
    <xf numFmtId="0" fontId="61" fillId="0" borderId="8" xfId="6" applyFont="1" applyBorder="1" applyAlignment="1">
      <alignment horizontal="center" vertical="top" wrapText="1"/>
    </xf>
    <xf numFmtId="0" fontId="54" fillId="0" borderId="0" xfId="6" applyFont="1"/>
    <xf numFmtId="0" fontId="63" fillId="0" borderId="0" xfId="6" applyFont="1" applyBorder="1" applyAlignment="1">
      <alignment horizontal="left" indent="1"/>
    </xf>
    <xf numFmtId="0" fontId="63" fillId="0" borderId="4" xfId="6" applyFont="1" applyBorder="1"/>
    <xf numFmtId="0" fontId="63" fillId="0" borderId="53" xfId="6" applyFont="1" applyBorder="1"/>
    <xf numFmtId="0" fontId="63" fillId="0" borderId="127" xfId="6" applyFont="1" applyBorder="1"/>
    <xf numFmtId="0" fontId="56" fillId="0" borderId="0" xfId="6" applyFont="1" applyAlignment="1">
      <alignment horizontal="right"/>
    </xf>
    <xf numFmtId="0" fontId="62" fillId="0" borderId="1" xfId="11" applyFont="1" applyBorder="1" applyAlignment="1">
      <alignment horizontal="center" vertical="top" wrapText="1"/>
    </xf>
    <xf numFmtId="0" fontId="62" fillId="0" borderId="1" xfId="11" applyFont="1" applyBorder="1" applyAlignment="1">
      <alignment horizontal="left" vertical="top" wrapText="1"/>
    </xf>
    <xf numFmtId="3" fontId="62" fillId="0" borderId="1" xfId="11" applyNumberFormat="1" applyFont="1" applyBorder="1" applyAlignment="1">
      <alignment horizontal="right" vertical="top" wrapText="1"/>
    </xf>
    <xf numFmtId="0" fontId="55" fillId="0" borderId="1" xfId="11" applyFont="1" applyBorder="1" applyAlignment="1">
      <alignment horizontal="center" vertical="top" wrapText="1"/>
    </xf>
    <xf numFmtId="0" fontId="55" fillId="0" borderId="1" xfId="11" applyFont="1" applyBorder="1" applyAlignment="1">
      <alignment horizontal="left" vertical="top" wrapText="1"/>
    </xf>
    <xf numFmtId="3" fontId="55" fillId="0" borderId="1" xfId="11" applyNumberFormat="1" applyFont="1" applyBorder="1" applyAlignment="1">
      <alignment horizontal="right" vertical="top" wrapText="1"/>
    </xf>
    <xf numFmtId="0" fontId="56" fillId="0" borderId="0" xfId="0" applyFont="1" applyAlignment="1"/>
    <xf numFmtId="0" fontId="55" fillId="0" borderId="1" xfId="11" applyFont="1" applyFill="1" applyBorder="1" applyAlignment="1">
      <alignment horizontal="center" wrapText="1"/>
    </xf>
    <xf numFmtId="0" fontId="56" fillId="0" borderId="1" xfId="11" applyFont="1" applyBorder="1" applyAlignment="1">
      <alignment horizontal="center" wrapText="1"/>
    </xf>
    <xf numFmtId="0" fontId="56" fillId="0" borderId="1" xfId="11" applyFont="1" applyBorder="1" applyAlignment="1">
      <alignment horizontal="left" wrapText="1"/>
    </xf>
    <xf numFmtId="3" fontId="56" fillId="0" borderId="1" xfId="11" applyNumberFormat="1" applyFont="1" applyBorder="1" applyAlignment="1">
      <alignment horizontal="right" wrapText="1"/>
    </xf>
    <xf numFmtId="0" fontId="54" fillId="0" borderId="1" xfId="11" applyFont="1" applyBorder="1" applyAlignment="1">
      <alignment horizontal="center" wrapText="1"/>
    </xf>
    <xf numFmtId="0" fontId="54" fillId="0" borderId="1" xfId="11" applyFont="1" applyBorder="1" applyAlignment="1">
      <alignment horizontal="left" wrapText="1"/>
    </xf>
    <xf numFmtId="3" fontId="54" fillId="0" borderId="1" xfId="11" applyNumberFormat="1" applyFont="1" applyBorder="1" applyAlignment="1">
      <alignment horizontal="right" wrapText="1"/>
    </xf>
    <xf numFmtId="0" fontId="54" fillId="18" borderId="1" xfId="11" applyFont="1" applyFill="1" applyBorder="1" applyAlignment="1">
      <alignment horizontal="center" wrapText="1"/>
    </xf>
    <xf numFmtId="0" fontId="54" fillId="18" borderId="1" xfId="11" applyFont="1" applyFill="1" applyBorder="1" applyAlignment="1">
      <alignment horizontal="left" wrapText="1"/>
    </xf>
    <xf numFmtId="3" fontId="54" fillId="18" borderId="1" xfId="11" applyNumberFormat="1" applyFont="1" applyFill="1" applyBorder="1" applyAlignment="1">
      <alignment horizontal="right" wrapText="1"/>
    </xf>
    <xf numFmtId="0" fontId="54" fillId="0" borderId="1" xfId="11" applyFont="1" applyFill="1" applyBorder="1" applyAlignment="1">
      <alignment horizontal="center" wrapText="1"/>
    </xf>
    <xf numFmtId="0" fontId="54" fillId="0" borderId="1" xfId="11" applyFont="1" applyFill="1" applyBorder="1" applyAlignment="1">
      <alignment horizontal="left" wrapText="1"/>
    </xf>
    <xf numFmtId="3" fontId="54" fillId="0" borderId="1" xfId="11" applyNumberFormat="1" applyFont="1" applyFill="1" applyBorder="1" applyAlignment="1">
      <alignment horizontal="right" wrapText="1"/>
    </xf>
    <xf numFmtId="0" fontId="54" fillId="4" borderId="1" xfId="11" applyFont="1" applyFill="1" applyBorder="1" applyAlignment="1">
      <alignment horizontal="center" wrapText="1"/>
    </xf>
    <xf numFmtId="0" fontId="54" fillId="4" borderId="1" xfId="11" applyFont="1" applyFill="1" applyBorder="1" applyAlignment="1">
      <alignment horizontal="left" wrapText="1"/>
    </xf>
    <xf numFmtId="3" fontId="54" fillId="4" borderId="1" xfId="11" applyNumberFormat="1" applyFont="1" applyFill="1" applyBorder="1" applyAlignment="1">
      <alignment horizontal="right" wrapText="1"/>
    </xf>
    <xf numFmtId="0" fontId="63" fillId="0" borderId="1" xfId="6" applyFont="1" applyFill="1" applyBorder="1" applyAlignment="1">
      <alignment horizontal="center"/>
    </xf>
    <xf numFmtId="3" fontId="63" fillId="0" borderId="1" xfId="6" applyNumberFormat="1" applyFont="1" applyFill="1" applyBorder="1"/>
    <xf numFmtId="49" fontId="56" fillId="0" borderId="133" xfId="6" applyNumberFormat="1" applyFont="1" applyBorder="1" applyAlignment="1">
      <alignment horizontal="center" vertical="center" wrapText="1"/>
    </xf>
    <xf numFmtId="49" fontId="56" fillId="0" borderId="44" xfId="6" applyNumberFormat="1" applyFont="1" applyBorder="1" applyAlignment="1">
      <alignment horizontal="center" vertical="center" wrapText="1"/>
    </xf>
    <xf numFmtId="3" fontId="56" fillId="0" borderId="113" xfId="6" applyNumberFormat="1" applyFont="1" applyBorder="1" applyAlignment="1">
      <alignment horizontal="right" wrapText="1"/>
    </xf>
    <xf numFmtId="3" fontId="56" fillId="0" borderId="116" xfId="6" applyNumberFormat="1" applyFont="1" applyBorder="1" applyAlignment="1">
      <alignment horizontal="right" wrapText="1"/>
    </xf>
    <xf numFmtId="3" fontId="56" fillId="0" borderId="134" xfId="6" applyNumberFormat="1" applyFont="1" applyBorder="1" applyAlignment="1">
      <alignment horizontal="right" wrapText="1"/>
    </xf>
    <xf numFmtId="0" fontId="66" fillId="0" borderId="0" xfId="0" applyFont="1" applyAlignment="1">
      <alignment horizontal="left"/>
    </xf>
    <xf numFmtId="0" fontId="66" fillId="19" borderId="0" xfId="0" applyFont="1" applyFill="1" applyAlignment="1">
      <alignment horizontal="left"/>
    </xf>
    <xf numFmtId="0" fontId="56" fillId="0" borderId="0" xfId="0" applyFont="1" applyAlignment="1">
      <alignment horizontal="left"/>
    </xf>
    <xf numFmtId="0" fontId="56" fillId="0" borderId="110" xfId="6" applyFont="1" applyBorder="1" applyAlignment="1">
      <alignment vertical="center" wrapText="1"/>
    </xf>
    <xf numFmtId="0" fontId="54" fillId="0" borderId="137" xfId="6" applyFont="1" applyBorder="1" applyAlignment="1">
      <alignment horizontal="center" vertical="center"/>
    </xf>
    <xf numFmtId="0" fontId="56" fillId="0" borderId="138" xfId="6" applyFont="1" applyBorder="1" applyAlignment="1">
      <alignment horizontal="left" vertical="center" wrapText="1"/>
    </xf>
    <xf numFmtId="3" fontId="54" fillId="0" borderId="139" xfId="6" applyNumberFormat="1" applyFont="1" applyBorder="1" applyAlignment="1">
      <alignment horizontal="right" vertical="center"/>
    </xf>
    <xf numFmtId="3" fontId="54" fillId="0" borderId="136" xfId="6" applyNumberFormat="1" applyFont="1" applyBorder="1" applyAlignment="1">
      <alignment horizontal="right" vertical="center"/>
    </xf>
    <xf numFmtId="0" fontId="54" fillId="0" borderId="14" xfId="6" applyFont="1" applyBorder="1" applyAlignment="1">
      <alignment horizontal="center" vertical="center"/>
    </xf>
    <xf numFmtId="3" fontId="54" fillId="0" borderId="111" xfId="6" applyNumberFormat="1" applyFont="1" applyBorder="1" applyAlignment="1">
      <alignment horizontal="right" vertical="center"/>
    </xf>
    <xf numFmtId="3" fontId="54" fillId="0" borderId="87" xfId="6" applyNumberFormat="1" applyFont="1" applyBorder="1" applyAlignment="1">
      <alignment horizontal="right" vertical="center"/>
    </xf>
    <xf numFmtId="3" fontId="56" fillId="0" borderId="114" xfId="6" applyNumberFormat="1" applyFont="1" applyBorder="1" applyAlignment="1">
      <alignment horizontal="right" vertical="center" wrapText="1"/>
    </xf>
    <xf numFmtId="3" fontId="56" fillId="0" borderId="117" xfId="6" applyNumberFormat="1" applyFont="1" applyBorder="1" applyAlignment="1">
      <alignment horizontal="right" vertical="center" wrapText="1"/>
    </xf>
    <xf numFmtId="3" fontId="56" fillId="0" borderId="135" xfId="6" applyNumberFormat="1" applyFont="1" applyBorder="1" applyAlignment="1">
      <alignment horizontal="right" vertical="center" wrapText="1"/>
    </xf>
    <xf numFmtId="3" fontId="63" fillId="0" borderId="1" xfId="8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62" fillId="0" borderId="0" xfId="6" applyFont="1" applyFill="1" applyBorder="1" applyAlignment="1">
      <alignment horizontal="center" vertical="top" wrapText="1"/>
    </xf>
    <xf numFmtId="0" fontId="56" fillId="0" borderId="0" xfId="6" applyFont="1" applyFill="1" applyBorder="1"/>
    <xf numFmtId="0" fontId="63" fillId="0" borderId="0" xfId="0" applyFont="1"/>
    <xf numFmtId="0" fontId="61" fillId="0" borderId="0" xfId="0" applyFont="1" applyAlignment="1">
      <alignment horizontal="center"/>
    </xf>
    <xf numFmtId="0" fontId="62" fillId="0" borderId="140" xfId="6" applyFont="1" applyFill="1" applyBorder="1" applyAlignment="1">
      <alignment horizontal="center" vertical="top" wrapText="1"/>
    </xf>
    <xf numFmtId="0" fontId="55" fillId="0" borderId="140" xfId="6" applyFont="1" applyFill="1" applyBorder="1" applyAlignment="1">
      <alignment horizontal="center" vertical="top" wrapText="1"/>
    </xf>
    <xf numFmtId="0" fontId="62" fillId="0" borderId="140" xfId="11" applyFont="1" applyBorder="1" applyAlignment="1">
      <alignment horizontal="center" vertical="top" wrapText="1"/>
    </xf>
    <xf numFmtId="0" fontId="62" fillId="0" borderId="140" xfId="11" applyFont="1" applyBorder="1" applyAlignment="1">
      <alignment horizontal="left" vertical="top" wrapText="1"/>
    </xf>
    <xf numFmtId="3" fontId="62" fillId="0" borderId="140" xfId="11" applyNumberFormat="1" applyFont="1" applyBorder="1" applyAlignment="1">
      <alignment horizontal="right" vertical="top" wrapText="1"/>
    </xf>
    <xf numFmtId="0" fontId="55" fillId="0" borderId="140" xfId="11" applyFont="1" applyBorder="1" applyAlignment="1">
      <alignment horizontal="center" vertical="top" wrapText="1"/>
    </xf>
    <xf numFmtId="0" fontId="55" fillId="0" borderId="140" xfId="11" applyFont="1" applyBorder="1" applyAlignment="1">
      <alignment horizontal="left" vertical="top" wrapText="1"/>
    </xf>
    <xf numFmtId="0" fontId="61" fillId="0" borderId="140" xfId="0" applyFont="1" applyBorder="1" applyAlignment="1">
      <alignment horizontal="center"/>
    </xf>
    <xf numFmtId="0" fontId="61" fillId="0" borderId="140" xfId="0" applyFont="1" applyBorder="1"/>
    <xf numFmtId="3" fontId="55" fillId="0" borderId="140" xfId="11" applyNumberFormat="1" applyFont="1" applyBorder="1" applyAlignment="1">
      <alignment horizontal="right" vertical="top" wrapText="1"/>
    </xf>
    <xf numFmtId="3" fontId="56" fillId="0" borderId="0" xfId="0" applyNumberFormat="1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right" vertical="center" wrapText="1"/>
    </xf>
    <xf numFmtId="0" fontId="56" fillId="0" borderId="0" xfId="0" applyFont="1" applyBorder="1" applyAlignment="1">
      <alignment vertical="center" wrapText="1"/>
    </xf>
    <xf numFmtId="0" fontId="56" fillId="0" borderId="0" xfId="0" applyFont="1" applyBorder="1" applyAlignment="1" applyProtection="1">
      <alignment vertical="center" wrapText="1"/>
    </xf>
    <xf numFmtId="3" fontId="54" fillId="6" borderId="1" xfId="0" applyNumberFormat="1" applyFont="1" applyFill="1" applyBorder="1" applyAlignment="1" applyProtection="1">
      <alignment horizontal="center" vertical="center" wrapText="1"/>
    </xf>
    <xf numFmtId="0" fontId="54" fillId="6" borderId="1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 wrapText="1"/>
    </xf>
    <xf numFmtId="0" fontId="54" fillId="6" borderId="1" xfId="0" applyFont="1" applyFill="1" applyBorder="1" applyAlignment="1" applyProtection="1">
      <alignment vertical="center" wrapText="1"/>
    </xf>
    <xf numFmtId="3" fontId="54" fillId="6" borderId="1" xfId="0" applyNumberFormat="1" applyFont="1" applyFill="1" applyBorder="1" applyAlignment="1" applyProtection="1">
      <alignment horizontal="left" vertical="center" wrapText="1"/>
    </xf>
    <xf numFmtId="3" fontId="56" fillId="6" borderId="1" xfId="0" applyNumberFormat="1" applyFont="1" applyFill="1" applyBorder="1" applyAlignment="1" applyProtection="1">
      <alignment horizontal="right" vertical="center" wrapText="1"/>
    </xf>
    <xf numFmtId="9" fontId="54" fillId="6" borderId="1" xfId="5" applyFont="1" applyFill="1" applyBorder="1" applyAlignment="1" applyProtection="1">
      <alignment horizontal="right" vertical="center" wrapText="1"/>
    </xf>
    <xf numFmtId="3" fontId="54" fillId="0" borderId="0" xfId="0" applyNumberFormat="1" applyFont="1" applyFill="1" applyBorder="1" applyAlignment="1" applyProtection="1">
      <alignment horizontal="left" vertical="center" wrapText="1"/>
    </xf>
    <xf numFmtId="0" fontId="56" fillId="6" borderId="1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left" vertical="center" wrapText="1" indent="1"/>
    </xf>
    <xf numFmtId="3" fontId="56" fillId="5" borderId="1" xfId="0" applyNumberFormat="1" applyFont="1" applyFill="1" applyBorder="1" applyAlignment="1" applyProtection="1">
      <alignment vertical="center" wrapText="1"/>
    </xf>
    <xf numFmtId="3" fontId="56" fillId="0" borderId="1" xfId="0" applyNumberFormat="1" applyFont="1" applyFill="1" applyBorder="1" applyAlignment="1" applyProtection="1">
      <alignment vertical="center" wrapText="1"/>
    </xf>
    <xf numFmtId="3" fontId="56" fillId="0" borderId="1" xfId="0" applyNumberFormat="1" applyFont="1" applyFill="1" applyBorder="1" applyAlignment="1" applyProtection="1">
      <alignment horizontal="right" vertical="center" wrapText="1"/>
    </xf>
    <xf numFmtId="9" fontId="56" fillId="0" borderId="1" xfId="5" applyFont="1" applyFill="1" applyBorder="1" applyAlignment="1" applyProtection="1">
      <alignment vertical="center" wrapText="1"/>
    </xf>
    <xf numFmtId="3" fontId="56" fillId="0" borderId="0" xfId="0" applyNumberFormat="1" applyFont="1" applyFill="1" applyBorder="1" applyAlignment="1" applyProtection="1">
      <alignment vertical="center" wrapText="1"/>
    </xf>
    <xf numFmtId="0" fontId="67" fillId="0" borderId="1" xfId="0" applyFont="1" applyBorder="1" applyAlignment="1" applyProtection="1">
      <alignment horizontal="left" vertical="center" wrapText="1" indent="2"/>
    </xf>
    <xf numFmtId="0" fontId="67" fillId="0" borderId="1" xfId="0" applyFont="1" applyFill="1" applyBorder="1" applyAlignment="1" applyProtection="1">
      <alignment horizontal="left" vertical="center" indent="2" shrinkToFit="1"/>
    </xf>
    <xf numFmtId="0" fontId="67" fillId="5" borderId="1" xfId="0" applyFont="1" applyFill="1" applyBorder="1" applyAlignment="1" applyProtection="1">
      <alignment horizontal="left" vertical="center" wrapText="1" indent="2"/>
    </xf>
    <xf numFmtId="0" fontId="67" fillId="0" borderId="1" xfId="0" applyFont="1" applyFill="1" applyBorder="1" applyAlignment="1" applyProtection="1">
      <alignment horizontal="left" vertical="center" wrapText="1" indent="2"/>
    </xf>
    <xf numFmtId="3" fontId="67" fillId="0" borderId="1" xfId="0" applyNumberFormat="1" applyFont="1" applyFill="1" applyBorder="1" applyAlignment="1" applyProtection="1">
      <alignment horizontal="right" vertical="center" wrapText="1"/>
    </xf>
    <xf numFmtId="0" fontId="67" fillId="0" borderId="1" xfId="0" applyFont="1" applyFill="1" applyBorder="1" applyAlignment="1" applyProtection="1">
      <alignment horizontal="left" vertical="center" wrapText="1" indent="4"/>
    </xf>
    <xf numFmtId="165" fontId="67" fillId="0" borderId="1" xfId="2" applyNumberFormat="1" applyFont="1" applyFill="1" applyBorder="1" applyAlignment="1" applyProtection="1">
      <alignment horizontal="right" vertical="center" wrapText="1"/>
    </xf>
    <xf numFmtId="0" fontId="67" fillId="5" borderId="1" xfId="0" applyFont="1" applyFill="1" applyBorder="1" applyAlignment="1" applyProtection="1">
      <alignment vertical="center" wrapText="1"/>
    </xf>
    <xf numFmtId="3" fontId="67" fillId="0" borderId="0" xfId="0" applyNumberFormat="1" applyFont="1" applyFill="1" applyBorder="1" applyAlignment="1" applyProtection="1">
      <alignment vertical="center" wrapText="1"/>
    </xf>
    <xf numFmtId="3" fontId="54" fillId="0" borderId="0" xfId="0" applyNumberFormat="1" applyFont="1" applyFill="1" applyBorder="1" applyAlignment="1" applyProtection="1">
      <alignment vertical="center" wrapText="1"/>
    </xf>
    <xf numFmtId="0" fontId="54" fillId="6" borderId="1" xfId="0" applyFont="1" applyFill="1" applyBorder="1" applyAlignment="1" applyProtection="1">
      <alignment horizontal="left" vertical="center" wrapText="1"/>
    </xf>
    <xf numFmtId="3" fontId="54" fillId="5" borderId="0" xfId="0" applyNumberFormat="1" applyFont="1" applyFill="1" applyBorder="1" applyAlignment="1" applyProtection="1">
      <alignment horizontal="left" vertical="center" wrapText="1"/>
    </xf>
    <xf numFmtId="0" fontId="54" fillId="0" borderId="1" xfId="0" applyFont="1" applyFill="1" applyBorder="1" applyAlignment="1" applyProtection="1">
      <alignment vertical="center" wrapText="1"/>
    </xf>
    <xf numFmtId="0" fontId="54" fillId="0" borderId="1" xfId="0" applyFont="1" applyFill="1" applyBorder="1" applyAlignment="1" applyProtection="1">
      <alignment horizontal="left" vertical="center" wrapText="1"/>
    </xf>
    <xf numFmtId="3" fontId="54" fillId="5" borderId="1" xfId="0" applyNumberFormat="1" applyFont="1" applyFill="1" applyBorder="1" applyAlignment="1" applyProtection="1">
      <alignment horizontal="left" vertical="center" wrapText="1"/>
    </xf>
    <xf numFmtId="3" fontId="54" fillId="0" borderId="1" xfId="0" applyNumberFormat="1" applyFont="1" applyFill="1" applyBorder="1" applyAlignment="1" applyProtection="1">
      <alignment horizontal="left" vertical="center" wrapText="1"/>
    </xf>
    <xf numFmtId="3" fontId="67" fillId="0" borderId="1" xfId="0" applyNumberFormat="1" applyFont="1" applyFill="1" applyBorder="1" applyAlignment="1" applyProtection="1">
      <alignment vertical="center" wrapText="1"/>
    </xf>
    <xf numFmtId="165" fontId="56" fillId="0" borderId="0" xfId="2" applyNumberFormat="1" applyFont="1" applyFill="1" applyBorder="1" applyAlignment="1" applyProtection="1">
      <alignment horizontal="right" vertical="center" wrapText="1"/>
    </xf>
    <xf numFmtId="0" fontId="56" fillId="11" borderId="1" xfId="0" applyFont="1" applyFill="1" applyBorder="1" applyAlignment="1" applyProtection="1">
      <alignment vertical="center" wrapText="1"/>
    </xf>
    <xf numFmtId="0" fontId="56" fillId="11" borderId="1" xfId="0" applyFont="1" applyFill="1" applyBorder="1" applyAlignment="1" applyProtection="1">
      <alignment horizontal="right" vertical="center" wrapText="1"/>
    </xf>
    <xf numFmtId="0" fontId="67" fillId="0" borderId="1" xfId="0" applyFont="1" applyFill="1" applyBorder="1" applyAlignment="1" applyProtection="1">
      <alignment vertical="center" wrapText="1"/>
    </xf>
    <xf numFmtId="3" fontId="67" fillId="5" borderId="1" xfId="0" applyNumberFormat="1" applyFont="1" applyFill="1" applyBorder="1" applyAlignment="1" applyProtection="1">
      <alignment vertical="center" wrapText="1"/>
    </xf>
    <xf numFmtId="3" fontId="56" fillId="5" borderId="0" xfId="0" applyNumberFormat="1" applyFont="1" applyFill="1" applyBorder="1" applyAlignment="1" applyProtection="1">
      <alignment vertical="center" wrapText="1"/>
    </xf>
    <xf numFmtId="3" fontId="67" fillId="0" borderId="0" xfId="0" applyNumberFormat="1" applyFont="1" applyFill="1" applyBorder="1" applyAlignment="1">
      <alignment vertical="center" wrapText="1"/>
    </xf>
    <xf numFmtId="0" fontId="67" fillId="0" borderId="0" xfId="0" applyFont="1" applyFill="1" applyAlignment="1">
      <alignment horizontal="right" vertical="center" wrapText="1"/>
    </xf>
    <xf numFmtId="3" fontId="67" fillId="0" borderId="0" xfId="0" applyNumberFormat="1" applyFont="1" applyFill="1" applyAlignment="1">
      <alignment vertical="center" wrapText="1"/>
    </xf>
    <xf numFmtId="3" fontId="54" fillId="0" borderId="0" xfId="0" applyNumberFormat="1" applyFont="1" applyFill="1" applyBorder="1" applyAlignment="1">
      <alignment horizontal="left" vertical="center" wrapText="1"/>
    </xf>
    <xf numFmtId="0" fontId="68" fillId="0" borderId="0" xfId="0" applyFont="1" applyBorder="1" applyAlignment="1">
      <alignment horizontal="right" vertical="center" wrapText="1"/>
    </xf>
    <xf numFmtId="3" fontId="68" fillId="0" borderId="0" xfId="0" applyNumberFormat="1" applyFont="1" applyBorder="1" applyAlignment="1">
      <alignment vertical="center" wrapText="1"/>
    </xf>
    <xf numFmtId="0" fontId="68" fillId="0" borderId="0" xfId="0" applyFont="1" applyAlignment="1">
      <alignment horizontal="right" vertical="center" wrapText="1"/>
    </xf>
    <xf numFmtId="3" fontId="68" fillId="0" borderId="0" xfId="0" applyNumberFormat="1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56" fillId="0" borderId="1" xfId="0" applyFont="1" applyFill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38" fontId="67" fillId="5" borderId="1" xfId="0" applyNumberFormat="1" applyFont="1" applyFill="1" applyBorder="1" applyAlignment="1" applyProtection="1">
      <alignment vertical="center" wrapText="1"/>
    </xf>
    <xf numFmtId="38" fontId="67" fillId="0" borderId="1" xfId="0" applyNumberFormat="1" applyFont="1" applyBorder="1" applyAlignment="1" applyProtection="1">
      <alignment vertical="center" wrapText="1"/>
    </xf>
    <xf numFmtId="0" fontId="67" fillId="5" borderId="1" xfId="0" applyFont="1" applyFill="1" applyBorder="1" applyAlignment="1" applyProtection="1">
      <alignment horizontal="center" vertical="center" wrapText="1"/>
    </xf>
    <xf numFmtId="0" fontId="67" fillId="0" borderId="1" xfId="0" applyFont="1" applyFill="1" applyBorder="1" applyAlignment="1" applyProtection="1">
      <alignment horizontal="center" vertical="center" wrapText="1"/>
    </xf>
    <xf numFmtId="3" fontId="67" fillId="5" borderId="1" xfId="0" applyNumberFormat="1" applyFont="1" applyFill="1" applyBorder="1" applyAlignment="1" applyProtection="1">
      <alignment horizontal="right" vertical="center" wrapText="1"/>
    </xf>
    <xf numFmtId="3" fontId="67" fillId="5" borderId="1" xfId="2" applyNumberFormat="1" applyFont="1" applyFill="1" applyBorder="1" applyAlignment="1" applyProtection="1">
      <alignment horizontal="right" vertical="center" wrapText="1"/>
    </xf>
    <xf numFmtId="0" fontId="67" fillId="0" borderId="0" xfId="0" applyFont="1" applyFill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3" fontId="63" fillId="0" borderId="0" xfId="0" applyNumberFormat="1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3" fillId="0" borderId="0" xfId="0" applyFont="1" applyAlignment="1">
      <alignment horizontal="right" vertical="center" wrapText="1"/>
    </xf>
    <xf numFmtId="0" fontId="63" fillId="0" borderId="0" xfId="0" applyFont="1" applyBorder="1" applyAlignment="1">
      <alignment vertical="center" wrapText="1"/>
    </xf>
    <xf numFmtId="0" fontId="61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Border="1" applyAlignment="1" applyProtection="1">
      <alignment vertical="center" wrapText="1"/>
    </xf>
    <xf numFmtId="0" fontId="61" fillId="6" borderId="140" xfId="0" applyFont="1" applyFill="1" applyBorder="1" applyAlignment="1" applyProtection="1">
      <alignment horizontal="center" vertical="center" wrapText="1"/>
    </xf>
    <xf numFmtId="3" fontId="61" fillId="6" borderId="1" xfId="0" applyNumberFormat="1" applyFont="1" applyFill="1" applyBorder="1" applyAlignment="1" applyProtection="1">
      <alignment horizontal="center" vertical="center" wrapText="1"/>
    </xf>
    <xf numFmtId="0" fontId="61" fillId="6" borderId="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6" borderId="1" xfId="0" applyFont="1" applyFill="1" applyBorder="1" applyAlignment="1" applyProtection="1">
      <alignment vertical="center" wrapText="1"/>
    </xf>
    <xf numFmtId="3" fontId="61" fillId="6" borderId="1" xfId="0" applyNumberFormat="1" applyFont="1" applyFill="1" applyBorder="1" applyAlignment="1" applyProtection="1">
      <alignment horizontal="left" vertical="center" wrapText="1"/>
    </xf>
    <xf numFmtId="3" fontId="63" fillId="6" borderId="1" xfId="0" applyNumberFormat="1" applyFont="1" applyFill="1" applyBorder="1" applyAlignment="1" applyProtection="1">
      <alignment horizontal="right" vertical="center" wrapText="1"/>
    </xf>
    <xf numFmtId="9" fontId="61" fillId="6" borderId="1" xfId="5" applyFont="1" applyFill="1" applyBorder="1" applyAlignment="1" applyProtection="1">
      <alignment horizontal="right" vertical="center" wrapText="1"/>
    </xf>
    <xf numFmtId="3" fontId="61" fillId="0" borderId="0" xfId="0" applyNumberFormat="1" applyFont="1" applyFill="1" applyBorder="1" applyAlignment="1" applyProtection="1">
      <alignment horizontal="left" vertical="center" wrapText="1"/>
    </xf>
    <xf numFmtId="0" fontId="63" fillId="6" borderId="1" xfId="0" applyFont="1" applyFill="1" applyBorder="1" applyAlignment="1" applyProtection="1">
      <alignment horizontal="center" vertical="center" wrapText="1"/>
    </xf>
    <xf numFmtId="3" fontId="61" fillId="6" borderId="140" xfId="0" applyNumberFormat="1" applyFont="1" applyFill="1" applyBorder="1" applyAlignment="1" applyProtection="1">
      <alignment horizontal="left" vertical="center" wrapText="1"/>
    </xf>
    <xf numFmtId="3" fontId="63" fillId="0" borderId="0" xfId="0" applyNumberFormat="1" applyFont="1"/>
    <xf numFmtId="0" fontId="63" fillId="0" borderId="1" xfId="0" applyFont="1" applyFill="1" applyBorder="1" applyAlignment="1" applyProtection="1">
      <alignment horizontal="left" vertical="center" wrapText="1" indent="1"/>
    </xf>
    <xf numFmtId="0" fontId="63" fillId="0" borderId="1" xfId="0" applyFont="1" applyFill="1" applyBorder="1" applyAlignment="1" applyProtection="1">
      <alignment horizontal="center" vertical="center" wrapText="1"/>
    </xf>
    <xf numFmtId="3" fontId="63" fillId="5" borderId="1" xfId="0" applyNumberFormat="1" applyFont="1" applyFill="1" applyBorder="1" applyAlignment="1" applyProtection="1">
      <alignment vertical="center" wrapText="1"/>
    </xf>
    <xf numFmtId="3" fontId="63" fillId="0" borderId="1" xfId="0" applyNumberFormat="1" applyFont="1" applyFill="1" applyBorder="1" applyAlignment="1" applyProtection="1">
      <alignment vertical="center" wrapText="1"/>
    </xf>
    <xf numFmtId="3" fontId="63" fillId="0" borderId="140" xfId="0" applyNumberFormat="1" applyFont="1" applyFill="1" applyBorder="1" applyAlignment="1" applyProtection="1">
      <alignment vertical="center" wrapText="1"/>
    </xf>
    <xf numFmtId="3" fontId="63" fillId="0" borderId="1" xfId="0" applyNumberFormat="1" applyFont="1" applyFill="1" applyBorder="1" applyAlignment="1" applyProtection="1">
      <alignment horizontal="right" vertical="center" wrapText="1"/>
    </xf>
    <xf numFmtId="9" fontId="63" fillId="0" borderId="1" xfId="5" applyFont="1" applyFill="1" applyBorder="1" applyAlignment="1" applyProtection="1">
      <alignment vertical="center" wrapText="1"/>
    </xf>
    <xf numFmtId="3" fontId="63" fillId="0" borderId="0" xfId="0" applyNumberFormat="1" applyFont="1" applyFill="1" applyBorder="1" applyAlignment="1" applyProtection="1">
      <alignment vertical="center" wrapText="1"/>
    </xf>
    <xf numFmtId="0" fontId="69" fillId="0" borderId="1" xfId="0" applyFont="1" applyBorder="1" applyAlignment="1" applyProtection="1">
      <alignment horizontal="left" vertical="center" wrapText="1" indent="2"/>
    </xf>
    <xf numFmtId="0" fontId="69" fillId="0" borderId="1" xfId="0" applyFont="1" applyBorder="1" applyAlignment="1" applyProtection="1">
      <alignment horizontal="center" vertical="center" wrapText="1"/>
    </xf>
    <xf numFmtId="38" fontId="69" fillId="5" borderId="1" xfId="0" applyNumberFormat="1" applyFont="1" applyFill="1" applyBorder="1" applyAlignment="1" applyProtection="1">
      <alignment vertical="center" wrapText="1"/>
    </xf>
    <xf numFmtId="38" fontId="69" fillId="0" borderId="1" xfId="0" applyNumberFormat="1" applyFont="1" applyBorder="1" applyAlignment="1" applyProtection="1">
      <alignment vertical="center" wrapText="1"/>
    </xf>
    <xf numFmtId="38" fontId="69" fillId="0" borderId="140" xfId="0" applyNumberFormat="1" applyFont="1" applyBorder="1" applyAlignment="1" applyProtection="1">
      <alignment vertical="center" wrapText="1"/>
    </xf>
    <xf numFmtId="0" fontId="69" fillId="0" borderId="1" xfId="0" applyFont="1" applyFill="1" applyBorder="1" applyAlignment="1" applyProtection="1">
      <alignment horizontal="left" vertical="center" indent="2" shrinkToFit="1"/>
    </xf>
    <xf numFmtId="0" fontId="69" fillId="5" borderId="1" xfId="0" applyFont="1" applyFill="1" applyBorder="1" applyAlignment="1" applyProtection="1">
      <alignment horizontal="left" vertical="center" wrapText="1" indent="2"/>
    </xf>
    <xf numFmtId="0" fontId="69" fillId="5" borderId="1" xfId="0" applyFont="1" applyFill="1" applyBorder="1" applyAlignment="1" applyProtection="1">
      <alignment horizontal="center" vertical="center" wrapText="1"/>
    </xf>
    <xf numFmtId="38" fontId="69" fillId="5" borderId="140" xfId="0" applyNumberFormat="1" applyFont="1" applyFill="1" applyBorder="1" applyAlignment="1" applyProtection="1">
      <alignment vertical="center" wrapText="1"/>
    </xf>
    <xf numFmtId="0" fontId="69" fillId="0" borderId="1" xfId="0" applyFont="1" applyFill="1" applyBorder="1" applyAlignment="1" applyProtection="1">
      <alignment horizontal="left" vertical="center" wrapText="1" indent="2"/>
    </xf>
    <xf numFmtId="0" fontId="69" fillId="0" borderId="1" xfId="0" applyFont="1" applyFill="1" applyBorder="1" applyAlignment="1" applyProtection="1">
      <alignment horizontal="center" vertical="center" wrapText="1"/>
    </xf>
    <xf numFmtId="3" fontId="69" fillId="5" borderId="1" xfId="0" applyNumberFormat="1" applyFont="1" applyFill="1" applyBorder="1" applyAlignment="1" applyProtection="1">
      <alignment horizontal="right" vertical="center" wrapText="1"/>
    </xf>
    <xf numFmtId="3" fontId="69" fillId="0" borderId="1" xfId="0" applyNumberFormat="1" applyFont="1" applyFill="1" applyBorder="1" applyAlignment="1" applyProtection="1">
      <alignment horizontal="right" vertical="center" wrapText="1"/>
    </xf>
    <xf numFmtId="3" fontId="69" fillId="0" borderId="140" xfId="0" applyNumberFormat="1" applyFont="1" applyFill="1" applyBorder="1" applyAlignment="1" applyProtection="1">
      <alignment horizontal="right" vertical="center" wrapText="1"/>
    </xf>
    <xf numFmtId="0" fontId="69" fillId="0" borderId="1" xfId="0" applyFont="1" applyFill="1" applyBorder="1" applyAlignment="1" applyProtection="1">
      <alignment horizontal="left" vertical="center" wrapText="1" indent="4"/>
    </xf>
    <xf numFmtId="3" fontId="69" fillId="5" borderId="1" xfId="2" applyNumberFormat="1" applyFont="1" applyFill="1" applyBorder="1" applyAlignment="1" applyProtection="1">
      <alignment horizontal="right" vertical="center" wrapText="1"/>
    </xf>
    <xf numFmtId="165" fontId="69" fillId="0" borderId="1" xfId="2" applyNumberFormat="1" applyFont="1" applyFill="1" applyBorder="1" applyAlignment="1" applyProtection="1">
      <alignment horizontal="right" vertical="center" wrapText="1"/>
    </xf>
    <xf numFmtId="165" fontId="69" fillId="0" borderId="140" xfId="2" applyNumberFormat="1" applyFont="1" applyFill="1" applyBorder="1" applyAlignment="1" applyProtection="1">
      <alignment horizontal="right" vertical="center" wrapText="1"/>
    </xf>
    <xf numFmtId="0" fontId="69" fillId="5" borderId="1" xfId="0" applyFont="1" applyFill="1" applyBorder="1" applyAlignment="1" applyProtection="1">
      <alignment vertical="center" wrapText="1"/>
    </xf>
    <xf numFmtId="3" fontId="69" fillId="5" borderId="140" xfId="0" applyNumberFormat="1" applyFont="1" applyFill="1" applyBorder="1" applyAlignment="1" applyProtection="1">
      <alignment horizontal="right" vertical="center" wrapText="1"/>
    </xf>
    <xf numFmtId="3" fontId="69" fillId="0" borderId="0" xfId="0" applyNumberFormat="1" applyFont="1" applyFill="1" applyBorder="1" applyAlignment="1" applyProtection="1">
      <alignment vertical="center" wrapText="1"/>
    </xf>
    <xf numFmtId="3" fontId="61" fillId="6" borderId="1" xfId="0" applyNumberFormat="1" applyFont="1" applyFill="1" applyBorder="1" applyAlignment="1" applyProtection="1">
      <alignment horizontal="right" vertical="center" wrapText="1"/>
    </xf>
    <xf numFmtId="3" fontId="63" fillId="5" borderId="1" xfId="0" applyNumberFormat="1" applyFont="1" applyFill="1" applyBorder="1" applyAlignment="1" applyProtection="1">
      <alignment horizontal="right" vertical="center" wrapText="1"/>
    </xf>
    <xf numFmtId="3" fontId="61" fillId="0" borderId="0" xfId="0" applyNumberFormat="1" applyFont="1" applyFill="1" applyBorder="1" applyAlignment="1" applyProtection="1">
      <alignment vertical="center" wrapText="1"/>
    </xf>
    <xf numFmtId="0" fontId="61" fillId="6" borderId="1" xfId="0" applyFont="1" applyFill="1" applyBorder="1" applyAlignment="1" applyProtection="1">
      <alignment horizontal="left" vertical="center" wrapText="1"/>
    </xf>
    <xf numFmtId="3" fontId="61" fillId="5" borderId="0" xfId="0" applyNumberFormat="1" applyFont="1" applyFill="1" applyBorder="1" applyAlignment="1" applyProtection="1">
      <alignment horizontal="left" vertical="center" wrapText="1"/>
    </xf>
    <xf numFmtId="0" fontId="61" fillId="0" borderId="1" xfId="0" applyFont="1" applyFill="1" applyBorder="1" applyAlignment="1" applyProtection="1">
      <alignment vertical="center" wrapText="1"/>
    </xf>
    <xf numFmtId="3" fontId="61" fillId="5" borderId="1" xfId="0" applyNumberFormat="1" applyFont="1" applyFill="1" applyBorder="1" applyAlignment="1" applyProtection="1">
      <alignment horizontal="right" vertical="center" wrapText="1"/>
    </xf>
    <xf numFmtId="3" fontId="61" fillId="0" borderId="1" xfId="0" applyNumberFormat="1" applyFont="1" applyFill="1" applyBorder="1" applyAlignment="1" applyProtection="1">
      <alignment horizontal="right" vertical="center" wrapText="1"/>
    </xf>
    <xf numFmtId="3" fontId="61" fillId="0" borderId="140" xfId="0" applyNumberFormat="1" applyFont="1" applyFill="1" applyBorder="1" applyAlignment="1" applyProtection="1">
      <alignment horizontal="left" vertical="center" wrapText="1"/>
    </xf>
    <xf numFmtId="0" fontId="61" fillId="0" borderId="1" xfId="0" applyFont="1" applyFill="1" applyBorder="1" applyAlignment="1" applyProtection="1">
      <alignment horizontal="left" vertical="center" wrapText="1"/>
    </xf>
    <xf numFmtId="3" fontId="61" fillId="5" borderId="1" xfId="0" applyNumberFormat="1" applyFont="1" applyFill="1" applyBorder="1" applyAlignment="1" applyProtection="1">
      <alignment horizontal="left" vertical="center" wrapText="1"/>
    </xf>
    <xf numFmtId="3" fontId="61" fillId="0" borderId="1" xfId="0" applyNumberFormat="1" applyFont="1" applyFill="1" applyBorder="1" applyAlignment="1" applyProtection="1">
      <alignment horizontal="left" vertical="center" wrapText="1"/>
    </xf>
    <xf numFmtId="3" fontId="69" fillId="0" borderId="140" xfId="0" applyNumberFormat="1" applyFont="1" applyFill="1" applyBorder="1" applyAlignment="1" applyProtection="1">
      <alignment vertical="center" wrapText="1"/>
    </xf>
    <xf numFmtId="3" fontId="69" fillId="0" borderId="1" xfId="0" applyNumberFormat="1" applyFont="1" applyFill="1" applyBorder="1" applyAlignment="1" applyProtection="1">
      <alignment vertical="center" wrapText="1"/>
    </xf>
    <xf numFmtId="165" fontId="63" fillId="0" borderId="0" xfId="2" applyNumberFormat="1" applyFont="1" applyFill="1" applyBorder="1" applyAlignment="1" applyProtection="1">
      <alignment horizontal="right" vertical="center" wrapText="1"/>
    </xf>
    <xf numFmtId="3" fontId="69" fillId="5" borderId="1" xfId="0" applyNumberFormat="1" applyFont="1" applyFill="1" applyBorder="1" applyAlignment="1" applyProtection="1">
      <alignment vertical="center" wrapText="1"/>
    </xf>
    <xf numFmtId="0" fontId="63" fillId="11" borderId="1" xfId="0" applyFont="1" applyFill="1" applyBorder="1" applyAlignment="1" applyProtection="1">
      <alignment vertical="center" wrapText="1"/>
    </xf>
    <xf numFmtId="0" fontId="63" fillId="11" borderId="140" xfId="0" applyFont="1" applyFill="1" applyBorder="1" applyAlignment="1" applyProtection="1">
      <alignment vertical="center" wrapText="1"/>
    </xf>
    <xf numFmtId="0" fontId="63" fillId="11" borderId="1" xfId="0" applyFont="1" applyFill="1" applyBorder="1" applyAlignment="1" applyProtection="1">
      <alignment horizontal="right" vertical="center" wrapText="1"/>
    </xf>
    <xf numFmtId="0" fontId="69" fillId="0" borderId="1" xfId="0" applyFont="1" applyFill="1" applyBorder="1" applyAlignment="1" applyProtection="1">
      <alignment vertical="center" wrapText="1"/>
    </xf>
    <xf numFmtId="3" fontId="63" fillId="5" borderId="0" xfId="0" applyNumberFormat="1" applyFont="1" applyFill="1" applyBorder="1" applyAlignment="1" applyProtection="1">
      <alignment vertical="center" wrapText="1"/>
    </xf>
    <xf numFmtId="3" fontId="6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Alignment="1">
      <alignment horizontal="right" vertical="center" wrapText="1"/>
    </xf>
    <xf numFmtId="0" fontId="69" fillId="0" borderId="0" xfId="0" applyFont="1" applyFill="1" applyAlignment="1">
      <alignment horizontal="center" vertical="center" wrapText="1"/>
    </xf>
    <xf numFmtId="3" fontId="69" fillId="0" borderId="0" xfId="0" applyNumberFormat="1" applyFont="1" applyFill="1" applyAlignment="1">
      <alignment vertical="center" wrapText="1"/>
    </xf>
    <xf numFmtId="3" fontId="61" fillId="0" borderId="0" xfId="0" applyNumberFormat="1" applyFont="1" applyFill="1" applyBorder="1" applyAlignment="1">
      <alignment horizontal="left" vertical="center" wrapText="1"/>
    </xf>
    <xf numFmtId="0" fontId="70" fillId="0" borderId="0" xfId="0" applyFont="1" applyBorder="1" applyAlignment="1">
      <alignment horizontal="right" vertical="center" wrapText="1"/>
    </xf>
    <xf numFmtId="0" fontId="70" fillId="0" borderId="0" xfId="0" applyFont="1" applyBorder="1" applyAlignment="1">
      <alignment horizontal="center" vertical="center" wrapText="1"/>
    </xf>
    <xf numFmtId="3" fontId="70" fillId="0" borderId="0" xfId="0" applyNumberFormat="1" applyFont="1" applyBorder="1" applyAlignment="1">
      <alignment vertical="center" wrapText="1"/>
    </xf>
    <xf numFmtId="0" fontId="70" fillId="0" borderId="0" xfId="0" applyFont="1" applyAlignment="1">
      <alignment horizontal="right" vertical="center" wrapText="1"/>
    </xf>
    <xf numFmtId="0" fontId="70" fillId="0" borderId="0" xfId="0" applyFont="1" applyAlignment="1">
      <alignment horizontal="center" vertical="center" wrapText="1"/>
    </xf>
    <xf numFmtId="3" fontId="70" fillId="0" borderId="0" xfId="0" applyNumberFormat="1" applyFont="1" applyAlignment="1">
      <alignment vertical="center" wrapText="1"/>
    </xf>
    <xf numFmtId="49" fontId="63" fillId="0" borderId="0" xfId="0" applyNumberFormat="1" applyFont="1" applyAlignment="1">
      <alignment horizontal="right" vertical="center" wrapText="1"/>
    </xf>
    <xf numFmtId="49" fontId="63" fillId="0" borderId="0" xfId="0" applyNumberFormat="1" applyFont="1" applyAlignment="1">
      <alignment vertical="center" wrapText="1"/>
    </xf>
    <xf numFmtId="0" fontId="71" fillId="0" borderId="0" xfId="0" applyFont="1" applyAlignment="1">
      <alignment vertical="center" wrapText="1"/>
    </xf>
    <xf numFmtId="0" fontId="67" fillId="0" borderId="0" xfId="0" applyFont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55" fillId="0" borderId="0" xfId="0" applyFont="1" applyAlignment="1">
      <alignment horizontal="left" vertical="center"/>
    </xf>
    <xf numFmtId="0" fontId="62" fillId="0" borderId="0" xfId="0" applyFont="1" applyFill="1" applyBorder="1" applyAlignment="1" applyProtection="1">
      <alignment vertical="center" wrapText="1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38" fontId="62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2" fillId="0" borderId="0" xfId="0" applyFont="1" applyFill="1" applyBorder="1" applyAlignment="1" applyProtection="1">
      <alignment horizontal="right" vertical="center" wrapText="1"/>
      <protection locked="0"/>
    </xf>
    <xf numFmtId="0" fontId="55" fillId="0" borderId="0" xfId="0" applyFont="1" applyFill="1" applyBorder="1" applyAlignment="1" applyProtection="1">
      <alignment vertical="center" wrapText="1"/>
      <protection locked="0"/>
    </xf>
    <xf numFmtId="0" fontId="55" fillId="0" borderId="0" xfId="0" applyFont="1" applyFill="1" applyBorder="1" applyAlignment="1" applyProtection="1">
      <alignment horizontal="right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38" fontId="75" fillId="6" borderId="1" xfId="2" applyNumberFormat="1" applyFont="1" applyFill="1" applyBorder="1" applyAlignment="1" applyProtection="1">
      <alignment horizontal="center" vertical="center" wrapText="1"/>
      <protection locked="0"/>
    </xf>
    <xf numFmtId="38" fontId="75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Fill="1" applyBorder="1" applyAlignment="1" applyProtection="1">
      <alignment horizontal="left" vertical="center" wrapText="1" indent="1"/>
      <protection locked="0"/>
    </xf>
    <xf numFmtId="3" fontId="63" fillId="0" borderId="1" xfId="3" applyFont="1" applyFill="1" applyBorder="1" applyAlignment="1" applyProtection="1">
      <alignment horizontal="center" vertical="center"/>
      <protection locked="0"/>
    </xf>
    <xf numFmtId="38" fontId="7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63" fillId="6" borderId="1" xfId="3" applyFont="1" applyFill="1" applyBorder="1" applyAlignment="1" applyProtection="1">
      <alignment horizontal="center" vertical="center"/>
      <protection locked="0"/>
    </xf>
    <xf numFmtId="38" fontId="75" fillId="6" borderId="1" xfId="2" applyNumberFormat="1" applyFont="1" applyFill="1" applyBorder="1" applyAlignment="1" applyProtection="1">
      <alignment horizontal="right" vertical="center" wrapText="1"/>
      <protection locked="0"/>
    </xf>
    <xf numFmtId="9" fontId="75" fillId="6" borderId="3" xfId="5" applyFont="1" applyFill="1" applyBorder="1" applyAlignment="1" applyProtection="1">
      <alignment horizontal="right" vertical="center" wrapText="1"/>
      <protection locked="0"/>
    </xf>
    <xf numFmtId="0" fontId="63" fillId="0" borderId="1" xfId="0" applyFont="1" applyFill="1" applyBorder="1" applyAlignment="1" applyProtection="1">
      <alignment horizontal="center" vertical="center"/>
      <protection locked="0"/>
    </xf>
    <xf numFmtId="0" fontId="63" fillId="6" borderId="1" xfId="0" applyFont="1" applyFill="1" applyBorder="1" applyAlignment="1" applyProtection="1">
      <alignment horizontal="center" vertical="center"/>
      <protection locked="0"/>
    </xf>
    <xf numFmtId="0" fontId="61" fillId="6" borderId="1" xfId="0" applyFont="1" applyFill="1" applyBorder="1" applyAlignment="1" applyProtection="1">
      <alignment horizontal="center" vertical="center"/>
      <protection locked="0"/>
    </xf>
    <xf numFmtId="0" fontId="55" fillId="6" borderId="1" xfId="0" applyFont="1" applyFill="1" applyBorder="1" applyAlignment="1" applyProtection="1">
      <alignment vertical="center" wrapText="1"/>
      <protection locked="0"/>
    </xf>
    <xf numFmtId="0" fontId="55" fillId="6" borderId="1" xfId="0" applyFont="1" applyFill="1" applyBorder="1" applyAlignment="1" applyProtection="1">
      <alignment horizontal="left" vertical="center" wrapText="1"/>
      <protection locked="0"/>
    </xf>
    <xf numFmtId="38" fontId="7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53" xfId="0" applyFont="1" applyFill="1" applyBorder="1" applyAlignment="1" applyProtection="1">
      <alignment horizontal="center" vertical="center"/>
      <protection locked="0"/>
    </xf>
    <xf numFmtId="0" fontId="63" fillId="0" borderId="60" xfId="0" applyFont="1" applyFill="1" applyBorder="1" applyAlignment="1" applyProtection="1">
      <alignment horizontal="center" vertical="center"/>
      <protection locked="0"/>
    </xf>
    <xf numFmtId="0" fontId="63" fillId="0" borderId="54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vertical="center" wrapText="1"/>
      <protection locked="0"/>
    </xf>
    <xf numFmtId="38" fontId="6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3" fillId="0" borderId="0" xfId="0" applyFont="1" applyFill="1" applyBorder="1" applyAlignment="1" applyProtection="1">
      <alignment horizontal="right" vertical="center" wrapText="1"/>
      <protection locked="0"/>
    </xf>
    <xf numFmtId="0" fontId="61" fillId="0" borderId="0" xfId="0" applyFont="1" applyFill="1" applyBorder="1" applyAlignment="1" applyProtection="1">
      <alignment vertical="center" wrapText="1"/>
      <protection locked="0"/>
    </xf>
    <xf numFmtId="0" fontId="61" fillId="0" borderId="0" xfId="0" applyFont="1" applyFill="1" applyBorder="1" applyAlignment="1" applyProtection="1">
      <alignment horizontal="right" vertical="center" wrapText="1"/>
      <protection locked="0"/>
    </xf>
    <xf numFmtId="0" fontId="63" fillId="0" borderId="54" xfId="0" applyFont="1" applyFill="1" applyBorder="1" applyAlignment="1" applyProtection="1">
      <alignment vertical="center" wrapText="1"/>
      <protection locked="0"/>
    </xf>
    <xf numFmtId="0" fontId="72" fillId="0" borderId="54" xfId="0" applyFont="1" applyFill="1" applyBorder="1" applyAlignment="1" applyProtection="1">
      <alignment vertical="center" wrapText="1"/>
      <protection locked="0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49" fontId="63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61" fillId="6" borderId="1" xfId="2" applyNumberFormat="1" applyFont="1" applyFill="1" applyBorder="1" applyAlignment="1" applyProtection="1">
      <alignment horizontal="center" vertical="center" wrapText="1"/>
      <protection locked="0"/>
    </xf>
    <xf numFmtId="38" fontId="61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63" fillId="0" borderId="54" xfId="0" applyFont="1" applyFill="1" applyBorder="1" applyAlignment="1" applyProtection="1">
      <alignment horizontal="center" vertical="center" wrapText="1"/>
      <protection locked="0"/>
    </xf>
    <xf numFmtId="0" fontId="72" fillId="0" borderId="54" xfId="0" applyFont="1" applyFill="1" applyBorder="1" applyAlignment="1" applyProtection="1">
      <alignment horizontal="center" vertical="center" wrapText="1"/>
      <protection locked="0"/>
    </xf>
    <xf numFmtId="0" fontId="63" fillId="0" borderId="2" xfId="0" quotePrefix="1" applyFont="1" applyFill="1" applyBorder="1" applyAlignment="1" applyProtection="1">
      <alignment horizontal="center" vertical="center" wrapText="1"/>
      <protection locked="0"/>
    </xf>
    <xf numFmtId="0" fontId="63" fillId="0" borderId="1" xfId="0" applyFont="1" applyFill="1" applyBorder="1" applyAlignment="1" applyProtection="1">
      <alignment horizontal="left" vertical="center" wrapText="1" indent="1"/>
      <protection locked="0"/>
    </xf>
    <xf numFmtId="38" fontId="63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63" fillId="0" borderId="1" xfId="2" applyNumberFormat="1" applyFont="1" applyFill="1" applyBorder="1" applyAlignment="1" applyProtection="1">
      <alignment horizontal="left" vertical="center" wrapText="1"/>
      <protection locked="0"/>
    </xf>
    <xf numFmtId="9" fontId="63" fillId="0" borderId="3" xfId="5" applyFont="1" applyFill="1" applyBorder="1" applyAlignment="1" applyProtection="1">
      <alignment horizontal="right" vertical="center" wrapText="1"/>
      <protection locked="0"/>
    </xf>
    <xf numFmtId="0" fontId="61" fillId="0" borderId="54" xfId="0" applyFont="1" applyFill="1" applyBorder="1" applyAlignment="1" applyProtection="1">
      <alignment horizontal="left" vertical="center" wrapText="1"/>
      <protection locked="0"/>
    </xf>
    <xf numFmtId="0" fontId="78" fillId="0" borderId="54" xfId="0" applyFont="1" applyFill="1" applyBorder="1" applyAlignment="1" applyProtection="1">
      <alignment horizontal="left" vertical="center" wrapText="1"/>
      <protection locked="0"/>
    </xf>
    <xf numFmtId="0" fontId="63" fillId="0" borderId="2" xfId="0" applyFont="1" applyFill="1" applyBorder="1" applyAlignment="1" applyProtection="1">
      <alignment horizontal="center" vertical="center" wrapText="1"/>
      <protection locked="0"/>
    </xf>
    <xf numFmtId="3" fontId="63" fillId="0" borderId="1" xfId="3" applyFont="1" applyFill="1" applyBorder="1" applyAlignment="1" applyProtection="1">
      <alignment horizontal="left" vertical="center" wrapText="1" indent="1"/>
      <protection locked="0"/>
    </xf>
    <xf numFmtId="0" fontId="63" fillId="6" borderId="2" xfId="0" applyFont="1" applyFill="1" applyBorder="1" applyAlignment="1" applyProtection="1">
      <alignment horizontal="center" vertical="center" wrapText="1"/>
      <protection locked="0"/>
    </xf>
    <xf numFmtId="3" fontId="61" fillId="6" borderId="1" xfId="3" applyFont="1" applyFill="1" applyBorder="1" applyAlignment="1" applyProtection="1">
      <alignment horizontal="left" vertical="center" wrapText="1"/>
      <protection locked="0"/>
    </xf>
    <xf numFmtId="38" fontId="61" fillId="6" borderId="1" xfId="2" applyNumberFormat="1" applyFont="1" applyFill="1" applyBorder="1" applyAlignment="1" applyProtection="1">
      <alignment horizontal="right" vertical="center" wrapText="1"/>
      <protection locked="0"/>
    </xf>
    <xf numFmtId="38" fontId="61" fillId="6" borderId="1" xfId="2" applyNumberFormat="1" applyFont="1" applyFill="1" applyBorder="1" applyAlignment="1" applyProtection="1">
      <alignment horizontal="left" vertical="center" wrapText="1"/>
      <protection locked="0"/>
    </xf>
    <xf numFmtId="9" fontId="61" fillId="6" borderId="3" xfId="5" applyFont="1" applyFill="1" applyBorder="1" applyAlignment="1" applyProtection="1">
      <alignment horizontal="right" vertical="center" wrapText="1"/>
      <protection locked="0"/>
    </xf>
    <xf numFmtId="0" fontId="61" fillId="6" borderId="54" xfId="0" applyFont="1" applyFill="1" applyBorder="1" applyAlignment="1" applyProtection="1">
      <alignment horizontal="left" vertical="center" wrapText="1"/>
      <protection locked="0"/>
    </xf>
    <xf numFmtId="0" fontId="78" fillId="6" borderId="54" xfId="0" applyFont="1" applyFill="1" applyBorder="1" applyAlignment="1" applyProtection="1">
      <alignment horizontal="left" vertical="center" wrapText="1"/>
      <protection locked="0"/>
    </xf>
    <xf numFmtId="38" fontId="63" fillId="0" borderId="1" xfId="2" applyNumberFormat="1" applyFont="1" applyFill="1" applyBorder="1" applyAlignment="1" applyProtection="1">
      <alignment vertical="center" wrapText="1"/>
      <protection locked="0"/>
    </xf>
    <xf numFmtId="0" fontId="61" fillId="0" borderId="54" xfId="0" applyFont="1" applyFill="1" applyBorder="1" applyAlignment="1" applyProtection="1">
      <alignment vertical="center" wrapText="1"/>
      <protection locked="0"/>
    </xf>
    <xf numFmtId="0" fontId="78" fillId="0" borderId="54" xfId="0" applyFont="1" applyFill="1" applyBorder="1" applyAlignment="1" applyProtection="1">
      <alignment vertical="center" wrapText="1"/>
      <protection locked="0"/>
    </xf>
    <xf numFmtId="38" fontId="63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63" fillId="6" borderId="2" xfId="3" applyFont="1" applyFill="1" applyBorder="1" applyAlignment="1" applyProtection="1">
      <alignment horizontal="center" vertical="center" wrapText="1"/>
      <protection locked="0"/>
    </xf>
    <xf numFmtId="0" fontId="61" fillId="6" borderId="54" xfId="0" applyFont="1" applyFill="1" applyBorder="1" applyAlignment="1" applyProtection="1">
      <alignment vertical="center" wrapText="1"/>
      <protection locked="0"/>
    </xf>
    <xf numFmtId="0" fontId="78" fillId="6" borderId="54" xfId="0" applyFont="1" applyFill="1" applyBorder="1" applyAlignment="1" applyProtection="1">
      <alignment vertical="center" wrapText="1"/>
      <protection locked="0"/>
    </xf>
    <xf numFmtId="3" fontId="63" fillId="0" borderId="2" xfId="3" applyFont="1" applyFill="1" applyBorder="1" applyAlignment="1" applyProtection="1">
      <alignment horizontal="center" vertical="center" wrapText="1"/>
      <protection locked="0"/>
    </xf>
    <xf numFmtId="3" fontId="61" fillId="6" borderId="2" xfId="3" applyFont="1" applyFill="1" applyBorder="1" applyAlignment="1" applyProtection="1">
      <alignment horizontal="center" vertical="center" wrapText="1"/>
      <protection locked="0"/>
    </xf>
    <xf numFmtId="38" fontId="61" fillId="6" borderId="3" xfId="2" applyNumberFormat="1" applyFont="1" applyFill="1" applyBorder="1" applyAlignment="1" applyProtection="1">
      <alignment horizontal="right" vertical="center" wrapText="1"/>
      <protection locked="0"/>
    </xf>
    <xf numFmtId="0" fontId="61" fillId="6" borderId="1" xfId="0" applyFont="1" applyFill="1" applyBorder="1" applyAlignment="1" applyProtection="1">
      <alignment vertical="center" wrapText="1"/>
      <protection locked="0"/>
    </xf>
    <xf numFmtId="0" fontId="61" fillId="6" borderId="2" xfId="0" quotePrefix="1" applyFont="1" applyFill="1" applyBorder="1" applyAlignment="1" applyProtection="1">
      <alignment horizontal="center" vertical="center" wrapText="1"/>
      <protection locked="0"/>
    </xf>
    <xf numFmtId="0" fontId="61" fillId="6" borderId="1" xfId="0" applyFont="1" applyFill="1" applyBorder="1" applyAlignment="1" applyProtection="1">
      <alignment horizontal="left" vertical="center" wrapText="1"/>
      <protection locked="0"/>
    </xf>
    <xf numFmtId="3" fontId="63" fillId="0" borderId="1" xfId="3" applyFont="1" applyFill="1" applyBorder="1" applyAlignment="1" applyProtection="1">
      <alignment horizontal="left" vertical="center" wrapText="1" indent="2"/>
      <protection locked="0"/>
    </xf>
    <xf numFmtId="38" fontId="61" fillId="6" borderId="1" xfId="0" applyNumberFormat="1" applyFont="1" applyFill="1" applyBorder="1" applyAlignment="1" applyProtection="1">
      <alignment horizontal="right" vertical="center" wrapText="1"/>
      <protection locked="0"/>
    </xf>
    <xf numFmtId="38" fontId="61" fillId="6" borderId="1" xfId="0" applyNumberFormat="1" applyFont="1" applyFill="1" applyBorder="1" applyAlignment="1" applyProtection="1">
      <alignment vertical="center" wrapText="1"/>
      <protection locked="0"/>
    </xf>
    <xf numFmtId="0" fontId="78" fillId="6" borderId="131" xfId="0" applyFont="1" applyFill="1" applyBorder="1" applyAlignment="1" applyProtection="1">
      <alignment vertical="center" wrapText="1"/>
      <protection locked="0"/>
    </xf>
    <xf numFmtId="49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1" xfId="0" applyFont="1" applyFill="1" applyBorder="1" applyAlignment="1" applyProtection="1">
      <alignment vertical="center" wrapText="1"/>
      <protection locked="0"/>
    </xf>
    <xf numFmtId="38" fontId="6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53" xfId="0" applyFont="1" applyFill="1" applyBorder="1" applyAlignment="1" applyProtection="1">
      <alignment vertical="center" wrapText="1"/>
      <protection locked="0"/>
    </xf>
    <xf numFmtId="38" fontId="61" fillId="0" borderId="53" xfId="2" applyNumberFormat="1" applyFont="1" applyFill="1" applyBorder="1" applyAlignment="1" applyProtection="1">
      <alignment horizontal="right" vertical="center" wrapText="1"/>
      <protection locked="0"/>
    </xf>
    <xf numFmtId="38" fontId="61" fillId="0" borderId="53" xfId="0" applyNumberFormat="1" applyFont="1" applyFill="1" applyBorder="1" applyAlignment="1" applyProtection="1">
      <alignment horizontal="right" vertical="center" wrapText="1"/>
      <protection locked="0"/>
    </xf>
    <xf numFmtId="38" fontId="61" fillId="0" borderId="53" xfId="0" applyNumberFormat="1" applyFont="1" applyFill="1" applyBorder="1" applyAlignment="1" applyProtection="1">
      <alignment vertical="center" wrapText="1"/>
      <protection locked="0"/>
    </xf>
    <xf numFmtId="9" fontId="61" fillId="0" borderId="124" xfId="5" applyFont="1" applyFill="1" applyBorder="1" applyAlignment="1" applyProtection="1">
      <alignment horizontal="right" vertical="center" wrapText="1"/>
      <protection locked="0"/>
    </xf>
    <xf numFmtId="0" fontId="61" fillId="0" borderId="131" xfId="0" applyFont="1" applyFill="1" applyBorder="1" applyAlignment="1" applyProtection="1">
      <alignment vertical="center" wrapText="1"/>
      <protection locked="0"/>
    </xf>
    <xf numFmtId="49" fontId="63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60" xfId="0" applyFont="1" applyFill="1" applyBorder="1" applyAlignment="1" applyProtection="1">
      <alignment vertical="center" wrapText="1"/>
      <protection locked="0"/>
    </xf>
    <xf numFmtId="38" fontId="63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63" fillId="0" borderId="60" xfId="2" applyNumberFormat="1" applyFont="1" applyFill="1" applyBorder="1" applyAlignment="1" applyProtection="1">
      <alignment horizontal="right" vertical="center" wrapText="1"/>
      <protection locked="0"/>
    </xf>
    <xf numFmtId="38" fontId="63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3" fillId="0" borderId="5" xfId="0" applyFont="1" applyFill="1" applyBorder="1" applyAlignment="1" applyProtection="1">
      <alignment horizontal="right" vertical="center" wrapText="1"/>
      <protection locked="0"/>
    </xf>
    <xf numFmtId="0" fontId="63" fillId="0" borderId="60" xfId="0" applyFont="1" applyFill="1" applyBorder="1" applyAlignment="1" applyProtection="1">
      <alignment horizontal="right" vertical="center" wrapText="1"/>
      <protection locked="0"/>
    </xf>
    <xf numFmtId="0" fontId="63" fillId="0" borderId="59" xfId="0" applyFont="1" applyFill="1" applyBorder="1" applyAlignment="1" applyProtection="1">
      <alignment horizontal="right" vertical="center" wrapText="1"/>
      <protection locked="0"/>
    </xf>
    <xf numFmtId="0" fontId="63" fillId="0" borderId="5" xfId="0" applyFont="1" applyFill="1" applyBorder="1" applyAlignment="1" applyProtection="1">
      <alignment vertical="center" wrapText="1"/>
      <protection locked="0"/>
    </xf>
    <xf numFmtId="0" fontId="61" fillId="0" borderId="60" xfId="0" applyFont="1" applyFill="1" applyBorder="1" applyAlignment="1" applyProtection="1">
      <alignment vertical="center" wrapText="1"/>
      <protection locked="0"/>
    </xf>
    <xf numFmtId="0" fontId="63" fillId="0" borderId="59" xfId="0" applyFont="1" applyFill="1" applyBorder="1" applyAlignment="1" applyProtection="1">
      <alignment vertical="center" wrapText="1"/>
      <protection locked="0"/>
    </xf>
    <xf numFmtId="38" fontId="63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60" xfId="0" applyFont="1" applyFill="1" applyBorder="1" applyAlignment="1" applyProtection="1">
      <alignment horizontal="right" vertical="center" wrapText="1"/>
      <protection locked="0"/>
    </xf>
    <xf numFmtId="0" fontId="63" fillId="0" borderId="129" xfId="0" applyFont="1" applyFill="1" applyBorder="1" applyAlignment="1" applyProtection="1">
      <alignment horizontal="right" vertical="center" wrapText="1"/>
      <protection locked="0"/>
    </xf>
    <xf numFmtId="49" fontId="63" fillId="0" borderId="54" xfId="0" applyNumberFormat="1" applyFont="1" applyFill="1" applyBorder="1" applyAlignment="1" applyProtection="1">
      <alignment horizontal="center" vertical="center" wrapText="1"/>
      <protection locked="0"/>
    </xf>
    <xf numFmtId="38" fontId="63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63" fillId="0" borderId="54" xfId="2" applyNumberFormat="1" applyFont="1" applyFill="1" applyBorder="1" applyAlignment="1" applyProtection="1">
      <alignment horizontal="right" vertical="center" wrapText="1"/>
      <protection locked="0"/>
    </xf>
    <xf numFmtId="38" fontId="63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63" fillId="0" borderId="6" xfId="0" applyFont="1" applyFill="1" applyBorder="1" applyAlignment="1" applyProtection="1">
      <alignment horizontal="right" vertical="center" wrapText="1"/>
      <protection locked="0"/>
    </xf>
    <xf numFmtId="0" fontId="63" fillId="0" borderId="54" xfId="0" applyFont="1" applyFill="1" applyBorder="1" applyAlignment="1" applyProtection="1">
      <alignment horizontal="right" vertical="center" wrapText="1"/>
      <protection locked="0"/>
    </xf>
    <xf numFmtId="0" fontId="63" fillId="0" borderId="10" xfId="0" applyFont="1" applyFill="1" applyBorder="1" applyAlignment="1" applyProtection="1">
      <alignment horizontal="right" vertical="center" wrapText="1"/>
      <protection locked="0"/>
    </xf>
    <xf numFmtId="0" fontId="63" fillId="0" borderId="6" xfId="0" applyFont="1" applyFill="1" applyBorder="1" applyAlignment="1" applyProtection="1">
      <alignment vertical="center" wrapText="1"/>
      <protection locked="0"/>
    </xf>
    <xf numFmtId="0" fontId="63" fillId="0" borderId="10" xfId="0" applyFont="1" applyFill="1" applyBorder="1" applyAlignment="1" applyProtection="1">
      <alignment vertical="center" wrapText="1"/>
      <protection locked="0"/>
    </xf>
    <xf numFmtId="0" fontId="61" fillId="0" borderId="54" xfId="0" applyFont="1" applyFill="1" applyBorder="1" applyAlignment="1" applyProtection="1">
      <alignment horizontal="right" vertical="center" wrapText="1"/>
      <protection locked="0"/>
    </xf>
    <xf numFmtId="0" fontId="63" fillId="0" borderId="130" xfId="0" applyFont="1" applyFill="1" applyBorder="1" applyAlignment="1" applyProtection="1">
      <alignment horizontal="right" vertical="center" wrapText="1"/>
      <protection locked="0"/>
    </xf>
    <xf numFmtId="0" fontId="62" fillId="0" borderId="57" xfId="0" applyFont="1" applyFill="1" applyBorder="1" applyAlignment="1" applyProtection="1">
      <alignment vertical="center"/>
      <protection locked="0"/>
    </xf>
    <xf numFmtId="0" fontId="73" fillId="0" borderId="55" xfId="0" applyFont="1" applyFill="1" applyBorder="1" applyAlignment="1" applyProtection="1">
      <alignment vertical="center"/>
      <protection locked="0"/>
    </xf>
    <xf numFmtId="49" fontId="62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25" xfId="0" applyFont="1" applyFill="1" applyBorder="1" applyAlignment="1" applyProtection="1">
      <alignment vertical="center" wrapText="1"/>
      <protection locked="0"/>
    </xf>
    <xf numFmtId="0" fontId="62" fillId="0" borderId="84" xfId="0" applyFont="1" applyFill="1" applyBorder="1" applyAlignment="1" applyProtection="1">
      <alignment horizontal="center" vertical="center" wrapText="1"/>
      <protection locked="0"/>
    </xf>
    <xf numFmtId="38" fontId="74" fillId="0" borderId="82" xfId="2" applyNumberFormat="1" applyFont="1" applyFill="1" applyBorder="1" applyAlignment="1" applyProtection="1">
      <alignment horizontal="right" vertical="center" wrapText="1"/>
      <protection locked="0"/>
    </xf>
    <xf numFmtId="38" fontId="74" fillId="0" borderId="25" xfId="2" applyNumberFormat="1" applyFont="1" applyFill="1" applyBorder="1" applyAlignment="1" applyProtection="1">
      <alignment horizontal="right" vertical="center" wrapText="1"/>
      <protection locked="0"/>
    </xf>
    <xf numFmtId="38" fontId="74" fillId="0" borderId="84" xfId="2" applyNumberFormat="1" applyFont="1" applyFill="1" applyBorder="1" applyAlignment="1" applyProtection="1">
      <alignment horizontal="right" vertical="center" wrapText="1"/>
      <protection locked="0"/>
    </xf>
    <xf numFmtId="0" fontId="75" fillId="0" borderId="82" xfId="0" applyFont="1" applyFill="1" applyBorder="1" applyAlignment="1" applyProtection="1">
      <alignment vertical="center"/>
      <protection locked="0"/>
    </xf>
    <xf numFmtId="0" fontId="74" fillId="0" borderId="25" xfId="0" applyFont="1" applyFill="1" applyBorder="1" applyAlignment="1" applyProtection="1">
      <alignment vertical="center"/>
      <protection locked="0"/>
    </xf>
    <xf numFmtId="0" fontId="74" fillId="0" borderId="84" xfId="0" applyFont="1" applyFill="1" applyBorder="1" applyAlignment="1" applyProtection="1">
      <alignment vertical="center"/>
      <protection locked="0"/>
    </xf>
    <xf numFmtId="38" fontId="74" fillId="0" borderId="25" xfId="2" applyNumberFormat="1" applyFont="1" applyFill="1" applyBorder="1" applyAlignment="1" applyProtection="1">
      <alignment vertical="center" wrapText="1"/>
      <protection locked="0"/>
    </xf>
    <xf numFmtId="0" fontId="75" fillId="0" borderId="82" xfId="0" applyFont="1" applyFill="1" applyBorder="1" applyAlignment="1" applyProtection="1">
      <alignment horizontal="right" vertical="center"/>
      <protection locked="0"/>
    </xf>
    <xf numFmtId="0" fontId="74" fillId="0" borderId="25" xfId="0" applyFont="1" applyFill="1" applyBorder="1" applyAlignment="1" applyProtection="1">
      <alignment horizontal="right" vertical="center"/>
      <protection locked="0"/>
    </xf>
    <xf numFmtId="0" fontId="74" fillId="0" borderId="84" xfId="0" applyFont="1" applyFill="1" applyBorder="1" applyAlignment="1" applyProtection="1">
      <alignment horizontal="right" vertical="center"/>
      <protection locked="0"/>
    </xf>
    <xf numFmtId="0" fontId="74" fillId="0" borderId="0" xfId="0" applyFont="1" applyFill="1" applyBorder="1" applyAlignment="1" applyProtection="1">
      <alignment horizontal="right" vertical="center"/>
      <protection locked="0"/>
    </xf>
    <xf numFmtId="0" fontId="74" fillId="0" borderId="57" xfId="0" applyFont="1" applyFill="1" applyBorder="1" applyAlignment="1" applyProtection="1">
      <alignment vertical="center"/>
      <protection locked="0"/>
    </xf>
    <xf numFmtId="0" fontId="76" fillId="0" borderId="55" xfId="0" applyFont="1" applyFill="1" applyBorder="1" applyAlignment="1" applyProtection="1">
      <alignment vertical="center"/>
      <protection locked="0"/>
    </xf>
    <xf numFmtId="0" fontId="75" fillId="0" borderId="57" xfId="0" applyFont="1" applyFill="1" applyBorder="1" applyAlignment="1" applyProtection="1">
      <alignment vertical="center" wrapText="1"/>
      <protection locked="0"/>
    </xf>
    <xf numFmtId="0" fontId="77" fillId="0" borderId="55" xfId="0" applyFont="1" applyFill="1" applyBorder="1" applyAlignment="1" applyProtection="1">
      <alignment vertical="center" wrapText="1"/>
      <protection locked="0"/>
    </xf>
    <xf numFmtId="38" fontId="7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75" fillId="0" borderId="57" xfId="0" applyFont="1" applyFill="1" applyBorder="1" applyAlignment="1" applyProtection="1">
      <alignment horizontal="center" vertical="center" wrapText="1"/>
      <protection locked="0"/>
    </xf>
    <xf numFmtId="0" fontId="77" fillId="0" borderId="55" xfId="0" applyFont="1" applyFill="1" applyBorder="1" applyAlignment="1" applyProtection="1">
      <alignment horizontal="center" vertical="center" wrapText="1"/>
      <protection locked="0"/>
    </xf>
    <xf numFmtId="49" fontId="62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Fill="1" applyBorder="1" applyAlignment="1" applyProtection="1">
      <alignment horizontal="right" vertical="center" wrapText="1"/>
      <protection locked="0"/>
    </xf>
    <xf numFmtId="0" fontId="62" fillId="0" borderId="1" xfId="0" applyFont="1" applyFill="1" applyBorder="1" applyAlignment="1" applyProtection="1">
      <alignment horizontal="center" vertical="center" wrapText="1"/>
      <protection locked="0"/>
    </xf>
    <xf numFmtId="38" fontId="74" fillId="5" borderId="1" xfId="2" applyNumberFormat="1" applyFont="1" applyFill="1" applyBorder="1" applyAlignment="1" applyProtection="1">
      <alignment horizontal="right" vertical="center" wrapText="1"/>
      <protection locked="0"/>
    </xf>
    <xf numFmtId="38" fontId="7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9" fontId="74" fillId="0" borderId="3" xfId="5" quotePrefix="1" applyFont="1" applyFill="1" applyBorder="1" applyAlignment="1" applyProtection="1">
      <alignment horizontal="right" vertical="center" wrapText="1"/>
      <protection locked="0"/>
    </xf>
    <xf numFmtId="0" fontId="74" fillId="0" borderId="57" xfId="0" applyFont="1" applyFill="1" applyBorder="1" applyAlignment="1" applyProtection="1">
      <alignment horizontal="left" vertical="center"/>
      <protection locked="0"/>
    </xf>
    <xf numFmtId="0" fontId="76" fillId="0" borderId="55" xfId="0" applyFont="1" applyFill="1" applyBorder="1" applyAlignment="1" applyProtection="1">
      <alignment horizontal="left" vertical="center"/>
      <protection locked="0"/>
    </xf>
    <xf numFmtId="49" fontId="62" fillId="6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62" fillId="6" borderId="1" xfId="0" applyFont="1" applyFill="1" applyBorder="1" applyAlignment="1" applyProtection="1">
      <alignment horizontal="center" vertical="center" wrapText="1"/>
      <protection locked="0"/>
    </xf>
    <xf numFmtId="0" fontId="75" fillId="6" borderId="57" xfId="0" applyFont="1" applyFill="1" applyBorder="1" applyAlignment="1" applyProtection="1">
      <alignment horizontal="left" vertical="center"/>
      <protection locked="0"/>
    </xf>
    <xf numFmtId="0" fontId="77" fillId="6" borderId="55" xfId="0" applyFont="1" applyFill="1" applyBorder="1" applyAlignment="1" applyProtection="1">
      <alignment horizontal="left" vertical="center"/>
      <protection locked="0"/>
    </xf>
    <xf numFmtId="3" fontId="74" fillId="0" borderId="1" xfId="4" applyFont="1" applyFill="1" applyBorder="1" applyAlignment="1" applyProtection="1">
      <alignment horizontal="right" vertical="center"/>
      <protection locked="0"/>
    </xf>
    <xf numFmtId="0" fontId="62" fillId="0" borderId="1" xfId="0" applyFont="1" applyFill="1" applyBorder="1" applyAlignment="1" applyProtection="1">
      <alignment horizontal="left" vertical="center" wrapText="1"/>
      <protection locked="0"/>
    </xf>
    <xf numFmtId="38" fontId="74" fillId="0" borderId="3" xfId="2" quotePrefix="1" applyNumberFormat="1" applyFont="1" applyFill="1" applyBorder="1" applyAlignment="1" applyProtection="1">
      <alignment horizontal="right" vertical="center" wrapText="1"/>
      <protection locked="0"/>
    </xf>
    <xf numFmtId="0" fontId="74" fillId="0" borderId="55" xfId="0" applyFont="1" applyFill="1" applyBorder="1" applyAlignment="1" applyProtection="1">
      <alignment vertical="center"/>
      <protection locked="0"/>
    </xf>
    <xf numFmtId="49" fontId="62" fillId="5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" xfId="0" applyFont="1" applyFill="1" applyBorder="1" applyAlignment="1" applyProtection="1">
      <alignment horizontal="left" vertical="center" wrapText="1" indent="3"/>
      <protection locked="0"/>
    </xf>
    <xf numFmtId="0" fontId="62" fillId="5" borderId="1" xfId="0" applyFont="1" applyFill="1" applyBorder="1" applyAlignment="1" applyProtection="1">
      <alignment horizontal="center" vertical="center" wrapText="1"/>
      <protection locked="0"/>
    </xf>
    <xf numFmtId="0" fontId="75" fillId="5" borderId="57" xfId="0" applyFont="1" applyFill="1" applyBorder="1" applyAlignment="1" applyProtection="1">
      <alignment horizontal="left" vertical="center"/>
      <protection locked="0"/>
    </xf>
    <xf numFmtId="0" fontId="77" fillId="5" borderId="55" xfId="0" applyFont="1" applyFill="1" applyBorder="1" applyAlignment="1" applyProtection="1">
      <alignment horizontal="left" vertical="center"/>
      <protection locked="0"/>
    </xf>
    <xf numFmtId="49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Fill="1" applyBorder="1" applyAlignment="1" applyProtection="1">
      <alignment horizontal="left" vertical="center" wrapText="1" indent="3"/>
      <protection locked="0"/>
    </xf>
    <xf numFmtId="38" fontId="74" fillId="5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62" fillId="5" borderId="1" xfId="0" applyFont="1" applyFill="1" applyBorder="1" applyAlignment="1" applyProtection="1">
      <alignment horizontal="left" vertical="center" wrapText="1"/>
      <protection locked="0"/>
    </xf>
    <xf numFmtId="0" fontId="74" fillId="5" borderId="57" xfId="0" applyFont="1" applyFill="1" applyBorder="1" applyAlignment="1" applyProtection="1">
      <alignment vertical="center"/>
      <protection locked="0"/>
    </xf>
    <xf numFmtId="0" fontId="76" fillId="5" borderId="55" xfId="0" applyFont="1" applyFill="1" applyBorder="1" applyAlignment="1" applyProtection="1">
      <alignment vertical="center"/>
      <protection locked="0"/>
    </xf>
    <xf numFmtId="49" fontId="62" fillId="6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55" fillId="6" borderId="1" xfId="0" applyFont="1" applyFill="1" applyBorder="1" applyAlignment="1" applyProtection="1">
      <alignment horizontal="center" vertical="center" wrapText="1"/>
      <protection locked="0"/>
    </xf>
    <xf numFmtId="0" fontId="62" fillId="0" borderId="2" xfId="0" quotePrefix="1" applyFont="1" applyFill="1" applyBorder="1" applyAlignment="1" applyProtection="1">
      <alignment horizontal="center" vertical="center" wrapText="1"/>
      <protection locked="0"/>
    </xf>
    <xf numFmtId="0" fontId="55" fillId="0" borderId="1" xfId="0" applyFont="1" applyFill="1" applyBorder="1" applyAlignment="1" applyProtection="1">
      <alignment horizontal="left" vertical="center" wrapText="1"/>
      <protection locked="0"/>
    </xf>
    <xf numFmtId="38" fontId="75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75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8" fontId="75" fillId="0" borderId="3" xfId="2" quotePrefix="1" applyNumberFormat="1" applyFont="1" applyFill="1" applyBorder="1" applyAlignment="1" applyProtection="1">
      <alignment horizontal="right" vertical="center" wrapText="1"/>
      <protection locked="0"/>
    </xf>
    <xf numFmtId="0" fontId="75" fillId="0" borderId="57" xfId="0" applyFont="1" applyFill="1" applyBorder="1" applyAlignment="1" applyProtection="1">
      <alignment vertical="center"/>
      <protection locked="0"/>
    </xf>
    <xf numFmtId="0" fontId="77" fillId="0" borderId="55" xfId="0" applyFont="1" applyFill="1" applyBorder="1" applyAlignment="1" applyProtection="1">
      <alignment vertical="center"/>
      <protection locked="0"/>
    </xf>
    <xf numFmtId="0" fontId="62" fillId="6" borderId="2" xfId="0" quotePrefix="1" applyFont="1" applyFill="1" applyBorder="1" applyAlignment="1" applyProtection="1">
      <alignment horizontal="center" vertical="center" wrapText="1"/>
      <protection locked="0"/>
    </xf>
    <xf numFmtId="38" fontId="75" fillId="6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75" fillId="6" borderId="57" xfId="0" applyFont="1" applyFill="1" applyBorder="1" applyAlignment="1" applyProtection="1">
      <alignment vertical="center"/>
      <protection locked="0"/>
    </xf>
    <xf numFmtId="0" fontId="77" fillId="6" borderId="55" xfId="0" applyFont="1" applyFill="1" applyBorder="1" applyAlignment="1" applyProtection="1">
      <alignment vertical="center"/>
      <protection locked="0"/>
    </xf>
    <xf numFmtId="49" fontId="62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62" fillId="2" borderId="1" xfId="0" applyFont="1" applyFill="1" applyBorder="1" applyAlignment="1" applyProtection="1">
      <alignment horizontal="left" vertical="center" wrapText="1"/>
      <protection locked="0"/>
    </xf>
    <xf numFmtId="0" fontId="62" fillId="2" borderId="1" xfId="0" applyFont="1" applyFill="1" applyBorder="1" applyAlignment="1" applyProtection="1">
      <alignment horizontal="center" vertical="center" wrapText="1"/>
      <protection locked="0"/>
    </xf>
    <xf numFmtId="38" fontId="74" fillId="2" borderId="1" xfId="2" applyNumberFormat="1" applyFont="1" applyFill="1" applyBorder="1" applyAlignment="1" applyProtection="1">
      <alignment horizontal="right" vertical="center" wrapText="1"/>
      <protection locked="0"/>
    </xf>
    <xf numFmtId="38" fontId="74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74" fillId="2" borderId="57" xfId="0" applyFont="1" applyFill="1" applyBorder="1" applyAlignment="1" applyProtection="1">
      <alignment vertical="center"/>
      <protection locked="0"/>
    </xf>
    <xf numFmtId="0" fontId="76" fillId="2" borderId="55" xfId="0" applyFont="1" applyFill="1" applyBorder="1" applyAlignment="1" applyProtection="1">
      <alignment vertical="center"/>
      <protection locked="0"/>
    </xf>
    <xf numFmtId="49" fontId="5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5" fillId="6" borderId="53" xfId="0" applyFont="1" applyFill="1" applyBorder="1" applyAlignment="1" applyProtection="1">
      <alignment vertical="center" wrapText="1"/>
      <protection locked="0"/>
    </xf>
    <xf numFmtId="0" fontId="55" fillId="6" borderId="53" xfId="0" applyFont="1" applyFill="1" applyBorder="1" applyAlignment="1" applyProtection="1">
      <alignment horizontal="center" vertical="center" wrapText="1"/>
      <protection locked="0"/>
    </xf>
    <xf numFmtId="38" fontId="75" fillId="6" borderId="53" xfId="0" applyNumberFormat="1" applyFont="1" applyFill="1" applyBorder="1" applyAlignment="1" applyProtection="1">
      <alignment horizontal="right" vertical="center" wrapText="1"/>
      <protection locked="0"/>
    </xf>
    <xf numFmtId="38" fontId="75" fillId="6" borderId="53" xfId="2" quotePrefix="1" applyNumberFormat="1" applyFont="1" applyFill="1" applyBorder="1" applyAlignment="1" applyProtection="1">
      <alignment horizontal="right" vertical="center" wrapText="1"/>
      <protection locked="0"/>
    </xf>
    <xf numFmtId="9" fontId="75" fillId="6" borderId="124" xfId="5" applyFont="1" applyFill="1" applyBorder="1" applyAlignment="1" applyProtection="1">
      <alignment horizontal="right" vertical="center" wrapText="1"/>
      <protection locked="0"/>
    </xf>
    <xf numFmtId="49" fontId="6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62" xfId="0" applyFont="1" applyFill="1" applyBorder="1" applyAlignment="1" applyProtection="1">
      <alignment vertical="center" wrapText="1"/>
      <protection locked="0"/>
    </xf>
    <xf numFmtId="0" fontId="62" fillId="0" borderId="61" xfId="0" applyFont="1" applyFill="1" applyBorder="1" applyAlignment="1" applyProtection="1">
      <alignment horizontal="center" vertical="center" wrapText="1"/>
      <protection locked="0"/>
    </xf>
    <xf numFmtId="38" fontId="74" fillId="0" borderId="58" xfId="2" applyNumberFormat="1" applyFont="1" applyFill="1" applyBorder="1" applyAlignment="1" applyProtection="1">
      <alignment horizontal="right" vertical="center" wrapText="1"/>
      <protection locked="0"/>
    </xf>
    <xf numFmtId="38" fontId="74" fillId="0" borderId="62" xfId="2" applyNumberFormat="1" applyFont="1" applyFill="1" applyBorder="1" applyAlignment="1" applyProtection="1">
      <alignment horizontal="right" vertical="center" wrapText="1"/>
      <protection locked="0"/>
    </xf>
    <xf numFmtId="0" fontId="75" fillId="0" borderId="62" xfId="0" applyFont="1" applyFill="1" applyBorder="1" applyAlignment="1" applyProtection="1">
      <alignment vertical="center"/>
      <protection locked="0"/>
    </xf>
    <xf numFmtId="0" fontId="74" fillId="0" borderId="62" xfId="0" applyFont="1" applyFill="1" applyBorder="1" applyAlignment="1" applyProtection="1">
      <alignment vertical="center"/>
      <protection locked="0"/>
    </xf>
    <xf numFmtId="38" fontId="74" fillId="0" borderId="62" xfId="2" applyNumberFormat="1" applyFont="1" applyFill="1" applyBorder="1" applyAlignment="1" applyProtection="1">
      <alignment vertical="center" wrapText="1"/>
      <protection locked="0"/>
    </xf>
    <xf numFmtId="38" fontId="74" fillId="0" borderId="62" xfId="0" applyNumberFormat="1" applyFont="1" applyFill="1" applyBorder="1" applyAlignment="1" applyProtection="1">
      <alignment horizontal="right" vertical="center"/>
      <protection locked="0"/>
    </xf>
    <xf numFmtId="0" fontId="74" fillId="0" borderId="62" xfId="0" applyFont="1" applyFill="1" applyBorder="1" applyAlignment="1" applyProtection="1">
      <alignment horizontal="right" vertical="center"/>
      <protection locked="0"/>
    </xf>
    <xf numFmtId="49" fontId="62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55" xfId="0" applyFont="1" applyFill="1" applyBorder="1" applyAlignment="1" applyProtection="1">
      <alignment vertical="center" wrapText="1"/>
      <protection locked="0"/>
    </xf>
    <xf numFmtId="0" fontId="62" fillId="0" borderId="56" xfId="0" applyFont="1" applyFill="1" applyBorder="1" applyAlignment="1" applyProtection="1">
      <alignment horizontal="center" vertical="center" wrapText="1"/>
      <protection locked="0"/>
    </xf>
    <xf numFmtId="38" fontId="74" fillId="0" borderId="57" xfId="2" applyNumberFormat="1" applyFont="1" applyFill="1" applyBorder="1" applyAlignment="1" applyProtection="1">
      <alignment horizontal="right" vertical="center" wrapText="1"/>
      <protection locked="0"/>
    </xf>
    <xf numFmtId="38" fontId="74" fillId="0" borderId="55" xfId="2" applyNumberFormat="1" applyFont="1" applyFill="1" applyBorder="1" applyAlignment="1" applyProtection="1">
      <alignment horizontal="right" vertical="center" wrapText="1"/>
      <protection locked="0"/>
    </xf>
    <xf numFmtId="0" fontId="75" fillId="0" borderId="55" xfId="0" applyFont="1" applyFill="1" applyBorder="1" applyAlignment="1" applyProtection="1">
      <alignment vertical="center"/>
      <protection locked="0"/>
    </xf>
    <xf numFmtId="38" fontId="74" fillId="0" borderId="55" xfId="2" applyNumberFormat="1" applyFont="1" applyFill="1" applyBorder="1" applyAlignment="1" applyProtection="1">
      <alignment vertical="center" wrapText="1"/>
      <protection locked="0"/>
    </xf>
    <xf numFmtId="0" fontId="75" fillId="0" borderId="55" xfId="0" applyFont="1" applyFill="1" applyBorder="1" applyAlignment="1" applyProtection="1">
      <alignment horizontal="right" vertical="center"/>
      <protection locked="0"/>
    </xf>
    <xf numFmtId="38" fontId="74" fillId="0" borderId="55" xfId="0" applyNumberFormat="1" applyFont="1" applyFill="1" applyBorder="1" applyAlignment="1" applyProtection="1">
      <alignment horizontal="right" vertical="center"/>
      <protection locked="0"/>
    </xf>
    <xf numFmtId="0" fontId="74" fillId="0" borderId="55" xfId="0" applyFont="1" applyFill="1" applyBorder="1" applyAlignment="1" applyProtection="1">
      <alignment horizontal="right" vertical="center"/>
      <protection locked="0"/>
    </xf>
    <xf numFmtId="0" fontId="74" fillId="0" borderId="132" xfId="0" applyFont="1" applyFill="1" applyBorder="1" applyAlignment="1" applyProtection="1">
      <alignment horizontal="right" vertical="center"/>
      <protection locked="0"/>
    </xf>
    <xf numFmtId="49" fontId="62" fillId="6" borderId="2" xfId="0" quotePrefix="1" applyNumberFormat="1" applyFont="1" applyFill="1" applyBorder="1" applyAlignment="1" applyProtection="1">
      <alignment horizontal="right" vertical="center" wrapText="1"/>
      <protection locked="0"/>
    </xf>
    <xf numFmtId="0" fontId="62" fillId="6" borderId="1" xfId="0" applyFont="1" applyFill="1" applyBorder="1" applyAlignment="1" applyProtection="1">
      <alignment horizontal="right" vertical="center" wrapText="1"/>
      <protection locked="0"/>
    </xf>
    <xf numFmtId="0" fontId="75" fillId="6" borderId="57" xfId="0" applyFont="1" applyFill="1" applyBorder="1" applyAlignment="1" applyProtection="1">
      <alignment horizontal="right" vertical="center"/>
      <protection locked="0"/>
    </xf>
    <xf numFmtId="0" fontId="77" fillId="6" borderId="55" xfId="0" applyFont="1" applyFill="1" applyBorder="1" applyAlignment="1" applyProtection="1">
      <alignment horizontal="right" vertical="center"/>
      <protection locked="0"/>
    </xf>
    <xf numFmtId="0" fontId="74" fillId="0" borderId="1" xfId="0" applyFont="1" applyFill="1" applyBorder="1" applyAlignment="1" applyProtection="1">
      <alignment horizontal="right" vertical="center"/>
      <protection locked="0"/>
    </xf>
    <xf numFmtId="0" fontId="75" fillId="6" borderId="1" xfId="0" applyFont="1" applyFill="1" applyBorder="1" applyAlignment="1" applyProtection="1">
      <alignment horizontal="right" vertical="center"/>
      <protection locked="0"/>
    </xf>
    <xf numFmtId="0" fontId="75" fillId="0" borderId="1" xfId="0" applyFont="1" applyFill="1" applyBorder="1" applyAlignment="1" applyProtection="1">
      <alignment horizontal="right" vertical="center"/>
      <protection locked="0"/>
    </xf>
    <xf numFmtId="38" fontId="75" fillId="5" borderId="1" xfId="2" applyNumberFormat="1" applyFont="1" applyFill="1" applyBorder="1" applyAlignment="1" applyProtection="1">
      <alignment horizontal="right" vertical="center" wrapText="1"/>
      <protection locked="0"/>
    </xf>
    <xf numFmtId="0" fontId="74" fillId="0" borderId="1" xfId="0" applyFont="1" applyFill="1" applyBorder="1" applyAlignment="1" applyProtection="1">
      <alignment horizontal="right" vertical="center" wrapText="1"/>
      <protection locked="0"/>
    </xf>
    <xf numFmtId="38" fontId="74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74" fillId="5" borderId="1" xfId="0" applyFont="1" applyFill="1" applyBorder="1" applyAlignment="1" applyProtection="1">
      <alignment horizontal="right" vertical="center"/>
      <protection locked="0"/>
    </xf>
    <xf numFmtId="0" fontId="79" fillId="0" borderId="0" xfId="0" applyFont="1" applyAlignment="1">
      <alignment horizontal="center"/>
    </xf>
    <xf numFmtId="0" fontId="79" fillId="0" borderId="0" xfId="0" applyFont="1"/>
    <xf numFmtId="0" fontId="80" fillId="0" borderId="0" xfId="0" applyFont="1" applyAlignment="1">
      <alignment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 vertical="center"/>
    </xf>
    <xf numFmtId="0" fontId="61" fillId="6" borderId="1" xfId="0" applyFont="1" applyFill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63" fillId="5" borderId="1" xfId="0" applyFont="1" applyFill="1" applyBorder="1" applyAlignment="1">
      <alignment horizontal="left" vertical="center"/>
    </xf>
    <xf numFmtId="0" fontId="63" fillId="5" borderId="1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14" fontId="63" fillId="5" borderId="1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3" fontId="81" fillId="0" borderId="0" xfId="0" applyNumberFormat="1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3" fontId="81" fillId="0" borderId="31" xfId="0" applyNumberFormat="1" applyFont="1" applyFill="1" applyBorder="1" applyAlignment="1">
      <alignment horizontal="center" vertical="center" wrapText="1"/>
    </xf>
    <xf numFmtId="3" fontId="81" fillId="0" borderId="32" xfId="0" applyNumberFormat="1" applyFont="1" applyFill="1" applyBorder="1" applyAlignment="1">
      <alignment horizontal="center" vertical="center" wrapText="1"/>
    </xf>
    <xf numFmtId="3" fontId="81" fillId="0" borderId="33" xfId="0" applyNumberFormat="1" applyFont="1" applyFill="1" applyBorder="1" applyAlignment="1">
      <alignment horizontal="center" vertical="center" wrapText="1"/>
    </xf>
    <xf numFmtId="0" fontId="81" fillId="0" borderId="31" xfId="0" applyFont="1" applyFill="1" applyBorder="1" applyAlignment="1">
      <alignment horizontal="center" vertical="center" wrapText="1"/>
    </xf>
    <xf numFmtId="0" fontId="81" fillId="0" borderId="32" xfId="0" applyFont="1" applyFill="1" applyBorder="1" applyAlignment="1">
      <alignment horizontal="center" vertical="center" wrapText="1"/>
    </xf>
    <xf numFmtId="0" fontId="81" fillId="0" borderId="33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82" fillId="0" borderId="88" xfId="0" applyFont="1" applyFill="1" applyBorder="1" applyAlignment="1">
      <alignment horizontal="left" vertical="center"/>
    </xf>
    <xf numFmtId="3" fontId="82" fillId="0" borderId="89" xfId="0" applyNumberFormat="1" applyFont="1" applyFill="1" applyBorder="1" applyAlignment="1">
      <alignment vertical="center"/>
    </xf>
    <xf numFmtId="3" fontId="82" fillId="0" borderId="90" xfId="0" applyNumberFormat="1" applyFont="1" applyFill="1" applyBorder="1" applyAlignment="1">
      <alignment vertical="center"/>
    </xf>
    <xf numFmtId="3" fontId="82" fillId="0" borderId="91" xfId="0" applyNumberFormat="1" applyFont="1" applyFill="1" applyBorder="1" applyAlignment="1">
      <alignment vertical="center"/>
    </xf>
    <xf numFmtId="0" fontId="81" fillId="0" borderId="92" xfId="0" applyFont="1" applyFill="1" applyBorder="1" applyAlignment="1" applyProtection="1">
      <alignment horizontal="left" vertical="center" wrapText="1"/>
      <protection locked="0"/>
    </xf>
    <xf numFmtId="3" fontId="81" fillId="0" borderId="26" xfId="0" applyNumberFormat="1" applyFont="1" applyFill="1" applyBorder="1" applyAlignment="1">
      <alignment vertical="center" wrapText="1"/>
    </xf>
    <xf numFmtId="3" fontId="81" fillId="0" borderId="27" xfId="0" applyNumberFormat="1" applyFont="1" applyFill="1" applyBorder="1" applyAlignment="1">
      <alignment vertical="center" wrapText="1"/>
    </xf>
    <xf numFmtId="3" fontId="81" fillId="0" borderId="28" xfId="0" applyNumberFormat="1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 wrapText="1"/>
    </xf>
    <xf numFmtId="3" fontId="61" fillId="0" borderId="0" xfId="0" applyNumberFormat="1" applyFont="1" applyFill="1" applyBorder="1" applyAlignment="1">
      <alignment vertical="center" wrapText="1"/>
    </xf>
    <xf numFmtId="0" fontId="81" fillId="0" borderId="93" xfId="0" applyFont="1" applyFill="1" applyBorder="1" applyAlignment="1" applyProtection="1">
      <alignment horizontal="left" vertical="center" wrapText="1"/>
      <protection locked="0"/>
    </xf>
    <xf numFmtId="3" fontId="81" fillId="0" borderId="29" xfId="0" applyNumberFormat="1" applyFont="1" applyFill="1" applyBorder="1" applyAlignment="1">
      <alignment vertical="center" wrapText="1"/>
    </xf>
    <xf numFmtId="3" fontId="81" fillId="0" borderId="21" xfId="0" applyNumberFormat="1" applyFont="1" applyFill="1" applyBorder="1" applyAlignment="1">
      <alignment vertical="center" wrapText="1"/>
    </xf>
    <xf numFmtId="3" fontId="81" fillId="0" borderId="30" xfId="0" applyNumberFormat="1" applyFont="1" applyFill="1" applyBorder="1" applyAlignment="1">
      <alignment vertical="center" wrapText="1"/>
    </xf>
    <xf numFmtId="38" fontId="81" fillId="0" borderId="94" xfId="2" applyNumberFormat="1" applyFont="1" applyFill="1" applyBorder="1" applyAlignment="1">
      <alignment horizontal="left" vertical="center" wrapText="1"/>
    </xf>
    <xf numFmtId="38" fontId="81" fillId="0" borderId="31" xfId="2" applyNumberFormat="1" applyFont="1" applyFill="1" applyBorder="1" applyAlignment="1">
      <alignment horizontal="right" vertical="center" wrapText="1"/>
    </xf>
    <xf numFmtId="38" fontId="81" fillId="0" borderId="32" xfId="2" applyNumberFormat="1" applyFont="1" applyFill="1" applyBorder="1" applyAlignment="1">
      <alignment horizontal="right" vertical="center" wrapText="1"/>
    </xf>
    <xf numFmtId="38" fontId="81" fillId="0" borderId="33" xfId="2" applyNumberFormat="1" applyFont="1" applyFill="1" applyBorder="1" applyAlignment="1">
      <alignment horizontal="right" vertical="center" wrapText="1"/>
    </xf>
    <xf numFmtId="38" fontId="63" fillId="0" borderId="0" xfId="2" applyNumberFormat="1" applyFont="1" applyFill="1" applyBorder="1" applyAlignment="1">
      <alignment horizontal="left" vertical="center" wrapText="1"/>
    </xf>
    <xf numFmtId="0" fontId="82" fillId="0" borderId="0" xfId="0" applyFont="1" applyAlignment="1">
      <alignment horizontal="left" vertical="center"/>
    </xf>
    <xf numFmtId="0" fontId="82" fillId="0" borderId="0" xfId="0" applyFont="1" applyAlignment="1">
      <alignment horizontal="center"/>
    </xf>
    <xf numFmtId="0" fontId="61" fillId="0" borderId="9" xfId="6" applyFont="1" applyBorder="1" applyAlignment="1">
      <alignment horizontal="center" vertical="top" wrapText="1"/>
    </xf>
    <xf numFmtId="0" fontId="61" fillId="0" borderId="140" xfId="6" applyFont="1" applyBorder="1" applyAlignment="1">
      <alignment horizontal="justify" vertical="top" wrapText="1"/>
    </xf>
    <xf numFmtId="0" fontId="63" fillId="0" borderId="140" xfId="6" applyFont="1" applyBorder="1" applyAlignment="1">
      <alignment horizontal="center"/>
    </xf>
    <xf numFmtId="0" fontId="63" fillId="0" borderId="145" xfId="6" applyFont="1" applyBorder="1" applyAlignment="1">
      <alignment horizontal="center"/>
    </xf>
    <xf numFmtId="0" fontId="61" fillId="0" borderId="144" xfId="6" applyFont="1" applyFill="1" applyBorder="1" applyAlignment="1">
      <alignment horizontal="justify" vertical="top" wrapText="1"/>
    </xf>
    <xf numFmtId="0" fontId="61" fillId="0" borderId="140" xfId="6" applyFont="1" applyFill="1" applyBorder="1" applyAlignment="1">
      <alignment horizontal="justify" vertical="top" wrapText="1"/>
    </xf>
    <xf numFmtId="3" fontId="61" fillId="0" borderId="140" xfId="6" applyNumberFormat="1" applyFont="1" applyFill="1" applyBorder="1" applyAlignment="1">
      <alignment horizontal="right" vertical="center" wrapText="1"/>
    </xf>
    <xf numFmtId="3" fontId="61" fillId="0" borderId="145" xfId="6" applyNumberFormat="1" applyFont="1" applyFill="1" applyBorder="1" applyAlignment="1">
      <alignment horizontal="right" vertical="center" wrapText="1"/>
    </xf>
    <xf numFmtId="0" fontId="63" fillId="0" borderId="144" xfId="6" applyFont="1" applyBorder="1" applyAlignment="1">
      <alignment horizontal="justify" vertical="top" wrapText="1"/>
    </xf>
    <xf numFmtId="0" fontId="63" fillId="0" borderId="140" xfId="6" applyFont="1" applyBorder="1" applyAlignment="1">
      <alignment horizontal="justify" vertical="top" wrapText="1"/>
    </xf>
    <xf numFmtId="0" fontId="63" fillId="0" borderId="140" xfId="6" applyFont="1" applyBorder="1" applyAlignment="1">
      <alignment horizontal="left" vertical="top" wrapText="1" indent="1"/>
    </xf>
    <xf numFmtId="3" fontId="63" fillId="0" borderId="140" xfId="6" applyNumberFormat="1" applyFont="1" applyBorder="1" applyAlignment="1">
      <alignment horizontal="right" vertical="center" wrapText="1"/>
    </xf>
    <xf numFmtId="3" fontId="63" fillId="0" borderId="145" xfId="6" applyNumberFormat="1" applyFont="1" applyBorder="1" applyAlignment="1">
      <alignment horizontal="right" vertical="center" wrapText="1"/>
    </xf>
    <xf numFmtId="3" fontId="63" fillId="0" borderId="140" xfId="6" applyNumberFormat="1" applyFont="1" applyFill="1" applyBorder="1" applyAlignment="1">
      <alignment horizontal="right" vertical="center" wrapText="1"/>
    </xf>
    <xf numFmtId="3" fontId="63" fillId="0" borderId="145" xfId="6" applyNumberFormat="1" applyFont="1" applyFill="1" applyBorder="1" applyAlignment="1">
      <alignment horizontal="right" vertical="center" wrapText="1"/>
    </xf>
    <xf numFmtId="49" fontId="63" fillId="0" borderId="140" xfId="6" applyNumberFormat="1" applyFont="1" applyBorder="1" applyAlignment="1">
      <alignment horizontal="justify" vertical="top" wrapText="1"/>
    </xf>
    <xf numFmtId="3" fontId="63" fillId="0" borderId="146" xfId="6" applyNumberFormat="1" applyFont="1" applyBorder="1" applyAlignment="1">
      <alignment horizontal="right" vertical="center" wrapText="1"/>
    </xf>
    <xf numFmtId="3" fontId="64" fillId="0" borderId="140" xfId="6" applyNumberFormat="1" applyFont="1" applyFill="1" applyBorder="1" applyAlignment="1">
      <alignment horizontal="right" vertical="center" wrapText="1"/>
    </xf>
    <xf numFmtId="3" fontId="64" fillId="0" borderId="146" xfId="6" applyNumberFormat="1" applyFont="1" applyFill="1" applyBorder="1" applyAlignment="1">
      <alignment horizontal="right" vertical="center" wrapText="1"/>
    </xf>
    <xf numFmtId="0" fontId="61" fillId="0" borderId="144" xfId="6" applyFont="1" applyBorder="1"/>
    <xf numFmtId="0" fontId="61" fillId="0" borderId="140" xfId="6" applyFont="1" applyBorder="1"/>
    <xf numFmtId="3" fontId="61" fillId="0" borderId="140" xfId="6" applyNumberFormat="1" applyFont="1" applyBorder="1"/>
    <xf numFmtId="3" fontId="61" fillId="0" borderId="146" xfId="6" applyNumberFormat="1" applyFont="1" applyBorder="1"/>
    <xf numFmtId="0" fontId="63" fillId="0" borderId="144" xfId="6" applyFont="1" applyBorder="1"/>
    <xf numFmtId="49" fontId="63" fillId="0" borderId="140" xfId="6" applyNumberFormat="1" applyFont="1" applyBorder="1"/>
    <xf numFmtId="0" fontId="63" fillId="0" borderId="140" xfId="6" applyFont="1" applyBorder="1" applyAlignment="1">
      <alignment horizontal="left" indent="1"/>
    </xf>
    <xf numFmtId="3" fontId="63" fillId="0" borderId="140" xfId="6" applyNumberFormat="1" applyFont="1" applyBorder="1"/>
    <xf numFmtId="3" fontId="63" fillId="0" borderId="145" xfId="6" applyNumberFormat="1" applyFont="1" applyBorder="1"/>
    <xf numFmtId="0" fontId="63" fillId="0" borderId="140" xfId="6" applyFont="1" applyBorder="1"/>
    <xf numFmtId="0" fontId="63" fillId="0" borderId="146" xfId="6" applyFont="1" applyBorder="1"/>
    <xf numFmtId="0" fontId="61" fillId="0" borderId="0" xfId="0" applyFont="1" applyAlignment="1">
      <alignment horizontal="center" vertical="center"/>
    </xf>
    <xf numFmtId="0" fontId="54" fillId="6" borderId="125" xfId="0" applyFont="1" applyFill="1" applyBorder="1" applyAlignment="1" applyProtection="1">
      <alignment horizontal="center" vertical="center" wrapText="1"/>
    </xf>
    <xf numFmtId="0" fontId="54" fillId="6" borderId="130" xfId="0" applyFont="1" applyFill="1" applyBorder="1" applyAlignment="1" applyProtection="1">
      <alignment horizontal="center" vertical="center" wrapText="1"/>
    </xf>
    <xf numFmtId="0" fontId="54" fillId="6" borderId="126" xfId="0" applyFont="1" applyFill="1" applyBorder="1" applyAlignment="1" applyProtection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1" fillId="6" borderId="8" xfId="0" applyFont="1" applyFill="1" applyBorder="1" applyAlignment="1" applyProtection="1">
      <alignment horizontal="center" vertical="center" wrapText="1"/>
      <protection locked="0"/>
    </xf>
    <xf numFmtId="49" fontId="61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1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61" fillId="6" borderId="1" xfId="0" applyFont="1" applyFill="1" applyBorder="1" applyAlignment="1" applyProtection="1">
      <alignment horizontal="center" vertical="center" wrapText="1"/>
      <protection locked="0"/>
    </xf>
    <xf numFmtId="0" fontId="63" fillId="6" borderId="8" xfId="0" applyFont="1" applyFill="1" applyBorder="1" applyAlignment="1" applyProtection="1">
      <alignment horizontal="center" vertical="center" textRotation="90"/>
      <protection locked="0"/>
    </xf>
    <xf numFmtId="0" fontId="63" fillId="6" borderId="1" xfId="0" applyFont="1" applyFill="1" applyBorder="1" applyAlignment="1" applyProtection="1">
      <alignment horizontal="center" vertical="center" textRotation="90"/>
      <protection locked="0"/>
    </xf>
    <xf numFmtId="38" fontId="61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61" fillId="6" borderId="9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center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75" fillId="6" borderId="8" xfId="0" applyFont="1" applyFill="1" applyBorder="1" applyAlignment="1" applyProtection="1">
      <alignment horizontal="center" vertical="center" wrapText="1"/>
      <protection locked="0"/>
    </xf>
    <xf numFmtId="49" fontId="62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2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55" fillId="6" borderId="8" xfId="0" applyFont="1" applyFill="1" applyBorder="1" applyAlignment="1" applyProtection="1">
      <alignment horizontal="center" vertical="center" wrapText="1"/>
      <protection locked="0"/>
    </xf>
    <xf numFmtId="0" fontId="55" fillId="6" borderId="1" xfId="0" applyFont="1" applyFill="1" applyBorder="1" applyAlignment="1" applyProtection="1">
      <alignment horizontal="center" vertical="center" wrapText="1"/>
      <protection locked="0"/>
    </xf>
    <xf numFmtId="0" fontId="62" fillId="6" borderId="8" xfId="0" applyFont="1" applyFill="1" applyBorder="1" applyAlignment="1" applyProtection="1">
      <alignment horizontal="center" vertical="center" textRotation="90" wrapText="1"/>
      <protection locked="0"/>
    </xf>
    <xf numFmtId="0" fontId="62" fillId="6" borderId="1" xfId="0" applyFont="1" applyFill="1" applyBorder="1" applyAlignment="1" applyProtection="1">
      <alignment horizontal="center" vertical="center" textRotation="90" wrapText="1"/>
      <protection locked="0"/>
    </xf>
    <xf numFmtId="38" fontId="75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75" fillId="6" borderId="9" xfId="0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Alignment="1">
      <alignment horizontal="center"/>
    </xf>
    <xf numFmtId="0" fontId="82" fillId="0" borderId="85" xfId="0" applyFont="1" applyFill="1" applyBorder="1" applyAlignment="1">
      <alignment horizontal="center" vertical="center"/>
    </xf>
    <xf numFmtId="0" fontId="82" fillId="0" borderId="87" xfId="0" applyFont="1" applyFill="1" applyBorder="1" applyAlignment="1">
      <alignment vertical="center"/>
    </xf>
    <xf numFmtId="3" fontId="82" fillId="0" borderId="19" xfId="0" applyNumberFormat="1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1" fillId="0" borderId="86" xfId="0" applyFont="1" applyFill="1" applyBorder="1" applyAlignment="1">
      <alignment horizontal="center" vertical="center"/>
    </xf>
    <xf numFmtId="3" fontId="82" fillId="0" borderId="11" xfId="0" applyNumberFormat="1" applyFont="1" applyFill="1" applyBorder="1" applyAlignment="1">
      <alignment horizontal="center" vertical="center"/>
    </xf>
    <xf numFmtId="3" fontId="82" fillId="0" borderId="26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28" xfId="0" applyNumberFormat="1" applyFont="1" applyFill="1" applyBorder="1" applyAlignment="1">
      <alignment horizontal="center" vertical="center"/>
    </xf>
    <xf numFmtId="0" fontId="81" fillId="0" borderId="27" xfId="0" applyFont="1" applyFill="1" applyBorder="1" applyAlignment="1">
      <alignment horizontal="center" vertical="center"/>
    </xf>
    <xf numFmtId="0" fontId="81" fillId="0" borderId="28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 wrapText="1"/>
    </xf>
    <xf numFmtId="0" fontId="61" fillId="6" borderId="12" xfId="0" applyFont="1" applyFill="1" applyBorder="1" applyAlignment="1">
      <alignment horizontal="center" vertical="center" wrapText="1"/>
    </xf>
    <xf numFmtId="0" fontId="61" fillId="6" borderId="128" xfId="0" applyFont="1" applyFill="1" applyBorder="1" applyAlignment="1">
      <alignment horizontal="center" vertical="center" wrapText="1"/>
    </xf>
    <xf numFmtId="0" fontId="61" fillId="6" borderId="63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/>
    </xf>
    <xf numFmtId="49" fontId="12" fillId="8" borderId="66" xfId="0" applyNumberFormat="1" applyFont="1" applyFill="1" applyBorder="1" applyAlignment="1" applyProtection="1">
      <alignment horizontal="center" vertical="center" wrapText="1"/>
    </xf>
    <xf numFmtId="49" fontId="12" fillId="8" borderId="67" xfId="0" applyNumberFormat="1" applyFont="1" applyFill="1" applyBorder="1" applyAlignment="1" applyProtection="1">
      <alignment horizontal="center" vertical="center" wrapText="1"/>
    </xf>
    <xf numFmtId="49" fontId="12" fillId="8" borderId="68" xfId="0" applyNumberFormat="1" applyFont="1" applyFill="1" applyBorder="1" applyAlignment="1" applyProtection="1">
      <alignment horizontal="center" vertical="center" wrapText="1"/>
    </xf>
    <xf numFmtId="38" fontId="18" fillId="8" borderId="21" xfId="2" applyNumberFormat="1" applyFont="1" applyFill="1" applyBorder="1" applyAlignment="1" applyProtection="1">
      <alignment horizontal="center" vertical="center" wrapText="1"/>
    </xf>
    <xf numFmtId="38" fontId="18" fillId="8" borderId="72" xfId="2" applyNumberFormat="1" applyFont="1" applyFill="1" applyBorder="1" applyAlignment="1" applyProtection="1">
      <alignment horizontal="center" vertical="center" wrapText="1"/>
    </xf>
    <xf numFmtId="38" fontId="18" fillId="8" borderId="70" xfId="2" applyNumberFormat="1" applyFont="1" applyFill="1" applyBorder="1" applyAlignment="1" applyProtection="1">
      <alignment horizontal="center" vertical="center" wrapText="1"/>
    </xf>
    <xf numFmtId="38" fontId="18" fillId="8" borderId="73" xfId="2" applyNumberFormat="1" applyFont="1" applyFill="1" applyBorder="1" applyAlignment="1" applyProtection="1">
      <alignment horizontal="center" vertical="center" wrapText="1"/>
    </xf>
    <xf numFmtId="49" fontId="18" fillId="8" borderId="69" xfId="0" applyNumberFormat="1" applyFont="1" applyFill="1" applyBorder="1" applyAlignment="1" applyProtection="1">
      <alignment horizontal="center" vertical="center" textRotation="90" wrapText="1"/>
    </xf>
    <xf numFmtId="49" fontId="18" fillId="8" borderId="71" xfId="0" applyNumberFormat="1" applyFont="1" applyFill="1" applyBorder="1" applyAlignment="1" applyProtection="1">
      <alignment horizontal="center" vertical="center" textRotation="90" wrapText="1"/>
    </xf>
    <xf numFmtId="0" fontId="18" fillId="8" borderId="21" xfId="0" applyFont="1" applyFill="1" applyBorder="1" applyAlignment="1" applyProtection="1">
      <alignment horizontal="center" vertical="center" wrapText="1"/>
    </xf>
    <xf numFmtId="0" fontId="18" fillId="8" borderId="72" xfId="0" applyFont="1" applyFill="1" applyBorder="1" applyAlignment="1" applyProtection="1">
      <alignment horizontal="center" vertical="center" wrapText="1"/>
    </xf>
    <xf numFmtId="0" fontId="18" fillId="8" borderId="21" xfId="0" applyFont="1" applyFill="1" applyBorder="1" applyAlignment="1" applyProtection="1">
      <alignment horizontal="center" vertical="center" textRotation="90" wrapText="1"/>
    </xf>
    <xf numFmtId="0" fontId="18" fillId="8" borderId="72" xfId="0" applyFont="1" applyFill="1" applyBorder="1" applyAlignment="1" applyProtection="1">
      <alignment horizontal="center" vertical="center" textRotation="90" wrapText="1"/>
    </xf>
    <xf numFmtId="49" fontId="12" fillId="6" borderId="66" xfId="0" applyNumberFormat="1" applyFont="1" applyFill="1" applyBorder="1" applyAlignment="1" applyProtection="1">
      <alignment horizontal="center" vertical="center" wrapText="1"/>
    </xf>
    <xf numFmtId="49" fontId="12" fillId="6" borderId="67" xfId="0" applyNumberFormat="1" applyFont="1" applyFill="1" applyBorder="1" applyAlignment="1" applyProtection="1">
      <alignment horizontal="center" vertical="center" wrapText="1"/>
    </xf>
    <xf numFmtId="49" fontId="12" fillId="6" borderId="68" xfId="0" applyNumberFormat="1" applyFont="1" applyFill="1" applyBorder="1" applyAlignment="1" applyProtection="1">
      <alignment horizontal="center" vertical="center" wrapText="1"/>
    </xf>
    <xf numFmtId="49" fontId="18" fillId="6" borderId="69" xfId="0" applyNumberFormat="1" applyFont="1" applyFill="1" applyBorder="1" applyAlignment="1" applyProtection="1">
      <alignment horizontal="center" vertical="center" textRotation="90" wrapText="1"/>
    </xf>
    <xf numFmtId="49" fontId="18" fillId="6" borderId="71" xfId="0" applyNumberFormat="1" applyFont="1" applyFill="1" applyBorder="1" applyAlignment="1" applyProtection="1">
      <alignment horizontal="center" vertical="center" textRotation="90" wrapText="1"/>
    </xf>
    <xf numFmtId="0" fontId="18" fillId="6" borderId="21" xfId="0" applyFont="1" applyFill="1" applyBorder="1" applyAlignment="1" applyProtection="1">
      <alignment horizontal="center" vertical="center" wrapText="1"/>
    </xf>
    <xf numFmtId="0" fontId="18" fillId="6" borderId="72" xfId="0" applyFont="1" applyFill="1" applyBorder="1" applyAlignment="1" applyProtection="1">
      <alignment horizontal="center" vertical="center" wrapText="1"/>
    </xf>
    <xf numFmtId="0" fontId="18" fillId="6" borderId="21" xfId="0" applyFont="1" applyFill="1" applyBorder="1" applyAlignment="1" applyProtection="1">
      <alignment horizontal="center" vertical="center" textRotation="90"/>
    </xf>
    <xf numFmtId="0" fontId="18" fillId="6" borderId="72" xfId="0" applyFont="1" applyFill="1" applyBorder="1" applyAlignment="1" applyProtection="1">
      <alignment horizontal="center" vertical="center" textRotation="90"/>
    </xf>
    <xf numFmtId="38" fontId="18" fillId="6" borderId="21" xfId="2" applyNumberFormat="1" applyFont="1" applyFill="1" applyBorder="1" applyAlignment="1" applyProtection="1">
      <alignment horizontal="center" vertical="center" wrapText="1"/>
    </xf>
    <xf numFmtId="38" fontId="18" fillId="6" borderId="72" xfId="2" applyNumberFormat="1" applyFont="1" applyFill="1" applyBorder="1" applyAlignment="1" applyProtection="1">
      <alignment horizontal="center" vertical="center" wrapText="1"/>
    </xf>
    <xf numFmtId="38" fontId="18" fillId="6" borderId="70" xfId="2" applyNumberFormat="1" applyFont="1" applyFill="1" applyBorder="1" applyAlignment="1" applyProtection="1">
      <alignment horizontal="center" vertical="center" wrapText="1"/>
    </xf>
    <xf numFmtId="38" fontId="18" fillId="6" borderId="73" xfId="2" applyNumberFormat="1" applyFont="1" applyFill="1" applyBorder="1" applyAlignment="1" applyProtection="1">
      <alignment horizontal="center" vertical="center" wrapText="1"/>
    </xf>
    <xf numFmtId="0" fontId="20" fillId="6" borderId="66" xfId="0" applyFont="1" applyFill="1" applyBorder="1" applyAlignment="1" applyProtection="1">
      <alignment horizontal="center" vertical="center" wrapText="1"/>
    </xf>
    <xf numFmtId="0" fontId="20" fillId="6" borderId="67" xfId="0" applyFont="1" applyFill="1" applyBorder="1" applyAlignment="1" applyProtection="1">
      <alignment horizontal="center" vertical="center" wrapText="1"/>
    </xf>
    <xf numFmtId="0" fontId="20" fillId="6" borderId="68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54" fillId="0" borderId="0" xfId="6" applyFont="1" applyBorder="1" applyAlignment="1">
      <alignment horizontal="left"/>
    </xf>
    <xf numFmtId="0" fontId="56" fillId="0" borderId="110" xfId="6" applyFont="1" applyBorder="1" applyAlignment="1">
      <alignment vertical="center" wrapText="1"/>
    </xf>
    <xf numFmtId="0" fontId="63" fillId="0" borderId="144" xfId="6" applyFont="1" applyBorder="1" applyAlignment="1">
      <alignment horizontal="justify" vertical="top" wrapText="1"/>
    </xf>
    <xf numFmtId="0" fontId="63" fillId="0" borderId="140" xfId="6" applyFont="1" applyBorder="1" applyAlignment="1">
      <alignment horizontal="justify" vertical="top" wrapText="1"/>
    </xf>
    <xf numFmtId="0" fontId="61" fillId="0" borderId="0" xfId="6" applyFont="1" applyBorder="1" applyAlignment="1">
      <alignment horizontal="center"/>
    </xf>
    <xf numFmtId="0" fontId="63" fillId="0" borderId="0" xfId="6" applyFont="1" applyBorder="1" applyAlignment="1">
      <alignment horizontal="justify" vertical="top" wrapText="1"/>
    </xf>
    <xf numFmtId="0" fontId="63" fillId="0" borderId="7" xfId="6" applyFont="1" applyBorder="1" applyAlignment="1">
      <alignment horizontal="justify" vertical="top" wrapText="1"/>
    </xf>
    <xf numFmtId="0" fontId="63" fillId="0" borderId="8" xfId="6" applyFont="1" applyBorder="1" applyAlignment="1">
      <alignment horizontal="justify" vertical="top" wrapText="1"/>
    </xf>
    <xf numFmtId="0" fontId="66" fillId="19" borderId="0" xfId="0" applyFont="1" applyFill="1" applyAlignment="1">
      <alignment horizontal="left" wrapText="1"/>
    </xf>
    <xf numFmtId="0" fontId="55" fillId="0" borderId="0" xfId="6" applyFont="1" applyAlignment="1">
      <alignment horizontal="center"/>
    </xf>
    <xf numFmtId="0" fontId="62" fillId="0" borderId="0" xfId="11" applyFont="1" applyFill="1" applyAlignment="1">
      <alignment horizontal="center" wrapText="1"/>
    </xf>
    <xf numFmtId="0" fontId="56" fillId="0" borderId="0" xfId="11" applyFont="1" applyFill="1" applyAlignment="1"/>
    <xf numFmtId="0" fontId="55" fillId="0" borderId="0" xfId="7" applyFont="1" applyFill="1" applyBorder="1" applyAlignment="1">
      <alignment horizontal="center" vertical="top" wrapText="1"/>
    </xf>
    <xf numFmtId="0" fontId="62" fillId="0" borderId="0" xfId="6" applyFont="1" applyFill="1" applyBorder="1" applyAlignment="1">
      <alignment horizontal="center" vertical="top" wrapText="1"/>
    </xf>
    <xf numFmtId="0" fontId="56" fillId="0" borderId="0" xfId="6" applyFont="1" applyFill="1" applyBorder="1"/>
    <xf numFmtId="0" fontId="61" fillId="0" borderId="0" xfId="6" applyFont="1" applyAlignment="1">
      <alignment horizontal="center" vertical="center" wrapText="1"/>
    </xf>
    <xf numFmtId="0" fontId="61" fillId="0" borderId="12" xfId="6" applyFont="1" applyBorder="1" applyAlignment="1">
      <alignment horizontal="center" vertical="center"/>
    </xf>
    <xf numFmtId="0" fontId="61" fillId="0" borderId="63" xfId="6" applyFont="1" applyBorder="1" applyAlignment="1">
      <alignment horizontal="center" vertical="center"/>
    </xf>
    <xf numFmtId="0" fontId="61" fillId="0" borderId="125" xfId="6" applyFont="1" applyBorder="1" applyAlignment="1">
      <alignment horizontal="center"/>
    </xf>
    <xf numFmtId="0" fontId="61" fillId="0" borderId="126" xfId="6" applyFont="1" applyBorder="1" applyAlignment="1">
      <alignment horizontal="center"/>
    </xf>
    <xf numFmtId="0" fontId="61" fillId="6" borderId="1" xfId="0" applyFont="1" applyFill="1" applyBorder="1" applyAlignment="1" applyProtection="1">
      <alignment horizontal="center" vertical="center" wrapText="1"/>
    </xf>
    <xf numFmtId="0" fontId="61" fillId="6" borderId="141" xfId="0" applyFont="1" applyFill="1" applyBorder="1" applyAlignment="1" applyProtection="1">
      <alignment horizontal="center" vertical="center" wrapText="1"/>
    </xf>
    <xf numFmtId="0" fontId="61" fillId="6" borderId="142" xfId="0" applyFont="1" applyFill="1" applyBorder="1" applyAlignment="1" applyProtection="1">
      <alignment horizontal="center" vertical="center" wrapText="1"/>
    </xf>
    <xf numFmtId="0" fontId="61" fillId="6" borderId="143" xfId="0" applyFont="1" applyFill="1" applyBorder="1" applyAlignment="1" applyProtection="1">
      <alignment horizontal="center" vertical="center" wrapText="1"/>
    </xf>
    <xf numFmtId="0" fontId="61" fillId="6" borderId="140" xfId="0" applyFont="1" applyFill="1" applyBorder="1" applyAlignment="1" applyProtection="1">
      <alignment horizontal="center" vertical="center" wrapText="1"/>
    </xf>
    <xf numFmtId="0" fontId="61" fillId="6" borderId="125" xfId="0" applyFont="1" applyFill="1" applyBorder="1" applyAlignment="1" applyProtection="1">
      <alignment horizontal="center" vertical="center" wrapText="1"/>
    </xf>
    <xf numFmtId="0" fontId="61" fillId="6" borderId="130" xfId="0" applyFont="1" applyFill="1" applyBorder="1" applyAlignment="1" applyProtection="1">
      <alignment horizontal="center" vertical="center" wrapText="1"/>
    </xf>
    <xf numFmtId="0" fontId="61" fillId="6" borderId="126" xfId="0" applyFont="1" applyFill="1" applyBorder="1" applyAlignment="1" applyProtection="1">
      <alignment horizontal="center" vertical="center" wrapText="1"/>
    </xf>
    <xf numFmtId="38" fontId="30" fillId="6" borderId="79" xfId="2" applyNumberFormat="1" applyFont="1" applyFill="1" applyBorder="1" applyAlignment="1">
      <alignment horizontal="left" vertical="center" wrapText="1"/>
    </xf>
    <xf numFmtId="38" fontId="30" fillId="6" borderId="80" xfId="2" applyNumberFormat="1" applyFont="1" applyFill="1" applyBorder="1" applyAlignment="1">
      <alignment horizontal="left" vertical="center" wrapText="1"/>
    </xf>
    <xf numFmtId="38" fontId="30" fillId="6" borderId="81" xfId="2" applyNumberFormat="1" applyFont="1" applyFill="1" applyBorder="1" applyAlignment="1">
      <alignment horizontal="left" vertical="center" wrapText="1"/>
    </xf>
    <xf numFmtId="38" fontId="30" fillId="2" borderId="36" xfId="2" applyNumberFormat="1" applyFont="1" applyFill="1" applyBorder="1" applyAlignment="1">
      <alignment horizontal="left" vertical="center" wrapText="1"/>
    </xf>
    <xf numFmtId="38" fontId="30" fillId="2" borderId="37" xfId="2" applyNumberFormat="1" applyFont="1" applyFill="1" applyBorder="1" applyAlignment="1">
      <alignment horizontal="left" vertical="center" wrapText="1"/>
    </xf>
    <xf numFmtId="38" fontId="30" fillId="2" borderId="34" xfId="2" applyNumberFormat="1" applyFont="1" applyFill="1" applyBorder="1" applyAlignment="1">
      <alignment horizontal="left" vertical="center" wrapText="1"/>
    </xf>
    <xf numFmtId="38" fontId="30" fillId="7" borderId="66" xfId="2" applyNumberFormat="1" applyFont="1" applyFill="1" applyBorder="1" applyAlignment="1">
      <alignment horizontal="left" vertical="center" wrapText="1"/>
    </xf>
    <xf numFmtId="38" fontId="30" fillId="7" borderId="67" xfId="2" applyNumberFormat="1" applyFont="1" applyFill="1" applyBorder="1" applyAlignment="1">
      <alignment horizontal="left" vertical="center" wrapText="1"/>
    </xf>
    <xf numFmtId="38" fontId="30" fillId="12" borderId="19" xfId="2" applyNumberFormat="1" applyFont="1" applyFill="1" applyBorder="1" applyAlignment="1">
      <alignment horizontal="left" vertical="center" wrapText="1"/>
    </xf>
    <xf numFmtId="38" fontId="30" fillId="12" borderId="11" xfId="2" applyNumberFormat="1" applyFont="1" applyFill="1" applyBorder="1" applyAlignment="1">
      <alignment horizontal="left" vertical="center" wrapText="1"/>
    </xf>
    <xf numFmtId="38" fontId="30" fillId="12" borderId="48" xfId="2" applyNumberFormat="1" applyFont="1" applyFill="1" applyBorder="1" applyAlignment="1">
      <alignment horizontal="left" vertical="center" wrapText="1"/>
    </xf>
    <xf numFmtId="38" fontId="30" fillId="14" borderId="36" xfId="2" applyNumberFormat="1" applyFont="1" applyFill="1" applyBorder="1" applyAlignment="1">
      <alignment horizontal="left" vertical="center" wrapText="1"/>
    </xf>
    <xf numFmtId="38" fontId="30" fillId="14" borderId="37" xfId="2" applyNumberFormat="1" applyFont="1" applyFill="1" applyBorder="1" applyAlignment="1">
      <alignment horizontal="left" vertical="center" wrapText="1"/>
    </xf>
    <xf numFmtId="38" fontId="30" fillId="14" borderId="34" xfId="2" applyNumberFormat="1" applyFont="1" applyFill="1" applyBorder="1" applyAlignment="1">
      <alignment horizontal="left" vertical="center" wrapText="1"/>
    </xf>
  </cellXfs>
  <cellStyles count="13">
    <cellStyle name="Ezres" xfId="2" builtinId="3"/>
    <cellStyle name="költségvetési tábla" xfId="3"/>
    <cellStyle name="Normál" xfId="0" builtinId="0"/>
    <cellStyle name="Normál 2" xfId="6"/>
    <cellStyle name="Normál 2 2" xfId="12"/>
    <cellStyle name="Normál 3" xfId="11"/>
    <cellStyle name="Normál 4" xfId="9"/>
    <cellStyle name="Normál 5" xfId="10"/>
    <cellStyle name="Normál_Másolat eredetijeEves beszamolo_730161_2013_04_15_10_52" xfId="7"/>
    <cellStyle name="Oszlopszint_1" xfId="1" builtinId="2" iLevel="0"/>
    <cellStyle name="számérték" xfId="4"/>
    <cellStyle name="Százalék" xfId="5" builtinId="5"/>
    <cellStyle name="Százalék 2" xfId="8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F2B800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="75" zoomScaleNormal="80" zoomScaleSheetLayoutView="75" workbookViewId="0"/>
  </sheetViews>
  <sheetFormatPr defaultColWidth="9.140625" defaultRowHeight="15" x14ac:dyDescent="0.2"/>
  <cols>
    <col min="1" max="1" width="51.5703125" style="1304" customWidth="1"/>
    <col min="2" max="2" width="3.85546875" style="1302" customWidth="1"/>
    <col min="3" max="3" width="15.28515625" style="1303" customWidth="1"/>
    <col min="4" max="4" width="15.28515625" style="1304" customWidth="1"/>
    <col min="5" max="5" width="12.140625" style="1305" customWidth="1"/>
    <col min="6" max="6" width="15.28515625" style="1304" customWidth="1"/>
    <col min="7" max="7" width="11.28515625" style="1304" customWidth="1"/>
    <col min="8" max="8" width="2.140625" style="1306" customWidth="1"/>
    <col min="9" max="9" width="51.42578125" style="1304" customWidth="1"/>
    <col min="10" max="10" width="3.5703125" style="1302" customWidth="1"/>
    <col min="11" max="12" width="15.28515625" style="1304" customWidth="1"/>
    <col min="13" max="13" width="12.140625" style="1305" customWidth="1"/>
    <col min="14" max="14" width="15.28515625" style="1306" customWidth="1"/>
    <col min="15" max="15" width="11.28515625" style="1306" customWidth="1"/>
    <col min="16" max="16384" width="9.140625" style="1304"/>
  </cols>
  <sheetData>
    <row r="1" spans="1:15" x14ac:dyDescent="0.2">
      <c r="A1" s="1307" t="s">
        <v>2059</v>
      </c>
    </row>
    <row r="2" spans="1:15" x14ac:dyDescent="0.2">
      <c r="A2" s="1308"/>
    </row>
    <row r="3" spans="1:15" x14ac:dyDescent="0.2">
      <c r="A3" s="1675" t="s">
        <v>2049</v>
      </c>
      <c r="B3" s="1675"/>
      <c r="C3" s="1675"/>
      <c r="D3" s="1675"/>
      <c r="E3" s="1675"/>
      <c r="F3" s="1675"/>
      <c r="G3" s="1675"/>
      <c r="H3" s="1675"/>
      <c r="I3" s="1675"/>
      <c r="J3" s="1675"/>
      <c r="K3" s="1675"/>
      <c r="L3" s="1675"/>
      <c r="M3" s="1675"/>
      <c r="N3" s="1675"/>
      <c r="O3" s="1301"/>
    </row>
    <row r="4" spans="1:15" x14ac:dyDescent="0.2">
      <c r="A4" s="1675" t="s">
        <v>1893</v>
      </c>
      <c r="B4" s="1675"/>
      <c r="C4" s="1675"/>
      <c r="D4" s="1675"/>
      <c r="E4" s="1675"/>
      <c r="F4" s="1675"/>
      <c r="G4" s="1675"/>
      <c r="H4" s="1675"/>
      <c r="I4" s="1675"/>
      <c r="J4" s="1675"/>
      <c r="K4" s="1675"/>
      <c r="L4" s="1675"/>
      <c r="M4" s="1675"/>
      <c r="N4" s="1675"/>
      <c r="O4" s="1301"/>
    </row>
    <row r="5" spans="1:15" x14ac:dyDescent="0.2">
      <c r="A5" s="1675" t="s">
        <v>1783</v>
      </c>
      <c r="B5" s="1675"/>
      <c r="C5" s="1675"/>
      <c r="D5" s="1675"/>
      <c r="E5" s="1675"/>
      <c r="F5" s="1675"/>
      <c r="G5" s="1675"/>
      <c r="H5" s="1675"/>
      <c r="I5" s="1675"/>
      <c r="J5" s="1675"/>
      <c r="K5" s="1675"/>
      <c r="L5" s="1675"/>
      <c r="M5" s="1675"/>
      <c r="N5" s="1675"/>
      <c r="O5" s="1301"/>
    </row>
    <row r="6" spans="1:15" ht="36.75" customHeight="1" x14ac:dyDescent="0.2"/>
    <row r="7" spans="1:15" s="1239" customFormat="1" ht="21" customHeight="1" x14ac:dyDescent="0.2">
      <c r="A7" s="1" t="s">
        <v>0</v>
      </c>
      <c r="B7" s="1"/>
      <c r="C7" s="1">
        <v>2016</v>
      </c>
      <c r="D7" s="1"/>
      <c r="E7" s="1"/>
      <c r="F7" s="1"/>
      <c r="G7" s="1"/>
      <c r="H7" s="1242"/>
      <c r="I7" s="1" t="s">
        <v>3</v>
      </c>
      <c r="J7" s="1"/>
      <c r="K7" s="1676">
        <v>2016</v>
      </c>
      <c r="L7" s="1677"/>
      <c r="M7" s="1677"/>
      <c r="N7" s="1677"/>
      <c r="O7" s="1678"/>
    </row>
    <row r="8" spans="1:15" s="1385" customFormat="1" ht="28.5" customHeight="1" x14ac:dyDescent="0.2">
      <c r="A8" s="1"/>
      <c r="B8" s="1"/>
      <c r="C8" s="1243" t="s">
        <v>1450</v>
      </c>
      <c r="D8" s="1244" t="s">
        <v>1451</v>
      </c>
      <c r="E8" s="1244" t="s">
        <v>1507</v>
      </c>
      <c r="F8" s="1244" t="s">
        <v>54</v>
      </c>
      <c r="G8" s="1244" t="s">
        <v>2028</v>
      </c>
      <c r="H8" s="1245"/>
      <c r="I8" s="1"/>
      <c r="J8" s="1"/>
      <c r="K8" s="1243" t="s">
        <v>1450</v>
      </c>
      <c r="L8" s="1244" t="s">
        <v>1451</v>
      </c>
      <c r="M8" s="1244" t="s">
        <v>1507</v>
      </c>
      <c r="N8" s="1244" t="s">
        <v>54</v>
      </c>
      <c r="O8" s="1244" t="s">
        <v>2028</v>
      </c>
    </row>
    <row r="9" spans="1:15" s="1239" customFormat="1" ht="28.5" customHeight="1" x14ac:dyDescent="0.2">
      <c r="A9" s="1246" t="s">
        <v>4</v>
      </c>
      <c r="B9" s="1244"/>
      <c r="C9" s="1247">
        <f>SUM(C10:C14)</f>
        <v>1155606182</v>
      </c>
      <c r="D9" s="1247">
        <f>SUM(D10:D14)</f>
        <v>1299358566</v>
      </c>
      <c r="E9" s="1248">
        <f>SUM(D9-C9)</f>
        <v>143752384</v>
      </c>
      <c r="F9" s="1247">
        <f>SUM(F10:F14)</f>
        <v>953777946</v>
      </c>
      <c r="G9" s="1249">
        <f>F9/D9</f>
        <v>0.73403752509682541</v>
      </c>
      <c r="H9" s="1250"/>
      <c r="I9" s="1246" t="s">
        <v>5</v>
      </c>
      <c r="J9" s="1251"/>
      <c r="K9" s="1247">
        <f>SUM(K10,K13,K17,K18)</f>
        <v>866313182</v>
      </c>
      <c r="L9" s="1247">
        <f>SUM(L10,L13,L17,L18)</f>
        <v>1097725710</v>
      </c>
      <c r="M9" s="1248">
        <f>SUM(M10,M13,M17,M18)</f>
        <v>231412528</v>
      </c>
      <c r="N9" s="1247">
        <f>SUM(N10,N13,N17,N18)</f>
        <v>1343858875</v>
      </c>
      <c r="O9" s="1249">
        <f>N9/L9</f>
        <v>1.2242210078144202</v>
      </c>
    </row>
    <row r="10" spans="1:15" s="1239" customFormat="1" ht="18.75" customHeight="1" x14ac:dyDescent="0.2">
      <c r="A10" s="1252" t="s">
        <v>1178</v>
      </c>
      <c r="B10" s="1290" t="s">
        <v>774</v>
      </c>
      <c r="C10" s="1253">
        <f>SUM('03 KI ÖSSZ'!P10)</f>
        <v>313623432</v>
      </c>
      <c r="D10" s="1254">
        <f>SUM('03 KI ÖSSZ'!Q10)</f>
        <v>327793084</v>
      </c>
      <c r="E10" s="1255">
        <f>SUM(D10-C10)</f>
        <v>14169652</v>
      </c>
      <c r="F10" s="1254">
        <f>SUM(A40+'03 KI ÖSSZ'!R10)</f>
        <v>313307569</v>
      </c>
      <c r="G10" s="1256">
        <f>F10/D10</f>
        <v>0.95580896697625262</v>
      </c>
      <c r="H10" s="1257"/>
      <c r="I10" s="1252" t="s">
        <v>1486</v>
      </c>
      <c r="J10" s="1290" t="s">
        <v>153</v>
      </c>
      <c r="K10" s="1253">
        <f>SUM('02 BE ÖSSZ'!P14)</f>
        <v>331255732</v>
      </c>
      <c r="L10" s="1254">
        <f>SUM('02 BE ÖSSZ'!Q14)</f>
        <v>359328654</v>
      </c>
      <c r="M10" s="1255">
        <f t="shared" ref="M10:M18" si="0">SUM(L10-K10)</f>
        <v>28072922</v>
      </c>
      <c r="N10" s="1254">
        <f>SUM('02 BE ÖSSZ'!R14)</f>
        <v>368419439</v>
      </c>
      <c r="O10" s="1256">
        <f>N10/L10</f>
        <v>1.0252993600671769</v>
      </c>
    </row>
    <row r="11" spans="1:15" s="1239" customFormat="1" ht="18.75" customHeight="1" x14ac:dyDescent="0.2">
      <c r="A11" s="1252" t="s">
        <v>1211</v>
      </c>
      <c r="B11" s="1290" t="s">
        <v>775</v>
      </c>
      <c r="C11" s="1253">
        <f>SUM('03 KI ÖSSZ'!P11)</f>
        <v>89538957</v>
      </c>
      <c r="D11" s="1254">
        <f>SUM('03 KI ÖSSZ'!Q11)</f>
        <v>95005639</v>
      </c>
      <c r="E11" s="1255">
        <f t="shared" ref="E11:E32" si="1">SUM(D11-C11)</f>
        <v>5466682</v>
      </c>
      <c r="F11" s="1254">
        <f>SUM('03 KI ÖSSZ'!R11)</f>
        <v>91114904</v>
      </c>
      <c r="G11" s="1256">
        <f t="shared" ref="G11:G32" si="2">F11/D11</f>
        <v>0.95904732560137829</v>
      </c>
      <c r="H11" s="1257"/>
      <c r="I11" s="1258" t="s">
        <v>1412</v>
      </c>
      <c r="J11" s="1291"/>
      <c r="K11" s="1292">
        <f>SUM('02 BE ÖSSZ'!D8)</f>
        <v>292405732</v>
      </c>
      <c r="L11" s="1293">
        <f>SUM('02 BE ÖSSZ'!E8)</f>
        <v>341697120</v>
      </c>
      <c r="M11" s="1255">
        <f t="shared" si="0"/>
        <v>49291388</v>
      </c>
      <c r="N11" s="1293">
        <f>SUM('02 BE ÖSSZ'!F8)</f>
        <v>343133550</v>
      </c>
      <c r="O11" s="1256">
        <f t="shared" ref="O11:O28" si="3">N11/L11</f>
        <v>1.0042038106730311</v>
      </c>
    </row>
    <row r="12" spans="1:15" s="1239" customFormat="1" ht="18.75" customHeight="1" x14ac:dyDescent="0.2">
      <c r="A12" s="1252" t="s">
        <v>1494</v>
      </c>
      <c r="B12" s="1290" t="s">
        <v>840</v>
      </c>
      <c r="C12" s="1253">
        <f>SUM('03 KI ÖSSZ'!P17)</f>
        <v>267359000</v>
      </c>
      <c r="D12" s="1254">
        <f>SUM('03 KI ÖSSZ'!Q17)</f>
        <v>324928777</v>
      </c>
      <c r="E12" s="1255">
        <f t="shared" si="1"/>
        <v>57569777</v>
      </c>
      <c r="F12" s="1254">
        <f>SUM('03 KI ÖSSZ'!R17)</f>
        <v>311410774</v>
      </c>
      <c r="G12" s="1256">
        <f t="shared" si="2"/>
        <v>0.95839702741995059</v>
      </c>
      <c r="H12" s="1257"/>
      <c r="I12" s="1259" t="s">
        <v>1453</v>
      </c>
      <c r="J12" s="1291"/>
      <c r="K12" s="1292">
        <f>SUM('02 BE ÖSSZ'!D13)</f>
        <v>38850000</v>
      </c>
      <c r="L12" s="1293">
        <f>SUM('02 BE ÖSSZ'!E13)</f>
        <v>16767640</v>
      </c>
      <c r="M12" s="1255">
        <f t="shared" si="0"/>
        <v>-22082360</v>
      </c>
      <c r="N12" s="1293">
        <f>SUM('02 BE ÖSSZ'!F13)</f>
        <v>24401565</v>
      </c>
      <c r="O12" s="1256">
        <f t="shared" si="3"/>
        <v>1.4552772483187855</v>
      </c>
    </row>
    <row r="13" spans="1:15" s="1239" customFormat="1" ht="18.75" customHeight="1" x14ac:dyDescent="0.2">
      <c r="A13" s="1252" t="s">
        <v>1495</v>
      </c>
      <c r="B13" s="1290" t="s">
        <v>976</v>
      </c>
      <c r="C13" s="1253">
        <f>SUM('03 KI ÖSSZ'!P26)</f>
        <v>15800000</v>
      </c>
      <c r="D13" s="1254">
        <f>SUM('03 KI ÖSSZ'!Q26)</f>
        <v>16362600</v>
      </c>
      <c r="E13" s="1255">
        <f t="shared" si="1"/>
        <v>562600</v>
      </c>
      <c r="F13" s="1254">
        <f>SUM('03 KI ÖSSZ'!R26)</f>
        <v>11492742</v>
      </c>
      <c r="G13" s="1256">
        <f t="shared" si="2"/>
        <v>0.70237871731876356</v>
      </c>
      <c r="H13" s="1257"/>
      <c r="I13" s="1252" t="s">
        <v>1487</v>
      </c>
      <c r="J13" s="1290" t="s">
        <v>482</v>
      </c>
      <c r="K13" s="1253">
        <f>SUM('02 BE ÖSSZ'!P27)</f>
        <v>503700000</v>
      </c>
      <c r="L13" s="1254">
        <f>SUM('02 BE ÖSSZ'!Q27)</f>
        <v>703020000</v>
      </c>
      <c r="M13" s="1255">
        <f t="shared" si="0"/>
        <v>199320000</v>
      </c>
      <c r="N13" s="1254">
        <f>SUM('02 BE ÖSSZ'!R27)</f>
        <v>868856127</v>
      </c>
      <c r="O13" s="1256">
        <f t="shared" si="3"/>
        <v>1.2358910514636852</v>
      </c>
    </row>
    <row r="14" spans="1:15" s="1239" customFormat="1" ht="18.75" customHeight="1" x14ac:dyDescent="0.2">
      <c r="A14" s="1252" t="s">
        <v>1496</v>
      </c>
      <c r="B14" s="1290" t="s">
        <v>1028</v>
      </c>
      <c r="C14" s="1253">
        <f>SUM(C15,C18)</f>
        <v>469284793</v>
      </c>
      <c r="D14" s="1254">
        <f>SUM(D15,D18)</f>
        <v>535268466</v>
      </c>
      <c r="E14" s="1255">
        <f t="shared" si="1"/>
        <v>65983673</v>
      </c>
      <c r="F14" s="1254">
        <f>SUM('03 KI ÖSSZ'!R33)</f>
        <v>226451957</v>
      </c>
      <c r="G14" s="1256">
        <f t="shared" si="2"/>
        <v>0.4230623909012417</v>
      </c>
      <c r="H14" s="1257"/>
      <c r="I14" s="1260" t="s">
        <v>1566</v>
      </c>
      <c r="J14" s="1294"/>
      <c r="K14" s="1292">
        <f>SUM('02 BE ÖSSZ'!D24)</f>
        <v>180000000</v>
      </c>
      <c r="L14" s="1292">
        <f>SUM('02 BE ÖSSZ'!E24)</f>
        <v>362000000</v>
      </c>
      <c r="M14" s="1255">
        <f t="shared" si="0"/>
        <v>182000000</v>
      </c>
      <c r="N14" s="1292">
        <f>SUM('02 BE ÖSSZ'!F24)</f>
        <v>402682465</v>
      </c>
      <c r="O14" s="1256">
        <f t="shared" si="3"/>
        <v>1.1123825000000001</v>
      </c>
    </row>
    <row r="15" spans="1:15" s="1239" customFormat="1" ht="18.75" customHeight="1" x14ac:dyDescent="0.2">
      <c r="A15" s="1261" t="s">
        <v>1022</v>
      </c>
      <c r="B15" s="1295"/>
      <c r="C15" s="1296">
        <f>SUM('03 KI ÖSSZ'!D30)</f>
        <v>328217793</v>
      </c>
      <c r="D15" s="1262">
        <f>SUM('03 KI ÖSSZ'!Q30)</f>
        <v>308057069</v>
      </c>
      <c r="E15" s="1255">
        <f t="shared" si="1"/>
        <v>-20160724</v>
      </c>
      <c r="F15" s="1262">
        <f>SUM('03 KI ÖSSZ'!R30)</f>
        <v>0</v>
      </c>
      <c r="G15" s="1256">
        <f t="shared" si="2"/>
        <v>0</v>
      </c>
      <c r="H15" s="1257"/>
      <c r="I15" s="1260" t="s">
        <v>1567</v>
      </c>
      <c r="J15" s="1294"/>
      <c r="K15" s="1292">
        <f>SUM('02 BE ÖSSZ'!D25)</f>
        <v>318000000</v>
      </c>
      <c r="L15" s="1292">
        <f>SUM('02 BE ÖSSZ'!E25)</f>
        <v>335300000</v>
      </c>
      <c r="M15" s="1255">
        <f t="shared" si="0"/>
        <v>17300000</v>
      </c>
      <c r="N15" s="1292">
        <f>SUM('02 BE ÖSSZ'!F25)</f>
        <v>457276413</v>
      </c>
      <c r="O15" s="1256">
        <f t="shared" si="3"/>
        <v>1.3637829197733373</v>
      </c>
    </row>
    <row r="16" spans="1:15" s="1239" customFormat="1" ht="18.75" customHeight="1" x14ac:dyDescent="0.2">
      <c r="A16" s="1263" t="s">
        <v>1500</v>
      </c>
      <c r="B16" s="1295"/>
      <c r="C16" s="1297">
        <f>SUM(Önkorm.!D548)</f>
        <v>157088793</v>
      </c>
      <c r="D16" s="1264">
        <f>SUM('03 KI ÖSSZ'!E31)</f>
        <v>153602269</v>
      </c>
      <c r="E16" s="1255">
        <f>SUM(D16-C16)</f>
        <v>-3486524</v>
      </c>
      <c r="F16" s="1264">
        <f>SUM('03 KI ÖSSZ'!R31)</f>
        <v>0</v>
      </c>
      <c r="G16" s="1256">
        <f t="shared" si="2"/>
        <v>0</v>
      </c>
      <c r="H16" s="1257"/>
      <c r="I16" s="1260" t="s">
        <v>1568</v>
      </c>
      <c r="J16" s="1265"/>
      <c r="K16" s="1292">
        <f>SUM('02 BE ÖSSZ'!D26)</f>
        <v>5700000</v>
      </c>
      <c r="L16" s="1292">
        <f>SUM('02 BE ÖSSZ'!E26)</f>
        <v>5720000</v>
      </c>
      <c r="M16" s="1255">
        <f t="shared" si="0"/>
        <v>20000</v>
      </c>
      <c r="N16" s="1292">
        <f>SUM('02 BE ÖSSZ'!F26)</f>
        <v>8897249</v>
      </c>
      <c r="O16" s="1256">
        <f t="shared" si="3"/>
        <v>1.5554631118881119</v>
      </c>
    </row>
    <row r="17" spans="1:17" s="1239" customFormat="1" ht="18.75" customHeight="1" x14ac:dyDescent="0.2">
      <c r="A17" s="1263" t="s">
        <v>1501</v>
      </c>
      <c r="B17" s="1295"/>
      <c r="C17" s="1297">
        <f>SUM(Önkorm.!D549)</f>
        <v>171129000</v>
      </c>
      <c r="D17" s="1264">
        <f>SUM(tartalékok!C10)</f>
        <v>154454800</v>
      </c>
      <c r="E17" s="1255">
        <f t="shared" si="1"/>
        <v>-16674200</v>
      </c>
      <c r="F17" s="1264">
        <f>SUM('03 KI ÖSSZ'!R32)</f>
        <v>0</v>
      </c>
      <c r="G17" s="1256">
        <f t="shared" si="2"/>
        <v>0</v>
      </c>
      <c r="H17" s="1257"/>
      <c r="I17" s="1252" t="s">
        <v>5</v>
      </c>
      <c r="J17" s="1290" t="s">
        <v>547</v>
      </c>
      <c r="K17" s="1253">
        <f>SUM('02 BE ÖSSZ'!P28)</f>
        <v>31357450</v>
      </c>
      <c r="L17" s="1254">
        <f>SUM('02 BE ÖSSZ'!Q28)</f>
        <v>31612056</v>
      </c>
      <c r="M17" s="1255">
        <f t="shared" si="0"/>
        <v>254606</v>
      </c>
      <c r="N17" s="1254">
        <f>SUM('02 BE ÖSSZ'!R28)</f>
        <v>102581096</v>
      </c>
      <c r="O17" s="1256">
        <f t="shared" si="3"/>
        <v>3.2449991863863583</v>
      </c>
    </row>
    <row r="18" spans="1:17" s="1239" customFormat="1" ht="18.75" customHeight="1" x14ac:dyDescent="0.2">
      <c r="A18" s="1261" t="s">
        <v>1569</v>
      </c>
      <c r="B18" s="1295"/>
      <c r="C18" s="1296">
        <f>SUM(Önkorm.!D469,Önkorm.!D474,Önkorm.!D476,Önkorm.!D477,Önkorm.!D488,Önkorm.!D499,Önkorm.!D510,Önkorm.!D512,Önkorm.!D524,Önkorm.!D525,Önkorm.!D526,Önkorm.!D527)</f>
        <v>141067000</v>
      </c>
      <c r="D18" s="1296">
        <f>SUM(Önkorm.!E469,Önkorm.!E474,Önkorm.!E476,Önkorm.!E477,Önkorm.!E488,Önkorm.!E499,Önkorm.!E510,Önkorm.!E512,Önkorm.!E524,Önkorm.!E525,Önkorm.!E526,Önkorm.!E527)</f>
        <v>227211397</v>
      </c>
      <c r="E18" s="1255">
        <f t="shared" si="1"/>
        <v>86144397</v>
      </c>
      <c r="F18" s="1262">
        <f>SUM('03 KI ÖSSZ'!R27:R29)</f>
        <v>226451957</v>
      </c>
      <c r="G18" s="1256">
        <f t="shared" si="2"/>
        <v>0.99665756203241862</v>
      </c>
      <c r="H18" s="1266"/>
      <c r="I18" s="1252" t="s">
        <v>1488</v>
      </c>
      <c r="J18" s="1290" t="s">
        <v>617</v>
      </c>
      <c r="K18" s="1253">
        <f>SUM('02 BE ÖSSZ'!P40)</f>
        <v>0</v>
      </c>
      <c r="L18" s="1254">
        <f>SUM('02 BE ÖSSZ'!Q40)</f>
        <v>3765000</v>
      </c>
      <c r="M18" s="1255">
        <f t="shared" si="0"/>
        <v>3765000</v>
      </c>
      <c r="N18" s="1254">
        <f>SUM('02 BE ÖSSZ'!R40)</f>
        <v>4002213</v>
      </c>
      <c r="O18" s="1256">
        <f t="shared" si="3"/>
        <v>1.063004780876494</v>
      </c>
    </row>
    <row r="19" spans="1:17" s="1239" customFormat="1" ht="28.5" customHeight="1" x14ac:dyDescent="0.2">
      <c r="A19" s="1246" t="s">
        <v>6</v>
      </c>
      <c r="B19" s="1244"/>
      <c r="C19" s="1247">
        <f>SUM(C20:C22)</f>
        <v>114049000</v>
      </c>
      <c r="D19" s="1247">
        <f>SUM(D20:D22)</f>
        <v>217911702.83000001</v>
      </c>
      <c r="E19" s="1248">
        <f t="shared" si="1"/>
        <v>103862702.83000001</v>
      </c>
      <c r="F19" s="1247">
        <f>SUM(F20:F22)</f>
        <v>170736353</v>
      </c>
      <c r="G19" s="1249">
        <f>F19/D19</f>
        <v>0.7835116277953964</v>
      </c>
      <c r="H19" s="1250"/>
      <c r="I19" s="1246" t="s">
        <v>7</v>
      </c>
      <c r="J19" s="1251"/>
      <c r="K19" s="1247">
        <f>SUM(K20:K22)</f>
        <v>44000000</v>
      </c>
      <c r="L19" s="1247">
        <f>SUM(L20:L22)</f>
        <v>45515000</v>
      </c>
      <c r="M19" s="1248">
        <f t="shared" ref="M19:M33" si="4">SUM(L19-K19)</f>
        <v>1515000</v>
      </c>
      <c r="N19" s="1247">
        <f>SUM(N20:N22)</f>
        <v>46515000</v>
      </c>
      <c r="O19" s="1249">
        <f>N19/L19</f>
        <v>1.0219707788641108</v>
      </c>
    </row>
    <row r="20" spans="1:17" s="1239" customFormat="1" ht="18.75" customHeight="1" x14ac:dyDescent="0.2">
      <c r="A20" s="1252" t="s">
        <v>1497</v>
      </c>
      <c r="B20" s="1290" t="s">
        <v>1048</v>
      </c>
      <c r="C20" s="1253">
        <f>SUM('03 KI ÖSSZ'!P41)</f>
        <v>112382000</v>
      </c>
      <c r="D20" s="1254">
        <f>SUM('03 KI ÖSSZ'!Q41)</f>
        <v>150216357.27000001</v>
      </c>
      <c r="E20" s="1255">
        <f t="shared" si="1"/>
        <v>37834357.270000011</v>
      </c>
      <c r="F20" s="1254">
        <f>SUM('03 KI ÖSSZ'!R41)</f>
        <v>117399761</v>
      </c>
      <c r="G20" s="1256">
        <f t="shared" si="2"/>
        <v>0.78153779743829621</v>
      </c>
      <c r="H20" s="1267"/>
      <c r="I20" s="1252" t="s">
        <v>1489</v>
      </c>
      <c r="J20" s="1290" t="s">
        <v>228</v>
      </c>
      <c r="K20" s="1253">
        <f>SUM('02 BE ÖSSZ'!P20)</f>
        <v>44000000</v>
      </c>
      <c r="L20" s="1254">
        <f>SUM('02 BE ÖSSZ'!Q20)</f>
        <v>45515000</v>
      </c>
      <c r="M20" s="1255">
        <f t="shared" si="4"/>
        <v>1515000</v>
      </c>
      <c r="N20" s="1254">
        <f>SUM('02 BE ÖSSZ'!R20)</f>
        <v>45515000</v>
      </c>
      <c r="O20" s="1256">
        <f t="shared" si="3"/>
        <v>1</v>
      </c>
    </row>
    <row r="21" spans="1:17" s="1239" customFormat="1" ht="18.75" customHeight="1" x14ac:dyDescent="0.2">
      <c r="A21" s="1252" t="s">
        <v>1498</v>
      </c>
      <c r="B21" s="1290" t="s">
        <v>1058</v>
      </c>
      <c r="C21" s="1253">
        <f>SUM('03 KI ÖSSZ'!P46)</f>
        <v>0</v>
      </c>
      <c r="D21" s="1254">
        <f>SUM('03 KI ÖSSZ'!Q46)</f>
        <v>67675345.560000002</v>
      </c>
      <c r="E21" s="1255">
        <f t="shared" si="1"/>
        <v>67675345.560000002</v>
      </c>
      <c r="F21" s="1254">
        <f>SUM('03 KI ÖSSZ'!R46)</f>
        <v>53316592</v>
      </c>
      <c r="G21" s="1256">
        <f t="shared" si="2"/>
        <v>0.78782888448985111</v>
      </c>
      <c r="H21" s="1257"/>
      <c r="I21" s="1252" t="s">
        <v>1490</v>
      </c>
      <c r="J21" s="1290" t="s">
        <v>565</v>
      </c>
      <c r="K21" s="1253">
        <f>SUM('02 BE ÖSSZ'!P34)</f>
        <v>0</v>
      </c>
      <c r="L21" s="1254">
        <f>SUM('02 BE ÖSSZ'!Q34)</f>
        <v>0</v>
      </c>
      <c r="M21" s="1255">
        <f t="shared" si="4"/>
        <v>0</v>
      </c>
      <c r="N21" s="1254">
        <f>SUM('02 BE ÖSSZ'!R34)</f>
        <v>0</v>
      </c>
      <c r="O21" s="1256">
        <v>0</v>
      </c>
    </row>
    <row r="22" spans="1:17" s="1239" customFormat="1" ht="18.75" customHeight="1" x14ac:dyDescent="0.2">
      <c r="A22" s="1252" t="s">
        <v>1499</v>
      </c>
      <c r="B22" s="1290" t="s">
        <v>1071</v>
      </c>
      <c r="C22" s="1253">
        <f>SUM('03 KI ÖSSZ'!P56)</f>
        <v>1667000</v>
      </c>
      <c r="D22" s="1254">
        <f>SUM('03 KI ÖSSZ'!Q56)</f>
        <v>20000</v>
      </c>
      <c r="E22" s="1255">
        <f t="shared" si="1"/>
        <v>-1647000</v>
      </c>
      <c r="F22" s="1254">
        <f>SUM('03 KI ÖSSZ'!R56)</f>
        <v>20000</v>
      </c>
      <c r="G22" s="1256">
        <f t="shared" si="2"/>
        <v>1</v>
      </c>
      <c r="H22" s="1257"/>
      <c r="I22" s="1252" t="s">
        <v>1491</v>
      </c>
      <c r="J22" s="1290" t="s">
        <v>649</v>
      </c>
      <c r="K22" s="1253">
        <f>SUM('02 BE ÖSSZ'!P46)</f>
        <v>0</v>
      </c>
      <c r="L22" s="1254">
        <f>SUM('02 BE ÖSSZ'!Q46)</f>
        <v>0</v>
      </c>
      <c r="M22" s="1255">
        <f t="shared" si="4"/>
        <v>0</v>
      </c>
      <c r="N22" s="1254">
        <f>SUM('02 BE ÖSSZ'!R46)</f>
        <v>1000000</v>
      </c>
      <c r="O22" s="1256">
        <v>0</v>
      </c>
    </row>
    <row r="23" spans="1:17" s="1239" customFormat="1" ht="28.5" customHeight="1" x14ac:dyDescent="0.2">
      <c r="A23" s="1268" t="s">
        <v>8</v>
      </c>
      <c r="B23" s="1244"/>
      <c r="C23" s="1247">
        <f>SUM(C9,C19)</f>
        <v>1269655182</v>
      </c>
      <c r="D23" s="1247">
        <f>SUM(D9,D19)</f>
        <v>1517270268.8299999</v>
      </c>
      <c r="E23" s="1248">
        <f t="shared" si="1"/>
        <v>247615086.82999992</v>
      </c>
      <c r="F23" s="1247">
        <f>SUM(F9+F19)</f>
        <v>1124514299</v>
      </c>
      <c r="G23" s="1249">
        <f>F23/D23</f>
        <v>0.74114303964259276</v>
      </c>
      <c r="H23" s="1269"/>
      <c r="I23" s="1268" t="s">
        <v>9</v>
      </c>
      <c r="J23" s="1251"/>
      <c r="K23" s="1247">
        <f>SUM(K9,K19)</f>
        <v>910313182</v>
      </c>
      <c r="L23" s="1247">
        <f>SUM(L9,L19)</f>
        <v>1143240710</v>
      </c>
      <c r="M23" s="1248">
        <f t="shared" si="4"/>
        <v>232927528</v>
      </c>
      <c r="N23" s="1247">
        <f>SUM(N9+N19)</f>
        <v>1390373875</v>
      </c>
      <c r="O23" s="1249">
        <f>N23/L23</f>
        <v>1.216168968475589</v>
      </c>
    </row>
    <row r="24" spans="1:17" s="1239" customFormat="1" ht="30.75" customHeight="1" x14ac:dyDescent="0.2">
      <c r="A24" s="1270" t="s">
        <v>10</v>
      </c>
      <c r="B24" s="1290" t="s">
        <v>1146</v>
      </c>
      <c r="C24" s="1272">
        <f>SUM(C25,C28,C29,C30)</f>
        <v>425600990</v>
      </c>
      <c r="D24" s="1273">
        <f>SUM(D25,D28,D29,D30)</f>
        <v>461609117</v>
      </c>
      <c r="E24" s="1255">
        <f>SUM(D24-C24)</f>
        <v>36008127</v>
      </c>
      <c r="F24" s="1273">
        <f>SUM('03 KI ÖSSZ'!R64)</f>
        <v>443252667</v>
      </c>
      <c r="G24" s="1256">
        <f t="shared" si="2"/>
        <v>0.96023377935145937</v>
      </c>
      <c r="H24" s="1250"/>
      <c r="I24" s="1271" t="s">
        <v>1492</v>
      </c>
      <c r="J24" s="1290" t="s">
        <v>725</v>
      </c>
      <c r="K24" s="1272">
        <f>SUM(K25,K29,K30,K31)</f>
        <v>784942990</v>
      </c>
      <c r="L24" s="1273">
        <f>SUM(L25,L29,L30,L31)</f>
        <v>835638676</v>
      </c>
      <c r="M24" s="1255">
        <f t="shared" si="4"/>
        <v>50695686</v>
      </c>
      <c r="N24" s="1273">
        <f>SUM(N25,N29,N30,N31)</f>
        <v>818174584</v>
      </c>
      <c r="O24" s="1256">
        <f t="shared" si="3"/>
        <v>0.97910090509022829</v>
      </c>
    </row>
    <row r="25" spans="1:17" s="1239" customFormat="1" ht="18.75" customHeight="1" x14ac:dyDescent="0.2">
      <c r="A25" s="1252" t="s">
        <v>1482</v>
      </c>
      <c r="B25" s="1290"/>
      <c r="C25" s="1253">
        <f>SUM('03 KI ÖSSZ'!P58)</f>
        <v>425600990</v>
      </c>
      <c r="D25" s="1254">
        <f>SUM('03 KI ÖSSZ'!Q58)</f>
        <v>461609117</v>
      </c>
      <c r="E25" s="1255">
        <f t="shared" si="1"/>
        <v>36008127</v>
      </c>
      <c r="F25" s="1254">
        <f>SUM('03 KI ÖSSZ'!R58)</f>
        <v>443252667</v>
      </c>
      <c r="G25" s="1256">
        <f t="shared" si="2"/>
        <v>0.96023377935145937</v>
      </c>
      <c r="H25" s="1250"/>
      <c r="I25" s="1252" t="s">
        <v>700</v>
      </c>
      <c r="J25" s="1290"/>
      <c r="K25" s="1253">
        <f>SUM('02 BE ÖSSZ'!P55)</f>
        <v>784942990</v>
      </c>
      <c r="L25" s="1254">
        <f>SUM('02 BE ÖSSZ'!Q48)</f>
        <v>835638676</v>
      </c>
      <c r="M25" s="1255">
        <f t="shared" si="4"/>
        <v>50695686</v>
      </c>
      <c r="N25" s="1254">
        <f>SUM('02 BE ÖSSZ'!R48)</f>
        <v>818174584</v>
      </c>
      <c r="O25" s="1256">
        <f t="shared" si="3"/>
        <v>0.97910090509022829</v>
      </c>
    </row>
    <row r="26" spans="1:17" s="1239" customFormat="1" ht="18.75" customHeight="1" x14ac:dyDescent="0.2">
      <c r="A26" s="1261" t="s">
        <v>1502</v>
      </c>
      <c r="B26" s="1295"/>
      <c r="C26" s="1279">
        <f>SUM('03 KI ÖSSZ'!P60)</f>
        <v>416179990</v>
      </c>
      <c r="D26" s="1274">
        <f>SUM('03 KI ÖSSZ'!Q60)</f>
        <v>452187676</v>
      </c>
      <c r="E26" s="1255">
        <f t="shared" si="1"/>
        <v>36007686</v>
      </c>
      <c r="F26" s="1274">
        <f>SUM('03 KI ÖSSZ'!R60)</f>
        <v>433831226</v>
      </c>
      <c r="G26" s="1256">
        <f t="shared" si="2"/>
        <v>0.95940524040288089</v>
      </c>
      <c r="H26" s="1275"/>
      <c r="I26" s="1261" t="s">
        <v>1505</v>
      </c>
      <c r="J26" s="1290"/>
      <c r="K26" s="1279">
        <f>SUM('02 BE ÖSSZ'!P50)</f>
        <v>416179990</v>
      </c>
      <c r="L26" s="1274">
        <f>SUM('02 BE ÖSSZ'!Q50)</f>
        <v>452187676</v>
      </c>
      <c r="M26" s="1255">
        <f t="shared" si="4"/>
        <v>36007686</v>
      </c>
      <c r="N26" s="1274">
        <f>SUM('02 BE ÖSSZ'!R50)</f>
        <v>433831226</v>
      </c>
      <c r="O26" s="1256">
        <f t="shared" si="3"/>
        <v>0.95940524040288089</v>
      </c>
    </row>
    <row r="27" spans="1:17" s="1239" customFormat="1" ht="18.75" customHeight="1" x14ac:dyDescent="0.2">
      <c r="A27" s="1261" t="s">
        <v>1778</v>
      </c>
      <c r="B27" s="1295"/>
      <c r="C27" s="1279"/>
      <c r="D27" s="1274">
        <v>9421441</v>
      </c>
      <c r="E27" s="1255">
        <f t="shared" si="1"/>
        <v>9421441</v>
      </c>
      <c r="F27" s="1274">
        <v>9421441</v>
      </c>
      <c r="G27" s="1256">
        <f t="shared" si="2"/>
        <v>1</v>
      </c>
      <c r="H27" s="1275"/>
      <c r="I27" s="1261" t="s">
        <v>1778</v>
      </c>
      <c r="J27" s="1290"/>
      <c r="K27" s="1279"/>
      <c r="L27" s="1274">
        <v>9421000</v>
      </c>
      <c r="M27" s="1255">
        <f t="shared" si="4"/>
        <v>9421000</v>
      </c>
      <c r="N27" s="1274">
        <v>10313358</v>
      </c>
      <c r="O27" s="1256">
        <f t="shared" si="3"/>
        <v>1.094720093408343</v>
      </c>
      <c r="Q27" s="1238">
        <f>N27-F27</f>
        <v>891917</v>
      </c>
    </row>
    <row r="28" spans="1:17" s="1239" customFormat="1" ht="18.75" customHeight="1" x14ac:dyDescent="0.2">
      <c r="A28" s="1252" t="s">
        <v>1503</v>
      </c>
      <c r="B28" s="1290"/>
      <c r="C28" s="1253">
        <f>SUM('03 KI ÖSSZ'!D61)</f>
        <v>0</v>
      </c>
      <c r="D28" s="1254">
        <f>SUM('03 KI ÖSSZ'!E61)</f>
        <v>0</v>
      </c>
      <c r="E28" s="1255">
        <f t="shared" si="1"/>
        <v>0</v>
      </c>
      <c r="F28" s="1254">
        <v>0</v>
      </c>
      <c r="G28" s="1256">
        <v>0</v>
      </c>
      <c r="H28" s="1275"/>
      <c r="I28" s="1261" t="s">
        <v>1493</v>
      </c>
      <c r="J28" s="1295"/>
      <c r="K28" s="1279">
        <f>SUM('02 BE ÖSSZ'!P49)</f>
        <v>359342000</v>
      </c>
      <c r="L28" s="1274">
        <f>SUM(Önkorm.!E307+'Polg. Hiv.'!E309+Óvoda!E306+'Műv. Ház'!E304)</f>
        <v>374030000</v>
      </c>
      <c r="M28" s="1255">
        <f t="shared" si="4"/>
        <v>14688000</v>
      </c>
      <c r="N28" s="1274">
        <v>372702000</v>
      </c>
      <c r="O28" s="1256">
        <f t="shared" si="3"/>
        <v>0.99644948266181854</v>
      </c>
    </row>
    <row r="29" spans="1:17" s="1239" customFormat="1" ht="18.75" customHeight="1" x14ac:dyDescent="0.2">
      <c r="A29" s="1252" t="s">
        <v>1141</v>
      </c>
      <c r="B29" s="1290"/>
      <c r="C29" s="1253">
        <f>SUM('03 KI ÖSSZ'!D62)</f>
        <v>0</v>
      </c>
      <c r="D29" s="1254">
        <f>SUM('03 KI ÖSSZ'!E62)</f>
        <v>0</v>
      </c>
      <c r="E29" s="1255">
        <f t="shared" si="1"/>
        <v>0</v>
      </c>
      <c r="F29" s="1254">
        <v>0</v>
      </c>
      <c r="G29" s="1256">
        <v>0</v>
      </c>
      <c r="H29" s="1257"/>
      <c r="I29" s="1252" t="s">
        <v>712</v>
      </c>
      <c r="J29" s="1290"/>
      <c r="K29" s="1253">
        <f>SUM('02 BE ÖSSZ'!P52)</f>
        <v>0</v>
      </c>
      <c r="L29" s="1254">
        <f>SUM('02 BE ÖSSZ'!Q52)</f>
        <v>0</v>
      </c>
      <c r="M29" s="1255">
        <f t="shared" si="4"/>
        <v>0</v>
      </c>
      <c r="N29" s="1254">
        <v>0</v>
      </c>
      <c r="O29" s="1256">
        <v>0</v>
      </c>
    </row>
    <row r="30" spans="1:17" s="1386" customFormat="1" ht="18.75" customHeight="1" x14ac:dyDescent="0.2">
      <c r="A30" s="1252" t="s">
        <v>1143</v>
      </c>
      <c r="B30" s="1290"/>
      <c r="C30" s="1253">
        <f>SUM('03 KI ÖSSZ'!D63)</f>
        <v>0</v>
      </c>
      <c r="D30" s="1254">
        <f>SUM('03 KI ÖSSZ'!E63)</f>
        <v>0</v>
      </c>
      <c r="E30" s="1255">
        <f t="shared" si="1"/>
        <v>0</v>
      </c>
      <c r="F30" s="1254">
        <v>0</v>
      </c>
      <c r="G30" s="1256">
        <v>0</v>
      </c>
      <c r="H30" s="1266"/>
      <c r="I30" s="1252" t="s">
        <v>716</v>
      </c>
      <c r="J30" s="1290"/>
      <c r="K30" s="1253">
        <f>SUM('02 BE ÖSSZ'!P54)</f>
        <v>0</v>
      </c>
      <c r="L30" s="1254">
        <f>SUM('02 BE ÖSSZ'!Q54)</f>
        <v>0</v>
      </c>
      <c r="M30" s="1255">
        <f t="shared" si="4"/>
        <v>0</v>
      </c>
      <c r="N30" s="1254">
        <v>0</v>
      </c>
      <c r="O30" s="1256">
        <v>0</v>
      </c>
    </row>
    <row r="31" spans="1:17" s="1239" customFormat="1" ht="18.75" customHeight="1" x14ac:dyDescent="0.2">
      <c r="A31" s="1276"/>
      <c r="B31" s="1276"/>
      <c r="C31" s="1276"/>
      <c r="D31" s="1276"/>
      <c r="E31" s="1277"/>
      <c r="F31" s="1276"/>
      <c r="G31" s="1276"/>
      <c r="H31" s="1257"/>
      <c r="I31" s="1252" t="s">
        <v>714</v>
      </c>
      <c r="J31" s="1290"/>
      <c r="K31" s="1253">
        <f>SUM('02 BE ÖSSZ'!P53)</f>
        <v>0</v>
      </c>
      <c r="L31" s="1254">
        <f>SUM('02 BE ÖSSZ'!Q53)</f>
        <v>0</v>
      </c>
      <c r="M31" s="1255">
        <f t="shared" si="4"/>
        <v>0</v>
      </c>
      <c r="N31" s="1254">
        <v>0</v>
      </c>
      <c r="O31" s="1256">
        <v>0</v>
      </c>
    </row>
    <row r="32" spans="1:17" s="1239" customFormat="1" ht="18.75" customHeight="1" x14ac:dyDescent="0.2">
      <c r="A32" s="1278" t="s">
        <v>11</v>
      </c>
      <c r="B32" s="1295"/>
      <c r="C32" s="1279">
        <v>-416179990</v>
      </c>
      <c r="D32" s="1274">
        <f>SUM(D26)*(-1)</f>
        <v>-452187676</v>
      </c>
      <c r="E32" s="1255">
        <f t="shared" si="1"/>
        <v>-36007686</v>
      </c>
      <c r="F32" s="1274">
        <f>SUM(F26)*(-1)</f>
        <v>-433831226</v>
      </c>
      <c r="G32" s="1256">
        <f t="shared" si="2"/>
        <v>0.95940524040288089</v>
      </c>
      <c r="H32" s="1257"/>
      <c r="I32" s="1278" t="s">
        <v>11</v>
      </c>
      <c r="J32" s="1295"/>
      <c r="K32" s="1279">
        <v>-416179990</v>
      </c>
      <c r="L32" s="1274">
        <f>SUM(L26)*(-1)</f>
        <v>-452187676</v>
      </c>
      <c r="M32" s="1262">
        <f t="shared" si="4"/>
        <v>-36007686</v>
      </c>
      <c r="N32" s="1274">
        <f>SUM(N26)*(-1)</f>
        <v>-433831226</v>
      </c>
      <c r="O32" s="1256">
        <f t="shared" ref="O32" si="5">N32/L32</f>
        <v>0.95940524040288089</v>
      </c>
    </row>
    <row r="33" spans="1:15" s="1239" customFormat="1" ht="28.5" customHeight="1" x14ac:dyDescent="0.2">
      <c r="A33" s="1" t="s">
        <v>12</v>
      </c>
      <c r="B33" s="1"/>
      <c r="C33" s="1273">
        <f>SUM(C23,C24,C32)</f>
        <v>1279076182</v>
      </c>
      <c r="D33" s="1247">
        <f>SUM(D23,D24,D32)</f>
        <v>1526691709.8299999</v>
      </c>
      <c r="E33" s="1248">
        <f>SUM(E23,E24,E32)</f>
        <v>247615527.82999992</v>
      </c>
      <c r="F33" s="1247">
        <f>SUM(F23,F24,F32)</f>
        <v>1133935740</v>
      </c>
      <c r="G33" s="1249">
        <f>F33/D33</f>
        <v>0.74274048434196704</v>
      </c>
      <c r="H33" s="1280"/>
      <c r="I33" s="1" t="s">
        <v>13</v>
      </c>
      <c r="J33" s="1"/>
      <c r="K33" s="1247">
        <f>SUM(K23,K24,K32)</f>
        <v>1279076182</v>
      </c>
      <c r="L33" s="1247">
        <f>SUM(L23,L24,L32)</f>
        <v>1526691710</v>
      </c>
      <c r="M33" s="1248">
        <f t="shared" si="4"/>
        <v>247615528</v>
      </c>
      <c r="N33" s="1247">
        <f>SUM(N23,N24,N32)</f>
        <v>1774717233</v>
      </c>
      <c r="O33" s="1249">
        <f>N33/L33</f>
        <v>1.1624594679956701</v>
      </c>
    </row>
    <row r="34" spans="1:15" s="1387" customFormat="1" ht="18" customHeight="1" x14ac:dyDescent="0.2">
      <c r="A34" s="1239"/>
      <c r="B34" s="1289"/>
      <c r="C34" s="1238"/>
      <c r="D34" s="1239"/>
      <c r="E34" s="1240"/>
      <c r="F34" s="1239"/>
      <c r="G34" s="1239"/>
      <c r="H34" s="1281"/>
      <c r="I34" s="1239"/>
      <c r="J34" s="1289"/>
      <c r="K34" s="1239"/>
      <c r="L34" s="1239"/>
      <c r="M34" s="1240"/>
      <c r="N34" s="1241"/>
      <c r="O34" s="1241"/>
    </row>
    <row r="35" spans="1:15" s="1241" customFormat="1" ht="18" customHeight="1" x14ac:dyDescent="0.2">
      <c r="A35" s="1282" t="s">
        <v>1769</v>
      </c>
      <c r="B35" s="1298"/>
      <c r="C35" s="1283">
        <f>K9</f>
        <v>866313182</v>
      </c>
      <c r="D35" s="1283">
        <f>L9</f>
        <v>1097725710</v>
      </c>
      <c r="E35" s="1282"/>
      <c r="F35" s="1283">
        <f>N9</f>
        <v>1343858875</v>
      </c>
      <c r="G35" s="1283"/>
      <c r="H35" s="1284"/>
      <c r="I35" s="1240" t="s">
        <v>1773</v>
      </c>
      <c r="J35" s="1289"/>
      <c r="K35" s="1238">
        <f>K19</f>
        <v>44000000</v>
      </c>
      <c r="L35" s="1238">
        <f>L19</f>
        <v>45515000</v>
      </c>
      <c r="M35" s="1238"/>
      <c r="N35" s="1238">
        <f>N19</f>
        <v>46515000</v>
      </c>
      <c r="O35" s="1238"/>
    </row>
    <row r="36" spans="1:15" s="1239" customFormat="1" ht="12.75" x14ac:dyDescent="0.2">
      <c r="A36" s="1285" t="s">
        <v>1770</v>
      </c>
      <c r="B36" s="1299"/>
      <c r="C36" s="1286">
        <f>C9</f>
        <v>1155606182</v>
      </c>
      <c r="D36" s="1286">
        <f>D9</f>
        <v>1299358566</v>
      </c>
      <c r="E36" s="1285"/>
      <c r="F36" s="1286">
        <f>F9</f>
        <v>953777946</v>
      </c>
      <c r="G36" s="1286"/>
      <c r="H36" s="1241"/>
      <c r="I36" s="1287" t="s">
        <v>1774</v>
      </c>
      <c r="J36" s="1300"/>
      <c r="K36" s="1288">
        <f>C19</f>
        <v>114049000</v>
      </c>
      <c r="L36" s="1288">
        <f>D19</f>
        <v>217911702.83000001</v>
      </c>
      <c r="M36" s="1288"/>
      <c r="N36" s="1288">
        <f>F19</f>
        <v>170736353</v>
      </c>
      <c r="O36" s="1288"/>
    </row>
    <row r="37" spans="1:15" s="1239" customFormat="1" ht="12.75" x14ac:dyDescent="0.2">
      <c r="A37" s="1240" t="s">
        <v>1772</v>
      </c>
      <c r="B37" s="1289"/>
      <c r="C37" s="1238">
        <f>C35-C36</f>
        <v>-289293000</v>
      </c>
      <c r="D37" s="1238">
        <f>D35-D36</f>
        <v>-201632856</v>
      </c>
      <c r="E37" s="1240"/>
      <c r="F37" s="1238">
        <f>F35-F36</f>
        <v>390080929</v>
      </c>
      <c r="G37" s="1238"/>
      <c r="H37" s="1241"/>
      <c r="I37" s="1240" t="s">
        <v>1772</v>
      </c>
      <c r="J37" s="1289"/>
      <c r="K37" s="1238">
        <f>K35-K36</f>
        <v>-70049000</v>
      </c>
      <c r="L37" s="1238">
        <f t="shared" ref="L37:N37" si="6">L35-L36</f>
        <v>-172396702.83000001</v>
      </c>
      <c r="M37" s="1238"/>
      <c r="N37" s="1238">
        <f t="shared" si="6"/>
        <v>-124221353</v>
      </c>
      <c r="O37" s="1238"/>
    </row>
    <row r="38" spans="1:15" s="1239" customFormat="1" ht="12.75" x14ac:dyDescent="0.2">
      <c r="B38" s="1289"/>
      <c r="C38" s="1238"/>
      <c r="E38" s="1240"/>
      <c r="H38" s="1241"/>
      <c r="J38" s="1289"/>
      <c r="M38" s="1240"/>
      <c r="N38" s="1241"/>
      <c r="O38" s="1241"/>
    </row>
    <row r="39" spans="1:15" s="1239" customFormat="1" ht="12.75" x14ac:dyDescent="0.2">
      <c r="B39" s="1289"/>
      <c r="C39" s="1238"/>
      <c r="D39" s="1238"/>
      <c r="E39" s="1240"/>
      <c r="H39" s="1241"/>
      <c r="J39" s="1289"/>
      <c r="M39" s="1240"/>
      <c r="N39" s="1241"/>
      <c r="O39" s="1241"/>
    </row>
    <row r="41" spans="1:15" x14ac:dyDescent="0.2">
      <c r="A41" s="1305" t="s">
        <v>1775</v>
      </c>
      <c r="C41" s="1303">
        <f>K23</f>
        <v>910313182</v>
      </c>
      <c r="D41" s="1303">
        <f>L23</f>
        <v>1143240710</v>
      </c>
      <c r="E41" s="1303"/>
      <c r="F41" s="1303">
        <f>N23</f>
        <v>1390373875</v>
      </c>
      <c r="G41" s="1303"/>
      <c r="L41" s="1303">
        <f>SUM(L26:L28)</f>
        <v>835638676</v>
      </c>
    </row>
    <row r="42" spans="1:15" x14ac:dyDescent="0.2">
      <c r="A42" s="1305" t="s">
        <v>1776</v>
      </c>
      <c r="C42" s="1303">
        <f>C23</f>
        <v>1269655182</v>
      </c>
      <c r="D42" s="1303">
        <f>D23</f>
        <v>1517270268.8299999</v>
      </c>
      <c r="E42" s="1303"/>
      <c r="F42" s="1303">
        <f>F23</f>
        <v>1124514299</v>
      </c>
      <c r="G42" s="1303"/>
    </row>
    <row r="43" spans="1:15" x14ac:dyDescent="0.2">
      <c r="A43" s="1380" t="s">
        <v>1771</v>
      </c>
      <c r="B43" s="1381"/>
      <c r="C43" s="1382">
        <f>C41-C42</f>
        <v>-359342000</v>
      </c>
      <c r="D43" s="1382">
        <f t="shared" ref="D43:F43" si="7">D41-D42</f>
        <v>-374029558.82999992</v>
      </c>
      <c r="E43" s="1382"/>
      <c r="F43" s="1382">
        <f t="shared" si="7"/>
        <v>265859576</v>
      </c>
      <c r="G43" s="1382"/>
    </row>
    <row r="44" spans="1:15" x14ac:dyDescent="0.2">
      <c r="A44" s="1383" t="s">
        <v>1777</v>
      </c>
      <c r="C44" s="1303">
        <f>K28</f>
        <v>359342000</v>
      </c>
      <c r="D44" s="1303">
        <f>L28</f>
        <v>374030000</v>
      </c>
      <c r="E44" s="1303"/>
      <c r="F44" s="1303">
        <f>N28</f>
        <v>372702000</v>
      </c>
      <c r="G44" s="1303"/>
    </row>
    <row r="45" spans="1:15" x14ac:dyDescent="0.2">
      <c r="A45" s="1384"/>
      <c r="C45" s="1303">
        <f>SUM(C43:C44)</f>
        <v>0</v>
      </c>
      <c r="D45" s="1303">
        <f t="shared" ref="D45:F45" si="8">SUM(D43:D44)</f>
        <v>441.17000007629395</v>
      </c>
      <c r="E45" s="1303"/>
      <c r="F45" s="1303">
        <f t="shared" si="8"/>
        <v>638561576</v>
      </c>
      <c r="G45" s="1303"/>
    </row>
    <row r="46" spans="1:15" x14ac:dyDescent="0.2">
      <c r="A46" s="1383" t="s">
        <v>1779</v>
      </c>
      <c r="D46" s="1303">
        <f>L27</f>
        <v>9421000</v>
      </c>
      <c r="F46" s="1303">
        <f>N27</f>
        <v>10313358</v>
      </c>
      <c r="G46" s="1303"/>
    </row>
    <row r="47" spans="1:15" x14ac:dyDescent="0.2">
      <c r="A47" s="1383" t="s">
        <v>1780</v>
      </c>
      <c r="D47" s="1303">
        <f>-D27</f>
        <v>-9421441</v>
      </c>
      <c r="F47" s="1303">
        <f>-F27</f>
        <v>-9421441</v>
      </c>
      <c r="G47" s="1303"/>
    </row>
    <row r="48" spans="1:15" x14ac:dyDescent="0.2">
      <c r="D48" s="1303">
        <f>SUM(D45:D47)</f>
        <v>0.17000007629394531</v>
      </c>
      <c r="F48" s="1303">
        <f>SUM(F45:F47)</f>
        <v>639453493</v>
      </c>
      <c r="G48" s="1303"/>
    </row>
  </sheetData>
  <mergeCells count="9">
    <mergeCell ref="A33:B33"/>
    <mergeCell ref="I33:J33"/>
    <mergeCell ref="A7:B8"/>
    <mergeCell ref="I7:J8"/>
    <mergeCell ref="A3:N3"/>
    <mergeCell ref="A4:N4"/>
    <mergeCell ref="A5:N5"/>
    <mergeCell ref="C7:G7"/>
    <mergeCell ref="K7:O7"/>
  </mergeCells>
  <phoneticPr fontId="5" type="noConversion"/>
  <conditionalFormatting sqref="K33">
    <cfRule type="expression" dxfId="3" priority="7">
      <formula>$K$33=$C$33</formula>
    </cfRule>
  </conditionalFormatting>
  <conditionalFormatting sqref="C33">
    <cfRule type="expression" dxfId="2" priority="8">
      <formula>$C$33=$K$33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55"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43"/>
  <sheetViews>
    <sheetView view="pageBreakPreview" topLeftCell="A6" zoomScale="75" zoomScaleNormal="100" zoomScaleSheetLayoutView="75" workbookViewId="0">
      <pane ySplit="1995" topLeftCell="A7" activePane="bottomLeft"/>
      <selection activeCell="A7" sqref="A7:D98"/>
      <selection pane="bottomLeft" activeCell="K97" sqref="K97"/>
    </sheetView>
  </sheetViews>
  <sheetFormatPr defaultColWidth="9.140625" defaultRowHeight="30" customHeight="1" x14ac:dyDescent="0.2"/>
  <cols>
    <col min="1" max="1" width="54.5703125" style="43" customWidth="1"/>
    <col min="2" max="2" width="15.7109375" style="29" customWidth="1"/>
    <col min="3" max="3" width="15.7109375" style="47" customWidth="1"/>
    <col min="4" max="5" width="15.7109375" style="46" customWidth="1"/>
    <col min="6" max="6" width="14.42578125" style="43" customWidth="1"/>
    <col min="7" max="7" width="31.85546875" style="45" customWidth="1"/>
    <col min="8" max="8" width="9.42578125" style="714" customWidth="1"/>
    <col min="9" max="17" width="9.42578125" style="62" customWidth="1"/>
    <col min="18" max="19" width="9.140625" style="63"/>
    <col min="20" max="16384" width="9.140625" style="43"/>
  </cols>
  <sheetData>
    <row r="1" spans="1:8" ht="21" customHeight="1" x14ac:dyDescent="0.2">
      <c r="A1" s="1066" t="s">
        <v>1788</v>
      </c>
      <c r="B1" s="1068"/>
      <c r="C1" s="1068"/>
      <c r="D1" s="1069"/>
      <c r="E1" s="2"/>
    </row>
    <row r="2" spans="1:8" ht="21.75" customHeight="1" x14ac:dyDescent="0.2">
      <c r="A2" s="1069"/>
      <c r="B2" s="1068"/>
      <c r="C2" s="1068"/>
      <c r="D2" s="1069"/>
      <c r="E2" s="2"/>
    </row>
    <row r="3" spans="1:8" ht="15" customHeight="1" x14ac:dyDescent="0.2">
      <c r="A3" s="1746" t="s">
        <v>1781</v>
      </c>
      <c r="B3" s="1746"/>
      <c r="C3" s="1746"/>
      <c r="D3" s="1746"/>
      <c r="E3" s="1067"/>
    </row>
    <row r="4" spans="1:8" ht="14.25" customHeight="1" x14ac:dyDescent="0.2">
      <c r="A4" s="1746" t="s">
        <v>1782</v>
      </c>
      <c r="B4" s="1746"/>
      <c r="C4" s="1746"/>
      <c r="D4" s="1746"/>
      <c r="E4" s="1067"/>
    </row>
    <row r="5" spans="1:8" ht="14.25" customHeight="1" x14ac:dyDescent="0.2">
      <c r="A5" s="1746" t="s">
        <v>1787</v>
      </c>
      <c r="B5" s="1746"/>
      <c r="C5" s="1746"/>
      <c r="D5" s="1746"/>
      <c r="E5" s="1067"/>
    </row>
    <row r="6" spans="1:8" ht="12.75" customHeight="1" thickBot="1" x14ac:dyDescent="0.25">
      <c r="C6" s="46"/>
    </row>
    <row r="7" spans="1:8" ht="46.5" customHeight="1" x14ac:dyDescent="0.2">
      <c r="A7" s="1072" t="s">
        <v>1148</v>
      </c>
      <c r="B7" s="1073" t="s">
        <v>1</v>
      </c>
      <c r="C7" s="1074" t="s">
        <v>2</v>
      </c>
      <c r="D7" s="1075" t="s">
        <v>1679</v>
      </c>
      <c r="E7" s="711" t="s">
        <v>1669</v>
      </c>
      <c r="F7" s="712" t="s">
        <v>1510</v>
      </c>
      <c r="G7" s="713" t="s">
        <v>1408</v>
      </c>
    </row>
    <row r="8" spans="1:8" ht="24" customHeight="1" x14ac:dyDescent="0.2">
      <c r="A8" s="1076" t="s">
        <v>1149</v>
      </c>
      <c r="B8" s="553">
        <f>SUM(B9+B10)</f>
        <v>328217793</v>
      </c>
      <c r="C8" s="1006">
        <f>SUM(C9+C10)</f>
        <v>308057069</v>
      </c>
      <c r="D8" s="1077"/>
      <c r="E8" s="715"/>
      <c r="F8" s="692"/>
      <c r="G8" s="716"/>
    </row>
    <row r="9" spans="1:8" ht="24" customHeight="1" x14ac:dyDescent="0.2">
      <c r="A9" s="1076" t="s">
        <v>1508</v>
      </c>
      <c r="B9" s="710">
        <f>SUM('01 Mérleg'!K33-'01 Mérleg'!C10-'01 Mérleg'!C11-'01 Mérleg'!C12-'01 Mérleg'!C13-'01 Mérleg'!C17-'01 Mérleg'!C18-'01 Mérleg'!C19-'01 Mérleg'!C25+'01 Mérleg'!C26)</f>
        <v>157088793</v>
      </c>
      <c r="C9" s="1006">
        <v>153602269</v>
      </c>
      <c r="D9" s="1077"/>
      <c r="E9" s="715"/>
      <c r="F9" s="717"/>
      <c r="G9" s="718">
        <v>22049344</v>
      </c>
      <c r="H9" s="714" t="s">
        <v>1766</v>
      </c>
    </row>
    <row r="10" spans="1:8" ht="24" customHeight="1" x14ac:dyDescent="0.2">
      <c r="A10" s="1076" t="s">
        <v>1150</v>
      </c>
      <c r="B10" s="553">
        <f>SUM(B11:B40)</f>
        <v>171129000</v>
      </c>
      <c r="C10" s="1006">
        <f>SUM(C11:C98)</f>
        <v>154454800</v>
      </c>
      <c r="D10" s="1077">
        <f>SUM(D11:D98)</f>
        <v>167410596</v>
      </c>
      <c r="E10" s="715">
        <f>SUM(E11:E98)</f>
        <v>342026143</v>
      </c>
      <c r="F10" s="717"/>
      <c r="G10" s="718"/>
    </row>
    <row r="11" spans="1:8" ht="24" customHeight="1" x14ac:dyDescent="0.2">
      <c r="A11" s="1078" t="s">
        <v>1151</v>
      </c>
      <c r="B11" s="1020">
        <v>1000000</v>
      </c>
      <c r="C11" s="1021">
        <f>SUM(E11-D11)</f>
        <v>0</v>
      </c>
      <c r="D11" s="1079">
        <v>1000000</v>
      </c>
      <c r="E11" s="1022">
        <f>SUM(B11)</f>
        <v>1000000</v>
      </c>
      <c r="G11" s="45" t="s">
        <v>1516</v>
      </c>
    </row>
    <row r="12" spans="1:8" ht="24" customHeight="1" x14ac:dyDescent="0.2">
      <c r="A12" s="1080" t="s">
        <v>1152</v>
      </c>
      <c r="B12" s="1020">
        <v>2000000</v>
      </c>
      <c r="C12" s="1021">
        <f>SUM(E12-D12)</f>
        <v>0</v>
      </c>
      <c r="D12" s="1079">
        <v>2959000</v>
      </c>
      <c r="E12" s="1022">
        <v>2959000</v>
      </c>
      <c r="G12" s="45" t="s">
        <v>1517</v>
      </c>
      <c r="H12" s="714">
        <v>2959000</v>
      </c>
    </row>
    <row r="13" spans="1:8" ht="24" customHeight="1" x14ac:dyDescent="0.2">
      <c r="A13" s="1080" t="s">
        <v>1153</v>
      </c>
      <c r="B13" s="1020">
        <v>8000000</v>
      </c>
      <c r="C13" s="1021">
        <v>0</v>
      </c>
      <c r="D13" s="1079">
        <v>3302000</v>
      </c>
      <c r="E13" s="1022">
        <v>3302000</v>
      </c>
      <c r="G13" s="45" t="s">
        <v>1517</v>
      </c>
    </row>
    <row r="14" spans="1:8" ht="24" customHeight="1" x14ac:dyDescent="0.2">
      <c r="A14" s="1078" t="s">
        <v>1154</v>
      </c>
      <c r="B14" s="1020">
        <v>5000000</v>
      </c>
      <c r="C14" s="1021">
        <f t="shared" ref="C14:C19" si="0">SUM(E14-D14)</f>
        <v>4575000</v>
      </c>
      <c r="D14" s="1079">
        <v>425000</v>
      </c>
      <c r="E14" s="1022">
        <f>SUM(B14)</f>
        <v>5000000</v>
      </c>
      <c r="G14" s="45" t="s">
        <v>1518</v>
      </c>
    </row>
    <row r="15" spans="1:8" ht="24" customHeight="1" x14ac:dyDescent="0.2">
      <c r="A15" s="1078" t="s">
        <v>1155</v>
      </c>
      <c r="B15" s="1020">
        <v>2200000</v>
      </c>
      <c r="C15" s="1021">
        <f t="shared" si="0"/>
        <v>0</v>
      </c>
      <c r="D15" s="1079">
        <v>2200000</v>
      </c>
      <c r="E15" s="1022">
        <f>SUM(B15)</f>
        <v>2200000</v>
      </c>
      <c r="G15" s="45" t="s">
        <v>1519</v>
      </c>
    </row>
    <row r="16" spans="1:8" ht="24" customHeight="1" x14ac:dyDescent="0.2">
      <c r="A16" s="1078" t="s">
        <v>1156</v>
      </c>
      <c r="B16" s="1020">
        <v>1300000</v>
      </c>
      <c r="C16" s="1021">
        <f t="shared" si="0"/>
        <v>1300000</v>
      </c>
      <c r="D16" s="1079">
        <v>0</v>
      </c>
      <c r="E16" s="1022">
        <f>SUM(B16)</f>
        <v>1300000</v>
      </c>
    </row>
    <row r="17" spans="1:15" ht="24" customHeight="1" x14ac:dyDescent="0.2">
      <c r="A17" s="1078" t="s">
        <v>1157</v>
      </c>
      <c r="B17" s="1020">
        <v>4723000</v>
      </c>
      <c r="C17" s="1021">
        <f t="shared" si="0"/>
        <v>42675</v>
      </c>
      <c r="D17" s="1079">
        <f>SUM(G17:I17)</f>
        <v>4680325</v>
      </c>
      <c r="E17" s="1022">
        <f>SUM(B17)</f>
        <v>4723000</v>
      </c>
      <c r="F17" s="43" t="s">
        <v>1668</v>
      </c>
      <c r="G17" s="45">
        <v>4193320</v>
      </c>
      <c r="H17" s="714">
        <v>381000</v>
      </c>
      <c r="I17" s="62">
        <v>106005</v>
      </c>
    </row>
    <row r="18" spans="1:15" ht="24" customHeight="1" x14ac:dyDescent="0.2">
      <c r="A18" s="1078" t="s">
        <v>1158</v>
      </c>
      <c r="B18" s="1020">
        <v>500000</v>
      </c>
      <c r="C18" s="1021">
        <f t="shared" si="0"/>
        <v>0</v>
      </c>
      <c r="D18" s="1079">
        <v>500000</v>
      </c>
      <c r="E18" s="1022">
        <f>SUM(B18)</f>
        <v>500000</v>
      </c>
      <c r="G18" s="45" t="s">
        <v>1511</v>
      </c>
    </row>
    <row r="19" spans="1:15" ht="24" customHeight="1" x14ac:dyDescent="0.2">
      <c r="A19" s="1078" t="s">
        <v>1159</v>
      </c>
      <c r="B19" s="1020">
        <v>200000</v>
      </c>
      <c r="C19" s="1021">
        <f t="shared" si="0"/>
        <v>0</v>
      </c>
      <c r="D19" s="1079">
        <v>139560</v>
      </c>
      <c r="E19" s="1022">
        <v>139560</v>
      </c>
      <c r="G19" s="1036" t="s">
        <v>1041</v>
      </c>
    </row>
    <row r="20" spans="1:15" ht="24" customHeight="1" x14ac:dyDescent="0.2">
      <c r="A20" s="1078" t="s">
        <v>1160</v>
      </c>
      <c r="B20" s="1020">
        <v>2356000</v>
      </c>
      <c r="C20" s="1021">
        <f t="shared" ref="C20:C33" si="1">SUM(E20-D20)</f>
        <v>2356000</v>
      </c>
      <c r="D20" s="1079">
        <v>0</v>
      </c>
      <c r="E20" s="1022">
        <f t="shared" ref="E20:E31" si="2">SUM(B20)</f>
        <v>2356000</v>
      </c>
    </row>
    <row r="21" spans="1:15" ht="24" customHeight="1" x14ac:dyDescent="0.2">
      <c r="A21" s="1078" t="s">
        <v>1161</v>
      </c>
      <c r="B21" s="1020">
        <v>7000000</v>
      </c>
      <c r="C21" s="1021">
        <f t="shared" si="1"/>
        <v>0</v>
      </c>
      <c r="D21" s="1079">
        <v>7000000</v>
      </c>
      <c r="E21" s="1022">
        <f t="shared" si="2"/>
        <v>7000000</v>
      </c>
      <c r="G21" s="45" t="s">
        <v>1031</v>
      </c>
    </row>
    <row r="22" spans="1:15" ht="24" customHeight="1" x14ac:dyDescent="0.2">
      <c r="A22" s="1080" t="s">
        <v>1162</v>
      </c>
      <c r="B22" s="1070">
        <v>550000</v>
      </c>
      <c r="C22" s="1021">
        <f t="shared" si="1"/>
        <v>19990</v>
      </c>
      <c r="D22" s="1079">
        <v>530010</v>
      </c>
      <c r="E22" s="1022">
        <f t="shared" si="2"/>
        <v>550000</v>
      </c>
      <c r="G22" s="45" t="s">
        <v>1041</v>
      </c>
    </row>
    <row r="23" spans="1:15" ht="24" customHeight="1" x14ac:dyDescent="0.2">
      <c r="A23" s="1080" t="s">
        <v>1163</v>
      </c>
      <c r="B23" s="1070">
        <v>5000000</v>
      </c>
      <c r="C23" s="1021">
        <f t="shared" si="1"/>
        <v>0</v>
      </c>
      <c r="D23" s="1079">
        <v>5000000</v>
      </c>
      <c r="E23" s="1022">
        <f t="shared" si="2"/>
        <v>5000000</v>
      </c>
      <c r="G23" s="45" t="s">
        <v>1517</v>
      </c>
    </row>
    <row r="24" spans="1:15" ht="24" customHeight="1" x14ac:dyDescent="0.2">
      <c r="A24" s="1080" t="s">
        <v>1164</v>
      </c>
      <c r="B24" s="1070">
        <v>1800000</v>
      </c>
      <c r="C24" s="1021">
        <f t="shared" si="1"/>
        <v>0</v>
      </c>
      <c r="D24" s="1079">
        <v>1800000</v>
      </c>
      <c r="E24" s="1022">
        <f t="shared" si="2"/>
        <v>1800000</v>
      </c>
    </row>
    <row r="25" spans="1:15" ht="24" customHeight="1" x14ac:dyDescent="0.2">
      <c r="A25" s="1078" t="s">
        <v>1165</v>
      </c>
      <c r="B25" s="1020">
        <v>1400000</v>
      </c>
      <c r="C25" s="1021">
        <f t="shared" si="1"/>
        <v>0</v>
      </c>
      <c r="D25" s="1079">
        <v>1400000</v>
      </c>
      <c r="E25" s="1022">
        <f t="shared" si="2"/>
        <v>1400000</v>
      </c>
      <c r="G25" s="45" t="s">
        <v>1521</v>
      </c>
    </row>
    <row r="26" spans="1:15" ht="24" customHeight="1" x14ac:dyDescent="0.2">
      <c r="A26" s="1078" t="s">
        <v>1166</v>
      </c>
      <c r="B26" s="1020">
        <v>4000000</v>
      </c>
      <c r="C26" s="1021">
        <f t="shared" si="1"/>
        <v>4000000</v>
      </c>
      <c r="D26" s="1079">
        <v>0</v>
      </c>
      <c r="E26" s="1022">
        <f t="shared" si="2"/>
        <v>4000000</v>
      </c>
    </row>
    <row r="27" spans="1:15" ht="24" customHeight="1" x14ac:dyDescent="0.2">
      <c r="A27" s="1080" t="s">
        <v>1167</v>
      </c>
      <c r="B27" s="1020">
        <v>500000</v>
      </c>
      <c r="C27" s="1021">
        <f t="shared" si="1"/>
        <v>0</v>
      </c>
      <c r="D27" s="1079">
        <v>500000</v>
      </c>
      <c r="E27" s="1022">
        <f t="shared" si="2"/>
        <v>500000</v>
      </c>
      <c r="F27" s="719"/>
      <c r="G27" s="45" t="s">
        <v>1522</v>
      </c>
    </row>
    <row r="28" spans="1:15" ht="24" customHeight="1" x14ac:dyDescent="0.2">
      <c r="A28" s="1078" t="s">
        <v>1168</v>
      </c>
      <c r="B28" s="1020">
        <v>3200000</v>
      </c>
      <c r="C28" s="1021">
        <f t="shared" si="1"/>
        <v>0</v>
      </c>
      <c r="D28" s="1081">
        <v>3200000</v>
      </c>
      <c r="E28" s="1022">
        <f t="shared" si="2"/>
        <v>3200000</v>
      </c>
      <c r="F28" s="43" t="s">
        <v>1512</v>
      </c>
      <c r="G28" s="45" t="s">
        <v>1520</v>
      </c>
    </row>
    <row r="29" spans="1:15" ht="24" customHeight="1" x14ac:dyDescent="0.2">
      <c r="A29" s="1080" t="s">
        <v>1169</v>
      </c>
      <c r="B29" s="1020">
        <v>50000000</v>
      </c>
      <c r="C29" s="1021">
        <f t="shared" si="1"/>
        <v>-600260</v>
      </c>
      <c r="D29" s="1079">
        <f>SUM(H29:O29)</f>
        <v>50600260</v>
      </c>
      <c r="E29" s="1022">
        <f t="shared" si="2"/>
        <v>50000000</v>
      </c>
      <c r="G29" s="45" t="s">
        <v>1523</v>
      </c>
      <c r="H29" s="714">
        <v>685800</v>
      </c>
      <c r="I29" s="62">
        <v>1803400</v>
      </c>
      <c r="J29" s="62">
        <v>1727200</v>
      </c>
      <c r="K29" s="62">
        <v>2133600</v>
      </c>
      <c r="L29" s="62">
        <v>24480182</v>
      </c>
      <c r="M29" s="62">
        <v>231000</v>
      </c>
      <c r="N29" s="62">
        <v>250000</v>
      </c>
      <c r="O29" s="62">
        <v>19289078</v>
      </c>
    </row>
    <row r="30" spans="1:15" ht="24" customHeight="1" x14ac:dyDescent="0.2">
      <c r="A30" s="1080" t="s">
        <v>1170</v>
      </c>
      <c r="B30" s="1020">
        <v>35000000</v>
      </c>
      <c r="C30" s="1021">
        <f t="shared" si="1"/>
        <v>29539000</v>
      </c>
      <c r="D30" s="1082">
        <f>SUM(H30)</f>
        <v>5461000</v>
      </c>
      <c r="E30" s="1022">
        <f t="shared" si="2"/>
        <v>35000000</v>
      </c>
      <c r="G30" s="45" t="s">
        <v>1524</v>
      </c>
      <c r="H30" s="714">
        <v>5461000</v>
      </c>
    </row>
    <row r="31" spans="1:15" ht="24" customHeight="1" x14ac:dyDescent="0.2">
      <c r="A31" s="1080" t="s">
        <v>1172</v>
      </c>
      <c r="B31" s="1020">
        <v>5000000</v>
      </c>
      <c r="C31" s="1021">
        <f t="shared" si="1"/>
        <v>5000000</v>
      </c>
      <c r="D31" s="1079">
        <v>0</v>
      </c>
      <c r="E31" s="1022">
        <f t="shared" si="2"/>
        <v>5000000</v>
      </c>
    </row>
    <row r="32" spans="1:15" ht="24" customHeight="1" x14ac:dyDescent="0.2">
      <c r="A32" s="1080" t="s">
        <v>1173</v>
      </c>
      <c r="B32" s="1020">
        <v>1300000</v>
      </c>
      <c r="C32" s="1021">
        <f t="shared" si="1"/>
        <v>0</v>
      </c>
      <c r="D32" s="1079">
        <v>2032000</v>
      </c>
      <c r="E32" s="1022">
        <v>2032000</v>
      </c>
      <c r="F32" s="43" t="s">
        <v>1671</v>
      </c>
      <c r="G32" s="1007" t="s">
        <v>1039</v>
      </c>
    </row>
    <row r="33" spans="1:7" ht="24" customHeight="1" x14ac:dyDescent="0.2">
      <c r="A33" s="1078" t="s">
        <v>1174</v>
      </c>
      <c r="B33" s="1020">
        <v>5000000</v>
      </c>
      <c r="C33" s="1021">
        <f t="shared" si="1"/>
        <v>5000000</v>
      </c>
      <c r="D33" s="1079">
        <v>0</v>
      </c>
      <c r="E33" s="1022">
        <f>SUM(B33)</f>
        <v>5000000</v>
      </c>
    </row>
    <row r="34" spans="1:7" ht="24" customHeight="1" x14ac:dyDescent="0.2">
      <c r="A34" s="1080" t="s">
        <v>1171</v>
      </c>
      <c r="B34" s="1020">
        <v>10000000</v>
      </c>
      <c r="C34" s="1021">
        <v>0</v>
      </c>
      <c r="D34" s="1079">
        <f>5417319+160020</f>
        <v>5577339</v>
      </c>
      <c r="E34" s="1022">
        <v>5417319</v>
      </c>
      <c r="G34" s="45" t="s">
        <v>1525</v>
      </c>
    </row>
    <row r="35" spans="1:7" ht="24" customHeight="1" x14ac:dyDescent="0.2">
      <c r="A35" s="1080" t="s">
        <v>1447</v>
      </c>
      <c r="B35" s="1020">
        <v>1600000</v>
      </c>
      <c r="C35" s="1021">
        <f>SUM(E35-D35)</f>
        <v>1600000</v>
      </c>
      <c r="D35" s="1079">
        <v>0</v>
      </c>
      <c r="E35" s="1022">
        <f>SUM(B35)</f>
        <v>1600000</v>
      </c>
    </row>
    <row r="36" spans="1:7" ht="24" customHeight="1" x14ac:dyDescent="0.2">
      <c r="A36" s="1080" t="s">
        <v>1449</v>
      </c>
      <c r="B36" s="1020">
        <v>500000</v>
      </c>
      <c r="C36" s="1021">
        <v>500000</v>
      </c>
      <c r="D36" s="1079">
        <v>0</v>
      </c>
      <c r="E36" s="1022">
        <f>SUM(B36)</f>
        <v>500000</v>
      </c>
    </row>
    <row r="37" spans="1:7" ht="24" customHeight="1" x14ac:dyDescent="0.2">
      <c r="A37" s="1078" t="s">
        <v>1175</v>
      </c>
      <c r="B37" s="1020">
        <v>3000000</v>
      </c>
      <c r="C37" s="1021">
        <v>0</v>
      </c>
      <c r="D37" s="1079">
        <v>0</v>
      </c>
      <c r="E37" s="1022">
        <v>3000000</v>
      </c>
    </row>
    <row r="38" spans="1:7" ht="24" customHeight="1" x14ac:dyDescent="0.2">
      <c r="A38" s="1078" t="s">
        <v>1448</v>
      </c>
      <c r="B38" s="1020">
        <v>1000000</v>
      </c>
      <c r="C38" s="1021">
        <v>1000000</v>
      </c>
      <c r="D38" s="1079">
        <v>0</v>
      </c>
      <c r="E38" s="1022">
        <f>SUM(B38)</f>
        <v>1000000</v>
      </c>
    </row>
    <row r="39" spans="1:7" ht="24" customHeight="1" x14ac:dyDescent="0.2">
      <c r="A39" s="1078" t="s">
        <v>1176</v>
      </c>
      <c r="B39" s="1020">
        <v>5000000</v>
      </c>
      <c r="C39" s="1021">
        <v>0</v>
      </c>
      <c r="D39" s="1079">
        <v>5000000</v>
      </c>
      <c r="E39" s="1022">
        <f>SUM(B39)</f>
        <v>5000000</v>
      </c>
      <c r="F39" s="719"/>
    </row>
    <row r="40" spans="1:7" ht="24" customHeight="1" x14ac:dyDescent="0.2">
      <c r="A40" s="1078" t="s">
        <v>1177</v>
      </c>
      <c r="B40" s="1020">
        <v>3000000</v>
      </c>
      <c r="C40" s="1021">
        <v>0</v>
      </c>
      <c r="D40" s="1079">
        <v>3000000</v>
      </c>
      <c r="E40" s="1022">
        <f>SUM(B40)</f>
        <v>3000000</v>
      </c>
      <c r="F40" s="43" t="s">
        <v>1539</v>
      </c>
    </row>
    <row r="41" spans="1:7" ht="24" customHeight="1" x14ac:dyDescent="0.2">
      <c r="A41" s="1083" t="s">
        <v>1365</v>
      </c>
      <c r="B41" s="355"/>
      <c r="C41" s="356">
        <v>0</v>
      </c>
      <c r="D41" s="1079">
        <v>864000</v>
      </c>
      <c r="E41" s="1022">
        <v>864000</v>
      </c>
      <c r="F41" s="46" t="s">
        <v>1538</v>
      </c>
      <c r="G41" s="43"/>
    </row>
    <row r="42" spans="1:7" ht="24" customHeight="1" x14ac:dyDescent="0.2">
      <c r="A42" s="1083" t="s">
        <v>1366</v>
      </c>
      <c r="B42" s="355"/>
      <c r="C42" s="1020">
        <v>13500000</v>
      </c>
      <c r="D42" s="1079">
        <v>0</v>
      </c>
      <c r="E42" s="1022">
        <v>13500000</v>
      </c>
      <c r="F42" s="46" t="s">
        <v>1515</v>
      </c>
      <c r="G42" s="45" t="s">
        <v>1513</v>
      </c>
    </row>
    <row r="43" spans="1:7" ht="24" customHeight="1" x14ac:dyDescent="0.2">
      <c r="A43" s="1083" t="s">
        <v>1367</v>
      </c>
      <c r="B43" s="355"/>
      <c r="C43" s="1020">
        <v>40000</v>
      </c>
      <c r="D43" s="1079">
        <v>0</v>
      </c>
      <c r="E43" s="1022">
        <v>40000</v>
      </c>
      <c r="F43" s="46" t="s">
        <v>1526</v>
      </c>
      <c r="G43" s="45" t="s">
        <v>1514</v>
      </c>
    </row>
    <row r="44" spans="1:7" ht="24" customHeight="1" x14ac:dyDescent="0.2">
      <c r="A44" s="1083" t="s">
        <v>1368</v>
      </c>
      <c r="B44" s="355"/>
      <c r="C44" s="1020">
        <v>360000</v>
      </c>
      <c r="D44" s="1079">
        <v>0</v>
      </c>
      <c r="E44" s="1022">
        <v>360000</v>
      </c>
      <c r="F44" s="46" t="s">
        <v>1541</v>
      </c>
      <c r="G44" s="45" t="s">
        <v>1514</v>
      </c>
    </row>
    <row r="45" spans="1:7" ht="24" customHeight="1" x14ac:dyDescent="0.2">
      <c r="A45" s="1083" t="s">
        <v>1369</v>
      </c>
      <c r="B45" s="355"/>
      <c r="C45" s="1020">
        <v>75000</v>
      </c>
      <c r="D45" s="1079">
        <v>0</v>
      </c>
      <c r="E45" s="1071">
        <v>75000</v>
      </c>
      <c r="F45" s="46" t="s">
        <v>1540</v>
      </c>
      <c r="G45" s="45" t="s">
        <v>1514</v>
      </c>
    </row>
    <row r="46" spans="1:7" ht="24" customHeight="1" x14ac:dyDescent="0.2">
      <c r="A46" s="1083" t="s">
        <v>1370</v>
      </c>
      <c r="B46" s="355"/>
      <c r="C46" s="1020">
        <v>125000</v>
      </c>
      <c r="D46" s="1079">
        <v>0</v>
      </c>
      <c r="E46" s="1071">
        <v>125000</v>
      </c>
      <c r="F46" s="46" t="s">
        <v>1542</v>
      </c>
      <c r="G46" s="45" t="s">
        <v>1514</v>
      </c>
    </row>
    <row r="47" spans="1:7" ht="24" customHeight="1" x14ac:dyDescent="0.2">
      <c r="A47" s="1083" t="s">
        <v>1371</v>
      </c>
      <c r="B47" s="355"/>
      <c r="C47" s="1020">
        <v>175000</v>
      </c>
      <c r="D47" s="1079">
        <v>0</v>
      </c>
      <c r="E47" s="1071">
        <v>175000</v>
      </c>
      <c r="F47" s="46" t="s">
        <v>1402</v>
      </c>
      <c r="G47" s="45" t="s">
        <v>1514</v>
      </c>
    </row>
    <row r="48" spans="1:7" ht="24" customHeight="1" x14ac:dyDescent="0.2">
      <c r="A48" s="1083" t="s">
        <v>1372</v>
      </c>
      <c r="B48" s="355"/>
      <c r="C48" s="1020">
        <v>0</v>
      </c>
      <c r="D48" s="1079">
        <v>452800</v>
      </c>
      <c r="E48" s="1022">
        <v>452800</v>
      </c>
      <c r="F48" s="46" t="s">
        <v>1403</v>
      </c>
      <c r="G48" s="1007" t="s">
        <v>816</v>
      </c>
    </row>
    <row r="49" spans="1:7" ht="24" customHeight="1" x14ac:dyDescent="0.2">
      <c r="A49" s="1083" t="s">
        <v>1373</v>
      </c>
      <c r="B49" s="355"/>
      <c r="C49" s="1020"/>
      <c r="D49" s="1079">
        <v>4820283</v>
      </c>
      <c r="E49" s="1022">
        <v>7200000</v>
      </c>
      <c r="F49" s="46" t="s">
        <v>1446</v>
      </c>
      <c r="G49" s="45" t="s">
        <v>1552</v>
      </c>
    </row>
    <row r="50" spans="1:7" ht="24" customHeight="1" x14ac:dyDescent="0.2">
      <c r="A50" s="1083" t="s">
        <v>1374</v>
      </c>
      <c r="B50" s="355"/>
      <c r="C50" s="1020">
        <v>0</v>
      </c>
      <c r="D50" s="1079">
        <v>1000000</v>
      </c>
      <c r="E50" s="1022">
        <v>1000000</v>
      </c>
      <c r="F50" s="43" t="s">
        <v>1544</v>
      </c>
      <c r="G50" s="43" t="s">
        <v>1011</v>
      </c>
    </row>
    <row r="51" spans="1:7" ht="24" customHeight="1" x14ac:dyDescent="0.2">
      <c r="A51" s="1083" t="s">
        <v>1746</v>
      </c>
      <c r="B51" s="355"/>
      <c r="C51" s="1020"/>
      <c r="D51" s="1079">
        <v>800000</v>
      </c>
      <c r="E51" s="1022"/>
      <c r="G51" s="43"/>
    </row>
    <row r="52" spans="1:7" ht="24" customHeight="1" x14ac:dyDescent="0.2">
      <c r="A52" s="1083" t="s">
        <v>1375</v>
      </c>
      <c r="B52" s="355"/>
      <c r="C52" s="1020">
        <v>0</v>
      </c>
      <c r="D52" s="1079">
        <v>540000</v>
      </c>
      <c r="E52" s="1022">
        <v>540000</v>
      </c>
      <c r="F52" s="46" t="s">
        <v>1376</v>
      </c>
      <c r="G52" s="1007" t="s">
        <v>1599</v>
      </c>
    </row>
    <row r="53" spans="1:7" ht="24" customHeight="1" x14ac:dyDescent="0.2">
      <c r="A53" s="1083" t="s">
        <v>1377</v>
      </c>
      <c r="B53" s="355"/>
      <c r="C53" s="1020">
        <v>0</v>
      </c>
      <c r="D53" s="1079">
        <v>200000</v>
      </c>
      <c r="E53" s="1022">
        <v>200000</v>
      </c>
      <c r="F53" s="46" t="s">
        <v>1378</v>
      </c>
      <c r="G53" s="1007" t="s">
        <v>1517</v>
      </c>
    </row>
    <row r="54" spans="1:7" ht="24" customHeight="1" x14ac:dyDescent="0.2">
      <c r="A54" s="1083" t="s">
        <v>1379</v>
      </c>
      <c r="B54" s="355"/>
      <c r="C54" s="1020">
        <v>2388860</v>
      </c>
      <c r="D54" s="1079"/>
      <c r="E54" s="1022">
        <v>2388860</v>
      </c>
      <c r="F54" s="46" t="s">
        <v>1380</v>
      </c>
    </row>
    <row r="55" spans="1:7" ht="24" customHeight="1" x14ac:dyDescent="0.2">
      <c r="A55" s="1083" t="s">
        <v>1381</v>
      </c>
      <c r="B55" s="355"/>
      <c r="C55" s="1020">
        <v>0</v>
      </c>
      <c r="D55" s="1079">
        <v>116773</v>
      </c>
      <c r="E55" s="1022">
        <v>116773</v>
      </c>
      <c r="F55" s="46" t="s">
        <v>1382</v>
      </c>
      <c r="G55" s="1007" t="s">
        <v>1681</v>
      </c>
    </row>
    <row r="56" spans="1:7" ht="24" customHeight="1" x14ac:dyDescent="0.2">
      <c r="A56" s="1083" t="s">
        <v>1383</v>
      </c>
      <c r="B56" s="355"/>
      <c r="C56" s="1020"/>
      <c r="D56" s="1079">
        <v>98000</v>
      </c>
      <c r="E56" s="1022">
        <v>100000</v>
      </c>
      <c r="F56" s="46" t="s">
        <v>1384</v>
      </c>
    </row>
    <row r="57" spans="1:7" ht="24" customHeight="1" x14ac:dyDescent="0.2">
      <c r="A57" s="1083" t="s">
        <v>1385</v>
      </c>
      <c r="B57" s="355"/>
      <c r="C57" s="1020">
        <v>0</v>
      </c>
      <c r="D57" s="1079">
        <v>0</v>
      </c>
      <c r="E57" s="1022">
        <v>2133600</v>
      </c>
      <c r="F57" s="46" t="s">
        <v>1437</v>
      </c>
      <c r="G57" s="1007" t="s">
        <v>1516</v>
      </c>
    </row>
    <row r="58" spans="1:7" ht="24" customHeight="1" x14ac:dyDescent="0.2">
      <c r="A58" s="1083" t="s">
        <v>1386</v>
      </c>
      <c r="B58" s="355"/>
      <c r="C58" s="1020">
        <v>0</v>
      </c>
      <c r="D58" s="1079">
        <v>349250</v>
      </c>
      <c r="E58" s="1022">
        <v>359250</v>
      </c>
      <c r="F58" s="46" t="s">
        <v>1387</v>
      </c>
    </row>
    <row r="59" spans="1:7" ht="24" customHeight="1" x14ac:dyDescent="0.2">
      <c r="A59" s="1083" t="s">
        <v>1388</v>
      </c>
      <c r="B59" s="355"/>
      <c r="C59" s="1020">
        <v>0</v>
      </c>
      <c r="D59" s="1079">
        <v>3556000</v>
      </c>
      <c r="E59" s="1022">
        <v>3556000</v>
      </c>
      <c r="F59" s="1007" t="s">
        <v>1682</v>
      </c>
      <c r="G59" s="1007" t="s">
        <v>1517</v>
      </c>
    </row>
    <row r="60" spans="1:7" ht="24" customHeight="1" x14ac:dyDescent="0.2">
      <c r="A60" s="1083" t="s">
        <v>1389</v>
      </c>
      <c r="B60" s="355"/>
      <c r="C60" s="1020">
        <v>5049112</v>
      </c>
      <c r="D60" s="1079"/>
      <c r="E60" s="1022">
        <v>5049112</v>
      </c>
      <c r="F60" s="46" t="s">
        <v>1683</v>
      </c>
      <c r="G60" s="43"/>
    </row>
    <row r="61" spans="1:7" ht="24" customHeight="1" x14ac:dyDescent="0.2">
      <c r="A61" s="1083" t="s">
        <v>1390</v>
      </c>
      <c r="B61" s="355"/>
      <c r="C61" s="1020">
        <v>0</v>
      </c>
      <c r="D61" s="1079">
        <v>317500</v>
      </c>
      <c r="E61" s="1022">
        <v>317500</v>
      </c>
      <c r="F61" s="46" t="s">
        <v>1391</v>
      </c>
      <c r="G61" s="1007" t="s">
        <v>1517</v>
      </c>
    </row>
    <row r="62" spans="1:7" ht="24" customHeight="1" x14ac:dyDescent="0.2">
      <c r="A62" s="1083" t="s">
        <v>1684</v>
      </c>
      <c r="B62" s="355"/>
      <c r="C62" s="1020">
        <v>495300</v>
      </c>
      <c r="D62" s="1079">
        <v>0</v>
      </c>
      <c r="E62" s="1022">
        <v>495300</v>
      </c>
      <c r="F62" s="46" t="s">
        <v>1391</v>
      </c>
    </row>
    <row r="63" spans="1:7" ht="24" customHeight="1" x14ac:dyDescent="0.2">
      <c r="A63" s="1083" t="s">
        <v>1392</v>
      </c>
      <c r="B63" s="355"/>
      <c r="C63" s="1020">
        <v>0</v>
      </c>
      <c r="D63" s="1079">
        <v>1000000</v>
      </c>
      <c r="E63" s="1022">
        <v>1000000</v>
      </c>
      <c r="F63" s="43" t="s">
        <v>1685</v>
      </c>
      <c r="G63" s="1007" t="s">
        <v>1012</v>
      </c>
    </row>
    <row r="64" spans="1:7" ht="24" customHeight="1" x14ac:dyDescent="0.2">
      <c r="A64" s="1083" t="s">
        <v>1393</v>
      </c>
      <c r="B64" s="355"/>
      <c r="C64" s="1020">
        <v>0</v>
      </c>
      <c r="D64" s="1079">
        <v>700000</v>
      </c>
      <c r="E64" s="1022">
        <v>700000</v>
      </c>
      <c r="F64" s="46" t="s">
        <v>1394</v>
      </c>
      <c r="G64" s="1007" t="s">
        <v>1021</v>
      </c>
    </row>
    <row r="65" spans="1:7" ht="24" customHeight="1" x14ac:dyDescent="0.2">
      <c r="A65" s="1083" t="s">
        <v>1395</v>
      </c>
      <c r="B65" s="355"/>
      <c r="C65" s="1020">
        <v>0</v>
      </c>
      <c r="D65" s="1079">
        <v>4693000</v>
      </c>
      <c r="E65" s="1022">
        <v>4693000</v>
      </c>
      <c r="F65" s="46" t="s">
        <v>1396</v>
      </c>
    </row>
    <row r="66" spans="1:7" ht="24" customHeight="1" x14ac:dyDescent="0.2">
      <c r="A66" s="1083" t="s">
        <v>1397</v>
      </c>
      <c r="B66" s="355"/>
      <c r="C66" s="1020">
        <v>0</v>
      </c>
      <c r="D66" s="1079">
        <v>1927055</v>
      </c>
      <c r="E66" s="1022">
        <v>1927055</v>
      </c>
      <c r="F66" s="46" t="s">
        <v>1398</v>
      </c>
      <c r="G66" s="1007" t="s">
        <v>838</v>
      </c>
    </row>
    <row r="67" spans="1:7" ht="24" customHeight="1" x14ac:dyDescent="0.2">
      <c r="A67" s="1083" t="s">
        <v>1399</v>
      </c>
      <c r="B67" s="355"/>
      <c r="C67" s="1020">
        <v>77847000</v>
      </c>
      <c r="D67" s="1079"/>
      <c r="E67" s="1022">
        <v>77847000</v>
      </c>
      <c r="F67" s="46" t="s">
        <v>1545</v>
      </c>
    </row>
    <row r="68" spans="1:7" ht="24" customHeight="1" x14ac:dyDescent="0.2">
      <c r="A68" s="1083" t="s">
        <v>1404</v>
      </c>
      <c r="B68" s="355"/>
      <c r="C68" s="1020">
        <v>0</v>
      </c>
      <c r="D68" s="1079">
        <v>254000</v>
      </c>
      <c r="E68" s="1022">
        <v>254000</v>
      </c>
      <c r="F68" s="46" t="s">
        <v>1401</v>
      </c>
      <c r="G68" s="1007" t="s">
        <v>1687</v>
      </c>
    </row>
    <row r="69" spans="1:7" ht="24" customHeight="1" x14ac:dyDescent="0.2">
      <c r="A69" s="1083" t="s">
        <v>1405</v>
      </c>
      <c r="B69" s="355"/>
      <c r="C69" s="1020">
        <v>0</v>
      </c>
      <c r="D69" s="1079">
        <v>254000</v>
      </c>
      <c r="E69" s="1022">
        <v>254000</v>
      </c>
      <c r="F69" s="46" t="s">
        <v>1407</v>
      </c>
      <c r="G69" s="1007" t="s">
        <v>1687</v>
      </c>
    </row>
    <row r="70" spans="1:7" ht="24" customHeight="1" x14ac:dyDescent="0.2">
      <c r="A70" s="1083" t="s">
        <v>1406</v>
      </c>
      <c r="B70" s="355"/>
      <c r="C70" s="1020">
        <v>0</v>
      </c>
      <c r="D70" s="1079">
        <v>381955</v>
      </c>
      <c r="E70" s="1022">
        <v>381955</v>
      </c>
      <c r="F70" s="46" t="s">
        <v>1400</v>
      </c>
      <c r="G70" s="1007" t="s">
        <v>1687</v>
      </c>
    </row>
    <row r="71" spans="1:7" ht="24" customHeight="1" x14ac:dyDescent="0.2">
      <c r="A71" s="1083" t="s">
        <v>1438</v>
      </c>
      <c r="B71" s="355"/>
      <c r="C71" s="1020">
        <v>389600</v>
      </c>
      <c r="D71" s="1079"/>
      <c r="E71" s="1022">
        <v>389600</v>
      </c>
      <c r="F71" s="43" t="s">
        <v>1441</v>
      </c>
    </row>
    <row r="72" spans="1:7" ht="24" customHeight="1" x14ac:dyDescent="0.2">
      <c r="A72" s="1083" t="s">
        <v>1439</v>
      </c>
      <c r="B72" s="355"/>
      <c r="C72" s="1020">
        <v>0</v>
      </c>
      <c r="D72" s="1079">
        <v>192723</v>
      </c>
      <c r="E72" s="1022">
        <v>192723</v>
      </c>
      <c r="F72" s="43" t="s">
        <v>1440</v>
      </c>
    </row>
    <row r="73" spans="1:7" ht="24" customHeight="1" x14ac:dyDescent="0.2">
      <c r="A73" s="1083" t="s">
        <v>1442</v>
      </c>
      <c r="B73" s="355"/>
      <c r="C73" s="1020">
        <v>0</v>
      </c>
      <c r="D73" s="1079">
        <v>130000</v>
      </c>
      <c r="E73" s="1022">
        <v>130000</v>
      </c>
      <c r="F73" s="43" t="s">
        <v>1443</v>
      </c>
    </row>
    <row r="74" spans="1:7" ht="24" customHeight="1" x14ac:dyDescent="0.2">
      <c r="A74" s="1083" t="s">
        <v>1444</v>
      </c>
      <c r="B74" s="355"/>
      <c r="C74" s="1020">
        <v>0</v>
      </c>
      <c r="D74" s="1079">
        <v>200000</v>
      </c>
      <c r="E74" s="1022">
        <v>200000</v>
      </c>
      <c r="F74" s="43" t="s">
        <v>1445</v>
      </c>
    </row>
    <row r="75" spans="1:7" ht="24" customHeight="1" x14ac:dyDescent="0.2">
      <c r="A75" s="1083" t="s">
        <v>1546</v>
      </c>
      <c r="B75" s="355"/>
      <c r="C75" s="1020">
        <v>0</v>
      </c>
      <c r="D75" s="1079">
        <v>600000</v>
      </c>
      <c r="E75" s="1022">
        <v>600000</v>
      </c>
      <c r="G75" s="1007" t="s">
        <v>1015</v>
      </c>
    </row>
    <row r="76" spans="1:7" ht="24" customHeight="1" x14ac:dyDescent="0.2">
      <c r="A76" s="1083" t="s">
        <v>1547</v>
      </c>
      <c r="B76" s="355"/>
      <c r="C76" s="1020">
        <v>0</v>
      </c>
      <c r="D76" s="1079">
        <v>590550</v>
      </c>
      <c r="E76" s="1022">
        <v>590550</v>
      </c>
      <c r="G76" s="1007" t="s">
        <v>838</v>
      </c>
    </row>
    <row r="77" spans="1:7" ht="24" customHeight="1" x14ac:dyDescent="0.2">
      <c r="A77" s="1083" t="s">
        <v>1548</v>
      </c>
      <c r="B77" s="355"/>
      <c r="C77" s="1020">
        <v>0</v>
      </c>
      <c r="D77" s="1079">
        <v>2000000</v>
      </c>
      <c r="E77" s="1022">
        <v>2000000</v>
      </c>
      <c r="G77" s="1007" t="s">
        <v>775</v>
      </c>
    </row>
    <row r="78" spans="1:7" ht="24" customHeight="1" x14ac:dyDescent="0.2">
      <c r="A78" s="1083" t="s">
        <v>1549</v>
      </c>
      <c r="B78" s="355"/>
      <c r="C78" s="1020">
        <v>0</v>
      </c>
      <c r="D78" s="1079">
        <v>4895709</v>
      </c>
      <c r="E78" s="1022">
        <v>4895709</v>
      </c>
    </row>
    <row r="79" spans="1:7" ht="24" customHeight="1" x14ac:dyDescent="0.2">
      <c r="A79" s="1083" t="s">
        <v>1550</v>
      </c>
      <c r="B79" s="355"/>
      <c r="C79" s="1020">
        <v>0</v>
      </c>
      <c r="D79" s="1079">
        <v>0</v>
      </c>
      <c r="E79" s="1022">
        <v>4286350</v>
      </c>
      <c r="G79" s="45" t="s">
        <v>1551</v>
      </c>
    </row>
    <row r="80" spans="1:7" ht="24" customHeight="1" x14ac:dyDescent="0.2">
      <c r="A80" s="1083" t="s">
        <v>1553</v>
      </c>
      <c r="B80" s="355"/>
      <c r="C80" s="1020">
        <v>0</v>
      </c>
      <c r="D80" s="1079">
        <v>0</v>
      </c>
      <c r="E80" s="1022">
        <v>5461000</v>
      </c>
      <c r="G80" s="1007" t="s">
        <v>1031</v>
      </c>
    </row>
    <row r="81" spans="1:7" ht="24" customHeight="1" x14ac:dyDescent="0.2">
      <c r="A81" s="1083" t="s">
        <v>1554</v>
      </c>
      <c r="B81" s="355"/>
      <c r="C81" s="1020">
        <v>0</v>
      </c>
      <c r="D81" s="1079">
        <v>999344</v>
      </c>
      <c r="E81" s="1022">
        <v>999344</v>
      </c>
      <c r="G81" s="1007" t="s">
        <v>1517</v>
      </c>
    </row>
    <row r="82" spans="1:7" ht="24" customHeight="1" x14ac:dyDescent="0.2">
      <c r="A82" s="1083" t="s">
        <v>1555</v>
      </c>
      <c r="B82" s="355"/>
      <c r="C82" s="1020">
        <v>0</v>
      </c>
      <c r="D82" s="1079">
        <v>0</v>
      </c>
      <c r="E82" s="1022">
        <v>1727200</v>
      </c>
    </row>
    <row r="83" spans="1:7" ht="24" customHeight="1" x14ac:dyDescent="0.2">
      <c r="A83" s="1083" t="s">
        <v>1556</v>
      </c>
      <c r="B83" s="355"/>
      <c r="C83" s="1020">
        <v>0</v>
      </c>
      <c r="D83" s="1079">
        <v>1016000</v>
      </c>
      <c r="E83" s="1022">
        <v>1016000</v>
      </c>
      <c r="G83" s="1007" t="s">
        <v>816</v>
      </c>
    </row>
    <row r="84" spans="1:7" ht="24" customHeight="1" x14ac:dyDescent="0.2">
      <c r="A84" s="1083" t="s">
        <v>1557</v>
      </c>
      <c r="B84" s="355"/>
      <c r="C84" s="1020">
        <v>1091516</v>
      </c>
      <c r="D84" s="1079"/>
      <c r="E84" s="1022">
        <v>1091516</v>
      </c>
    </row>
    <row r="85" spans="1:7" ht="24" customHeight="1" x14ac:dyDescent="0.2">
      <c r="A85" s="1083" t="s">
        <v>1558</v>
      </c>
      <c r="B85" s="355"/>
      <c r="C85" s="1020">
        <v>0</v>
      </c>
      <c r="D85" s="1079">
        <v>1143000</v>
      </c>
      <c r="E85" s="1022">
        <v>1143000</v>
      </c>
      <c r="G85" s="1007" t="s">
        <v>1030</v>
      </c>
    </row>
    <row r="86" spans="1:7" ht="24" customHeight="1" x14ac:dyDescent="0.2">
      <c r="A86" s="1083" t="s">
        <v>1559</v>
      </c>
      <c r="B86" s="355"/>
      <c r="C86" s="1020">
        <v>763143</v>
      </c>
      <c r="D86" s="1079"/>
      <c r="E86" s="1022">
        <v>763143</v>
      </c>
    </row>
    <row r="87" spans="1:7" ht="24" customHeight="1" x14ac:dyDescent="0.2">
      <c r="A87" s="1083" t="s">
        <v>1395</v>
      </c>
      <c r="B87" s="355"/>
      <c r="C87" s="1020">
        <v>0</v>
      </c>
      <c r="D87" s="1079">
        <v>610000</v>
      </c>
      <c r="E87" s="1022">
        <v>610000</v>
      </c>
      <c r="G87" s="1007" t="s">
        <v>1693</v>
      </c>
    </row>
    <row r="88" spans="1:7" ht="24" customHeight="1" x14ac:dyDescent="0.2">
      <c r="A88" s="1083" t="s">
        <v>1560</v>
      </c>
      <c r="B88" s="355"/>
      <c r="C88" s="1020">
        <v>0</v>
      </c>
      <c r="D88" s="1079">
        <v>0</v>
      </c>
      <c r="E88" s="1022">
        <v>685800</v>
      </c>
    </row>
    <row r="89" spans="1:7" ht="24" customHeight="1" x14ac:dyDescent="0.2">
      <c r="A89" s="1083" t="s">
        <v>1561</v>
      </c>
      <c r="B89" s="355"/>
      <c r="C89" s="1020">
        <v>0</v>
      </c>
      <c r="D89" s="1079">
        <v>0</v>
      </c>
      <c r="E89" s="1022">
        <v>1803400</v>
      </c>
    </row>
    <row r="90" spans="1:7" ht="24" customHeight="1" x14ac:dyDescent="0.2">
      <c r="A90" s="1083" t="s">
        <v>1562</v>
      </c>
      <c r="B90" s="355"/>
      <c r="C90" s="1020">
        <v>0</v>
      </c>
      <c r="D90" s="1079">
        <v>1192968</v>
      </c>
      <c r="E90" s="1022">
        <v>1192968</v>
      </c>
    </row>
    <row r="91" spans="1:7" ht="24" customHeight="1" x14ac:dyDescent="0.2">
      <c r="A91" s="1083" t="s">
        <v>1563</v>
      </c>
      <c r="B91" s="355"/>
      <c r="C91" s="1020">
        <v>0</v>
      </c>
      <c r="D91" s="1079">
        <v>445516</v>
      </c>
      <c r="E91" s="1022">
        <v>445516</v>
      </c>
      <c r="G91" s="1007" t="s">
        <v>1031</v>
      </c>
    </row>
    <row r="92" spans="1:7" ht="24" customHeight="1" x14ac:dyDescent="0.2">
      <c r="A92" s="1083" t="s">
        <v>1564</v>
      </c>
      <c r="B92" s="355"/>
      <c r="C92" s="1020">
        <v>0</v>
      </c>
      <c r="D92" s="1079">
        <v>200000</v>
      </c>
      <c r="E92" s="1022">
        <v>200000</v>
      </c>
      <c r="G92" s="1007" t="s">
        <v>1597</v>
      </c>
    </row>
    <row r="93" spans="1:7" ht="24" customHeight="1" x14ac:dyDescent="0.2">
      <c r="A93" s="1083" t="s">
        <v>1565</v>
      </c>
      <c r="B93" s="355"/>
      <c r="C93" s="1020">
        <v>0</v>
      </c>
      <c r="D93" s="1079">
        <v>8000000</v>
      </c>
      <c r="E93" s="1022">
        <v>8000000</v>
      </c>
      <c r="G93" s="1007" t="s">
        <v>1014</v>
      </c>
    </row>
    <row r="94" spans="1:7" ht="24" customHeight="1" x14ac:dyDescent="0.2">
      <c r="A94" s="1083" t="s">
        <v>1622</v>
      </c>
      <c r="B94" s="355"/>
      <c r="C94" s="1020">
        <v>0</v>
      </c>
      <c r="D94" s="1079">
        <v>8000000</v>
      </c>
      <c r="E94" s="1022">
        <v>8000000</v>
      </c>
      <c r="G94" s="1007" t="s">
        <v>1018</v>
      </c>
    </row>
    <row r="95" spans="1:7" ht="24" customHeight="1" x14ac:dyDescent="0.2">
      <c r="A95" s="1083" t="s">
        <v>1527</v>
      </c>
      <c r="B95" s="355"/>
      <c r="C95" s="1020">
        <v>0</v>
      </c>
      <c r="D95" s="1079">
        <v>4500000</v>
      </c>
      <c r="E95" s="1022">
        <v>4500000</v>
      </c>
      <c r="G95" s="1007" t="s">
        <v>1014</v>
      </c>
    </row>
    <row r="96" spans="1:7" ht="24" customHeight="1" x14ac:dyDescent="0.2">
      <c r="A96" s="1084" t="s">
        <v>1748</v>
      </c>
      <c r="B96" s="1052"/>
      <c r="C96" s="1053">
        <v>368300</v>
      </c>
      <c r="D96" s="1085"/>
      <c r="E96" s="1022"/>
      <c r="G96" s="1007"/>
    </row>
    <row r="97" spans="1:7" ht="24" customHeight="1" x14ac:dyDescent="0.2">
      <c r="A97" s="1083" t="s">
        <v>1764</v>
      </c>
      <c r="B97" s="355"/>
      <c r="C97" s="1053">
        <v>-2545436</v>
      </c>
      <c r="D97" s="1085">
        <v>2545436</v>
      </c>
      <c r="E97" s="1022"/>
      <c r="G97" s="1007"/>
    </row>
    <row r="98" spans="1:7" ht="30" customHeight="1" thickBot="1" x14ac:dyDescent="0.25">
      <c r="A98" s="1086" t="s">
        <v>1645</v>
      </c>
      <c r="B98" s="1087"/>
      <c r="C98" s="1088">
        <v>0</v>
      </c>
      <c r="D98" s="1089">
        <v>1518240</v>
      </c>
      <c r="E98" s="1022">
        <v>1518240</v>
      </c>
      <c r="F98" s="720"/>
      <c r="G98" s="1007" t="s">
        <v>1517</v>
      </c>
    </row>
    <row r="99" spans="1:7" ht="30" customHeight="1" x14ac:dyDescent="0.2">
      <c r="A99" s="43" t="s">
        <v>1747</v>
      </c>
      <c r="C99" s="1022"/>
    </row>
    <row r="100" spans="1:7" ht="30" customHeight="1" x14ac:dyDescent="0.2">
      <c r="C100" s="46"/>
    </row>
    <row r="101" spans="1:7" ht="30" customHeight="1" x14ac:dyDescent="0.2">
      <c r="C101" s="46"/>
    </row>
    <row r="102" spans="1:7" ht="30" customHeight="1" x14ac:dyDescent="0.2">
      <c r="C102" s="46"/>
    </row>
    <row r="103" spans="1:7" ht="30" customHeight="1" x14ac:dyDescent="0.2">
      <c r="C103" s="46"/>
    </row>
    <row r="104" spans="1:7" ht="30" customHeight="1" x14ac:dyDescent="0.2">
      <c r="C104" s="46"/>
    </row>
    <row r="105" spans="1:7" ht="30" customHeight="1" x14ac:dyDescent="0.2">
      <c r="C105" s="46"/>
    </row>
    <row r="106" spans="1:7" ht="30" customHeight="1" x14ac:dyDescent="0.2">
      <c r="C106" s="46"/>
    </row>
    <row r="107" spans="1:7" ht="30" customHeight="1" x14ac:dyDescent="0.2">
      <c r="C107" s="46"/>
    </row>
    <row r="108" spans="1:7" ht="30" customHeight="1" x14ac:dyDescent="0.2">
      <c r="C108" s="721"/>
      <c r="D108" s="725"/>
      <c r="E108" s="721"/>
    </row>
    <row r="109" spans="1:7" ht="30" customHeight="1" x14ac:dyDescent="0.2">
      <c r="C109" s="721"/>
      <c r="D109" s="725"/>
      <c r="E109" s="721"/>
      <c r="G109" s="722"/>
    </row>
    <row r="110" spans="1:7" ht="30" customHeight="1" x14ac:dyDescent="0.2">
      <c r="C110" s="46"/>
    </row>
    <row r="111" spans="1:7" ht="30" customHeight="1" x14ac:dyDescent="0.2">
      <c r="C111" s="723"/>
      <c r="E111" s="723"/>
      <c r="G111" s="722"/>
    </row>
    <row r="112" spans="1:7" ht="30" customHeight="1" x14ac:dyDescent="0.2">
      <c r="C112" s="46"/>
    </row>
    <row r="113" spans="3:7" ht="30" customHeight="1" x14ac:dyDescent="0.2">
      <c r="C113" s="723"/>
      <c r="E113" s="723"/>
      <c r="G113" s="724"/>
    </row>
    <row r="114" spans="3:7" ht="30" customHeight="1" x14ac:dyDescent="0.2">
      <c r="C114" s="723"/>
      <c r="E114" s="723"/>
    </row>
    <row r="115" spans="3:7" ht="30" customHeight="1" x14ac:dyDescent="0.2">
      <c r="C115" s="46"/>
    </row>
    <row r="116" spans="3:7" ht="30" customHeight="1" x14ac:dyDescent="0.2">
      <c r="C116" s="46"/>
    </row>
    <row r="117" spans="3:7" ht="30" customHeight="1" x14ac:dyDescent="0.2">
      <c r="C117" s="46"/>
    </row>
    <row r="118" spans="3:7" ht="30" customHeight="1" x14ac:dyDescent="0.2">
      <c r="C118" s="46"/>
    </row>
    <row r="119" spans="3:7" ht="30" customHeight="1" x14ac:dyDescent="0.2">
      <c r="C119" s="46"/>
    </row>
    <row r="120" spans="3:7" ht="30" customHeight="1" x14ac:dyDescent="0.2">
      <c r="C120" s="46"/>
    </row>
    <row r="121" spans="3:7" ht="30" customHeight="1" x14ac:dyDescent="0.2">
      <c r="C121" s="46"/>
    </row>
    <row r="122" spans="3:7" ht="30" customHeight="1" x14ac:dyDescent="0.2">
      <c r="C122" s="46"/>
    </row>
    <row r="123" spans="3:7" ht="30" customHeight="1" x14ac:dyDescent="0.2">
      <c r="C123" s="46"/>
    </row>
    <row r="124" spans="3:7" ht="30" customHeight="1" x14ac:dyDescent="0.2">
      <c r="C124" s="46"/>
    </row>
    <row r="125" spans="3:7" ht="30" customHeight="1" x14ac:dyDescent="0.2">
      <c r="C125" s="46"/>
    </row>
    <row r="126" spans="3:7" ht="30" customHeight="1" x14ac:dyDescent="0.2">
      <c r="C126" s="46"/>
    </row>
    <row r="127" spans="3:7" ht="30" customHeight="1" x14ac:dyDescent="0.2">
      <c r="C127" s="46"/>
    </row>
    <row r="128" spans="3:7" ht="30" customHeight="1" x14ac:dyDescent="0.2">
      <c r="C128" s="46"/>
    </row>
    <row r="129" spans="3:3" ht="30" customHeight="1" x14ac:dyDescent="0.2">
      <c r="C129" s="46"/>
    </row>
    <row r="130" spans="3:3" ht="30" customHeight="1" x14ac:dyDescent="0.2">
      <c r="C130" s="46"/>
    </row>
    <row r="131" spans="3:3" ht="30" customHeight="1" x14ac:dyDescent="0.2">
      <c r="C131" s="46"/>
    </row>
    <row r="132" spans="3:3" ht="30" customHeight="1" x14ac:dyDescent="0.2">
      <c r="C132" s="46"/>
    </row>
    <row r="133" spans="3:3" ht="30" customHeight="1" x14ac:dyDescent="0.2">
      <c r="C133" s="46"/>
    </row>
    <row r="134" spans="3:3" ht="30" customHeight="1" x14ac:dyDescent="0.2">
      <c r="C134" s="46"/>
    </row>
    <row r="135" spans="3:3" ht="30" customHeight="1" x14ac:dyDescent="0.2">
      <c r="C135" s="46"/>
    </row>
    <row r="136" spans="3:3" ht="30" customHeight="1" x14ac:dyDescent="0.2">
      <c r="C136" s="46"/>
    </row>
    <row r="137" spans="3:3" ht="30" customHeight="1" x14ac:dyDescent="0.2">
      <c r="C137" s="46"/>
    </row>
    <row r="138" spans="3:3" ht="30" customHeight="1" x14ac:dyDescent="0.2">
      <c r="C138" s="46"/>
    </row>
    <row r="139" spans="3:3" ht="30" customHeight="1" x14ac:dyDescent="0.2">
      <c r="C139" s="46"/>
    </row>
    <row r="140" spans="3:3" ht="30" customHeight="1" x14ac:dyDescent="0.2">
      <c r="C140" s="46"/>
    </row>
    <row r="141" spans="3:3" ht="30" customHeight="1" x14ac:dyDescent="0.2">
      <c r="C141" s="46"/>
    </row>
    <row r="142" spans="3:3" ht="30" customHeight="1" x14ac:dyDescent="0.2">
      <c r="C142" s="46"/>
    </row>
    <row r="143" spans="3:3" ht="30" customHeight="1" x14ac:dyDescent="0.2">
      <c r="C143" s="46"/>
    </row>
  </sheetData>
  <mergeCells count="3">
    <mergeCell ref="A5:D5"/>
    <mergeCell ref="A3:D3"/>
    <mergeCell ref="A4:D4"/>
  </mergeCells>
  <phoneticPr fontId="5" type="noConversion"/>
  <printOptions horizontalCentered="1"/>
  <pageMargins left="0.70866141732283472" right="0.62992125984251968" top="0.55118110236220474" bottom="0.55118110236220474" header="0.15748031496062992" footer="0.15748031496062992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"/>
  <sheetViews>
    <sheetView view="pageBreakPreview" zoomScaleNormal="100" workbookViewId="0">
      <selection sqref="A1:N1"/>
    </sheetView>
  </sheetViews>
  <sheetFormatPr defaultRowHeight="12.75" x14ac:dyDescent="0.2"/>
  <cols>
    <col min="1" max="1" width="23.140625" style="1092" customWidth="1"/>
    <col min="2" max="2" width="44.140625" style="1092" customWidth="1"/>
    <col min="3" max="3" width="13.7109375" style="1092" customWidth="1"/>
    <col min="4" max="4" width="12.5703125" style="1124" customWidth="1"/>
    <col min="5" max="256" width="9.140625" style="1090"/>
    <col min="257" max="257" width="23.140625" style="1090" customWidth="1"/>
    <col min="258" max="258" width="44.140625" style="1090" customWidth="1"/>
    <col min="259" max="259" width="13.7109375" style="1090" customWidth="1"/>
    <col min="260" max="260" width="12.5703125" style="1090" customWidth="1"/>
    <col min="261" max="512" width="9.140625" style="1090"/>
    <col min="513" max="513" width="23.140625" style="1090" customWidth="1"/>
    <col min="514" max="514" width="44.140625" style="1090" customWidth="1"/>
    <col min="515" max="515" width="13.7109375" style="1090" customWidth="1"/>
    <col min="516" max="516" width="12.5703125" style="1090" customWidth="1"/>
    <col min="517" max="768" width="9.140625" style="1090"/>
    <col min="769" max="769" width="23.140625" style="1090" customWidth="1"/>
    <col min="770" max="770" width="44.140625" style="1090" customWidth="1"/>
    <col min="771" max="771" width="13.7109375" style="1090" customWidth="1"/>
    <col min="772" max="772" width="12.5703125" style="1090" customWidth="1"/>
    <col min="773" max="1024" width="9.140625" style="1090"/>
    <col min="1025" max="1025" width="23.140625" style="1090" customWidth="1"/>
    <col min="1026" max="1026" width="44.140625" style="1090" customWidth="1"/>
    <col min="1027" max="1027" width="13.7109375" style="1090" customWidth="1"/>
    <col min="1028" max="1028" width="12.5703125" style="1090" customWidth="1"/>
    <col min="1029" max="1280" width="9.140625" style="1090"/>
    <col min="1281" max="1281" width="23.140625" style="1090" customWidth="1"/>
    <col min="1282" max="1282" width="44.140625" style="1090" customWidth="1"/>
    <col min="1283" max="1283" width="13.7109375" style="1090" customWidth="1"/>
    <col min="1284" max="1284" width="12.5703125" style="1090" customWidth="1"/>
    <col min="1285" max="1536" width="9.140625" style="1090"/>
    <col min="1537" max="1537" width="23.140625" style="1090" customWidth="1"/>
    <col min="1538" max="1538" width="44.140625" style="1090" customWidth="1"/>
    <col min="1539" max="1539" width="13.7109375" style="1090" customWidth="1"/>
    <col min="1540" max="1540" width="12.5703125" style="1090" customWidth="1"/>
    <col min="1541" max="1792" width="9.140625" style="1090"/>
    <col min="1793" max="1793" width="23.140625" style="1090" customWidth="1"/>
    <col min="1794" max="1794" width="44.140625" style="1090" customWidth="1"/>
    <col min="1795" max="1795" width="13.7109375" style="1090" customWidth="1"/>
    <col min="1796" max="1796" width="12.5703125" style="1090" customWidth="1"/>
    <col min="1797" max="2048" width="9.140625" style="1090"/>
    <col min="2049" max="2049" width="23.140625" style="1090" customWidth="1"/>
    <col min="2050" max="2050" width="44.140625" style="1090" customWidth="1"/>
    <col min="2051" max="2051" width="13.7109375" style="1090" customWidth="1"/>
    <col min="2052" max="2052" width="12.5703125" style="1090" customWidth="1"/>
    <col min="2053" max="2304" width="9.140625" style="1090"/>
    <col min="2305" max="2305" width="23.140625" style="1090" customWidth="1"/>
    <col min="2306" max="2306" width="44.140625" style="1090" customWidth="1"/>
    <col min="2307" max="2307" width="13.7109375" style="1090" customWidth="1"/>
    <col min="2308" max="2308" width="12.5703125" style="1090" customWidth="1"/>
    <col min="2309" max="2560" width="9.140625" style="1090"/>
    <col min="2561" max="2561" width="23.140625" style="1090" customWidth="1"/>
    <col min="2562" max="2562" width="44.140625" style="1090" customWidth="1"/>
    <col min="2563" max="2563" width="13.7109375" style="1090" customWidth="1"/>
    <col min="2564" max="2564" width="12.5703125" style="1090" customWidth="1"/>
    <col min="2565" max="2816" width="9.140625" style="1090"/>
    <col min="2817" max="2817" width="23.140625" style="1090" customWidth="1"/>
    <col min="2818" max="2818" width="44.140625" style="1090" customWidth="1"/>
    <col min="2819" max="2819" width="13.7109375" style="1090" customWidth="1"/>
    <col min="2820" max="2820" width="12.5703125" style="1090" customWidth="1"/>
    <col min="2821" max="3072" width="9.140625" style="1090"/>
    <col min="3073" max="3073" width="23.140625" style="1090" customWidth="1"/>
    <col min="3074" max="3074" width="44.140625" style="1090" customWidth="1"/>
    <col min="3075" max="3075" width="13.7109375" style="1090" customWidth="1"/>
    <col min="3076" max="3076" width="12.5703125" style="1090" customWidth="1"/>
    <col min="3077" max="3328" width="9.140625" style="1090"/>
    <col min="3329" max="3329" width="23.140625" style="1090" customWidth="1"/>
    <col min="3330" max="3330" width="44.140625" style="1090" customWidth="1"/>
    <col min="3331" max="3331" width="13.7109375" style="1090" customWidth="1"/>
    <col min="3332" max="3332" width="12.5703125" style="1090" customWidth="1"/>
    <col min="3333" max="3584" width="9.140625" style="1090"/>
    <col min="3585" max="3585" width="23.140625" style="1090" customWidth="1"/>
    <col min="3586" max="3586" width="44.140625" style="1090" customWidth="1"/>
    <col min="3587" max="3587" width="13.7109375" style="1090" customWidth="1"/>
    <col min="3588" max="3588" width="12.5703125" style="1090" customWidth="1"/>
    <col min="3589" max="3840" width="9.140625" style="1090"/>
    <col min="3841" max="3841" width="23.140625" style="1090" customWidth="1"/>
    <col min="3842" max="3842" width="44.140625" style="1090" customWidth="1"/>
    <col min="3843" max="3843" width="13.7109375" style="1090" customWidth="1"/>
    <col min="3844" max="3844" width="12.5703125" style="1090" customWidth="1"/>
    <col min="3845" max="4096" width="9.140625" style="1090"/>
    <col min="4097" max="4097" width="23.140625" style="1090" customWidth="1"/>
    <col min="4098" max="4098" width="44.140625" style="1090" customWidth="1"/>
    <col min="4099" max="4099" width="13.7109375" style="1090" customWidth="1"/>
    <col min="4100" max="4100" width="12.5703125" style="1090" customWidth="1"/>
    <col min="4101" max="4352" width="9.140625" style="1090"/>
    <col min="4353" max="4353" width="23.140625" style="1090" customWidth="1"/>
    <col min="4354" max="4354" width="44.140625" style="1090" customWidth="1"/>
    <col min="4355" max="4355" width="13.7109375" style="1090" customWidth="1"/>
    <col min="4356" max="4356" width="12.5703125" style="1090" customWidth="1"/>
    <col min="4357" max="4608" width="9.140625" style="1090"/>
    <col min="4609" max="4609" width="23.140625" style="1090" customWidth="1"/>
    <col min="4610" max="4610" width="44.140625" style="1090" customWidth="1"/>
    <col min="4611" max="4611" width="13.7109375" style="1090" customWidth="1"/>
    <col min="4612" max="4612" width="12.5703125" style="1090" customWidth="1"/>
    <col min="4613" max="4864" width="9.140625" style="1090"/>
    <col min="4865" max="4865" width="23.140625" style="1090" customWidth="1"/>
    <col min="4866" max="4866" width="44.140625" style="1090" customWidth="1"/>
    <col min="4867" max="4867" width="13.7109375" style="1090" customWidth="1"/>
    <col min="4868" max="4868" width="12.5703125" style="1090" customWidth="1"/>
    <col min="4869" max="5120" width="9.140625" style="1090"/>
    <col min="5121" max="5121" width="23.140625" style="1090" customWidth="1"/>
    <col min="5122" max="5122" width="44.140625" style="1090" customWidth="1"/>
    <col min="5123" max="5123" width="13.7109375" style="1090" customWidth="1"/>
    <col min="5124" max="5124" width="12.5703125" style="1090" customWidth="1"/>
    <col min="5125" max="5376" width="9.140625" style="1090"/>
    <col min="5377" max="5377" width="23.140625" style="1090" customWidth="1"/>
    <col min="5378" max="5378" width="44.140625" style="1090" customWidth="1"/>
    <col min="5379" max="5379" width="13.7109375" style="1090" customWidth="1"/>
    <col min="5380" max="5380" width="12.5703125" style="1090" customWidth="1"/>
    <col min="5381" max="5632" width="9.140625" style="1090"/>
    <col min="5633" max="5633" width="23.140625" style="1090" customWidth="1"/>
    <col min="5634" max="5634" width="44.140625" style="1090" customWidth="1"/>
    <col min="5635" max="5635" width="13.7109375" style="1090" customWidth="1"/>
    <col min="5636" max="5636" width="12.5703125" style="1090" customWidth="1"/>
    <col min="5637" max="5888" width="9.140625" style="1090"/>
    <col min="5889" max="5889" width="23.140625" style="1090" customWidth="1"/>
    <col min="5890" max="5890" width="44.140625" style="1090" customWidth="1"/>
    <col min="5891" max="5891" width="13.7109375" style="1090" customWidth="1"/>
    <col min="5892" max="5892" width="12.5703125" style="1090" customWidth="1"/>
    <col min="5893" max="6144" width="9.140625" style="1090"/>
    <col min="6145" max="6145" width="23.140625" style="1090" customWidth="1"/>
    <col min="6146" max="6146" width="44.140625" style="1090" customWidth="1"/>
    <col min="6147" max="6147" width="13.7109375" style="1090" customWidth="1"/>
    <col min="6148" max="6148" width="12.5703125" style="1090" customWidth="1"/>
    <col min="6149" max="6400" width="9.140625" style="1090"/>
    <col min="6401" max="6401" width="23.140625" style="1090" customWidth="1"/>
    <col min="6402" max="6402" width="44.140625" style="1090" customWidth="1"/>
    <col min="6403" max="6403" width="13.7109375" style="1090" customWidth="1"/>
    <col min="6404" max="6404" width="12.5703125" style="1090" customWidth="1"/>
    <col min="6405" max="6656" width="9.140625" style="1090"/>
    <col min="6657" max="6657" width="23.140625" style="1090" customWidth="1"/>
    <col min="6658" max="6658" width="44.140625" style="1090" customWidth="1"/>
    <col min="6659" max="6659" width="13.7109375" style="1090" customWidth="1"/>
    <col min="6660" max="6660" width="12.5703125" style="1090" customWidth="1"/>
    <col min="6661" max="6912" width="9.140625" style="1090"/>
    <col min="6913" max="6913" width="23.140625" style="1090" customWidth="1"/>
    <col min="6914" max="6914" width="44.140625" style="1090" customWidth="1"/>
    <col min="6915" max="6915" width="13.7109375" style="1090" customWidth="1"/>
    <col min="6916" max="6916" width="12.5703125" style="1090" customWidth="1"/>
    <col min="6917" max="7168" width="9.140625" style="1090"/>
    <col min="7169" max="7169" width="23.140625" style="1090" customWidth="1"/>
    <col min="7170" max="7170" width="44.140625" style="1090" customWidth="1"/>
    <col min="7171" max="7171" width="13.7109375" style="1090" customWidth="1"/>
    <col min="7172" max="7172" width="12.5703125" style="1090" customWidth="1"/>
    <col min="7173" max="7424" width="9.140625" style="1090"/>
    <col min="7425" max="7425" width="23.140625" style="1090" customWidth="1"/>
    <col min="7426" max="7426" width="44.140625" style="1090" customWidth="1"/>
    <col min="7427" max="7427" width="13.7109375" style="1090" customWidth="1"/>
    <col min="7428" max="7428" width="12.5703125" style="1090" customWidth="1"/>
    <col min="7429" max="7680" width="9.140625" style="1090"/>
    <col min="7681" max="7681" width="23.140625" style="1090" customWidth="1"/>
    <col min="7682" max="7682" width="44.140625" style="1090" customWidth="1"/>
    <col min="7683" max="7683" width="13.7109375" style="1090" customWidth="1"/>
    <col min="7684" max="7684" width="12.5703125" style="1090" customWidth="1"/>
    <col min="7685" max="7936" width="9.140625" style="1090"/>
    <col min="7937" max="7937" width="23.140625" style="1090" customWidth="1"/>
    <col min="7938" max="7938" width="44.140625" style="1090" customWidth="1"/>
    <col min="7939" max="7939" width="13.7109375" style="1090" customWidth="1"/>
    <col min="7940" max="7940" width="12.5703125" style="1090" customWidth="1"/>
    <col min="7941" max="8192" width="9.140625" style="1090"/>
    <col min="8193" max="8193" width="23.140625" style="1090" customWidth="1"/>
    <col min="8194" max="8194" width="44.140625" style="1090" customWidth="1"/>
    <col min="8195" max="8195" width="13.7109375" style="1090" customWidth="1"/>
    <col min="8196" max="8196" width="12.5703125" style="1090" customWidth="1"/>
    <col min="8197" max="8448" width="9.140625" style="1090"/>
    <col min="8449" max="8449" width="23.140625" style="1090" customWidth="1"/>
    <col min="8450" max="8450" width="44.140625" style="1090" customWidth="1"/>
    <col min="8451" max="8451" width="13.7109375" style="1090" customWidth="1"/>
    <col min="8452" max="8452" width="12.5703125" style="1090" customWidth="1"/>
    <col min="8453" max="8704" width="9.140625" style="1090"/>
    <col min="8705" max="8705" width="23.140625" style="1090" customWidth="1"/>
    <col min="8706" max="8706" width="44.140625" style="1090" customWidth="1"/>
    <col min="8707" max="8707" width="13.7109375" style="1090" customWidth="1"/>
    <col min="8708" max="8708" width="12.5703125" style="1090" customWidth="1"/>
    <col min="8709" max="8960" width="9.140625" style="1090"/>
    <col min="8961" max="8961" width="23.140625" style="1090" customWidth="1"/>
    <col min="8962" max="8962" width="44.140625" style="1090" customWidth="1"/>
    <col min="8963" max="8963" width="13.7109375" style="1090" customWidth="1"/>
    <col min="8964" max="8964" width="12.5703125" style="1090" customWidth="1"/>
    <col min="8965" max="9216" width="9.140625" style="1090"/>
    <col min="9217" max="9217" width="23.140625" style="1090" customWidth="1"/>
    <col min="9218" max="9218" width="44.140625" style="1090" customWidth="1"/>
    <col min="9219" max="9219" width="13.7109375" style="1090" customWidth="1"/>
    <col min="9220" max="9220" width="12.5703125" style="1090" customWidth="1"/>
    <col min="9221" max="9472" width="9.140625" style="1090"/>
    <col min="9473" max="9473" width="23.140625" style="1090" customWidth="1"/>
    <col min="9474" max="9474" width="44.140625" style="1090" customWidth="1"/>
    <col min="9475" max="9475" width="13.7109375" style="1090" customWidth="1"/>
    <col min="9476" max="9476" width="12.5703125" style="1090" customWidth="1"/>
    <col min="9477" max="9728" width="9.140625" style="1090"/>
    <col min="9729" max="9729" width="23.140625" style="1090" customWidth="1"/>
    <col min="9730" max="9730" width="44.140625" style="1090" customWidth="1"/>
    <col min="9731" max="9731" width="13.7109375" style="1090" customWidth="1"/>
    <col min="9732" max="9732" width="12.5703125" style="1090" customWidth="1"/>
    <col min="9733" max="9984" width="9.140625" style="1090"/>
    <col min="9985" max="9985" width="23.140625" style="1090" customWidth="1"/>
    <col min="9986" max="9986" width="44.140625" style="1090" customWidth="1"/>
    <col min="9987" max="9987" width="13.7109375" style="1090" customWidth="1"/>
    <col min="9988" max="9988" width="12.5703125" style="1090" customWidth="1"/>
    <col min="9989" max="10240" width="9.140625" style="1090"/>
    <col min="10241" max="10241" width="23.140625" style="1090" customWidth="1"/>
    <col min="10242" max="10242" width="44.140625" style="1090" customWidth="1"/>
    <col min="10243" max="10243" width="13.7109375" style="1090" customWidth="1"/>
    <col min="10244" max="10244" width="12.5703125" style="1090" customWidth="1"/>
    <col min="10245" max="10496" width="9.140625" style="1090"/>
    <col min="10497" max="10497" width="23.140625" style="1090" customWidth="1"/>
    <col min="10498" max="10498" width="44.140625" style="1090" customWidth="1"/>
    <col min="10499" max="10499" width="13.7109375" style="1090" customWidth="1"/>
    <col min="10500" max="10500" width="12.5703125" style="1090" customWidth="1"/>
    <col min="10501" max="10752" width="9.140625" style="1090"/>
    <col min="10753" max="10753" width="23.140625" style="1090" customWidth="1"/>
    <col min="10754" max="10754" width="44.140625" style="1090" customWidth="1"/>
    <col min="10755" max="10755" width="13.7109375" style="1090" customWidth="1"/>
    <col min="10756" max="10756" width="12.5703125" style="1090" customWidth="1"/>
    <col min="10757" max="11008" width="9.140625" style="1090"/>
    <col min="11009" max="11009" width="23.140625" style="1090" customWidth="1"/>
    <col min="11010" max="11010" width="44.140625" style="1090" customWidth="1"/>
    <col min="11011" max="11011" width="13.7109375" style="1090" customWidth="1"/>
    <col min="11012" max="11012" width="12.5703125" style="1090" customWidth="1"/>
    <col min="11013" max="11264" width="9.140625" style="1090"/>
    <col min="11265" max="11265" width="23.140625" style="1090" customWidth="1"/>
    <col min="11266" max="11266" width="44.140625" style="1090" customWidth="1"/>
    <col min="11267" max="11267" width="13.7109375" style="1090" customWidth="1"/>
    <col min="11268" max="11268" width="12.5703125" style="1090" customWidth="1"/>
    <col min="11269" max="11520" width="9.140625" style="1090"/>
    <col min="11521" max="11521" width="23.140625" style="1090" customWidth="1"/>
    <col min="11522" max="11522" width="44.140625" style="1090" customWidth="1"/>
    <col min="11523" max="11523" width="13.7109375" style="1090" customWidth="1"/>
    <col min="11524" max="11524" width="12.5703125" style="1090" customWidth="1"/>
    <col min="11525" max="11776" width="9.140625" style="1090"/>
    <col min="11777" max="11777" width="23.140625" style="1090" customWidth="1"/>
    <col min="11778" max="11778" width="44.140625" style="1090" customWidth="1"/>
    <col min="11779" max="11779" width="13.7109375" style="1090" customWidth="1"/>
    <col min="11780" max="11780" width="12.5703125" style="1090" customWidth="1"/>
    <col min="11781" max="12032" width="9.140625" style="1090"/>
    <col min="12033" max="12033" width="23.140625" style="1090" customWidth="1"/>
    <col min="12034" max="12034" width="44.140625" style="1090" customWidth="1"/>
    <col min="12035" max="12035" width="13.7109375" style="1090" customWidth="1"/>
    <col min="12036" max="12036" width="12.5703125" style="1090" customWidth="1"/>
    <col min="12037" max="12288" width="9.140625" style="1090"/>
    <col min="12289" max="12289" width="23.140625" style="1090" customWidth="1"/>
    <col min="12290" max="12290" width="44.140625" style="1090" customWidth="1"/>
    <col min="12291" max="12291" width="13.7109375" style="1090" customWidth="1"/>
    <col min="12292" max="12292" width="12.5703125" style="1090" customWidth="1"/>
    <col min="12293" max="12544" width="9.140625" style="1090"/>
    <col min="12545" max="12545" width="23.140625" style="1090" customWidth="1"/>
    <col min="12546" max="12546" width="44.140625" style="1090" customWidth="1"/>
    <col min="12547" max="12547" width="13.7109375" style="1090" customWidth="1"/>
    <col min="12548" max="12548" width="12.5703125" style="1090" customWidth="1"/>
    <col min="12549" max="12800" width="9.140625" style="1090"/>
    <col min="12801" max="12801" width="23.140625" style="1090" customWidth="1"/>
    <col min="12802" max="12802" width="44.140625" style="1090" customWidth="1"/>
    <col min="12803" max="12803" width="13.7109375" style="1090" customWidth="1"/>
    <col min="12804" max="12804" width="12.5703125" style="1090" customWidth="1"/>
    <col min="12805" max="13056" width="9.140625" style="1090"/>
    <col min="13057" max="13057" width="23.140625" style="1090" customWidth="1"/>
    <col min="13058" max="13058" width="44.140625" style="1090" customWidth="1"/>
    <col min="13059" max="13059" width="13.7109375" style="1090" customWidth="1"/>
    <col min="13060" max="13060" width="12.5703125" style="1090" customWidth="1"/>
    <col min="13061" max="13312" width="9.140625" style="1090"/>
    <col min="13313" max="13313" width="23.140625" style="1090" customWidth="1"/>
    <col min="13314" max="13314" width="44.140625" style="1090" customWidth="1"/>
    <col min="13315" max="13315" width="13.7109375" style="1090" customWidth="1"/>
    <col min="13316" max="13316" width="12.5703125" style="1090" customWidth="1"/>
    <col min="13317" max="13568" width="9.140625" style="1090"/>
    <col min="13569" max="13569" width="23.140625" style="1090" customWidth="1"/>
    <col min="13570" max="13570" width="44.140625" style="1090" customWidth="1"/>
    <col min="13571" max="13571" width="13.7109375" style="1090" customWidth="1"/>
    <col min="13572" max="13572" width="12.5703125" style="1090" customWidth="1"/>
    <col min="13573" max="13824" width="9.140625" style="1090"/>
    <col min="13825" max="13825" width="23.140625" style="1090" customWidth="1"/>
    <col min="13826" max="13826" width="44.140625" style="1090" customWidth="1"/>
    <col min="13827" max="13827" width="13.7109375" style="1090" customWidth="1"/>
    <col min="13828" max="13828" width="12.5703125" style="1090" customWidth="1"/>
    <col min="13829" max="14080" width="9.140625" style="1090"/>
    <col min="14081" max="14081" width="23.140625" style="1090" customWidth="1"/>
    <col min="14082" max="14082" width="44.140625" style="1090" customWidth="1"/>
    <col min="14083" max="14083" width="13.7109375" style="1090" customWidth="1"/>
    <col min="14084" max="14084" width="12.5703125" style="1090" customWidth="1"/>
    <col min="14085" max="14336" width="9.140625" style="1090"/>
    <col min="14337" max="14337" width="23.140625" style="1090" customWidth="1"/>
    <col min="14338" max="14338" width="44.140625" style="1090" customWidth="1"/>
    <col min="14339" max="14339" width="13.7109375" style="1090" customWidth="1"/>
    <col min="14340" max="14340" width="12.5703125" style="1090" customWidth="1"/>
    <col min="14341" max="14592" width="9.140625" style="1090"/>
    <col min="14593" max="14593" width="23.140625" style="1090" customWidth="1"/>
    <col min="14594" max="14594" width="44.140625" style="1090" customWidth="1"/>
    <col min="14595" max="14595" width="13.7109375" style="1090" customWidth="1"/>
    <col min="14596" max="14596" width="12.5703125" style="1090" customWidth="1"/>
    <col min="14597" max="14848" width="9.140625" style="1090"/>
    <col min="14849" max="14849" width="23.140625" style="1090" customWidth="1"/>
    <col min="14850" max="14850" width="44.140625" style="1090" customWidth="1"/>
    <col min="14851" max="14851" width="13.7109375" style="1090" customWidth="1"/>
    <col min="14852" max="14852" width="12.5703125" style="1090" customWidth="1"/>
    <col min="14853" max="15104" width="9.140625" style="1090"/>
    <col min="15105" max="15105" width="23.140625" style="1090" customWidth="1"/>
    <col min="15106" max="15106" width="44.140625" style="1090" customWidth="1"/>
    <col min="15107" max="15107" width="13.7109375" style="1090" customWidth="1"/>
    <col min="15108" max="15108" width="12.5703125" style="1090" customWidth="1"/>
    <col min="15109" max="15360" width="9.140625" style="1090"/>
    <col min="15361" max="15361" width="23.140625" style="1090" customWidth="1"/>
    <col min="15362" max="15362" width="44.140625" style="1090" customWidth="1"/>
    <col min="15363" max="15363" width="13.7109375" style="1090" customWidth="1"/>
    <col min="15364" max="15364" width="12.5703125" style="1090" customWidth="1"/>
    <col min="15365" max="15616" width="9.140625" style="1090"/>
    <col min="15617" max="15617" width="23.140625" style="1090" customWidth="1"/>
    <col min="15618" max="15618" width="44.140625" style="1090" customWidth="1"/>
    <col min="15619" max="15619" width="13.7109375" style="1090" customWidth="1"/>
    <col min="15620" max="15620" width="12.5703125" style="1090" customWidth="1"/>
    <col min="15621" max="15872" width="9.140625" style="1090"/>
    <col min="15873" max="15873" width="23.140625" style="1090" customWidth="1"/>
    <col min="15874" max="15874" width="44.140625" style="1090" customWidth="1"/>
    <col min="15875" max="15875" width="13.7109375" style="1090" customWidth="1"/>
    <col min="15876" max="15876" width="12.5703125" style="1090" customWidth="1"/>
    <col min="15877" max="16128" width="9.140625" style="1090"/>
    <col min="16129" max="16129" width="23.140625" style="1090" customWidth="1"/>
    <col min="16130" max="16130" width="44.140625" style="1090" customWidth="1"/>
    <col min="16131" max="16131" width="13.7109375" style="1090" customWidth="1"/>
    <col min="16132" max="16132" width="12.5703125" style="1090" customWidth="1"/>
    <col min="16133" max="16384" width="9.140625" style="1090"/>
  </cols>
  <sheetData>
    <row r="1" spans="1:14" x14ac:dyDescent="0.2">
      <c r="A1" s="1747" t="s">
        <v>2064</v>
      </c>
      <c r="B1" s="1747"/>
      <c r="C1" s="1747"/>
      <c r="D1" s="1747"/>
      <c r="E1" s="1747"/>
      <c r="F1" s="1747"/>
      <c r="G1" s="1747"/>
      <c r="H1" s="1747"/>
      <c r="I1" s="1747"/>
      <c r="J1" s="1747"/>
      <c r="K1" s="1747"/>
      <c r="L1" s="1747"/>
      <c r="M1" s="1747"/>
      <c r="N1" s="1747"/>
    </row>
    <row r="2" spans="1:14" ht="15.75" x14ac:dyDescent="0.25">
      <c r="A2" s="1091"/>
      <c r="D2" s="1093"/>
    </row>
    <row r="3" spans="1:14" x14ac:dyDescent="0.2">
      <c r="D3" s="1093"/>
    </row>
    <row r="4" spans="1:14" ht="15.75" x14ac:dyDescent="0.25">
      <c r="B4" s="1094" t="s">
        <v>1806</v>
      </c>
      <c r="D4" s="1093"/>
    </row>
    <row r="5" spans="1:14" ht="15.75" x14ac:dyDescent="0.25">
      <c r="B5" s="1094" t="s">
        <v>1893</v>
      </c>
      <c r="D5" s="1093"/>
    </row>
    <row r="6" spans="1:14" ht="15.75" x14ac:dyDescent="0.25">
      <c r="B6" s="1095"/>
      <c r="D6" s="1093"/>
    </row>
    <row r="7" spans="1:14" x14ac:dyDescent="0.2">
      <c r="D7" s="1093"/>
    </row>
    <row r="8" spans="1:14" ht="13.5" thickBot="1" x14ac:dyDescent="0.25">
      <c r="C8" s="1096"/>
      <c r="D8" s="1177" t="s">
        <v>1897</v>
      </c>
    </row>
    <row r="9" spans="1:14" x14ac:dyDescent="0.2">
      <c r="A9" s="1097" t="s">
        <v>1807</v>
      </c>
      <c r="B9" s="1098" t="s">
        <v>1808</v>
      </c>
      <c r="C9" s="1099" t="s">
        <v>1809</v>
      </c>
      <c r="D9" s="1100" t="s">
        <v>1810</v>
      </c>
    </row>
    <row r="10" spans="1:14" ht="21" customHeight="1" thickBot="1" x14ac:dyDescent="0.25">
      <c r="A10" s="1101" t="s">
        <v>1811</v>
      </c>
      <c r="B10" s="1102" t="s">
        <v>2037</v>
      </c>
      <c r="C10" s="1103">
        <f>SUM(C11:C16)</f>
        <v>0</v>
      </c>
      <c r="D10" s="1104">
        <f>SUM(D11:D16)</f>
        <v>78620559</v>
      </c>
    </row>
    <row r="11" spans="1:14" ht="26.25" thickTop="1" x14ac:dyDescent="0.2">
      <c r="A11" s="1211" t="s">
        <v>1812</v>
      </c>
      <c r="B11" s="1105" t="s">
        <v>2045</v>
      </c>
      <c r="C11" s="1106">
        <v>0</v>
      </c>
      <c r="D11" s="1107">
        <v>66420000</v>
      </c>
    </row>
    <row r="12" spans="1:14" ht="25.5" x14ac:dyDescent="0.2">
      <c r="A12" s="1748" t="s">
        <v>1813</v>
      </c>
      <c r="B12" s="1105" t="s">
        <v>2045</v>
      </c>
      <c r="C12" s="1106">
        <v>0</v>
      </c>
      <c r="D12" s="1107">
        <v>5030249</v>
      </c>
    </row>
    <row r="13" spans="1:14" x14ac:dyDescent="0.2">
      <c r="A13" s="1748"/>
      <c r="B13" s="1105" t="s">
        <v>2046</v>
      </c>
      <c r="C13" s="1106"/>
      <c r="D13" s="1107">
        <v>7120910</v>
      </c>
    </row>
    <row r="14" spans="1:14" ht="25.5" x14ac:dyDescent="0.2">
      <c r="A14" s="1211" t="s">
        <v>1814</v>
      </c>
      <c r="B14" s="1105" t="s">
        <v>2045</v>
      </c>
      <c r="C14" s="1106">
        <v>0</v>
      </c>
      <c r="D14" s="1107">
        <v>49400</v>
      </c>
    </row>
    <row r="15" spans="1:14" x14ac:dyDescent="0.2">
      <c r="A15" s="1211" t="s">
        <v>1815</v>
      </c>
      <c r="B15" s="1105" t="s">
        <v>478</v>
      </c>
      <c r="C15" s="1106">
        <v>0</v>
      </c>
      <c r="D15" s="1107">
        <v>0</v>
      </c>
    </row>
    <row r="16" spans="1:14" x14ac:dyDescent="0.2">
      <c r="A16" s="1211" t="s">
        <v>1816</v>
      </c>
      <c r="B16" s="1105" t="s">
        <v>478</v>
      </c>
      <c r="C16" s="1106">
        <v>0</v>
      </c>
      <c r="D16" s="1107">
        <v>0</v>
      </c>
    </row>
    <row r="17" spans="1:4" ht="30.75" customHeight="1" thickBot="1" x14ac:dyDescent="0.25">
      <c r="A17" s="1212" t="s">
        <v>1817</v>
      </c>
      <c r="B17" s="1213" t="s">
        <v>2047</v>
      </c>
      <c r="C17" s="1214">
        <v>0</v>
      </c>
      <c r="D17" s="1215">
        <v>227185</v>
      </c>
    </row>
    <row r="18" spans="1:4" ht="24.75" customHeight="1" thickTop="1" x14ac:dyDescent="0.2">
      <c r="A18" s="1216" t="s">
        <v>2048</v>
      </c>
      <c r="B18" s="1105"/>
      <c r="C18" s="1217"/>
      <c r="D18" s="1218"/>
    </row>
    <row r="19" spans="1:4" ht="25.5" x14ac:dyDescent="0.2">
      <c r="A19" s="1108" t="s">
        <v>1818</v>
      </c>
      <c r="B19" s="1109"/>
      <c r="C19" s="1205">
        <v>0</v>
      </c>
      <c r="D19" s="1219">
        <v>49927</v>
      </c>
    </row>
    <row r="20" spans="1:4" ht="25.5" x14ac:dyDescent="0.2">
      <c r="A20" s="1110" t="s">
        <v>1819</v>
      </c>
      <c r="B20" s="1111" t="s">
        <v>478</v>
      </c>
      <c r="C20" s="1206">
        <v>0</v>
      </c>
      <c r="D20" s="1220">
        <v>0</v>
      </c>
    </row>
    <row r="21" spans="1:4" ht="38.25" x14ac:dyDescent="0.2">
      <c r="A21" s="1203" t="s">
        <v>2038</v>
      </c>
      <c r="B21" s="1204" t="s">
        <v>478</v>
      </c>
      <c r="C21" s="1207">
        <v>0</v>
      </c>
      <c r="D21" s="1221">
        <v>0</v>
      </c>
    </row>
    <row r="22" spans="1:4" ht="51" x14ac:dyDescent="0.2">
      <c r="A22" s="1203" t="s">
        <v>2039</v>
      </c>
      <c r="B22" s="1204" t="s">
        <v>478</v>
      </c>
      <c r="C22" s="1207">
        <v>0</v>
      </c>
      <c r="D22" s="1221">
        <v>0</v>
      </c>
    </row>
    <row r="23" spans="1:4" ht="38.25" x14ac:dyDescent="0.2">
      <c r="A23" s="1203" t="s">
        <v>2040</v>
      </c>
      <c r="B23" s="1204" t="s">
        <v>478</v>
      </c>
      <c r="C23" s="1207">
        <v>0</v>
      </c>
      <c r="D23" s="1221">
        <v>0</v>
      </c>
    </row>
    <row r="24" spans="1:4" ht="13.5" thickBot="1" x14ac:dyDescent="0.25">
      <c r="A24" s="1112" t="s">
        <v>1820</v>
      </c>
      <c r="B24" s="1113"/>
      <c r="C24" s="1114">
        <f>C10+C17</f>
        <v>0</v>
      </c>
      <c r="D24" s="1115">
        <f>D10+D17</f>
        <v>78847744</v>
      </c>
    </row>
    <row r="28" spans="1:4" ht="14.25" x14ac:dyDescent="0.2">
      <c r="A28" s="1116"/>
      <c r="B28" s="1117"/>
      <c r="C28" s="1117"/>
      <c r="D28" s="1116"/>
    </row>
    <row r="29" spans="1:4" x14ac:dyDescent="0.2">
      <c r="A29" s="1118"/>
      <c r="B29" s="1119"/>
      <c r="C29" s="1119"/>
      <c r="D29" s="1119"/>
    </row>
    <row r="30" spans="1:4" x14ac:dyDescent="0.2">
      <c r="A30" s="1120"/>
      <c r="B30" s="1121"/>
      <c r="C30" s="1121"/>
      <c r="D30" s="1121"/>
    </row>
    <row r="31" spans="1:4" x14ac:dyDescent="0.2">
      <c r="A31" s="1120"/>
      <c r="B31" s="1121"/>
      <c r="C31" s="1121"/>
      <c r="D31" s="1121"/>
    </row>
    <row r="32" spans="1:4" x14ac:dyDescent="0.2">
      <c r="A32" s="1120"/>
      <c r="B32" s="1121"/>
      <c r="C32" s="1121"/>
      <c r="D32" s="1121"/>
    </row>
    <row r="33" spans="1:4" x14ac:dyDescent="0.2">
      <c r="A33" s="1120"/>
      <c r="B33" s="1121"/>
      <c r="C33" s="1121"/>
      <c r="D33" s="1121"/>
    </row>
    <row r="34" spans="1:4" x14ac:dyDescent="0.2">
      <c r="A34" s="1120"/>
      <c r="B34" s="1121"/>
      <c r="C34" s="1121"/>
      <c r="D34" s="1121"/>
    </row>
    <row r="35" spans="1:4" x14ac:dyDescent="0.2">
      <c r="A35" s="1118"/>
      <c r="B35" s="1119"/>
      <c r="C35" s="1119"/>
      <c r="D35" s="1119"/>
    </row>
    <row r="36" spans="1:4" x14ac:dyDescent="0.2">
      <c r="A36" s="1122"/>
      <c r="B36" s="1119"/>
      <c r="C36" s="1119"/>
      <c r="D36" s="1119"/>
    </row>
    <row r="37" spans="1:4" x14ac:dyDescent="0.2">
      <c r="A37" s="1123"/>
      <c r="B37" s="1119"/>
      <c r="C37" s="1121"/>
      <c r="D37" s="1119"/>
    </row>
    <row r="38" spans="1:4" x14ac:dyDescent="0.2">
      <c r="A38" s="1090"/>
      <c r="B38" s="1121"/>
      <c r="C38" s="1121"/>
      <c r="D38" s="1121"/>
    </row>
    <row r="39" spans="1:4" x14ac:dyDescent="0.2">
      <c r="A39" s="1090"/>
      <c r="B39" s="1121"/>
      <c r="C39" s="1121"/>
      <c r="D39" s="1121"/>
    </row>
    <row r="40" spans="1:4" x14ac:dyDescent="0.2">
      <c r="A40" s="1090"/>
      <c r="B40" s="1121"/>
      <c r="C40" s="1121"/>
      <c r="D40" s="1121"/>
    </row>
    <row r="41" spans="1:4" x14ac:dyDescent="0.2">
      <c r="A41" s="1090"/>
      <c r="B41" s="1121"/>
      <c r="C41" s="1121"/>
      <c r="D41" s="1121"/>
    </row>
    <row r="42" spans="1:4" x14ac:dyDescent="0.2">
      <c r="A42" s="1090"/>
      <c r="B42" s="1121"/>
      <c r="C42" s="1121"/>
      <c r="D42" s="1121"/>
    </row>
  </sheetData>
  <mergeCells count="2">
    <mergeCell ref="A1:N1"/>
    <mergeCell ref="A12:A13"/>
  </mergeCells>
  <pageMargins left="0.75" right="0.75" top="1" bottom="1" header="0.5" footer="0.5"/>
  <pageSetup paperSize="9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0"/>
  <sheetViews>
    <sheetView view="pageBreakPreview" zoomScaleNormal="100" workbookViewId="0">
      <selection sqref="A1:N1"/>
    </sheetView>
  </sheetViews>
  <sheetFormatPr defaultRowHeight="15" x14ac:dyDescent="0.25"/>
  <cols>
    <col min="1" max="2" width="8.85546875" style="1165" customWidth="1"/>
    <col min="3" max="3" width="64.140625" style="1165" customWidth="1"/>
    <col min="4" max="5" width="16" style="1090" customWidth="1"/>
    <col min="6" max="6" width="14" style="1090" customWidth="1"/>
    <col min="7" max="7" width="14.42578125" style="1090" customWidth="1"/>
    <col min="8" max="8" width="13.28515625" style="1090" customWidth="1"/>
    <col min="9" max="257" width="9.140625" style="1090"/>
    <col min="258" max="259" width="8.85546875" style="1090" customWidth="1"/>
    <col min="260" max="260" width="64.140625" style="1090" customWidth="1"/>
    <col min="261" max="261" width="16" style="1090" customWidth="1"/>
    <col min="262" max="262" width="13" style="1090" customWidth="1"/>
    <col min="263" max="263" width="12.42578125" style="1090" customWidth="1"/>
    <col min="264" max="264" width="12.140625" style="1090" customWidth="1"/>
    <col min="265" max="513" width="9.140625" style="1090"/>
    <col min="514" max="515" width="8.85546875" style="1090" customWidth="1"/>
    <col min="516" max="516" width="64.140625" style="1090" customWidth="1"/>
    <col min="517" max="517" width="16" style="1090" customWidth="1"/>
    <col min="518" max="518" width="13" style="1090" customWidth="1"/>
    <col min="519" max="519" width="12.42578125" style="1090" customWidth="1"/>
    <col min="520" max="520" width="12.140625" style="1090" customWidth="1"/>
    <col min="521" max="769" width="9.140625" style="1090"/>
    <col min="770" max="771" width="8.85546875" style="1090" customWidth="1"/>
    <col min="772" max="772" width="64.140625" style="1090" customWidth="1"/>
    <col min="773" max="773" width="16" style="1090" customWidth="1"/>
    <col min="774" max="774" width="13" style="1090" customWidth="1"/>
    <col min="775" max="775" width="12.42578125" style="1090" customWidth="1"/>
    <col min="776" max="776" width="12.140625" style="1090" customWidth="1"/>
    <col min="777" max="1025" width="9.140625" style="1090"/>
    <col min="1026" max="1027" width="8.85546875" style="1090" customWidth="1"/>
    <col min="1028" max="1028" width="64.140625" style="1090" customWidth="1"/>
    <col min="1029" max="1029" width="16" style="1090" customWidth="1"/>
    <col min="1030" max="1030" width="13" style="1090" customWidth="1"/>
    <col min="1031" max="1031" width="12.42578125" style="1090" customWidth="1"/>
    <col min="1032" max="1032" width="12.140625" style="1090" customWidth="1"/>
    <col min="1033" max="1281" width="9.140625" style="1090"/>
    <col min="1282" max="1283" width="8.85546875" style="1090" customWidth="1"/>
    <col min="1284" max="1284" width="64.140625" style="1090" customWidth="1"/>
    <col min="1285" max="1285" width="16" style="1090" customWidth="1"/>
    <col min="1286" max="1286" width="13" style="1090" customWidth="1"/>
    <col min="1287" max="1287" width="12.42578125" style="1090" customWidth="1"/>
    <col min="1288" max="1288" width="12.140625" style="1090" customWidth="1"/>
    <col min="1289" max="1537" width="9.140625" style="1090"/>
    <col min="1538" max="1539" width="8.85546875" style="1090" customWidth="1"/>
    <col min="1540" max="1540" width="64.140625" style="1090" customWidth="1"/>
    <col min="1541" max="1541" width="16" style="1090" customWidth="1"/>
    <col min="1542" max="1542" width="13" style="1090" customWidth="1"/>
    <col min="1543" max="1543" width="12.42578125" style="1090" customWidth="1"/>
    <col min="1544" max="1544" width="12.140625" style="1090" customWidth="1"/>
    <col min="1545" max="1793" width="9.140625" style="1090"/>
    <col min="1794" max="1795" width="8.85546875" style="1090" customWidth="1"/>
    <col min="1796" max="1796" width="64.140625" style="1090" customWidth="1"/>
    <col min="1797" max="1797" width="16" style="1090" customWidth="1"/>
    <col min="1798" max="1798" width="13" style="1090" customWidth="1"/>
    <col min="1799" max="1799" width="12.42578125" style="1090" customWidth="1"/>
    <col min="1800" max="1800" width="12.140625" style="1090" customWidth="1"/>
    <col min="1801" max="2049" width="9.140625" style="1090"/>
    <col min="2050" max="2051" width="8.85546875" style="1090" customWidth="1"/>
    <col min="2052" max="2052" width="64.140625" style="1090" customWidth="1"/>
    <col min="2053" max="2053" width="16" style="1090" customWidth="1"/>
    <col min="2054" max="2054" width="13" style="1090" customWidth="1"/>
    <col min="2055" max="2055" width="12.42578125" style="1090" customWidth="1"/>
    <col min="2056" max="2056" width="12.140625" style="1090" customWidth="1"/>
    <col min="2057" max="2305" width="9.140625" style="1090"/>
    <col min="2306" max="2307" width="8.85546875" style="1090" customWidth="1"/>
    <col min="2308" max="2308" width="64.140625" style="1090" customWidth="1"/>
    <col min="2309" max="2309" width="16" style="1090" customWidth="1"/>
    <col min="2310" max="2310" width="13" style="1090" customWidth="1"/>
    <col min="2311" max="2311" width="12.42578125" style="1090" customWidth="1"/>
    <col min="2312" max="2312" width="12.140625" style="1090" customWidth="1"/>
    <col min="2313" max="2561" width="9.140625" style="1090"/>
    <col min="2562" max="2563" width="8.85546875" style="1090" customWidth="1"/>
    <col min="2564" max="2564" width="64.140625" style="1090" customWidth="1"/>
    <col min="2565" max="2565" width="16" style="1090" customWidth="1"/>
    <col min="2566" max="2566" width="13" style="1090" customWidth="1"/>
    <col min="2567" max="2567" width="12.42578125" style="1090" customWidth="1"/>
    <col min="2568" max="2568" width="12.140625" style="1090" customWidth="1"/>
    <col min="2569" max="2817" width="9.140625" style="1090"/>
    <col min="2818" max="2819" width="8.85546875" style="1090" customWidth="1"/>
    <col min="2820" max="2820" width="64.140625" style="1090" customWidth="1"/>
    <col min="2821" max="2821" width="16" style="1090" customWidth="1"/>
    <col min="2822" max="2822" width="13" style="1090" customWidth="1"/>
    <col min="2823" max="2823" width="12.42578125" style="1090" customWidth="1"/>
    <col min="2824" max="2824" width="12.140625" style="1090" customWidth="1"/>
    <col min="2825" max="3073" width="9.140625" style="1090"/>
    <col min="3074" max="3075" width="8.85546875" style="1090" customWidth="1"/>
    <col min="3076" max="3076" width="64.140625" style="1090" customWidth="1"/>
    <col min="3077" max="3077" width="16" style="1090" customWidth="1"/>
    <col min="3078" max="3078" width="13" style="1090" customWidth="1"/>
    <col min="3079" max="3079" width="12.42578125" style="1090" customWidth="1"/>
    <col min="3080" max="3080" width="12.140625" style="1090" customWidth="1"/>
    <col min="3081" max="3329" width="9.140625" style="1090"/>
    <col min="3330" max="3331" width="8.85546875" style="1090" customWidth="1"/>
    <col min="3332" max="3332" width="64.140625" style="1090" customWidth="1"/>
    <col min="3333" max="3333" width="16" style="1090" customWidth="1"/>
    <col min="3334" max="3334" width="13" style="1090" customWidth="1"/>
    <col min="3335" max="3335" width="12.42578125" style="1090" customWidth="1"/>
    <col min="3336" max="3336" width="12.140625" style="1090" customWidth="1"/>
    <col min="3337" max="3585" width="9.140625" style="1090"/>
    <col min="3586" max="3587" width="8.85546875" style="1090" customWidth="1"/>
    <col min="3588" max="3588" width="64.140625" style="1090" customWidth="1"/>
    <col min="3589" max="3589" width="16" style="1090" customWidth="1"/>
    <col min="3590" max="3590" width="13" style="1090" customWidth="1"/>
    <col min="3591" max="3591" width="12.42578125" style="1090" customWidth="1"/>
    <col min="3592" max="3592" width="12.140625" style="1090" customWidth="1"/>
    <col min="3593" max="3841" width="9.140625" style="1090"/>
    <col min="3842" max="3843" width="8.85546875" style="1090" customWidth="1"/>
    <col min="3844" max="3844" width="64.140625" style="1090" customWidth="1"/>
    <col min="3845" max="3845" width="16" style="1090" customWidth="1"/>
    <col min="3846" max="3846" width="13" style="1090" customWidth="1"/>
    <col min="3847" max="3847" width="12.42578125" style="1090" customWidth="1"/>
    <col min="3848" max="3848" width="12.140625" style="1090" customWidth="1"/>
    <col min="3849" max="4097" width="9.140625" style="1090"/>
    <col min="4098" max="4099" width="8.85546875" style="1090" customWidth="1"/>
    <col min="4100" max="4100" width="64.140625" style="1090" customWidth="1"/>
    <col min="4101" max="4101" width="16" style="1090" customWidth="1"/>
    <col min="4102" max="4102" width="13" style="1090" customWidth="1"/>
    <col min="4103" max="4103" width="12.42578125" style="1090" customWidth="1"/>
    <col min="4104" max="4104" width="12.140625" style="1090" customWidth="1"/>
    <col min="4105" max="4353" width="9.140625" style="1090"/>
    <col min="4354" max="4355" width="8.85546875" style="1090" customWidth="1"/>
    <col min="4356" max="4356" width="64.140625" style="1090" customWidth="1"/>
    <col min="4357" max="4357" width="16" style="1090" customWidth="1"/>
    <col min="4358" max="4358" width="13" style="1090" customWidth="1"/>
    <col min="4359" max="4359" width="12.42578125" style="1090" customWidth="1"/>
    <col min="4360" max="4360" width="12.140625" style="1090" customWidth="1"/>
    <col min="4361" max="4609" width="9.140625" style="1090"/>
    <col min="4610" max="4611" width="8.85546875" style="1090" customWidth="1"/>
    <col min="4612" max="4612" width="64.140625" style="1090" customWidth="1"/>
    <col min="4613" max="4613" width="16" style="1090" customWidth="1"/>
    <col min="4614" max="4614" width="13" style="1090" customWidth="1"/>
    <col min="4615" max="4615" width="12.42578125" style="1090" customWidth="1"/>
    <col min="4616" max="4616" width="12.140625" style="1090" customWidth="1"/>
    <col min="4617" max="4865" width="9.140625" style="1090"/>
    <col min="4866" max="4867" width="8.85546875" style="1090" customWidth="1"/>
    <col min="4868" max="4868" width="64.140625" style="1090" customWidth="1"/>
    <col min="4869" max="4869" width="16" style="1090" customWidth="1"/>
    <col min="4870" max="4870" width="13" style="1090" customWidth="1"/>
    <col min="4871" max="4871" width="12.42578125" style="1090" customWidth="1"/>
    <col min="4872" max="4872" width="12.140625" style="1090" customWidth="1"/>
    <col min="4873" max="5121" width="9.140625" style="1090"/>
    <col min="5122" max="5123" width="8.85546875" style="1090" customWidth="1"/>
    <col min="5124" max="5124" width="64.140625" style="1090" customWidth="1"/>
    <col min="5125" max="5125" width="16" style="1090" customWidth="1"/>
    <col min="5126" max="5126" width="13" style="1090" customWidth="1"/>
    <col min="5127" max="5127" width="12.42578125" style="1090" customWidth="1"/>
    <col min="5128" max="5128" width="12.140625" style="1090" customWidth="1"/>
    <col min="5129" max="5377" width="9.140625" style="1090"/>
    <col min="5378" max="5379" width="8.85546875" style="1090" customWidth="1"/>
    <col min="5380" max="5380" width="64.140625" style="1090" customWidth="1"/>
    <col min="5381" max="5381" width="16" style="1090" customWidth="1"/>
    <col min="5382" max="5382" width="13" style="1090" customWidth="1"/>
    <col min="5383" max="5383" width="12.42578125" style="1090" customWidth="1"/>
    <col min="5384" max="5384" width="12.140625" style="1090" customWidth="1"/>
    <col min="5385" max="5633" width="9.140625" style="1090"/>
    <col min="5634" max="5635" width="8.85546875" style="1090" customWidth="1"/>
    <col min="5636" max="5636" width="64.140625" style="1090" customWidth="1"/>
    <col min="5637" max="5637" width="16" style="1090" customWidth="1"/>
    <col min="5638" max="5638" width="13" style="1090" customWidth="1"/>
    <col min="5639" max="5639" width="12.42578125" style="1090" customWidth="1"/>
    <col min="5640" max="5640" width="12.140625" style="1090" customWidth="1"/>
    <col min="5641" max="5889" width="9.140625" style="1090"/>
    <col min="5890" max="5891" width="8.85546875" style="1090" customWidth="1"/>
    <col min="5892" max="5892" width="64.140625" style="1090" customWidth="1"/>
    <col min="5893" max="5893" width="16" style="1090" customWidth="1"/>
    <col min="5894" max="5894" width="13" style="1090" customWidth="1"/>
    <col min="5895" max="5895" width="12.42578125" style="1090" customWidth="1"/>
    <col min="5896" max="5896" width="12.140625" style="1090" customWidth="1"/>
    <col min="5897" max="6145" width="9.140625" style="1090"/>
    <col min="6146" max="6147" width="8.85546875" style="1090" customWidth="1"/>
    <col min="6148" max="6148" width="64.140625" style="1090" customWidth="1"/>
    <col min="6149" max="6149" width="16" style="1090" customWidth="1"/>
    <col min="6150" max="6150" width="13" style="1090" customWidth="1"/>
    <col min="6151" max="6151" width="12.42578125" style="1090" customWidth="1"/>
    <col min="6152" max="6152" width="12.140625" style="1090" customWidth="1"/>
    <col min="6153" max="6401" width="9.140625" style="1090"/>
    <col min="6402" max="6403" width="8.85546875" style="1090" customWidth="1"/>
    <col min="6404" max="6404" width="64.140625" style="1090" customWidth="1"/>
    <col min="6405" max="6405" width="16" style="1090" customWidth="1"/>
    <col min="6406" max="6406" width="13" style="1090" customWidth="1"/>
    <col min="6407" max="6407" width="12.42578125" style="1090" customWidth="1"/>
    <col min="6408" max="6408" width="12.140625" style="1090" customWidth="1"/>
    <col min="6409" max="6657" width="9.140625" style="1090"/>
    <col min="6658" max="6659" width="8.85546875" style="1090" customWidth="1"/>
    <col min="6660" max="6660" width="64.140625" style="1090" customWidth="1"/>
    <col min="6661" max="6661" width="16" style="1090" customWidth="1"/>
    <col min="6662" max="6662" width="13" style="1090" customWidth="1"/>
    <col min="6663" max="6663" width="12.42578125" style="1090" customWidth="1"/>
    <col min="6664" max="6664" width="12.140625" style="1090" customWidth="1"/>
    <col min="6665" max="6913" width="9.140625" style="1090"/>
    <col min="6914" max="6915" width="8.85546875" style="1090" customWidth="1"/>
    <col min="6916" max="6916" width="64.140625" style="1090" customWidth="1"/>
    <col min="6917" max="6917" width="16" style="1090" customWidth="1"/>
    <col min="6918" max="6918" width="13" style="1090" customWidth="1"/>
    <col min="6919" max="6919" width="12.42578125" style="1090" customWidth="1"/>
    <col min="6920" max="6920" width="12.140625" style="1090" customWidth="1"/>
    <col min="6921" max="7169" width="9.140625" style="1090"/>
    <col min="7170" max="7171" width="8.85546875" style="1090" customWidth="1"/>
    <col min="7172" max="7172" width="64.140625" style="1090" customWidth="1"/>
    <col min="7173" max="7173" width="16" style="1090" customWidth="1"/>
    <col min="7174" max="7174" width="13" style="1090" customWidth="1"/>
    <col min="7175" max="7175" width="12.42578125" style="1090" customWidth="1"/>
    <col min="7176" max="7176" width="12.140625" style="1090" customWidth="1"/>
    <col min="7177" max="7425" width="9.140625" style="1090"/>
    <col min="7426" max="7427" width="8.85546875" style="1090" customWidth="1"/>
    <col min="7428" max="7428" width="64.140625" style="1090" customWidth="1"/>
    <col min="7429" max="7429" width="16" style="1090" customWidth="1"/>
    <col min="7430" max="7430" width="13" style="1090" customWidth="1"/>
    <col min="7431" max="7431" width="12.42578125" style="1090" customWidth="1"/>
    <col min="7432" max="7432" width="12.140625" style="1090" customWidth="1"/>
    <col min="7433" max="7681" width="9.140625" style="1090"/>
    <col min="7682" max="7683" width="8.85546875" style="1090" customWidth="1"/>
    <col min="7684" max="7684" width="64.140625" style="1090" customWidth="1"/>
    <col min="7685" max="7685" width="16" style="1090" customWidth="1"/>
    <col min="7686" max="7686" width="13" style="1090" customWidth="1"/>
    <col min="7687" max="7687" width="12.42578125" style="1090" customWidth="1"/>
    <col min="7688" max="7688" width="12.140625" style="1090" customWidth="1"/>
    <col min="7689" max="7937" width="9.140625" style="1090"/>
    <col min="7938" max="7939" width="8.85546875" style="1090" customWidth="1"/>
    <col min="7940" max="7940" width="64.140625" style="1090" customWidth="1"/>
    <col min="7941" max="7941" width="16" style="1090" customWidth="1"/>
    <col min="7942" max="7942" width="13" style="1090" customWidth="1"/>
    <col min="7943" max="7943" width="12.42578125" style="1090" customWidth="1"/>
    <col min="7944" max="7944" width="12.140625" style="1090" customWidth="1"/>
    <col min="7945" max="8193" width="9.140625" style="1090"/>
    <col min="8194" max="8195" width="8.85546875" style="1090" customWidth="1"/>
    <col min="8196" max="8196" width="64.140625" style="1090" customWidth="1"/>
    <col min="8197" max="8197" width="16" style="1090" customWidth="1"/>
    <col min="8198" max="8198" width="13" style="1090" customWidth="1"/>
    <col min="8199" max="8199" width="12.42578125" style="1090" customWidth="1"/>
    <col min="8200" max="8200" width="12.140625" style="1090" customWidth="1"/>
    <col min="8201" max="8449" width="9.140625" style="1090"/>
    <col min="8450" max="8451" width="8.85546875" style="1090" customWidth="1"/>
    <col min="8452" max="8452" width="64.140625" style="1090" customWidth="1"/>
    <col min="8453" max="8453" width="16" style="1090" customWidth="1"/>
    <col min="8454" max="8454" width="13" style="1090" customWidth="1"/>
    <col min="8455" max="8455" width="12.42578125" style="1090" customWidth="1"/>
    <col min="8456" max="8456" width="12.140625" style="1090" customWidth="1"/>
    <col min="8457" max="8705" width="9.140625" style="1090"/>
    <col min="8706" max="8707" width="8.85546875" style="1090" customWidth="1"/>
    <col min="8708" max="8708" width="64.140625" style="1090" customWidth="1"/>
    <col min="8709" max="8709" width="16" style="1090" customWidth="1"/>
    <col min="8710" max="8710" width="13" style="1090" customWidth="1"/>
    <col min="8711" max="8711" width="12.42578125" style="1090" customWidth="1"/>
    <col min="8712" max="8712" width="12.140625" style="1090" customWidth="1"/>
    <col min="8713" max="8961" width="9.140625" style="1090"/>
    <col min="8962" max="8963" width="8.85546875" style="1090" customWidth="1"/>
    <col min="8964" max="8964" width="64.140625" style="1090" customWidth="1"/>
    <col min="8965" max="8965" width="16" style="1090" customWidth="1"/>
    <col min="8966" max="8966" width="13" style="1090" customWidth="1"/>
    <col min="8967" max="8967" width="12.42578125" style="1090" customWidth="1"/>
    <col min="8968" max="8968" width="12.140625" style="1090" customWidth="1"/>
    <col min="8969" max="9217" width="9.140625" style="1090"/>
    <col min="9218" max="9219" width="8.85546875" style="1090" customWidth="1"/>
    <col min="9220" max="9220" width="64.140625" style="1090" customWidth="1"/>
    <col min="9221" max="9221" width="16" style="1090" customWidth="1"/>
    <col min="9222" max="9222" width="13" style="1090" customWidth="1"/>
    <col min="9223" max="9223" width="12.42578125" style="1090" customWidth="1"/>
    <col min="9224" max="9224" width="12.140625" style="1090" customWidth="1"/>
    <col min="9225" max="9473" width="9.140625" style="1090"/>
    <col min="9474" max="9475" width="8.85546875" style="1090" customWidth="1"/>
    <col min="9476" max="9476" width="64.140625" style="1090" customWidth="1"/>
    <col min="9477" max="9477" width="16" style="1090" customWidth="1"/>
    <col min="9478" max="9478" width="13" style="1090" customWidth="1"/>
    <col min="9479" max="9479" width="12.42578125" style="1090" customWidth="1"/>
    <col min="9480" max="9480" width="12.140625" style="1090" customWidth="1"/>
    <col min="9481" max="9729" width="9.140625" style="1090"/>
    <col min="9730" max="9731" width="8.85546875" style="1090" customWidth="1"/>
    <col min="9732" max="9732" width="64.140625" style="1090" customWidth="1"/>
    <col min="9733" max="9733" width="16" style="1090" customWidth="1"/>
    <col min="9734" max="9734" width="13" style="1090" customWidth="1"/>
    <col min="9735" max="9735" width="12.42578125" style="1090" customWidth="1"/>
    <col min="9736" max="9736" width="12.140625" style="1090" customWidth="1"/>
    <col min="9737" max="9985" width="9.140625" style="1090"/>
    <col min="9986" max="9987" width="8.85546875" style="1090" customWidth="1"/>
    <col min="9988" max="9988" width="64.140625" style="1090" customWidth="1"/>
    <col min="9989" max="9989" width="16" style="1090" customWidth="1"/>
    <col min="9990" max="9990" width="13" style="1090" customWidth="1"/>
    <col min="9991" max="9991" width="12.42578125" style="1090" customWidth="1"/>
    <col min="9992" max="9992" width="12.140625" style="1090" customWidth="1"/>
    <col min="9993" max="10241" width="9.140625" style="1090"/>
    <col min="10242" max="10243" width="8.85546875" style="1090" customWidth="1"/>
    <col min="10244" max="10244" width="64.140625" style="1090" customWidth="1"/>
    <col min="10245" max="10245" width="16" style="1090" customWidth="1"/>
    <col min="10246" max="10246" width="13" style="1090" customWidth="1"/>
    <col min="10247" max="10247" width="12.42578125" style="1090" customWidth="1"/>
    <col min="10248" max="10248" width="12.140625" style="1090" customWidth="1"/>
    <col min="10249" max="10497" width="9.140625" style="1090"/>
    <col min="10498" max="10499" width="8.85546875" style="1090" customWidth="1"/>
    <col min="10500" max="10500" width="64.140625" style="1090" customWidth="1"/>
    <col min="10501" max="10501" width="16" style="1090" customWidth="1"/>
    <col min="10502" max="10502" width="13" style="1090" customWidth="1"/>
    <col min="10503" max="10503" width="12.42578125" style="1090" customWidth="1"/>
    <col min="10504" max="10504" width="12.140625" style="1090" customWidth="1"/>
    <col min="10505" max="10753" width="9.140625" style="1090"/>
    <col min="10754" max="10755" width="8.85546875" style="1090" customWidth="1"/>
    <col min="10756" max="10756" width="64.140625" style="1090" customWidth="1"/>
    <col min="10757" max="10757" width="16" style="1090" customWidth="1"/>
    <col min="10758" max="10758" width="13" style="1090" customWidth="1"/>
    <col min="10759" max="10759" width="12.42578125" style="1090" customWidth="1"/>
    <col min="10760" max="10760" width="12.140625" style="1090" customWidth="1"/>
    <col min="10761" max="11009" width="9.140625" style="1090"/>
    <col min="11010" max="11011" width="8.85546875" style="1090" customWidth="1"/>
    <col min="11012" max="11012" width="64.140625" style="1090" customWidth="1"/>
    <col min="11013" max="11013" width="16" style="1090" customWidth="1"/>
    <col min="11014" max="11014" width="13" style="1090" customWidth="1"/>
    <col min="11015" max="11015" width="12.42578125" style="1090" customWidth="1"/>
    <col min="11016" max="11016" width="12.140625" style="1090" customWidth="1"/>
    <col min="11017" max="11265" width="9.140625" style="1090"/>
    <col min="11266" max="11267" width="8.85546875" style="1090" customWidth="1"/>
    <col min="11268" max="11268" width="64.140625" style="1090" customWidth="1"/>
    <col min="11269" max="11269" width="16" style="1090" customWidth="1"/>
    <col min="11270" max="11270" width="13" style="1090" customWidth="1"/>
    <col min="11271" max="11271" width="12.42578125" style="1090" customWidth="1"/>
    <col min="11272" max="11272" width="12.140625" style="1090" customWidth="1"/>
    <col min="11273" max="11521" width="9.140625" style="1090"/>
    <col min="11522" max="11523" width="8.85546875" style="1090" customWidth="1"/>
    <col min="11524" max="11524" width="64.140625" style="1090" customWidth="1"/>
    <col min="11525" max="11525" width="16" style="1090" customWidth="1"/>
    <col min="11526" max="11526" width="13" style="1090" customWidth="1"/>
    <col min="11527" max="11527" width="12.42578125" style="1090" customWidth="1"/>
    <col min="11528" max="11528" width="12.140625" style="1090" customWidth="1"/>
    <col min="11529" max="11777" width="9.140625" style="1090"/>
    <col min="11778" max="11779" width="8.85546875" style="1090" customWidth="1"/>
    <col min="11780" max="11780" width="64.140625" style="1090" customWidth="1"/>
    <col min="11781" max="11781" width="16" style="1090" customWidth="1"/>
    <col min="11782" max="11782" width="13" style="1090" customWidth="1"/>
    <col min="11783" max="11783" width="12.42578125" style="1090" customWidth="1"/>
    <col min="11784" max="11784" width="12.140625" style="1090" customWidth="1"/>
    <col min="11785" max="12033" width="9.140625" style="1090"/>
    <col min="12034" max="12035" width="8.85546875" style="1090" customWidth="1"/>
    <col min="12036" max="12036" width="64.140625" style="1090" customWidth="1"/>
    <col min="12037" max="12037" width="16" style="1090" customWidth="1"/>
    <col min="12038" max="12038" width="13" style="1090" customWidth="1"/>
    <col min="12039" max="12039" width="12.42578125" style="1090" customWidth="1"/>
    <col min="12040" max="12040" width="12.140625" style="1090" customWidth="1"/>
    <col min="12041" max="12289" width="9.140625" style="1090"/>
    <col min="12290" max="12291" width="8.85546875" style="1090" customWidth="1"/>
    <col min="12292" max="12292" width="64.140625" style="1090" customWidth="1"/>
    <col min="12293" max="12293" width="16" style="1090" customWidth="1"/>
    <col min="12294" max="12294" width="13" style="1090" customWidth="1"/>
    <col min="12295" max="12295" width="12.42578125" style="1090" customWidth="1"/>
    <col min="12296" max="12296" width="12.140625" style="1090" customWidth="1"/>
    <col min="12297" max="12545" width="9.140625" style="1090"/>
    <col min="12546" max="12547" width="8.85546875" style="1090" customWidth="1"/>
    <col min="12548" max="12548" width="64.140625" style="1090" customWidth="1"/>
    <col min="12549" max="12549" width="16" style="1090" customWidth="1"/>
    <col min="12550" max="12550" width="13" style="1090" customWidth="1"/>
    <col min="12551" max="12551" width="12.42578125" style="1090" customWidth="1"/>
    <col min="12552" max="12552" width="12.140625" style="1090" customWidth="1"/>
    <col min="12553" max="12801" width="9.140625" style="1090"/>
    <col min="12802" max="12803" width="8.85546875" style="1090" customWidth="1"/>
    <col min="12804" max="12804" width="64.140625" style="1090" customWidth="1"/>
    <col min="12805" max="12805" width="16" style="1090" customWidth="1"/>
    <col min="12806" max="12806" width="13" style="1090" customWidth="1"/>
    <col min="12807" max="12807" width="12.42578125" style="1090" customWidth="1"/>
    <col min="12808" max="12808" width="12.140625" style="1090" customWidth="1"/>
    <col min="12809" max="13057" width="9.140625" style="1090"/>
    <col min="13058" max="13059" width="8.85546875" style="1090" customWidth="1"/>
    <col min="13060" max="13060" width="64.140625" style="1090" customWidth="1"/>
    <col min="13061" max="13061" width="16" style="1090" customWidth="1"/>
    <col min="13062" max="13062" width="13" style="1090" customWidth="1"/>
    <col min="13063" max="13063" width="12.42578125" style="1090" customWidth="1"/>
    <col min="13064" max="13064" width="12.140625" style="1090" customWidth="1"/>
    <col min="13065" max="13313" width="9.140625" style="1090"/>
    <col min="13314" max="13315" width="8.85546875" style="1090" customWidth="1"/>
    <col min="13316" max="13316" width="64.140625" style="1090" customWidth="1"/>
    <col min="13317" max="13317" width="16" style="1090" customWidth="1"/>
    <col min="13318" max="13318" width="13" style="1090" customWidth="1"/>
    <col min="13319" max="13319" width="12.42578125" style="1090" customWidth="1"/>
    <col min="13320" max="13320" width="12.140625" style="1090" customWidth="1"/>
    <col min="13321" max="13569" width="9.140625" style="1090"/>
    <col min="13570" max="13571" width="8.85546875" style="1090" customWidth="1"/>
    <col min="13572" max="13572" width="64.140625" style="1090" customWidth="1"/>
    <col min="13573" max="13573" width="16" style="1090" customWidth="1"/>
    <col min="13574" max="13574" width="13" style="1090" customWidth="1"/>
    <col min="13575" max="13575" width="12.42578125" style="1090" customWidth="1"/>
    <col min="13576" max="13576" width="12.140625" style="1090" customWidth="1"/>
    <col min="13577" max="13825" width="9.140625" style="1090"/>
    <col min="13826" max="13827" width="8.85546875" style="1090" customWidth="1"/>
    <col min="13828" max="13828" width="64.140625" style="1090" customWidth="1"/>
    <col min="13829" max="13829" width="16" style="1090" customWidth="1"/>
    <col min="13830" max="13830" width="13" style="1090" customWidth="1"/>
    <col min="13831" max="13831" width="12.42578125" style="1090" customWidth="1"/>
    <col min="13832" max="13832" width="12.140625" style="1090" customWidth="1"/>
    <col min="13833" max="14081" width="9.140625" style="1090"/>
    <col min="14082" max="14083" width="8.85546875" style="1090" customWidth="1"/>
    <col min="14084" max="14084" width="64.140625" style="1090" customWidth="1"/>
    <col min="14085" max="14085" width="16" style="1090" customWidth="1"/>
    <col min="14086" max="14086" width="13" style="1090" customWidth="1"/>
    <col min="14087" max="14087" width="12.42578125" style="1090" customWidth="1"/>
    <col min="14088" max="14088" width="12.140625" style="1090" customWidth="1"/>
    <col min="14089" max="14337" width="9.140625" style="1090"/>
    <col min="14338" max="14339" width="8.85546875" style="1090" customWidth="1"/>
    <col min="14340" max="14340" width="64.140625" style="1090" customWidth="1"/>
    <col min="14341" max="14341" width="16" style="1090" customWidth="1"/>
    <col min="14342" max="14342" width="13" style="1090" customWidth="1"/>
    <col min="14343" max="14343" width="12.42578125" style="1090" customWidth="1"/>
    <col min="14344" max="14344" width="12.140625" style="1090" customWidth="1"/>
    <col min="14345" max="14593" width="9.140625" style="1090"/>
    <col min="14594" max="14595" width="8.85546875" style="1090" customWidth="1"/>
    <col min="14596" max="14596" width="64.140625" style="1090" customWidth="1"/>
    <col min="14597" max="14597" width="16" style="1090" customWidth="1"/>
    <col min="14598" max="14598" width="13" style="1090" customWidth="1"/>
    <col min="14599" max="14599" width="12.42578125" style="1090" customWidth="1"/>
    <col min="14600" max="14600" width="12.140625" style="1090" customWidth="1"/>
    <col min="14601" max="14849" width="9.140625" style="1090"/>
    <col min="14850" max="14851" width="8.85546875" style="1090" customWidth="1"/>
    <col min="14852" max="14852" width="64.140625" style="1090" customWidth="1"/>
    <col min="14853" max="14853" width="16" style="1090" customWidth="1"/>
    <col min="14854" max="14854" width="13" style="1090" customWidth="1"/>
    <col min="14855" max="14855" width="12.42578125" style="1090" customWidth="1"/>
    <col min="14856" max="14856" width="12.140625" style="1090" customWidth="1"/>
    <col min="14857" max="15105" width="9.140625" style="1090"/>
    <col min="15106" max="15107" width="8.85546875" style="1090" customWidth="1"/>
    <col min="15108" max="15108" width="64.140625" style="1090" customWidth="1"/>
    <col min="15109" max="15109" width="16" style="1090" customWidth="1"/>
    <col min="15110" max="15110" width="13" style="1090" customWidth="1"/>
    <col min="15111" max="15111" width="12.42578125" style="1090" customWidth="1"/>
    <col min="15112" max="15112" width="12.140625" style="1090" customWidth="1"/>
    <col min="15113" max="15361" width="9.140625" style="1090"/>
    <col min="15362" max="15363" width="8.85546875" style="1090" customWidth="1"/>
    <col min="15364" max="15364" width="64.140625" style="1090" customWidth="1"/>
    <col min="15365" max="15365" width="16" style="1090" customWidth="1"/>
    <col min="15366" max="15366" width="13" style="1090" customWidth="1"/>
    <col min="15367" max="15367" width="12.42578125" style="1090" customWidth="1"/>
    <col min="15368" max="15368" width="12.140625" style="1090" customWidth="1"/>
    <col min="15369" max="15617" width="9.140625" style="1090"/>
    <col min="15618" max="15619" width="8.85546875" style="1090" customWidth="1"/>
    <col min="15620" max="15620" width="64.140625" style="1090" customWidth="1"/>
    <col min="15621" max="15621" width="16" style="1090" customWidth="1"/>
    <col min="15622" max="15622" width="13" style="1090" customWidth="1"/>
    <col min="15623" max="15623" width="12.42578125" style="1090" customWidth="1"/>
    <col min="15624" max="15624" width="12.140625" style="1090" customWidth="1"/>
    <col min="15625" max="15873" width="9.140625" style="1090"/>
    <col min="15874" max="15875" width="8.85546875" style="1090" customWidth="1"/>
    <col min="15876" max="15876" width="64.140625" style="1090" customWidth="1"/>
    <col min="15877" max="15877" width="16" style="1090" customWidth="1"/>
    <col min="15878" max="15878" width="13" style="1090" customWidth="1"/>
    <col min="15879" max="15879" width="12.42578125" style="1090" customWidth="1"/>
    <col min="15880" max="15880" width="12.140625" style="1090" customWidth="1"/>
    <col min="15881" max="16129" width="9.140625" style="1090"/>
    <col min="16130" max="16131" width="8.85546875" style="1090" customWidth="1"/>
    <col min="16132" max="16132" width="64.140625" style="1090" customWidth="1"/>
    <col min="16133" max="16133" width="16" style="1090" customWidth="1"/>
    <col min="16134" max="16134" width="13" style="1090" customWidth="1"/>
    <col min="16135" max="16135" width="12.42578125" style="1090" customWidth="1"/>
    <col min="16136" max="16136" width="12.140625" style="1090" customWidth="1"/>
    <col min="16137" max="16384" width="9.140625" style="1090"/>
  </cols>
  <sheetData>
    <row r="1" spans="1:14" s="1092" customFormat="1" ht="12.75" x14ac:dyDescent="0.2">
      <c r="A1" s="1747" t="s">
        <v>2065</v>
      </c>
      <c r="B1" s="1747"/>
      <c r="C1" s="1747"/>
      <c r="D1" s="1747"/>
      <c r="E1" s="1747"/>
      <c r="F1" s="1747"/>
      <c r="G1" s="1747"/>
      <c r="H1" s="1747"/>
      <c r="I1" s="1747"/>
      <c r="J1" s="1747"/>
      <c r="K1" s="1747"/>
      <c r="L1" s="1747"/>
      <c r="M1" s="1747"/>
      <c r="N1" s="1747"/>
    </row>
    <row r="2" spans="1:14" s="1092" customFormat="1" ht="12.75" x14ac:dyDescent="0.2"/>
    <row r="3" spans="1:14" s="1092" customFormat="1" ht="14.25" x14ac:dyDescent="0.2">
      <c r="A3" s="1751" t="s">
        <v>1894</v>
      </c>
      <c r="B3" s="1751"/>
      <c r="C3" s="1751"/>
      <c r="D3" s="1751"/>
      <c r="E3" s="1751"/>
      <c r="F3" s="1751"/>
      <c r="G3" s="1751"/>
    </row>
    <row r="4" spans="1:14" s="1092" customFormat="1" ht="14.25" x14ac:dyDescent="0.2">
      <c r="A4" s="1751" t="s">
        <v>1860</v>
      </c>
      <c r="B4" s="1751"/>
      <c r="C4" s="1751"/>
      <c r="D4" s="1751"/>
      <c r="E4" s="1751"/>
      <c r="F4" s="1751"/>
      <c r="G4" s="1751"/>
    </row>
    <row r="5" spans="1:14" s="1092" customFormat="1" x14ac:dyDescent="0.25">
      <c r="A5" s="1165"/>
      <c r="B5" s="1165"/>
      <c r="C5" s="1165"/>
    </row>
    <row r="6" spans="1:14" s="1092" customFormat="1" ht="12.75" x14ac:dyDescent="0.2"/>
    <row r="7" spans="1:14" s="1092" customFormat="1" ht="15.75" thickBot="1" x14ac:dyDescent="0.25">
      <c r="A7" s="1752"/>
      <c r="B7" s="1752"/>
      <c r="C7" s="1170"/>
      <c r="F7" s="1096"/>
    </row>
    <row r="8" spans="1:14" s="1092" customFormat="1" x14ac:dyDescent="0.2">
      <c r="A8" s="1753"/>
      <c r="B8" s="1754"/>
      <c r="C8" s="1171" t="s">
        <v>1861</v>
      </c>
      <c r="D8" s="1171" t="s">
        <v>2030</v>
      </c>
      <c r="E8" s="1171" t="s">
        <v>2030</v>
      </c>
      <c r="F8" s="1171" t="s">
        <v>2031</v>
      </c>
      <c r="G8" s="1171" t="s">
        <v>2032</v>
      </c>
      <c r="H8" s="1645" t="s">
        <v>2033</v>
      </c>
    </row>
    <row r="9" spans="1:14" s="1092" customFormat="1" x14ac:dyDescent="0.25">
      <c r="A9" s="1749"/>
      <c r="B9" s="1750"/>
      <c r="C9" s="1646"/>
      <c r="D9" s="1647" t="s">
        <v>2034</v>
      </c>
      <c r="E9" s="1647" t="s">
        <v>54</v>
      </c>
      <c r="F9" s="1647" t="s">
        <v>2035</v>
      </c>
      <c r="G9" s="1647" t="s">
        <v>2035</v>
      </c>
      <c r="H9" s="1648" t="s">
        <v>2035</v>
      </c>
    </row>
    <row r="10" spans="1:14" s="1172" customFormat="1" x14ac:dyDescent="0.2">
      <c r="A10" s="1649" t="s">
        <v>1862</v>
      </c>
      <c r="B10" s="1650"/>
      <c r="C10" s="1650" t="s">
        <v>1863</v>
      </c>
      <c r="D10" s="1651">
        <f>SUM(D11:D16)</f>
        <v>503700000</v>
      </c>
      <c r="E10" s="1651">
        <f>SUM(E11:E16)</f>
        <v>868856127</v>
      </c>
      <c r="F10" s="1651">
        <f>SUM(F11:F16)</f>
        <v>503300000</v>
      </c>
      <c r="G10" s="1651">
        <f>SUM(G11:G16)</f>
        <v>503300000</v>
      </c>
      <c r="H10" s="1652">
        <f>SUM(H11:H16)</f>
        <v>503300000</v>
      </c>
    </row>
    <row r="11" spans="1:14" s="1092" customFormat="1" x14ac:dyDescent="0.2">
      <c r="A11" s="1653"/>
      <c r="B11" s="1654" t="s">
        <v>1864</v>
      </c>
      <c r="C11" s="1655" t="s">
        <v>1865</v>
      </c>
      <c r="D11" s="1656">
        <f>Önkorm.!D114+Önkorm.!D173</f>
        <v>498000000</v>
      </c>
      <c r="E11" s="1656">
        <f>'02 BE ÖSSZ'!R24+'02 BE ÖSSZ'!R25</f>
        <v>859958878</v>
      </c>
      <c r="F11" s="1656">
        <v>501300000</v>
      </c>
      <c r="G11" s="1656">
        <v>501300000</v>
      </c>
      <c r="H11" s="1657">
        <v>501300000</v>
      </c>
    </row>
    <row r="12" spans="1:14" s="1092" customFormat="1" ht="30" x14ac:dyDescent="0.2">
      <c r="A12" s="1653"/>
      <c r="B12" s="1654" t="s">
        <v>1866</v>
      </c>
      <c r="C12" s="1655" t="s">
        <v>1867</v>
      </c>
      <c r="D12" s="1656">
        <v>0</v>
      </c>
      <c r="E12" s="1656"/>
      <c r="F12" s="1656">
        <v>0</v>
      </c>
      <c r="G12" s="1656">
        <v>0</v>
      </c>
      <c r="H12" s="1657">
        <v>0</v>
      </c>
    </row>
    <row r="13" spans="1:14" s="1092" customFormat="1" ht="17.25" customHeight="1" x14ac:dyDescent="0.25">
      <c r="A13" s="1653"/>
      <c r="B13" s="1654" t="s">
        <v>1868</v>
      </c>
      <c r="C13" s="1173" t="s">
        <v>1869</v>
      </c>
      <c r="D13" s="1658">
        <v>0</v>
      </c>
      <c r="E13" s="1658"/>
      <c r="F13" s="1658">
        <v>0</v>
      </c>
      <c r="G13" s="1658">
        <v>0</v>
      </c>
      <c r="H13" s="1659">
        <v>0</v>
      </c>
    </row>
    <row r="14" spans="1:14" s="1092" customFormat="1" ht="30" x14ac:dyDescent="0.2">
      <c r="A14" s="1653"/>
      <c r="B14" s="1654" t="s">
        <v>1870</v>
      </c>
      <c r="C14" s="1655" t="s">
        <v>1871</v>
      </c>
      <c r="D14" s="1656">
        <v>0</v>
      </c>
      <c r="E14" s="1656"/>
      <c r="F14" s="1656">
        <v>0</v>
      </c>
      <c r="G14" s="1656">
        <v>0</v>
      </c>
      <c r="H14" s="1657">
        <v>0</v>
      </c>
    </row>
    <row r="15" spans="1:14" s="1092" customFormat="1" x14ac:dyDescent="0.2">
      <c r="A15" s="1653"/>
      <c r="B15" s="1660" t="s">
        <v>1872</v>
      </c>
      <c r="C15" s="1655" t="s">
        <v>1873</v>
      </c>
      <c r="D15" s="1656">
        <f>Önkorm.!D177+Önkorm.!D186+Önkorm.!D189+Önkorm.!D190</f>
        <v>5700000</v>
      </c>
      <c r="E15" s="1656">
        <f>'02 BE ÖSSZ'!R26</f>
        <v>8897249</v>
      </c>
      <c r="F15" s="1656">
        <v>2000000</v>
      </c>
      <c r="G15" s="1656">
        <v>2000000</v>
      </c>
      <c r="H15" s="1657">
        <v>2000000</v>
      </c>
    </row>
    <row r="16" spans="1:14" s="1092" customFormat="1" x14ac:dyDescent="0.2">
      <c r="A16" s="1653"/>
      <c r="B16" s="1660" t="s">
        <v>1874</v>
      </c>
      <c r="C16" s="1655" t="s">
        <v>1875</v>
      </c>
      <c r="D16" s="1656">
        <v>0</v>
      </c>
      <c r="E16" s="1656"/>
      <c r="F16" s="1656">
        <v>0</v>
      </c>
      <c r="G16" s="1656">
        <v>0</v>
      </c>
      <c r="H16" s="1661">
        <v>0</v>
      </c>
    </row>
    <row r="17" spans="1:8" s="1172" customFormat="1" ht="31.5" customHeight="1" x14ac:dyDescent="0.2">
      <c r="A17" s="1649" t="s">
        <v>1876</v>
      </c>
      <c r="B17" s="1650"/>
      <c r="C17" s="1650" t="s">
        <v>2036</v>
      </c>
      <c r="D17" s="1662">
        <f>D10*50%</f>
        <v>251850000</v>
      </c>
      <c r="E17" s="1662">
        <f>E10*50%</f>
        <v>434428063.5</v>
      </c>
      <c r="F17" s="1662">
        <f>F10*50%</f>
        <v>251650000</v>
      </c>
      <c r="G17" s="1662">
        <f>G10*50%</f>
        <v>251650000</v>
      </c>
      <c r="H17" s="1663">
        <f>H10*50%</f>
        <v>251650000</v>
      </c>
    </row>
    <row r="18" spans="1:8" s="1172" customFormat="1" ht="14.25" x14ac:dyDescent="0.2">
      <c r="A18" s="1664" t="s">
        <v>1877</v>
      </c>
      <c r="B18" s="1665"/>
      <c r="C18" s="1665" t="s">
        <v>1878</v>
      </c>
      <c r="D18" s="1666">
        <f>SUM(D19:D25)</f>
        <v>0</v>
      </c>
      <c r="E18" s="1666">
        <f>SUM(E19:E25)</f>
        <v>0</v>
      </c>
      <c r="F18" s="1666">
        <f>SUM(F19:F25)</f>
        <v>0</v>
      </c>
      <c r="G18" s="1666">
        <f>SUM(G19:G25)</f>
        <v>0</v>
      </c>
      <c r="H18" s="1667">
        <f>SUM(H19:H25)</f>
        <v>0</v>
      </c>
    </row>
    <row r="19" spans="1:8" s="1092" customFormat="1" x14ac:dyDescent="0.25">
      <c r="A19" s="1668"/>
      <c r="B19" s="1669" t="s">
        <v>1879</v>
      </c>
      <c r="C19" s="1670" t="s">
        <v>1880</v>
      </c>
      <c r="D19" s="1671">
        <v>0</v>
      </c>
      <c r="E19" s="1671">
        <v>0</v>
      </c>
      <c r="F19" s="1671">
        <v>0</v>
      </c>
      <c r="G19" s="1671">
        <v>0</v>
      </c>
      <c r="H19" s="1672">
        <v>0</v>
      </c>
    </row>
    <row r="20" spans="1:8" s="1092" customFormat="1" x14ac:dyDescent="0.25">
      <c r="A20" s="1668"/>
      <c r="B20" s="1669" t="s">
        <v>1881</v>
      </c>
      <c r="C20" s="1670" t="s">
        <v>1882</v>
      </c>
      <c r="D20" s="1673">
        <v>0</v>
      </c>
      <c r="E20" s="1673">
        <v>0</v>
      </c>
      <c r="F20" s="1673">
        <v>0</v>
      </c>
      <c r="G20" s="1673">
        <v>0</v>
      </c>
      <c r="H20" s="1674">
        <v>0</v>
      </c>
    </row>
    <row r="21" spans="1:8" s="1092" customFormat="1" x14ac:dyDescent="0.25">
      <c r="A21" s="1668"/>
      <c r="B21" s="1669" t="s">
        <v>1883</v>
      </c>
      <c r="C21" s="1670" t="s">
        <v>1884</v>
      </c>
      <c r="D21" s="1673">
        <v>0</v>
      </c>
      <c r="E21" s="1673">
        <v>0</v>
      </c>
      <c r="F21" s="1673">
        <v>0</v>
      </c>
      <c r="G21" s="1673">
        <v>0</v>
      </c>
      <c r="H21" s="1674">
        <v>0</v>
      </c>
    </row>
    <row r="22" spans="1:8" s="1092" customFormat="1" x14ac:dyDescent="0.25">
      <c r="A22" s="1668"/>
      <c r="B22" s="1669" t="s">
        <v>1885</v>
      </c>
      <c r="C22" s="1670" t="s">
        <v>1886</v>
      </c>
      <c r="D22" s="1673">
        <v>0</v>
      </c>
      <c r="E22" s="1673">
        <v>0</v>
      </c>
      <c r="F22" s="1673">
        <v>0</v>
      </c>
      <c r="G22" s="1673">
        <v>0</v>
      </c>
      <c r="H22" s="1674">
        <v>0</v>
      </c>
    </row>
    <row r="23" spans="1:8" s="1092" customFormat="1" x14ac:dyDescent="0.25">
      <c r="A23" s="1668"/>
      <c r="B23" s="1669" t="s">
        <v>1887</v>
      </c>
      <c r="C23" s="1670" t="s">
        <v>1888</v>
      </c>
      <c r="D23" s="1673">
        <v>0</v>
      </c>
      <c r="E23" s="1673">
        <v>0</v>
      </c>
      <c r="F23" s="1673">
        <v>0</v>
      </c>
      <c r="G23" s="1673">
        <v>0</v>
      </c>
      <c r="H23" s="1674">
        <v>0</v>
      </c>
    </row>
    <row r="24" spans="1:8" s="1092" customFormat="1" x14ac:dyDescent="0.25">
      <c r="A24" s="1668"/>
      <c r="B24" s="1669" t="s">
        <v>1889</v>
      </c>
      <c r="C24" s="1670" t="s">
        <v>1890</v>
      </c>
      <c r="D24" s="1673">
        <v>0</v>
      </c>
      <c r="E24" s="1673">
        <v>0</v>
      </c>
      <c r="F24" s="1673">
        <v>0</v>
      </c>
      <c r="G24" s="1673">
        <v>0</v>
      </c>
      <c r="H24" s="1674">
        <v>0</v>
      </c>
    </row>
    <row r="25" spans="1:8" s="1092" customFormat="1" x14ac:dyDescent="0.25">
      <c r="A25" s="1668"/>
      <c r="B25" s="1669" t="s">
        <v>1891</v>
      </c>
      <c r="C25" s="1670" t="s">
        <v>1892</v>
      </c>
      <c r="D25" s="1673">
        <v>0</v>
      </c>
      <c r="E25" s="1673">
        <v>0</v>
      </c>
      <c r="F25" s="1673">
        <v>0</v>
      </c>
      <c r="G25" s="1673">
        <v>0</v>
      </c>
      <c r="H25" s="1674">
        <v>0</v>
      </c>
    </row>
    <row r="26" spans="1:8" s="1092" customFormat="1" ht="15.75" thickBot="1" x14ac:dyDescent="0.3">
      <c r="A26" s="1174"/>
      <c r="B26" s="1175"/>
      <c r="C26" s="1175"/>
      <c r="D26" s="1175"/>
      <c r="E26" s="1175"/>
      <c r="F26" s="1175"/>
      <c r="G26" s="1175"/>
      <c r="H26" s="1176"/>
    </row>
    <row r="27" spans="1:8" s="1092" customFormat="1" x14ac:dyDescent="0.25">
      <c r="A27" s="1165"/>
      <c r="B27" s="1165"/>
      <c r="C27" s="1165"/>
    </row>
    <row r="28" spans="1:8" s="1092" customFormat="1" x14ac:dyDescent="0.25">
      <c r="A28" s="1165"/>
      <c r="B28" s="1165"/>
      <c r="C28" s="1165"/>
    </row>
    <row r="29" spans="1:8" s="1092" customFormat="1" x14ac:dyDescent="0.25">
      <c r="A29" s="1165"/>
      <c r="B29" s="1165"/>
      <c r="C29" s="1165"/>
    </row>
    <row r="30" spans="1:8" s="1092" customFormat="1" x14ac:dyDescent="0.25">
      <c r="A30" s="1165"/>
      <c r="B30" s="1165"/>
      <c r="C30" s="1165"/>
    </row>
  </sheetData>
  <mergeCells count="6">
    <mergeCell ref="A1:N1"/>
    <mergeCell ref="A9:B9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BreakPreview" zoomScaleNormal="100" zoomScaleSheetLayoutView="100" workbookViewId="0"/>
  </sheetViews>
  <sheetFormatPr defaultRowHeight="12.75" x14ac:dyDescent="0.2"/>
  <cols>
    <col min="1" max="1" width="9.42578125" style="1184" customWidth="1"/>
    <col min="2" max="2" width="54.5703125" style="1184" customWidth="1"/>
    <col min="3" max="3" width="17.42578125" style="1184" customWidth="1"/>
    <col min="4" max="4" width="15.7109375" style="1184" customWidth="1"/>
    <col min="5" max="5" width="19.85546875" style="1184" customWidth="1"/>
  </cols>
  <sheetData>
    <row r="1" spans="1:5" ht="15.75" x14ac:dyDescent="0.25">
      <c r="A1" s="1091" t="s">
        <v>2066</v>
      </c>
      <c r="B1" s="1091"/>
      <c r="C1" s="1091"/>
      <c r="D1" s="1091"/>
      <c r="E1" s="1092"/>
    </row>
    <row r="2" spans="1:5" ht="15.75" x14ac:dyDescent="0.25">
      <c r="A2" s="1091"/>
      <c r="B2" s="1091"/>
      <c r="C2" s="1091"/>
      <c r="D2" s="1091"/>
      <c r="E2" s="1092"/>
    </row>
    <row r="3" spans="1:5" ht="15.75" x14ac:dyDescent="0.25">
      <c r="A3" s="1756" t="s">
        <v>1894</v>
      </c>
      <c r="B3" s="1756"/>
      <c r="C3" s="1756"/>
      <c r="D3" s="1756"/>
      <c r="E3" s="1756"/>
    </row>
    <row r="4" spans="1:5" ht="15.75" x14ac:dyDescent="0.25">
      <c r="A4" s="1756" t="s">
        <v>1896</v>
      </c>
      <c r="B4" s="1756"/>
      <c r="C4" s="1756"/>
      <c r="D4" s="1756"/>
      <c r="E4" s="1756"/>
    </row>
    <row r="5" spans="1:5" ht="16.5" customHeight="1" x14ac:dyDescent="0.2"/>
    <row r="6" spans="1:5" ht="21.75" customHeight="1" x14ac:dyDescent="0.25">
      <c r="A6" s="1689" t="s">
        <v>2027</v>
      </c>
      <c r="B6" s="1689"/>
      <c r="C6" s="1689"/>
      <c r="D6" s="1689"/>
      <c r="E6" s="1689"/>
    </row>
    <row r="7" spans="1:5" ht="37.5" customHeight="1" x14ac:dyDescent="0.25">
      <c r="A7" s="1757"/>
      <c r="B7" s="1758"/>
      <c r="C7" s="1758"/>
      <c r="D7" s="1758"/>
      <c r="E7" s="1758"/>
    </row>
    <row r="8" spans="1:5" ht="31.5" x14ac:dyDescent="0.25">
      <c r="A8" s="1185" t="s">
        <v>1822</v>
      </c>
      <c r="B8" s="1185" t="s">
        <v>1807</v>
      </c>
      <c r="C8" s="1185" t="s">
        <v>1904</v>
      </c>
      <c r="D8" s="1185" t="s">
        <v>1905</v>
      </c>
      <c r="E8" s="1185" t="s">
        <v>1906</v>
      </c>
    </row>
    <row r="9" spans="1:5" ht="15.75" x14ac:dyDescent="0.25">
      <c r="A9" s="1185">
        <v>1</v>
      </c>
      <c r="B9" s="1185">
        <v>2</v>
      </c>
      <c r="C9" s="1185">
        <v>3</v>
      </c>
      <c r="D9" s="1185">
        <v>4</v>
      </c>
      <c r="E9" s="1185">
        <v>5</v>
      </c>
    </row>
    <row r="10" spans="1:5" x14ac:dyDescent="0.2">
      <c r="A10" s="1186" t="s">
        <v>1073</v>
      </c>
      <c r="B10" s="1187" t="s">
        <v>1907</v>
      </c>
      <c r="C10" s="1188">
        <v>3697874</v>
      </c>
      <c r="D10" s="1188">
        <v>0</v>
      </c>
      <c r="E10" s="1188">
        <v>2807316</v>
      </c>
    </row>
    <row r="11" spans="1:5" x14ac:dyDescent="0.2">
      <c r="A11" s="1186" t="s">
        <v>1076</v>
      </c>
      <c r="B11" s="1187" t="s">
        <v>1908</v>
      </c>
      <c r="C11" s="1188">
        <v>7023860</v>
      </c>
      <c r="D11" s="1188">
        <v>0</v>
      </c>
      <c r="E11" s="1188">
        <v>5273796</v>
      </c>
    </row>
    <row r="12" spans="1:5" x14ac:dyDescent="0.2">
      <c r="A12" s="1189" t="s">
        <v>1081</v>
      </c>
      <c r="B12" s="1190" t="s">
        <v>1909</v>
      </c>
      <c r="C12" s="1191">
        <v>10721734</v>
      </c>
      <c r="D12" s="1191">
        <v>0</v>
      </c>
      <c r="E12" s="1191">
        <v>8081112</v>
      </c>
    </row>
    <row r="13" spans="1:5" x14ac:dyDescent="0.2">
      <c r="A13" s="1186" t="s">
        <v>1084</v>
      </c>
      <c r="B13" s="1187" t="s">
        <v>1910</v>
      </c>
      <c r="C13" s="1188">
        <v>10587145659</v>
      </c>
      <c r="D13" s="1188">
        <v>0</v>
      </c>
      <c r="E13" s="1188">
        <v>10634057244</v>
      </c>
    </row>
    <row r="14" spans="1:5" x14ac:dyDescent="0.2">
      <c r="A14" s="1186" t="s">
        <v>1086</v>
      </c>
      <c r="B14" s="1187" t="s">
        <v>1911</v>
      </c>
      <c r="C14" s="1188">
        <v>37124870</v>
      </c>
      <c r="D14" s="1188">
        <v>0</v>
      </c>
      <c r="E14" s="1188">
        <v>17883629</v>
      </c>
    </row>
    <row r="15" spans="1:5" x14ac:dyDescent="0.2">
      <c r="A15" s="1186" t="s">
        <v>1092</v>
      </c>
      <c r="B15" s="1187" t="s">
        <v>1912</v>
      </c>
      <c r="C15" s="1188">
        <v>24352905</v>
      </c>
      <c r="D15" s="1188">
        <v>0</v>
      </c>
      <c r="E15" s="1188">
        <v>39505736</v>
      </c>
    </row>
    <row r="16" spans="1:5" x14ac:dyDescent="0.2">
      <c r="A16" s="1189" t="s">
        <v>756</v>
      </c>
      <c r="B16" s="1190" t="s">
        <v>1913</v>
      </c>
      <c r="C16" s="1191">
        <v>10648623434</v>
      </c>
      <c r="D16" s="1191">
        <v>0</v>
      </c>
      <c r="E16" s="1191">
        <v>10691446609</v>
      </c>
    </row>
    <row r="17" spans="1:5" x14ac:dyDescent="0.2">
      <c r="A17" s="1186" t="s">
        <v>75</v>
      </c>
      <c r="B17" s="1187" t="s">
        <v>1914</v>
      </c>
      <c r="C17" s="1188">
        <v>98993001</v>
      </c>
      <c r="D17" s="1188">
        <v>0</v>
      </c>
      <c r="E17" s="1188">
        <v>98993001</v>
      </c>
    </row>
    <row r="18" spans="1:5" x14ac:dyDescent="0.2">
      <c r="A18" s="1186" t="s">
        <v>81</v>
      </c>
      <c r="B18" s="1187" t="s">
        <v>1915</v>
      </c>
      <c r="C18" s="1188">
        <v>98993001</v>
      </c>
      <c r="D18" s="1188">
        <v>0</v>
      </c>
      <c r="E18" s="1188">
        <v>98993001</v>
      </c>
    </row>
    <row r="19" spans="1:5" x14ac:dyDescent="0.2">
      <c r="A19" s="1189" t="s">
        <v>1110</v>
      </c>
      <c r="B19" s="1190" t="s">
        <v>1916</v>
      </c>
      <c r="C19" s="1191">
        <v>98993001</v>
      </c>
      <c r="D19" s="1191">
        <v>0</v>
      </c>
      <c r="E19" s="1191">
        <v>98993001</v>
      </c>
    </row>
    <row r="20" spans="1:5" ht="25.5" x14ac:dyDescent="0.2">
      <c r="A20" s="1186" t="s">
        <v>107</v>
      </c>
      <c r="B20" s="1187" t="s">
        <v>1917</v>
      </c>
      <c r="C20" s="1188">
        <v>253569591</v>
      </c>
      <c r="D20" s="1188">
        <v>0</v>
      </c>
      <c r="E20" s="1188">
        <v>234470349</v>
      </c>
    </row>
    <row r="21" spans="1:5" x14ac:dyDescent="0.2">
      <c r="A21" s="1186" t="s">
        <v>111</v>
      </c>
      <c r="B21" s="1187" t="s">
        <v>1918</v>
      </c>
      <c r="C21" s="1188">
        <v>253569591</v>
      </c>
      <c r="D21" s="1188">
        <v>0</v>
      </c>
      <c r="E21" s="1188">
        <v>234470349</v>
      </c>
    </row>
    <row r="22" spans="1:5" ht="25.5" x14ac:dyDescent="0.2">
      <c r="A22" s="1189" t="s">
        <v>117</v>
      </c>
      <c r="B22" s="1190" t="s">
        <v>1919</v>
      </c>
      <c r="C22" s="1191">
        <v>253569591</v>
      </c>
      <c r="D22" s="1191">
        <v>0</v>
      </c>
      <c r="E22" s="1191">
        <v>234470349</v>
      </c>
    </row>
    <row r="23" spans="1:5" ht="25.5" x14ac:dyDescent="0.2">
      <c r="A23" s="1192" t="s">
        <v>119</v>
      </c>
      <c r="B23" s="1193" t="s">
        <v>1920</v>
      </c>
      <c r="C23" s="1194">
        <v>11011907760</v>
      </c>
      <c r="D23" s="1194">
        <v>0</v>
      </c>
      <c r="E23" s="1194">
        <v>11032991071</v>
      </c>
    </row>
    <row r="24" spans="1:5" x14ac:dyDescent="0.2">
      <c r="A24" s="1186" t="s">
        <v>163</v>
      </c>
      <c r="B24" s="1187" t="s">
        <v>1921</v>
      </c>
      <c r="C24" s="1188">
        <v>269015</v>
      </c>
      <c r="D24" s="1188">
        <v>0</v>
      </c>
      <c r="E24" s="1188">
        <v>753670</v>
      </c>
    </row>
    <row r="25" spans="1:5" x14ac:dyDescent="0.2">
      <c r="A25" s="1189" t="s">
        <v>169</v>
      </c>
      <c r="B25" s="1190" t="s">
        <v>1922</v>
      </c>
      <c r="C25" s="1191">
        <v>269015</v>
      </c>
      <c r="D25" s="1191">
        <v>0</v>
      </c>
      <c r="E25" s="1191">
        <v>753670</v>
      </c>
    </row>
    <row r="26" spans="1:5" x14ac:dyDescent="0.2">
      <c r="A26" s="1186" t="s">
        <v>171</v>
      </c>
      <c r="B26" s="1187" t="s">
        <v>1923</v>
      </c>
      <c r="C26" s="1188">
        <v>351123049</v>
      </c>
      <c r="D26" s="1188">
        <v>0</v>
      </c>
      <c r="E26" s="1188">
        <v>643465539</v>
      </c>
    </row>
    <row r="27" spans="1:5" x14ac:dyDescent="0.2">
      <c r="A27" s="1189" t="s">
        <v>175</v>
      </c>
      <c r="B27" s="1190" t="s">
        <v>1924</v>
      </c>
      <c r="C27" s="1191">
        <v>351123049</v>
      </c>
      <c r="D27" s="1191">
        <v>0</v>
      </c>
      <c r="E27" s="1191">
        <v>643465539</v>
      </c>
    </row>
    <row r="28" spans="1:5" x14ac:dyDescent="0.2">
      <c r="A28" s="1192" t="s">
        <v>1925</v>
      </c>
      <c r="B28" s="1193" t="s">
        <v>1926</v>
      </c>
      <c r="C28" s="1194">
        <v>351392064</v>
      </c>
      <c r="D28" s="1194">
        <v>0</v>
      </c>
      <c r="E28" s="1194">
        <v>644219209</v>
      </c>
    </row>
    <row r="29" spans="1:5" ht="25.5" x14ac:dyDescent="0.2">
      <c r="A29" s="1186" t="s">
        <v>193</v>
      </c>
      <c r="B29" s="1187" t="s">
        <v>1927</v>
      </c>
      <c r="C29" s="1188">
        <v>331498665</v>
      </c>
      <c r="D29" s="1188">
        <v>0</v>
      </c>
      <c r="E29" s="1188">
        <v>71837181</v>
      </c>
    </row>
    <row r="30" spans="1:5" ht="25.5" x14ac:dyDescent="0.2">
      <c r="A30" s="1186" t="s">
        <v>201</v>
      </c>
      <c r="B30" s="1187" t="s">
        <v>1928</v>
      </c>
      <c r="C30" s="1188">
        <v>294445584</v>
      </c>
      <c r="D30" s="1188">
        <v>0</v>
      </c>
      <c r="E30" s="1188">
        <v>43726239</v>
      </c>
    </row>
    <row r="31" spans="1:5" ht="25.5" x14ac:dyDescent="0.2">
      <c r="A31" s="1186" t="s">
        <v>203</v>
      </c>
      <c r="B31" s="1187" t="s">
        <v>1929</v>
      </c>
      <c r="C31" s="1188">
        <v>21288866</v>
      </c>
      <c r="D31" s="1188">
        <v>0</v>
      </c>
      <c r="E31" s="1188">
        <v>22129071</v>
      </c>
    </row>
    <row r="32" spans="1:5" ht="25.5" x14ac:dyDescent="0.2">
      <c r="A32" s="1186" t="s">
        <v>1930</v>
      </c>
      <c r="B32" s="1187" t="s">
        <v>1931</v>
      </c>
      <c r="C32" s="1188">
        <v>15764215</v>
      </c>
      <c r="D32" s="1188">
        <v>0</v>
      </c>
      <c r="E32" s="1188">
        <v>5981871</v>
      </c>
    </row>
    <row r="33" spans="1:5" ht="25.5" x14ac:dyDescent="0.2">
      <c r="A33" s="1186" t="s">
        <v>207</v>
      </c>
      <c r="B33" s="1187" t="s">
        <v>1932</v>
      </c>
      <c r="C33" s="1188">
        <v>17099755</v>
      </c>
      <c r="D33" s="1188">
        <v>0</v>
      </c>
      <c r="E33" s="1188">
        <v>17210189</v>
      </c>
    </row>
    <row r="34" spans="1:5" ht="38.25" x14ac:dyDescent="0.2">
      <c r="A34" s="1186">
        <v>70</v>
      </c>
      <c r="B34" s="1187" t="s">
        <v>1933</v>
      </c>
      <c r="C34" s="1188">
        <v>3676944</v>
      </c>
      <c r="D34" s="1188">
        <v>0</v>
      </c>
      <c r="E34" s="1188">
        <v>3002536</v>
      </c>
    </row>
    <row r="35" spans="1:5" ht="25.5" x14ac:dyDescent="0.2">
      <c r="A35" s="1186" t="s">
        <v>211</v>
      </c>
      <c r="B35" s="1187" t="s">
        <v>1934</v>
      </c>
      <c r="C35" s="1188">
        <v>8803686</v>
      </c>
      <c r="D35" s="1188">
        <v>0</v>
      </c>
      <c r="E35" s="1188">
        <v>8789676</v>
      </c>
    </row>
    <row r="36" spans="1:5" ht="25.5" x14ac:dyDescent="0.2">
      <c r="A36" s="1186" t="s">
        <v>213</v>
      </c>
      <c r="B36" s="1187" t="s">
        <v>1935</v>
      </c>
      <c r="C36" s="1188">
        <v>1002973</v>
      </c>
      <c r="D36" s="1188">
        <v>0</v>
      </c>
      <c r="E36" s="1188">
        <v>1865151</v>
      </c>
    </row>
    <row r="37" spans="1:5" ht="25.5" x14ac:dyDescent="0.2">
      <c r="A37" s="1186" t="s">
        <v>215</v>
      </c>
      <c r="B37" s="1187" t="s">
        <v>1936</v>
      </c>
      <c r="C37" s="1188">
        <v>3419914</v>
      </c>
      <c r="D37" s="1188">
        <v>0</v>
      </c>
      <c r="E37" s="1188">
        <v>3356588</v>
      </c>
    </row>
    <row r="38" spans="1:5" ht="25.5" x14ac:dyDescent="0.2">
      <c r="A38" s="1186" t="s">
        <v>223</v>
      </c>
      <c r="B38" s="1187" t="s">
        <v>1937</v>
      </c>
      <c r="C38" s="1188">
        <v>196238</v>
      </c>
      <c r="D38" s="1188">
        <v>0</v>
      </c>
      <c r="E38" s="1188">
        <v>196238</v>
      </c>
    </row>
    <row r="39" spans="1:5" x14ac:dyDescent="0.2">
      <c r="A39" s="1195" t="s">
        <v>285</v>
      </c>
      <c r="B39" s="1196" t="s">
        <v>1938</v>
      </c>
      <c r="C39" s="1197">
        <v>348598420</v>
      </c>
      <c r="D39" s="1197">
        <v>0</v>
      </c>
      <c r="E39" s="1197">
        <v>89047370</v>
      </c>
    </row>
    <row r="40" spans="1:5" ht="25.5" x14ac:dyDescent="0.2">
      <c r="A40" s="1186" t="s">
        <v>1939</v>
      </c>
      <c r="B40" s="1187" t="s">
        <v>1940</v>
      </c>
      <c r="C40" s="1188">
        <v>153756664</v>
      </c>
      <c r="D40" s="1188">
        <v>0</v>
      </c>
      <c r="E40" s="1188">
        <v>7016510</v>
      </c>
    </row>
    <row r="41" spans="1:5" ht="25.5" x14ac:dyDescent="0.2">
      <c r="A41" s="1186" t="s">
        <v>1941</v>
      </c>
      <c r="B41" s="1187" t="s">
        <v>1942</v>
      </c>
      <c r="C41" s="1188">
        <v>3000549</v>
      </c>
      <c r="D41" s="1188">
        <v>0</v>
      </c>
      <c r="E41" s="1188">
        <v>142536</v>
      </c>
    </row>
    <row r="42" spans="1:5" ht="25.5" x14ac:dyDescent="0.2">
      <c r="A42" s="1186" t="s">
        <v>1943</v>
      </c>
      <c r="B42" s="1187" t="s">
        <v>1944</v>
      </c>
      <c r="C42" s="1188">
        <v>150516115</v>
      </c>
      <c r="D42" s="1188">
        <v>0</v>
      </c>
      <c r="E42" s="1188">
        <v>6873974</v>
      </c>
    </row>
    <row r="43" spans="1:5" ht="25.5" x14ac:dyDescent="0.2">
      <c r="A43" s="1186" t="s">
        <v>1945</v>
      </c>
      <c r="B43" s="1187" t="s">
        <v>1946</v>
      </c>
      <c r="C43" s="1188">
        <v>240000</v>
      </c>
      <c r="D43" s="1188">
        <v>0</v>
      </c>
      <c r="E43" s="1188">
        <v>0</v>
      </c>
    </row>
    <row r="44" spans="1:5" ht="25.5" x14ac:dyDescent="0.2">
      <c r="A44" s="1189" t="s">
        <v>1947</v>
      </c>
      <c r="B44" s="1190" t="s">
        <v>1948</v>
      </c>
      <c r="C44" s="1191">
        <v>153756664</v>
      </c>
      <c r="D44" s="1191">
        <v>0</v>
      </c>
      <c r="E44" s="1191">
        <v>7016510</v>
      </c>
    </row>
    <row r="45" spans="1:5" x14ac:dyDescent="0.2">
      <c r="A45" s="1186" t="s">
        <v>1949</v>
      </c>
      <c r="B45" s="1187" t="s">
        <v>1950</v>
      </c>
      <c r="C45" s="1188">
        <v>2827878</v>
      </c>
      <c r="D45" s="1188">
        <v>0</v>
      </c>
      <c r="E45" s="1188">
        <v>468625</v>
      </c>
    </row>
    <row r="46" spans="1:5" x14ac:dyDescent="0.2">
      <c r="A46" s="1186" t="s">
        <v>1951</v>
      </c>
      <c r="B46" s="1187" t="s">
        <v>1952</v>
      </c>
      <c r="C46" s="1188">
        <v>75000</v>
      </c>
      <c r="D46" s="1188">
        <v>0</v>
      </c>
      <c r="E46" s="1188">
        <v>60000</v>
      </c>
    </row>
    <row r="47" spans="1:5" x14ac:dyDescent="0.2">
      <c r="A47" s="1186" t="s">
        <v>1953</v>
      </c>
      <c r="B47" s="1187" t="s">
        <v>1954</v>
      </c>
      <c r="C47" s="1188">
        <v>2752878</v>
      </c>
      <c r="D47" s="1188">
        <v>0</v>
      </c>
      <c r="E47" s="1188">
        <v>408625</v>
      </c>
    </row>
    <row r="48" spans="1:5" x14ac:dyDescent="0.2">
      <c r="A48" s="1189" t="s">
        <v>1955</v>
      </c>
      <c r="B48" s="1190" t="s">
        <v>1956</v>
      </c>
      <c r="C48" s="1191">
        <v>2827878</v>
      </c>
      <c r="D48" s="1191">
        <v>0</v>
      </c>
      <c r="E48" s="1191">
        <v>468625</v>
      </c>
    </row>
    <row r="49" spans="1:5" x14ac:dyDescent="0.2">
      <c r="A49" s="1192" t="s">
        <v>1957</v>
      </c>
      <c r="B49" s="1193" t="s">
        <v>1958</v>
      </c>
      <c r="C49" s="1194">
        <v>505182962</v>
      </c>
      <c r="D49" s="1194">
        <v>0</v>
      </c>
      <c r="E49" s="1194">
        <v>96532505</v>
      </c>
    </row>
    <row r="50" spans="1:5" x14ac:dyDescent="0.2">
      <c r="A50" s="1186" t="s">
        <v>1959</v>
      </c>
      <c r="B50" s="1187" t="s">
        <v>1960</v>
      </c>
      <c r="C50" s="1188">
        <v>0</v>
      </c>
      <c r="D50" s="1188">
        <v>0</v>
      </c>
      <c r="E50" s="1188">
        <v>1027000</v>
      </c>
    </row>
    <row r="51" spans="1:5" ht="25.5" x14ac:dyDescent="0.2">
      <c r="A51" s="1189" t="s">
        <v>1961</v>
      </c>
      <c r="B51" s="1190" t="s">
        <v>1962</v>
      </c>
      <c r="C51" s="1191">
        <v>0</v>
      </c>
      <c r="D51" s="1191">
        <v>0</v>
      </c>
      <c r="E51" s="1191">
        <v>1027000</v>
      </c>
    </row>
    <row r="52" spans="1:5" x14ac:dyDescent="0.2">
      <c r="A52" s="1186" t="s">
        <v>1963</v>
      </c>
      <c r="B52" s="1187" t="s">
        <v>1964</v>
      </c>
      <c r="C52" s="1188">
        <v>0</v>
      </c>
      <c r="D52" s="1188">
        <v>0</v>
      </c>
      <c r="E52" s="1188">
        <v>-6315000</v>
      </c>
    </row>
    <row r="53" spans="1:5" x14ac:dyDescent="0.2">
      <c r="A53" s="1189" t="s">
        <v>1965</v>
      </c>
      <c r="B53" s="1190" t="s">
        <v>1966</v>
      </c>
      <c r="C53" s="1191">
        <v>0</v>
      </c>
      <c r="D53" s="1191">
        <v>0</v>
      </c>
      <c r="E53" s="1191">
        <v>-6315000</v>
      </c>
    </row>
    <row r="54" spans="1:5" x14ac:dyDescent="0.2">
      <c r="A54" s="1186" t="s">
        <v>1967</v>
      </c>
      <c r="B54" s="1187" t="s">
        <v>1968</v>
      </c>
      <c r="C54" s="1188">
        <v>26321952</v>
      </c>
      <c r="D54" s="1188">
        <v>0</v>
      </c>
      <c r="E54" s="1188">
        <v>6170127</v>
      </c>
    </row>
    <row r="55" spans="1:5" ht="25.5" x14ac:dyDescent="0.2">
      <c r="A55" s="1186" t="s">
        <v>1969</v>
      </c>
      <c r="B55" s="1187" t="s">
        <v>1970</v>
      </c>
      <c r="C55" s="1188">
        <v>0</v>
      </c>
      <c r="D55" s="1188">
        <v>0</v>
      </c>
      <c r="E55" s="1188">
        <v>24000</v>
      </c>
    </row>
    <row r="56" spans="1:5" x14ac:dyDescent="0.2">
      <c r="A56" s="1189" t="s">
        <v>1971</v>
      </c>
      <c r="B56" s="1190" t="s">
        <v>1972</v>
      </c>
      <c r="C56" s="1191">
        <v>26321952</v>
      </c>
      <c r="D56" s="1191">
        <v>0</v>
      </c>
      <c r="E56" s="1191">
        <v>6194127</v>
      </c>
    </row>
    <row r="57" spans="1:5" x14ac:dyDescent="0.2">
      <c r="A57" s="1192" t="s">
        <v>1973</v>
      </c>
      <c r="B57" s="1193" t="s">
        <v>1974</v>
      </c>
      <c r="C57" s="1194">
        <v>26321952</v>
      </c>
      <c r="D57" s="1194">
        <v>0</v>
      </c>
      <c r="E57" s="1194">
        <v>906127</v>
      </c>
    </row>
    <row r="58" spans="1:5" x14ac:dyDescent="0.2">
      <c r="A58" s="1186" t="s">
        <v>1975</v>
      </c>
      <c r="B58" s="1187" t="s">
        <v>1976</v>
      </c>
      <c r="C58" s="1188">
        <v>29485</v>
      </c>
      <c r="D58" s="1188">
        <v>0</v>
      </c>
      <c r="E58" s="1188">
        <v>0</v>
      </c>
    </row>
    <row r="59" spans="1:5" x14ac:dyDescent="0.2">
      <c r="A59" s="1186" t="s">
        <v>1977</v>
      </c>
      <c r="B59" s="1187" t="s">
        <v>1978</v>
      </c>
      <c r="C59" s="1188">
        <v>357318</v>
      </c>
      <c r="D59" s="1188">
        <v>0</v>
      </c>
      <c r="E59" s="1188">
        <v>981518</v>
      </c>
    </row>
    <row r="60" spans="1:5" x14ac:dyDescent="0.2">
      <c r="A60" s="1192" t="s">
        <v>1979</v>
      </c>
      <c r="B60" s="1193" t="s">
        <v>1980</v>
      </c>
      <c r="C60" s="1194">
        <v>386803</v>
      </c>
      <c r="D60" s="1194">
        <v>0</v>
      </c>
      <c r="E60" s="1194">
        <v>981518</v>
      </c>
    </row>
    <row r="61" spans="1:5" ht="31.5" customHeight="1" x14ac:dyDescent="0.2">
      <c r="A61" s="1198" t="s">
        <v>1981</v>
      </c>
      <c r="B61" s="1199" t="s">
        <v>1982</v>
      </c>
      <c r="C61" s="1200">
        <v>11895191541</v>
      </c>
      <c r="D61" s="1200">
        <v>0</v>
      </c>
      <c r="E61" s="1200">
        <v>11775630430</v>
      </c>
    </row>
    <row r="62" spans="1:5" x14ac:dyDescent="0.2">
      <c r="A62" s="1186" t="s">
        <v>1983</v>
      </c>
      <c r="B62" s="1187" t="s">
        <v>1984</v>
      </c>
      <c r="C62" s="1188">
        <v>14300355379</v>
      </c>
      <c r="D62" s="1188">
        <v>0</v>
      </c>
      <c r="E62" s="1188">
        <v>14300355379</v>
      </c>
    </row>
    <row r="63" spans="1:5" ht="25.5" x14ac:dyDescent="0.2">
      <c r="A63" s="1186" t="s">
        <v>1985</v>
      </c>
      <c r="B63" s="1187" t="s">
        <v>1986</v>
      </c>
      <c r="C63" s="1188">
        <v>513720106</v>
      </c>
      <c r="D63" s="1188">
        <v>0</v>
      </c>
      <c r="E63" s="1188">
        <v>513720106</v>
      </c>
    </row>
    <row r="64" spans="1:5" ht="30" customHeight="1" x14ac:dyDescent="0.2">
      <c r="A64" s="1189" t="s">
        <v>1987</v>
      </c>
      <c r="B64" s="1190" t="s">
        <v>1988</v>
      </c>
      <c r="C64" s="1191">
        <v>513720106</v>
      </c>
      <c r="D64" s="1191">
        <v>0</v>
      </c>
      <c r="E64" s="1191">
        <v>513720106</v>
      </c>
    </row>
    <row r="65" spans="1:5" ht="15.75" customHeight="1" x14ac:dyDescent="0.2">
      <c r="A65" s="1186" t="s">
        <v>1989</v>
      </c>
      <c r="B65" s="1187" t="s">
        <v>1990</v>
      </c>
      <c r="C65" s="1188">
        <v>-3573381644</v>
      </c>
      <c r="D65" s="1188">
        <v>0</v>
      </c>
      <c r="E65" s="1188">
        <v>-3008684231</v>
      </c>
    </row>
    <row r="66" spans="1:5" ht="15.75" customHeight="1" x14ac:dyDescent="0.2">
      <c r="A66" s="1186" t="s">
        <v>1991</v>
      </c>
      <c r="B66" s="1187" t="s">
        <v>1992</v>
      </c>
      <c r="C66" s="1188">
        <v>564697413</v>
      </c>
      <c r="D66" s="1188">
        <v>0</v>
      </c>
      <c r="E66" s="1188">
        <v>-127614207</v>
      </c>
    </row>
    <row r="67" spans="1:5" x14ac:dyDescent="0.2">
      <c r="A67" s="1192" t="s">
        <v>1993</v>
      </c>
      <c r="B67" s="1193" t="s">
        <v>1994</v>
      </c>
      <c r="C67" s="1194">
        <v>11805391254</v>
      </c>
      <c r="D67" s="1194">
        <v>0</v>
      </c>
      <c r="E67" s="1194">
        <v>11677777047</v>
      </c>
    </row>
    <row r="68" spans="1:5" ht="25.5" x14ac:dyDescent="0.2">
      <c r="A68" s="1186" t="s">
        <v>1995</v>
      </c>
      <c r="B68" s="1187" t="s">
        <v>1996</v>
      </c>
      <c r="C68" s="1188">
        <v>15224240</v>
      </c>
      <c r="D68" s="1188">
        <v>0</v>
      </c>
      <c r="E68" s="1188">
        <v>8348032</v>
      </c>
    </row>
    <row r="69" spans="1:5" ht="34.5" customHeight="1" x14ac:dyDescent="0.2">
      <c r="A69" s="1186" t="s">
        <v>1997</v>
      </c>
      <c r="B69" s="1187" t="s">
        <v>1998</v>
      </c>
      <c r="C69" s="1188">
        <v>4201511</v>
      </c>
      <c r="D69" s="1188">
        <v>0</v>
      </c>
      <c r="E69" s="1188">
        <v>2223727</v>
      </c>
    </row>
    <row r="70" spans="1:5" ht="25.5" x14ac:dyDescent="0.2">
      <c r="A70" s="1186" t="s">
        <v>1999</v>
      </c>
      <c r="B70" s="1187" t="s">
        <v>2000</v>
      </c>
      <c r="C70" s="1188">
        <v>16751610</v>
      </c>
      <c r="D70" s="1188">
        <v>0</v>
      </c>
      <c r="E70" s="1188">
        <v>1650736</v>
      </c>
    </row>
    <row r="71" spans="1:5" x14ac:dyDescent="0.2">
      <c r="A71" s="1186" t="s">
        <v>2001</v>
      </c>
      <c r="B71" s="1187" t="s">
        <v>2002</v>
      </c>
      <c r="C71" s="1188">
        <v>2522350</v>
      </c>
      <c r="D71" s="1188">
        <v>0</v>
      </c>
      <c r="E71" s="1188">
        <v>5990520</v>
      </c>
    </row>
    <row r="72" spans="1:5" x14ac:dyDescent="0.2">
      <c r="A72" s="1186" t="s">
        <v>2003</v>
      </c>
      <c r="B72" s="1187" t="s">
        <v>2004</v>
      </c>
      <c r="C72" s="1188">
        <v>0</v>
      </c>
      <c r="D72" s="1188">
        <v>0</v>
      </c>
      <c r="E72" s="1188">
        <v>14358754</v>
      </c>
    </row>
    <row r="73" spans="1:5" ht="25.5" x14ac:dyDescent="0.2">
      <c r="A73" s="1189" t="s">
        <v>2005</v>
      </c>
      <c r="B73" s="1190" t="s">
        <v>2006</v>
      </c>
      <c r="C73" s="1191">
        <v>38699711</v>
      </c>
      <c r="D73" s="1191">
        <v>0</v>
      </c>
      <c r="E73" s="1191">
        <v>32571769</v>
      </c>
    </row>
    <row r="74" spans="1:5" ht="25.5" x14ac:dyDescent="0.2">
      <c r="A74" s="1186" t="s">
        <v>2007</v>
      </c>
      <c r="B74" s="1187" t="s">
        <v>2008</v>
      </c>
      <c r="C74" s="1188">
        <v>540000</v>
      </c>
      <c r="D74" s="1188">
        <v>0</v>
      </c>
      <c r="E74" s="1188">
        <v>16201442</v>
      </c>
    </row>
    <row r="75" spans="1:5" ht="31.5" customHeight="1" x14ac:dyDescent="0.2">
      <c r="A75" s="1186" t="s">
        <v>2009</v>
      </c>
      <c r="B75" s="1187" t="s">
        <v>2010</v>
      </c>
      <c r="C75" s="1188">
        <v>9421441</v>
      </c>
      <c r="D75" s="1188">
        <v>0</v>
      </c>
      <c r="E75" s="1188">
        <v>10313358</v>
      </c>
    </row>
    <row r="76" spans="1:5" ht="38.25" x14ac:dyDescent="0.2">
      <c r="A76" s="1186" t="s">
        <v>2011</v>
      </c>
      <c r="B76" s="1187" t="s">
        <v>2012</v>
      </c>
      <c r="C76" s="1188">
        <v>-9421441</v>
      </c>
      <c r="D76" s="1188">
        <v>0</v>
      </c>
      <c r="E76" s="1188">
        <v>10313358</v>
      </c>
    </row>
    <row r="77" spans="1:5" ht="25.5" x14ac:dyDescent="0.2">
      <c r="A77" s="1189" t="s">
        <v>2013</v>
      </c>
      <c r="B77" s="1190" t="s">
        <v>2014</v>
      </c>
      <c r="C77" s="1191">
        <v>9961441</v>
      </c>
      <c r="D77" s="1191">
        <v>0</v>
      </c>
      <c r="E77" s="1191">
        <v>26514800</v>
      </c>
    </row>
    <row r="78" spans="1:5" x14ac:dyDescent="0.2">
      <c r="A78" s="1186" t="s">
        <v>2015</v>
      </c>
      <c r="B78" s="1187" t="s">
        <v>2016</v>
      </c>
      <c r="C78" s="1188">
        <v>6510656</v>
      </c>
      <c r="D78" s="1188">
        <v>0</v>
      </c>
      <c r="E78" s="1188">
        <v>10099230</v>
      </c>
    </row>
    <row r="79" spans="1:5" ht="25.5" x14ac:dyDescent="0.2">
      <c r="A79" s="1189" t="s">
        <v>2017</v>
      </c>
      <c r="B79" s="1190" t="s">
        <v>2018</v>
      </c>
      <c r="C79" s="1191">
        <v>6510656</v>
      </c>
      <c r="D79" s="1191">
        <v>0</v>
      </c>
      <c r="E79" s="1191">
        <v>10099230</v>
      </c>
    </row>
    <row r="80" spans="1:5" x14ac:dyDescent="0.2">
      <c r="A80" s="1192" t="s">
        <v>2019</v>
      </c>
      <c r="B80" s="1193" t="s">
        <v>2020</v>
      </c>
      <c r="C80" s="1194">
        <v>55171808</v>
      </c>
      <c r="D80" s="1194">
        <v>0</v>
      </c>
      <c r="E80" s="1194">
        <v>69185799</v>
      </c>
    </row>
    <row r="81" spans="1:5" x14ac:dyDescent="0.2">
      <c r="A81" s="1186" t="s">
        <v>2021</v>
      </c>
      <c r="B81" s="1187" t="s">
        <v>2022</v>
      </c>
      <c r="C81" s="1188">
        <v>34628479</v>
      </c>
      <c r="D81" s="1188">
        <v>0</v>
      </c>
      <c r="E81" s="1188">
        <v>28667584</v>
      </c>
    </row>
    <row r="82" spans="1:5" x14ac:dyDescent="0.2">
      <c r="A82" s="1192" t="s">
        <v>2023</v>
      </c>
      <c r="B82" s="1193" t="s">
        <v>2024</v>
      </c>
      <c r="C82" s="1194">
        <v>34628479</v>
      </c>
      <c r="D82" s="1194">
        <v>0</v>
      </c>
      <c r="E82" s="1194">
        <v>28667584</v>
      </c>
    </row>
    <row r="83" spans="1:5" ht="25.5" customHeight="1" x14ac:dyDescent="0.2">
      <c r="A83" s="1198" t="s">
        <v>2025</v>
      </c>
      <c r="B83" s="1199" t="s">
        <v>2026</v>
      </c>
      <c r="C83" s="1200">
        <v>11895191541</v>
      </c>
      <c r="D83" s="1200">
        <v>0</v>
      </c>
      <c r="E83" s="1200">
        <v>11775630430</v>
      </c>
    </row>
    <row r="87" spans="1:5" x14ac:dyDescent="0.2">
      <c r="A87" s="1208" t="s">
        <v>2041</v>
      </c>
    </row>
    <row r="88" spans="1:5" ht="45.75" customHeight="1" x14ac:dyDescent="0.2">
      <c r="A88" s="1755" t="s">
        <v>2042</v>
      </c>
      <c r="B88" s="1755"/>
      <c r="C88" s="1755"/>
      <c r="D88" s="1755"/>
      <c r="E88" s="1755"/>
    </row>
    <row r="89" spans="1:5" ht="15.75" customHeight="1" x14ac:dyDescent="0.2">
      <c r="A89" s="1209" t="s">
        <v>2043</v>
      </c>
      <c r="B89" s="1210"/>
      <c r="C89" s="1210"/>
      <c r="D89" s="1210"/>
      <c r="E89" s="1210"/>
    </row>
    <row r="90" spans="1:5" ht="34.5" customHeight="1" x14ac:dyDescent="0.2">
      <c r="A90" s="1755" t="s">
        <v>2044</v>
      </c>
      <c r="B90" s="1755"/>
      <c r="C90" s="1755"/>
      <c r="D90" s="1755"/>
      <c r="E90" s="1755"/>
    </row>
  </sheetData>
  <mergeCells count="6">
    <mergeCell ref="A90:E90"/>
    <mergeCell ref="A3:E3"/>
    <mergeCell ref="A7:E7"/>
    <mergeCell ref="A4:E4"/>
    <mergeCell ref="A6:E6"/>
    <mergeCell ref="A88:E88"/>
  </mergeCells>
  <pageMargins left="0.70866141732283472" right="0.70866141732283472" top="0.74803149606299213" bottom="0.74803149606299213" header="0.31496062992125984" footer="0.31496062992125984"/>
  <pageSetup paperSize="9" scale="66" orientation="portrait" verticalDpi="300" r:id="rId1"/>
  <rowBreaks count="1" manualBreakCount="1">
    <brk id="6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/>
  </sheetViews>
  <sheetFormatPr defaultRowHeight="12.75" x14ac:dyDescent="0.2"/>
  <cols>
    <col min="1" max="1" width="8.140625" style="1090" customWidth="1"/>
    <col min="2" max="2" width="55.140625" style="1090" customWidth="1"/>
    <col min="3" max="3" width="19.140625" style="1090" customWidth="1"/>
    <col min="4" max="4" width="16.140625" style="1090" customWidth="1"/>
    <col min="5" max="5" width="13.42578125" style="1090" customWidth="1"/>
    <col min="6" max="6" width="11.7109375" style="1090" bestFit="1" customWidth="1"/>
    <col min="7" max="7" width="15.28515625" style="1090" customWidth="1"/>
    <col min="8" max="255" width="9.140625" style="1090"/>
    <col min="256" max="256" width="8.140625" style="1090" customWidth="1"/>
    <col min="257" max="257" width="82" style="1090" customWidth="1"/>
    <col min="258" max="258" width="19.140625" style="1090" customWidth="1"/>
    <col min="259" max="259" width="16.140625" style="1090" customWidth="1"/>
    <col min="260" max="260" width="13.42578125" style="1090" customWidth="1"/>
    <col min="261" max="261" width="10.140625" style="1090" customWidth="1"/>
    <col min="262" max="262" width="10.5703125" style="1090" customWidth="1"/>
    <col min="263" max="263" width="15.28515625" style="1090" customWidth="1"/>
    <col min="264" max="511" width="9.140625" style="1090"/>
    <col min="512" max="512" width="8.140625" style="1090" customWidth="1"/>
    <col min="513" max="513" width="82" style="1090" customWidth="1"/>
    <col min="514" max="514" width="19.140625" style="1090" customWidth="1"/>
    <col min="515" max="515" width="16.140625" style="1090" customWidth="1"/>
    <col min="516" max="516" width="13.42578125" style="1090" customWidth="1"/>
    <col min="517" max="517" width="10.140625" style="1090" customWidth="1"/>
    <col min="518" max="518" width="10.5703125" style="1090" customWidth="1"/>
    <col min="519" max="519" width="15.28515625" style="1090" customWidth="1"/>
    <col min="520" max="767" width="9.140625" style="1090"/>
    <col min="768" max="768" width="8.140625" style="1090" customWidth="1"/>
    <col min="769" max="769" width="82" style="1090" customWidth="1"/>
    <col min="770" max="770" width="19.140625" style="1090" customWidth="1"/>
    <col min="771" max="771" width="16.140625" style="1090" customWidth="1"/>
    <col min="772" max="772" width="13.42578125" style="1090" customWidth="1"/>
    <col min="773" max="773" width="10.140625" style="1090" customWidth="1"/>
    <col min="774" max="774" width="10.5703125" style="1090" customWidth="1"/>
    <col min="775" max="775" width="15.28515625" style="1090" customWidth="1"/>
    <col min="776" max="1023" width="9.140625" style="1090"/>
    <col min="1024" max="1024" width="8.140625" style="1090" customWidth="1"/>
    <col min="1025" max="1025" width="82" style="1090" customWidth="1"/>
    <col min="1026" max="1026" width="19.140625" style="1090" customWidth="1"/>
    <col min="1027" max="1027" width="16.140625" style="1090" customWidth="1"/>
    <col min="1028" max="1028" width="13.42578125" style="1090" customWidth="1"/>
    <col min="1029" max="1029" width="10.140625" style="1090" customWidth="1"/>
    <col min="1030" max="1030" width="10.5703125" style="1090" customWidth="1"/>
    <col min="1031" max="1031" width="15.28515625" style="1090" customWidth="1"/>
    <col min="1032" max="1279" width="9.140625" style="1090"/>
    <col min="1280" max="1280" width="8.140625" style="1090" customWidth="1"/>
    <col min="1281" max="1281" width="82" style="1090" customWidth="1"/>
    <col min="1282" max="1282" width="19.140625" style="1090" customWidth="1"/>
    <col min="1283" max="1283" width="16.140625" style="1090" customWidth="1"/>
    <col min="1284" max="1284" width="13.42578125" style="1090" customWidth="1"/>
    <col min="1285" max="1285" width="10.140625" style="1090" customWidth="1"/>
    <col min="1286" max="1286" width="10.5703125" style="1090" customWidth="1"/>
    <col min="1287" max="1287" width="15.28515625" style="1090" customWidth="1"/>
    <col min="1288" max="1535" width="9.140625" style="1090"/>
    <col min="1536" max="1536" width="8.140625" style="1090" customWidth="1"/>
    <col min="1537" max="1537" width="82" style="1090" customWidth="1"/>
    <col min="1538" max="1538" width="19.140625" style="1090" customWidth="1"/>
    <col min="1539" max="1539" width="16.140625" style="1090" customWidth="1"/>
    <col min="1540" max="1540" width="13.42578125" style="1090" customWidth="1"/>
    <col min="1541" max="1541" width="10.140625" style="1090" customWidth="1"/>
    <col min="1542" max="1542" width="10.5703125" style="1090" customWidth="1"/>
    <col min="1543" max="1543" width="15.28515625" style="1090" customWidth="1"/>
    <col min="1544" max="1791" width="9.140625" style="1090"/>
    <col min="1792" max="1792" width="8.140625" style="1090" customWidth="1"/>
    <col min="1793" max="1793" width="82" style="1090" customWidth="1"/>
    <col min="1794" max="1794" width="19.140625" style="1090" customWidth="1"/>
    <col min="1795" max="1795" width="16.140625" style="1090" customWidth="1"/>
    <col min="1796" max="1796" width="13.42578125" style="1090" customWidth="1"/>
    <col min="1797" max="1797" width="10.140625" style="1090" customWidth="1"/>
    <col min="1798" max="1798" width="10.5703125" style="1090" customWidth="1"/>
    <col min="1799" max="1799" width="15.28515625" style="1090" customWidth="1"/>
    <col min="1800" max="2047" width="9.140625" style="1090"/>
    <col min="2048" max="2048" width="8.140625" style="1090" customWidth="1"/>
    <col min="2049" max="2049" width="82" style="1090" customWidth="1"/>
    <col min="2050" max="2050" width="19.140625" style="1090" customWidth="1"/>
    <col min="2051" max="2051" width="16.140625" style="1090" customWidth="1"/>
    <col min="2052" max="2052" width="13.42578125" style="1090" customWidth="1"/>
    <col min="2053" max="2053" width="10.140625" style="1090" customWidth="1"/>
    <col min="2054" max="2054" width="10.5703125" style="1090" customWidth="1"/>
    <col min="2055" max="2055" width="15.28515625" style="1090" customWidth="1"/>
    <col min="2056" max="2303" width="9.140625" style="1090"/>
    <col min="2304" max="2304" width="8.140625" style="1090" customWidth="1"/>
    <col min="2305" max="2305" width="82" style="1090" customWidth="1"/>
    <col min="2306" max="2306" width="19.140625" style="1090" customWidth="1"/>
    <col min="2307" max="2307" width="16.140625" style="1090" customWidth="1"/>
    <col min="2308" max="2308" width="13.42578125" style="1090" customWidth="1"/>
    <col min="2309" max="2309" width="10.140625" style="1090" customWidth="1"/>
    <col min="2310" max="2310" width="10.5703125" style="1090" customWidth="1"/>
    <col min="2311" max="2311" width="15.28515625" style="1090" customWidth="1"/>
    <col min="2312" max="2559" width="9.140625" style="1090"/>
    <col min="2560" max="2560" width="8.140625" style="1090" customWidth="1"/>
    <col min="2561" max="2561" width="82" style="1090" customWidth="1"/>
    <col min="2562" max="2562" width="19.140625" style="1090" customWidth="1"/>
    <col min="2563" max="2563" width="16.140625" style="1090" customWidth="1"/>
    <col min="2564" max="2564" width="13.42578125" style="1090" customWidth="1"/>
    <col min="2565" max="2565" width="10.140625" style="1090" customWidth="1"/>
    <col min="2566" max="2566" width="10.5703125" style="1090" customWidth="1"/>
    <col min="2567" max="2567" width="15.28515625" style="1090" customWidth="1"/>
    <col min="2568" max="2815" width="9.140625" style="1090"/>
    <col min="2816" max="2816" width="8.140625" style="1090" customWidth="1"/>
    <col min="2817" max="2817" width="82" style="1090" customWidth="1"/>
    <col min="2818" max="2818" width="19.140625" style="1090" customWidth="1"/>
    <col min="2819" max="2819" width="16.140625" style="1090" customWidth="1"/>
    <col min="2820" max="2820" width="13.42578125" style="1090" customWidth="1"/>
    <col min="2821" max="2821" width="10.140625" style="1090" customWidth="1"/>
    <col min="2822" max="2822" width="10.5703125" style="1090" customWidth="1"/>
    <col min="2823" max="2823" width="15.28515625" style="1090" customWidth="1"/>
    <col min="2824" max="3071" width="9.140625" style="1090"/>
    <col min="3072" max="3072" width="8.140625" style="1090" customWidth="1"/>
    <col min="3073" max="3073" width="82" style="1090" customWidth="1"/>
    <col min="3074" max="3074" width="19.140625" style="1090" customWidth="1"/>
    <col min="3075" max="3075" width="16.140625" style="1090" customWidth="1"/>
    <col min="3076" max="3076" width="13.42578125" style="1090" customWidth="1"/>
    <col min="3077" max="3077" width="10.140625" style="1090" customWidth="1"/>
    <col min="3078" max="3078" width="10.5703125" style="1090" customWidth="1"/>
    <col min="3079" max="3079" width="15.28515625" style="1090" customWidth="1"/>
    <col min="3080" max="3327" width="9.140625" style="1090"/>
    <col min="3328" max="3328" width="8.140625" style="1090" customWidth="1"/>
    <col min="3329" max="3329" width="82" style="1090" customWidth="1"/>
    <col min="3330" max="3330" width="19.140625" style="1090" customWidth="1"/>
    <col min="3331" max="3331" width="16.140625" style="1090" customWidth="1"/>
    <col min="3332" max="3332" width="13.42578125" style="1090" customWidth="1"/>
    <col min="3333" max="3333" width="10.140625" style="1090" customWidth="1"/>
    <col min="3334" max="3334" width="10.5703125" style="1090" customWidth="1"/>
    <col min="3335" max="3335" width="15.28515625" style="1090" customWidth="1"/>
    <col min="3336" max="3583" width="9.140625" style="1090"/>
    <col min="3584" max="3584" width="8.140625" style="1090" customWidth="1"/>
    <col min="3585" max="3585" width="82" style="1090" customWidth="1"/>
    <col min="3586" max="3586" width="19.140625" style="1090" customWidth="1"/>
    <col min="3587" max="3587" width="16.140625" style="1090" customWidth="1"/>
    <col min="3588" max="3588" width="13.42578125" style="1090" customWidth="1"/>
    <col min="3589" max="3589" width="10.140625" style="1090" customWidth="1"/>
    <col min="3590" max="3590" width="10.5703125" style="1090" customWidth="1"/>
    <col min="3591" max="3591" width="15.28515625" style="1090" customWidth="1"/>
    <col min="3592" max="3839" width="9.140625" style="1090"/>
    <col min="3840" max="3840" width="8.140625" style="1090" customWidth="1"/>
    <col min="3841" max="3841" width="82" style="1090" customWidth="1"/>
    <col min="3842" max="3842" width="19.140625" style="1090" customWidth="1"/>
    <col min="3843" max="3843" width="16.140625" style="1090" customWidth="1"/>
    <col min="3844" max="3844" width="13.42578125" style="1090" customWidth="1"/>
    <col min="3845" max="3845" width="10.140625" style="1090" customWidth="1"/>
    <col min="3846" max="3846" width="10.5703125" style="1090" customWidth="1"/>
    <col min="3847" max="3847" width="15.28515625" style="1090" customWidth="1"/>
    <col min="3848" max="4095" width="9.140625" style="1090"/>
    <col min="4096" max="4096" width="8.140625" style="1090" customWidth="1"/>
    <col min="4097" max="4097" width="82" style="1090" customWidth="1"/>
    <col min="4098" max="4098" width="19.140625" style="1090" customWidth="1"/>
    <col min="4099" max="4099" width="16.140625" style="1090" customWidth="1"/>
    <col min="4100" max="4100" width="13.42578125" style="1090" customWidth="1"/>
    <col min="4101" max="4101" width="10.140625" style="1090" customWidth="1"/>
    <col min="4102" max="4102" width="10.5703125" style="1090" customWidth="1"/>
    <col min="4103" max="4103" width="15.28515625" style="1090" customWidth="1"/>
    <col min="4104" max="4351" width="9.140625" style="1090"/>
    <col min="4352" max="4352" width="8.140625" style="1090" customWidth="1"/>
    <col min="4353" max="4353" width="82" style="1090" customWidth="1"/>
    <col min="4354" max="4354" width="19.140625" style="1090" customWidth="1"/>
    <col min="4355" max="4355" width="16.140625" style="1090" customWidth="1"/>
    <col min="4356" max="4356" width="13.42578125" style="1090" customWidth="1"/>
    <col min="4357" max="4357" width="10.140625" style="1090" customWidth="1"/>
    <col min="4358" max="4358" width="10.5703125" style="1090" customWidth="1"/>
    <col min="4359" max="4359" width="15.28515625" style="1090" customWidth="1"/>
    <col min="4360" max="4607" width="9.140625" style="1090"/>
    <col min="4608" max="4608" width="8.140625" style="1090" customWidth="1"/>
    <col min="4609" max="4609" width="82" style="1090" customWidth="1"/>
    <col min="4610" max="4610" width="19.140625" style="1090" customWidth="1"/>
    <col min="4611" max="4611" width="16.140625" style="1090" customWidth="1"/>
    <col min="4612" max="4612" width="13.42578125" style="1090" customWidth="1"/>
    <col min="4613" max="4613" width="10.140625" style="1090" customWidth="1"/>
    <col min="4614" max="4614" width="10.5703125" style="1090" customWidth="1"/>
    <col min="4615" max="4615" width="15.28515625" style="1090" customWidth="1"/>
    <col min="4616" max="4863" width="9.140625" style="1090"/>
    <col min="4864" max="4864" width="8.140625" style="1090" customWidth="1"/>
    <col min="4865" max="4865" width="82" style="1090" customWidth="1"/>
    <col min="4866" max="4866" width="19.140625" style="1090" customWidth="1"/>
    <col min="4867" max="4867" width="16.140625" style="1090" customWidth="1"/>
    <col min="4868" max="4868" width="13.42578125" style="1090" customWidth="1"/>
    <col min="4869" max="4869" width="10.140625" style="1090" customWidth="1"/>
    <col min="4870" max="4870" width="10.5703125" style="1090" customWidth="1"/>
    <col min="4871" max="4871" width="15.28515625" style="1090" customWidth="1"/>
    <col min="4872" max="5119" width="9.140625" style="1090"/>
    <col min="5120" max="5120" width="8.140625" style="1090" customWidth="1"/>
    <col min="5121" max="5121" width="82" style="1090" customWidth="1"/>
    <col min="5122" max="5122" width="19.140625" style="1090" customWidth="1"/>
    <col min="5123" max="5123" width="16.140625" style="1090" customWidth="1"/>
    <col min="5124" max="5124" width="13.42578125" style="1090" customWidth="1"/>
    <col min="5125" max="5125" width="10.140625" style="1090" customWidth="1"/>
    <col min="5126" max="5126" width="10.5703125" style="1090" customWidth="1"/>
    <col min="5127" max="5127" width="15.28515625" style="1090" customWidth="1"/>
    <col min="5128" max="5375" width="9.140625" style="1090"/>
    <col min="5376" max="5376" width="8.140625" style="1090" customWidth="1"/>
    <col min="5377" max="5377" width="82" style="1090" customWidth="1"/>
    <col min="5378" max="5378" width="19.140625" style="1090" customWidth="1"/>
    <col min="5379" max="5379" width="16.140625" style="1090" customWidth="1"/>
    <col min="5380" max="5380" width="13.42578125" style="1090" customWidth="1"/>
    <col min="5381" max="5381" width="10.140625" style="1090" customWidth="1"/>
    <col min="5382" max="5382" width="10.5703125" style="1090" customWidth="1"/>
    <col min="5383" max="5383" width="15.28515625" style="1090" customWidth="1"/>
    <col min="5384" max="5631" width="9.140625" style="1090"/>
    <col min="5632" max="5632" width="8.140625" style="1090" customWidth="1"/>
    <col min="5633" max="5633" width="82" style="1090" customWidth="1"/>
    <col min="5634" max="5634" width="19.140625" style="1090" customWidth="1"/>
    <col min="5635" max="5635" width="16.140625" style="1090" customWidth="1"/>
    <col min="5636" max="5636" width="13.42578125" style="1090" customWidth="1"/>
    <col min="5637" max="5637" width="10.140625" style="1090" customWidth="1"/>
    <col min="5638" max="5638" width="10.5703125" style="1090" customWidth="1"/>
    <col min="5639" max="5639" width="15.28515625" style="1090" customWidth="1"/>
    <col min="5640" max="5887" width="9.140625" style="1090"/>
    <col min="5888" max="5888" width="8.140625" style="1090" customWidth="1"/>
    <col min="5889" max="5889" width="82" style="1090" customWidth="1"/>
    <col min="5890" max="5890" width="19.140625" style="1090" customWidth="1"/>
    <col min="5891" max="5891" width="16.140625" style="1090" customWidth="1"/>
    <col min="5892" max="5892" width="13.42578125" style="1090" customWidth="1"/>
    <col min="5893" max="5893" width="10.140625" style="1090" customWidth="1"/>
    <col min="5894" max="5894" width="10.5703125" style="1090" customWidth="1"/>
    <col min="5895" max="5895" width="15.28515625" style="1090" customWidth="1"/>
    <col min="5896" max="6143" width="9.140625" style="1090"/>
    <col min="6144" max="6144" width="8.140625" style="1090" customWidth="1"/>
    <col min="6145" max="6145" width="82" style="1090" customWidth="1"/>
    <col min="6146" max="6146" width="19.140625" style="1090" customWidth="1"/>
    <col min="6147" max="6147" width="16.140625" style="1090" customWidth="1"/>
    <col min="6148" max="6148" width="13.42578125" style="1090" customWidth="1"/>
    <col min="6149" max="6149" width="10.140625" style="1090" customWidth="1"/>
    <col min="6150" max="6150" width="10.5703125" style="1090" customWidth="1"/>
    <col min="6151" max="6151" width="15.28515625" style="1090" customWidth="1"/>
    <col min="6152" max="6399" width="9.140625" style="1090"/>
    <col min="6400" max="6400" width="8.140625" style="1090" customWidth="1"/>
    <col min="6401" max="6401" width="82" style="1090" customWidth="1"/>
    <col min="6402" max="6402" width="19.140625" style="1090" customWidth="1"/>
    <col min="6403" max="6403" width="16.140625" style="1090" customWidth="1"/>
    <col min="6404" max="6404" width="13.42578125" style="1090" customWidth="1"/>
    <col min="6405" max="6405" width="10.140625" style="1090" customWidth="1"/>
    <col min="6406" max="6406" width="10.5703125" style="1090" customWidth="1"/>
    <col min="6407" max="6407" width="15.28515625" style="1090" customWidth="1"/>
    <col min="6408" max="6655" width="9.140625" style="1090"/>
    <col min="6656" max="6656" width="8.140625" style="1090" customWidth="1"/>
    <col min="6657" max="6657" width="82" style="1090" customWidth="1"/>
    <col min="6658" max="6658" width="19.140625" style="1090" customWidth="1"/>
    <col min="6659" max="6659" width="16.140625" style="1090" customWidth="1"/>
    <col min="6660" max="6660" width="13.42578125" style="1090" customWidth="1"/>
    <col min="6661" max="6661" width="10.140625" style="1090" customWidth="1"/>
    <col min="6662" max="6662" width="10.5703125" style="1090" customWidth="1"/>
    <col min="6663" max="6663" width="15.28515625" style="1090" customWidth="1"/>
    <col min="6664" max="6911" width="9.140625" style="1090"/>
    <col min="6912" max="6912" width="8.140625" style="1090" customWidth="1"/>
    <col min="6913" max="6913" width="82" style="1090" customWidth="1"/>
    <col min="6914" max="6914" width="19.140625" style="1090" customWidth="1"/>
    <col min="6915" max="6915" width="16.140625" style="1090" customWidth="1"/>
    <col min="6916" max="6916" width="13.42578125" style="1090" customWidth="1"/>
    <col min="6917" max="6917" width="10.140625" style="1090" customWidth="1"/>
    <col min="6918" max="6918" width="10.5703125" style="1090" customWidth="1"/>
    <col min="6919" max="6919" width="15.28515625" style="1090" customWidth="1"/>
    <col min="6920" max="7167" width="9.140625" style="1090"/>
    <col min="7168" max="7168" width="8.140625" style="1090" customWidth="1"/>
    <col min="7169" max="7169" width="82" style="1090" customWidth="1"/>
    <col min="7170" max="7170" width="19.140625" style="1090" customWidth="1"/>
    <col min="7171" max="7171" width="16.140625" style="1090" customWidth="1"/>
    <col min="7172" max="7172" width="13.42578125" style="1090" customWidth="1"/>
    <col min="7173" max="7173" width="10.140625" style="1090" customWidth="1"/>
    <col min="7174" max="7174" width="10.5703125" style="1090" customWidth="1"/>
    <col min="7175" max="7175" width="15.28515625" style="1090" customWidth="1"/>
    <col min="7176" max="7423" width="9.140625" style="1090"/>
    <col min="7424" max="7424" width="8.140625" style="1090" customWidth="1"/>
    <col min="7425" max="7425" width="82" style="1090" customWidth="1"/>
    <col min="7426" max="7426" width="19.140625" style="1090" customWidth="1"/>
    <col min="7427" max="7427" width="16.140625" style="1090" customWidth="1"/>
    <col min="7428" max="7428" width="13.42578125" style="1090" customWidth="1"/>
    <col min="7429" max="7429" width="10.140625" style="1090" customWidth="1"/>
    <col min="7430" max="7430" width="10.5703125" style="1090" customWidth="1"/>
    <col min="7431" max="7431" width="15.28515625" style="1090" customWidth="1"/>
    <col min="7432" max="7679" width="9.140625" style="1090"/>
    <col min="7680" max="7680" width="8.140625" style="1090" customWidth="1"/>
    <col min="7681" max="7681" width="82" style="1090" customWidth="1"/>
    <col min="7682" max="7682" width="19.140625" style="1090" customWidth="1"/>
    <col min="7683" max="7683" width="16.140625" style="1090" customWidth="1"/>
    <col min="7684" max="7684" width="13.42578125" style="1090" customWidth="1"/>
    <col min="7685" max="7685" width="10.140625" style="1090" customWidth="1"/>
    <col min="7686" max="7686" width="10.5703125" style="1090" customWidth="1"/>
    <col min="7687" max="7687" width="15.28515625" style="1090" customWidth="1"/>
    <col min="7688" max="7935" width="9.140625" style="1090"/>
    <col min="7936" max="7936" width="8.140625" style="1090" customWidth="1"/>
    <col min="7937" max="7937" width="82" style="1090" customWidth="1"/>
    <col min="7938" max="7938" width="19.140625" style="1090" customWidth="1"/>
    <col min="7939" max="7939" width="16.140625" style="1090" customWidth="1"/>
    <col min="7940" max="7940" width="13.42578125" style="1090" customWidth="1"/>
    <col min="7941" max="7941" width="10.140625" style="1090" customWidth="1"/>
    <col min="7942" max="7942" width="10.5703125" style="1090" customWidth="1"/>
    <col min="7943" max="7943" width="15.28515625" style="1090" customWidth="1"/>
    <col min="7944" max="8191" width="9.140625" style="1090"/>
    <col min="8192" max="8192" width="8.140625" style="1090" customWidth="1"/>
    <col min="8193" max="8193" width="82" style="1090" customWidth="1"/>
    <col min="8194" max="8194" width="19.140625" style="1090" customWidth="1"/>
    <col min="8195" max="8195" width="16.140625" style="1090" customWidth="1"/>
    <col min="8196" max="8196" width="13.42578125" style="1090" customWidth="1"/>
    <col min="8197" max="8197" width="10.140625" style="1090" customWidth="1"/>
    <col min="8198" max="8198" width="10.5703125" style="1090" customWidth="1"/>
    <col min="8199" max="8199" width="15.28515625" style="1090" customWidth="1"/>
    <col min="8200" max="8447" width="9.140625" style="1090"/>
    <col min="8448" max="8448" width="8.140625" style="1090" customWidth="1"/>
    <col min="8449" max="8449" width="82" style="1090" customWidth="1"/>
    <col min="8450" max="8450" width="19.140625" style="1090" customWidth="1"/>
    <col min="8451" max="8451" width="16.140625" style="1090" customWidth="1"/>
    <col min="8452" max="8452" width="13.42578125" style="1090" customWidth="1"/>
    <col min="8453" max="8453" width="10.140625" style="1090" customWidth="1"/>
    <col min="8454" max="8454" width="10.5703125" style="1090" customWidth="1"/>
    <col min="8455" max="8455" width="15.28515625" style="1090" customWidth="1"/>
    <col min="8456" max="8703" width="9.140625" style="1090"/>
    <col min="8704" max="8704" width="8.140625" style="1090" customWidth="1"/>
    <col min="8705" max="8705" width="82" style="1090" customWidth="1"/>
    <col min="8706" max="8706" width="19.140625" style="1090" customWidth="1"/>
    <col min="8707" max="8707" width="16.140625" style="1090" customWidth="1"/>
    <col min="8708" max="8708" width="13.42578125" style="1090" customWidth="1"/>
    <col min="8709" max="8709" width="10.140625" style="1090" customWidth="1"/>
    <col min="8710" max="8710" width="10.5703125" style="1090" customWidth="1"/>
    <col min="8711" max="8711" width="15.28515625" style="1090" customWidth="1"/>
    <col min="8712" max="8959" width="9.140625" style="1090"/>
    <col min="8960" max="8960" width="8.140625" style="1090" customWidth="1"/>
    <col min="8961" max="8961" width="82" style="1090" customWidth="1"/>
    <col min="8962" max="8962" width="19.140625" style="1090" customWidth="1"/>
    <col min="8963" max="8963" width="16.140625" style="1090" customWidth="1"/>
    <col min="8964" max="8964" width="13.42578125" style="1090" customWidth="1"/>
    <col min="8965" max="8965" width="10.140625" style="1090" customWidth="1"/>
    <col min="8966" max="8966" width="10.5703125" style="1090" customWidth="1"/>
    <col min="8967" max="8967" width="15.28515625" style="1090" customWidth="1"/>
    <col min="8968" max="9215" width="9.140625" style="1090"/>
    <col min="9216" max="9216" width="8.140625" style="1090" customWidth="1"/>
    <col min="9217" max="9217" width="82" style="1090" customWidth="1"/>
    <col min="9218" max="9218" width="19.140625" style="1090" customWidth="1"/>
    <col min="9219" max="9219" width="16.140625" style="1090" customWidth="1"/>
    <col min="9220" max="9220" width="13.42578125" style="1090" customWidth="1"/>
    <col min="9221" max="9221" width="10.140625" style="1090" customWidth="1"/>
    <col min="9222" max="9222" width="10.5703125" style="1090" customWidth="1"/>
    <col min="9223" max="9223" width="15.28515625" style="1090" customWidth="1"/>
    <col min="9224" max="9471" width="9.140625" style="1090"/>
    <col min="9472" max="9472" width="8.140625" style="1090" customWidth="1"/>
    <col min="9473" max="9473" width="82" style="1090" customWidth="1"/>
    <col min="9474" max="9474" width="19.140625" style="1090" customWidth="1"/>
    <col min="9475" max="9475" width="16.140625" style="1090" customWidth="1"/>
    <col min="9476" max="9476" width="13.42578125" style="1090" customWidth="1"/>
    <col min="9477" max="9477" width="10.140625" style="1090" customWidth="1"/>
    <col min="9478" max="9478" width="10.5703125" style="1090" customWidth="1"/>
    <col min="9479" max="9479" width="15.28515625" style="1090" customWidth="1"/>
    <col min="9480" max="9727" width="9.140625" style="1090"/>
    <col min="9728" max="9728" width="8.140625" style="1090" customWidth="1"/>
    <col min="9729" max="9729" width="82" style="1090" customWidth="1"/>
    <col min="9730" max="9730" width="19.140625" style="1090" customWidth="1"/>
    <col min="9731" max="9731" width="16.140625" style="1090" customWidth="1"/>
    <col min="9732" max="9732" width="13.42578125" style="1090" customWidth="1"/>
    <col min="9733" max="9733" width="10.140625" style="1090" customWidth="1"/>
    <col min="9734" max="9734" width="10.5703125" style="1090" customWidth="1"/>
    <col min="9735" max="9735" width="15.28515625" style="1090" customWidth="1"/>
    <col min="9736" max="9983" width="9.140625" style="1090"/>
    <col min="9984" max="9984" width="8.140625" style="1090" customWidth="1"/>
    <col min="9985" max="9985" width="82" style="1090" customWidth="1"/>
    <col min="9986" max="9986" width="19.140625" style="1090" customWidth="1"/>
    <col min="9987" max="9987" width="16.140625" style="1090" customWidth="1"/>
    <col min="9988" max="9988" width="13.42578125" style="1090" customWidth="1"/>
    <col min="9989" max="9989" width="10.140625" style="1090" customWidth="1"/>
    <col min="9990" max="9990" width="10.5703125" style="1090" customWidth="1"/>
    <col min="9991" max="9991" width="15.28515625" style="1090" customWidth="1"/>
    <col min="9992" max="10239" width="9.140625" style="1090"/>
    <col min="10240" max="10240" width="8.140625" style="1090" customWidth="1"/>
    <col min="10241" max="10241" width="82" style="1090" customWidth="1"/>
    <col min="10242" max="10242" width="19.140625" style="1090" customWidth="1"/>
    <col min="10243" max="10243" width="16.140625" style="1090" customWidth="1"/>
    <col min="10244" max="10244" width="13.42578125" style="1090" customWidth="1"/>
    <col min="10245" max="10245" width="10.140625" style="1090" customWidth="1"/>
    <col min="10246" max="10246" width="10.5703125" style="1090" customWidth="1"/>
    <col min="10247" max="10247" width="15.28515625" style="1090" customWidth="1"/>
    <col min="10248" max="10495" width="9.140625" style="1090"/>
    <col min="10496" max="10496" width="8.140625" style="1090" customWidth="1"/>
    <col min="10497" max="10497" width="82" style="1090" customWidth="1"/>
    <col min="10498" max="10498" width="19.140625" style="1090" customWidth="1"/>
    <col min="10499" max="10499" width="16.140625" style="1090" customWidth="1"/>
    <col min="10500" max="10500" width="13.42578125" style="1090" customWidth="1"/>
    <col min="10501" max="10501" width="10.140625" style="1090" customWidth="1"/>
    <col min="10502" max="10502" width="10.5703125" style="1090" customWidth="1"/>
    <col min="10503" max="10503" width="15.28515625" style="1090" customWidth="1"/>
    <col min="10504" max="10751" width="9.140625" style="1090"/>
    <col min="10752" max="10752" width="8.140625" style="1090" customWidth="1"/>
    <col min="10753" max="10753" width="82" style="1090" customWidth="1"/>
    <col min="10754" max="10754" width="19.140625" style="1090" customWidth="1"/>
    <col min="10755" max="10755" width="16.140625" style="1090" customWidth="1"/>
    <col min="10756" max="10756" width="13.42578125" style="1090" customWidth="1"/>
    <col min="10757" max="10757" width="10.140625" style="1090" customWidth="1"/>
    <col min="10758" max="10758" width="10.5703125" style="1090" customWidth="1"/>
    <col min="10759" max="10759" width="15.28515625" style="1090" customWidth="1"/>
    <col min="10760" max="11007" width="9.140625" style="1090"/>
    <col min="11008" max="11008" width="8.140625" style="1090" customWidth="1"/>
    <col min="11009" max="11009" width="82" style="1090" customWidth="1"/>
    <col min="11010" max="11010" width="19.140625" style="1090" customWidth="1"/>
    <col min="11011" max="11011" width="16.140625" style="1090" customWidth="1"/>
    <col min="11012" max="11012" width="13.42578125" style="1090" customWidth="1"/>
    <col min="11013" max="11013" width="10.140625" style="1090" customWidth="1"/>
    <col min="11014" max="11014" width="10.5703125" style="1090" customWidth="1"/>
    <col min="11015" max="11015" width="15.28515625" style="1090" customWidth="1"/>
    <col min="11016" max="11263" width="9.140625" style="1090"/>
    <col min="11264" max="11264" width="8.140625" style="1090" customWidth="1"/>
    <col min="11265" max="11265" width="82" style="1090" customWidth="1"/>
    <col min="11266" max="11266" width="19.140625" style="1090" customWidth="1"/>
    <col min="11267" max="11267" width="16.140625" style="1090" customWidth="1"/>
    <col min="11268" max="11268" width="13.42578125" style="1090" customWidth="1"/>
    <col min="11269" max="11269" width="10.140625" style="1090" customWidth="1"/>
    <col min="11270" max="11270" width="10.5703125" style="1090" customWidth="1"/>
    <col min="11271" max="11271" width="15.28515625" style="1090" customWidth="1"/>
    <col min="11272" max="11519" width="9.140625" style="1090"/>
    <col min="11520" max="11520" width="8.140625" style="1090" customWidth="1"/>
    <col min="11521" max="11521" width="82" style="1090" customWidth="1"/>
    <col min="11522" max="11522" width="19.140625" style="1090" customWidth="1"/>
    <col min="11523" max="11523" width="16.140625" style="1090" customWidth="1"/>
    <col min="11524" max="11524" width="13.42578125" style="1090" customWidth="1"/>
    <col min="11525" max="11525" width="10.140625" style="1090" customWidth="1"/>
    <col min="11526" max="11526" width="10.5703125" style="1090" customWidth="1"/>
    <col min="11527" max="11527" width="15.28515625" style="1090" customWidth="1"/>
    <col min="11528" max="11775" width="9.140625" style="1090"/>
    <col min="11776" max="11776" width="8.140625" style="1090" customWidth="1"/>
    <col min="11777" max="11777" width="82" style="1090" customWidth="1"/>
    <col min="11778" max="11778" width="19.140625" style="1090" customWidth="1"/>
    <col min="11779" max="11779" width="16.140625" style="1090" customWidth="1"/>
    <col min="11780" max="11780" width="13.42578125" style="1090" customWidth="1"/>
    <col min="11781" max="11781" width="10.140625" style="1090" customWidth="1"/>
    <col min="11782" max="11782" width="10.5703125" style="1090" customWidth="1"/>
    <col min="11783" max="11783" width="15.28515625" style="1090" customWidth="1"/>
    <col min="11784" max="12031" width="9.140625" style="1090"/>
    <col min="12032" max="12032" width="8.140625" style="1090" customWidth="1"/>
    <col min="12033" max="12033" width="82" style="1090" customWidth="1"/>
    <col min="12034" max="12034" width="19.140625" style="1090" customWidth="1"/>
    <col min="12035" max="12035" width="16.140625" style="1090" customWidth="1"/>
    <col min="12036" max="12036" width="13.42578125" style="1090" customWidth="1"/>
    <col min="12037" max="12037" width="10.140625" style="1090" customWidth="1"/>
    <col min="12038" max="12038" width="10.5703125" style="1090" customWidth="1"/>
    <col min="12039" max="12039" width="15.28515625" style="1090" customWidth="1"/>
    <col min="12040" max="12287" width="9.140625" style="1090"/>
    <col min="12288" max="12288" width="8.140625" style="1090" customWidth="1"/>
    <col min="12289" max="12289" width="82" style="1090" customWidth="1"/>
    <col min="12290" max="12290" width="19.140625" style="1090" customWidth="1"/>
    <col min="12291" max="12291" width="16.140625" style="1090" customWidth="1"/>
    <col min="12292" max="12292" width="13.42578125" style="1090" customWidth="1"/>
    <col min="12293" max="12293" width="10.140625" style="1090" customWidth="1"/>
    <col min="12294" max="12294" width="10.5703125" style="1090" customWidth="1"/>
    <col min="12295" max="12295" width="15.28515625" style="1090" customWidth="1"/>
    <col min="12296" max="12543" width="9.140625" style="1090"/>
    <col min="12544" max="12544" width="8.140625" style="1090" customWidth="1"/>
    <col min="12545" max="12545" width="82" style="1090" customWidth="1"/>
    <col min="12546" max="12546" width="19.140625" style="1090" customWidth="1"/>
    <col min="12547" max="12547" width="16.140625" style="1090" customWidth="1"/>
    <col min="12548" max="12548" width="13.42578125" style="1090" customWidth="1"/>
    <col min="12549" max="12549" width="10.140625" style="1090" customWidth="1"/>
    <col min="12550" max="12550" width="10.5703125" style="1090" customWidth="1"/>
    <col min="12551" max="12551" width="15.28515625" style="1090" customWidth="1"/>
    <col min="12552" max="12799" width="9.140625" style="1090"/>
    <col min="12800" max="12800" width="8.140625" style="1090" customWidth="1"/>
    <col min="12801" max="12801" width="82" style="1090" customWidth="1"/>
    <col min="12802" max="12802" width="19.140625" style="1090" customWidth="1"/>
    <col min="12803" max="12803" width="16.140625" style="1090" customWidth="1"/>
    <col min="12804" max="12804" width="13.42578125" style="1090" customWidth="1"/>
    <col min="12805" max="12805" width="10.140625" style="1090" customWidth="1"/>
    <col min="12806" max="12806" width="10.5703125" style="1090" customWidth="1"/>
    <col min="12807" max="12807" width="15.28515625" style="1090" customWidth="1"/>
    <col min="12808" max="13055" width="9.140625" style="1090"/>
    <col min="13056" max="13056" width="8.140625" style="1090" customWidth="1"/>
    <col min="13057" max="13057" width="82" style="1090" customWidth="1"/>
    <col min="13058" max="13058" width="19.140625" style="1090" customWidth="1"/>
    <col min="13059" max="13059" width="16.140625" style="1090" customWidth="1"/>
    <col min="13060" max="13060" width="13.42578125" style="1090" customWidth="1"/>
    <col min="13061" max="13061" width="10.140625" style="1090" customWidth="1"/>
    <col min="13062" max="13062" width="10.5703125" style="1090" customWidth="1"/>
    <col min="13063" max="13063" width="15.28515625" style="1090" customWidth="1"/>
    <col min="13064" max="13311" width="9.140625" style="1090"/>
    <col min="13312" max="13312" width="8.140625" style="1090" customWidth="1"/>
    <col min="13313" max="13313" width="82" style="1090" customWidth="1"/>
    <col min="13314" max="13314" width="19.140625" style="1090" customWidth="1"/>
    <col min="13315" max="13315" width="16.140625" style="1090" customWidth="1"/>
    <col min="13316" max="13316" width="13.42578125" style="1090" customWidth="1"/>
    <col min="13317" max="13317" width="10.140625" style="1090" customWidth="1"/>
    <col min="13318" max="13318" width="10.5703125" style="1090" customWidth="1"/>
    <col min="13319" max="13319" width="15.28515625" style="1090" customWidth="1"/>
    <col min="13320" max="13567" width="9.140625" style="1090"/>
    <col min="13568" max="13568" width="8.140625" style="1090" customWidth="1"/>
    <col min="13569" max="13569" width="82" style="1090" customWidth="1"/>
    <col min="13570" max="13570" width="19.140625" style="1090" customWidth="1"/>
    <col min="13571" max="13571" width="16.140625" style="1090" customWidth="1"/>
    <col min="13572" max="13572" width="13.42578125" style="1090" customWidth="1"/>
    <col min="13573" max="13573" width="10.140625" style="1090" customWidth="1"/>
    <col min="13574" max="13574" width="10.5703125" style="1090" customWidth="1"/>
    <col min="13575" max="13575" width="15.28515625" style="1090" customWidth="1"/>
    <col min="13576" max="13823" width="9.140625" style="1090"/>
    <col min="13824" max="13824" width="8.140625" style="1090" customWidth="1"/>
    <col min="13825" max="13825" width="82" style="1090" customWidth="1"/>
    <col min="13826" max="13826" width="19.140625" style="1090" customWidth="1"/>
    <col min="13827" max="13827" width="16.140625" style="1090" customWidth="1"/>
    <col min="13828" max="13828" width="13.42578125" style="1090" customWidth="1"/>
    <col min="13829" max="13829" width="10.140625" style="1090" customWidth="1"/>
    <col min="13830" max="13830" width="10.5703125" style="1090" customWidth="1"/>
    <col min="13831" max="13831" width="15.28515625" style="1090" customWidth="1"/>
    <col min="13832" max="14079" width="9.140625" style="1090"/>
    <col min="14080" max="14080" width="8.140625" style="1090" customWidth="1"/>
    <col min="14081" max="14081" width="82" style="1090" customWidth="1"/>
    <col min="14082" max="14082" width="19.140625" style="1090" customWidth="1"/>
    <col min="14083" max="14083" width="16.140625" style="1090" customWidth="1"/>
    <col min="14084" max="14084" width="13.42578125" style="1090" customWidth="1"/>
    <col min="14085" max="14085" width="10.140625" style="1090" customWidth="1"/>
    <col min="14086" max="14086" width="10.5703125" style="1090" customWidth="1"/>
    <col min="14087" max="14087" width="15.28515625" style="1090" customWidth="1"/>
    <col min="14088" max="14335" width="9.140625" style="1090"/>
    <col min="14336" max="14336" width="8.140625" style="1090" customWidth="1"/>
    <col min="14337" max="14337" width="82" style="1090" customWidth="1"/>
    <col min="14338" max="14338" width="19.140625" style="1090" customWidth="1"/>
    <col min="14339" max="14339" width="16.140625" style="1090" customWidth="1"/>
    <col min="14340" max="14340" width="13.42578125" style="1090" customWidth="1"/>
    <col min="14341" max="14341" width="10.140625" style="1090" customWidth="1"/>
    <col min="14342" max="14342" width="10.5703125" style="1090" customWidth="1"/>
    <col min="14343" max="14343" width="15.28515625" style="1090" customWidth="1"/>
    <col min="14344" max="14591" width="9.140625" style="1090"/>
    <col min="14592" max="14592" width="8.140625" style="1090" customWidth="1"/>
    <col min="14593" max="14593" width="82" style="1090" customWidth="1"/>
    <col min="14594" max="14594" width="19.140625" style="1090" customWidth="1"/>
    <col min="14595" max="14595" width="16.140625" style="1090" customWidth="1"/>
    <col min="14596" max="14596" width="13.42578125" style="1090" customWidth="1"/>
    <col min="14597" max="14597" width="10.140625" style="1090" customWidth="1"/>
    <col min="14598" max="14598" width="10.5703125" style="1090" customWidth="1"/>
    <col min="14599" max="14599" width="15.28515625" style="1090" customWidth="1"/>
    <col min="14600" max="14847" width="9.140625" style="1090"/>
    <col min="14848" max="14848" width="8.140625" style="1090" customWidth="1"/>
    <col min="14849" max="14849" width="82" style="1090" customWidth="1"/>
    <col min="14850" max="14850" width="19.140625" style="1090" customWidth="1"/>
    <col min="14851" max="14851" width="16.140625" style="1090" customWidth="1"/>
    <col min="14852" max="14852" width="13.42578125" style="1090" customWidth="1"/>
    <col min="14853" max="14853" width="10.140625" style="1090" customWidth="1"/>
    <col min="14854" max="14854" width="10.5703125" style="1090" customWidth="1"/>
    <col min="14855" max="14855" width="15.28515625" style="1090" customWidth="1"/>
    <col min="14856" max="15103" width="9.140625" style="1090"/>
    <col min="15104" max="15104" width="8.140625" style="1090" customWidth="1"/>
    <col min="15105" max="15105" width="82" style="1090" customWidth="1"/>
    <col min="15106" max="15106" width="19.140625" style="1090" customWidth="1"/>
    <col min="15107" max="15107" width="16.140625" style="1090" customWidth="1"/>
    <col min="15108" max="15108" width="13.42578125" style="1090" customWidth="1"/>
    <col min="15109" max="15109" width="10.140625" style="1090" customWidth="1"/>
    <col min="15110" max="15110" width="10.5703125" style="1090" customWidth="1"/>
    <col min="15111" max="15111" width="15.28515625" style="1090" customWidth="1"/>
    <col min="15112" max="15359" width="9.140625" style="1090"/>
    <col min="15360" max="15360" width="8.140625" style="1090" customWidth="1"/>
    <col min="15361" max="15361" width="82" style="1090" customWidth="1"/>
    <col min="15362" max="15362" width="19.140625" style="1090" customWidth="1"/>
    <col min="15363" max="15363" width="16.140625" style="1090" customWidth="1"/>
    <col min="15364" max="15364" width="13.42578125" style="1090" customWidth="1"/>
    <col min="15365" max="15365" width="10.140625" style="1090" customWidth="1"/>
    <col min="15366" max="15366" width="10.5703125" style="1090" customWidth="1"/>
    <col min="15367" max="15367" width="15.28515625" style="1090" customWidth="1"/>
    <col min="15368" max="15615" width="9.140625" style="1090"/>
    <col min="15616" max="15616" width="8.140625" style="1090" customWidth="1"/>
    <col min="15617" max="15617" width="82" style="1090" customWidth="1"/>
    <col min="15618" max="15618" width="19.140625" style="1090" customWidth="1"/>
    <col min="15619" max="15619" width="16.140625" style="1090" customWidth="1"/>
    <col min="15620" max="15620" width="13.42578125" style="1090" customWidth="1"/>
    <col min="15621" max="15621" width="10.140625" style="1090" customWidth="1"/>
    <col min="15622" max="15622" width="10.5703125" style="1090" customWidth="1"/>
    <col min="15623" max="15623" width="15.28515625" style="1090" customWidth="1"/>
    <col min="15624" max="15871" width="9.140625" style="1090"/>
    <col min="15872" max="15872" width="8.140625" style="1090" customWidth="1"/>
    <col min="15873" max="15873" width="82" style="1090" customWidth="1"/>
    <col min="15874" max="15874" width="19.140625" style="1090" customWidth="1"/>
    <col min="15875" max="15875" width="16.140625" style="1090" customWidth="1"/>
    <col min="15876" max="15876" width="13.42578125" style="1090" customWidth="1"/>
    <col min="15877" max="15877" width="10.140625" style="1090" customWidth="1"/>
    <col min="15878" max="15878" width="10.5703125" style="1090" customWidth="1"/>
    <col min="15879" max="15879" width="15.28515625" style="1090" customWidth="1"/>
    <col min="15880" max="16127" width="9.140625" style="1090"/>
    <col min="16128" max="16128" width="8.140625" style="1090" customWidth="1"/>
    <col min="16129" max="16129" width="82" style="1090" customWidth="1"/>
    <col min="16130" max="16130" width="19.140625" style="1090" customWidth="1"/>
    <col min="16131" max="16131" width="16.140625" style="1090" customWidth="1"/>
    <col min="16132" max="16132" width="13.42578125" style="1090" customWidth="1"/>
    <col min="16133" max="16133" width="10.140625" style="1090" customWidth="1"/>
    <col min="16134" max="16134" width="10.5703125" style="1090" customWidth="1"/>
    <col min="16135" max="16135" width="15.28515625" style="1090" customWidth="1"/>
    <col min="16136" max="16384" width="9.140625" style="1090"/>
  </cols>
  <sheetData>
    <row r="1" spans="1:7" ht="14.25" x14ac:dyDescent="0.2">
      <c r="A1" s="1125" t="s">
        <v>2067</v>
      </c>
      <c r="B1" s="1126"/>
      <c r="C1" s="1126"/>
      <c r="D1" s="1126"/>
      <c r="E1" s="1126"/>
      <c r="F1" s="1126"/>
      <c r="G1" s="1126"/>
    </row>
    <row r="2" spans="1:7" ht="14.25" x14ac:dyDescent="0.2">
      <c r="A2" s="1125"/>
      <c r="B2" s="1126"/>
      <c r="C2" s="1126"/>
      <c r="D2" s="1126"/>
      <c r="E2" s="1126"/>
      <c r="F2" s="1126"/>
      <c r="G2" s="1126"/>
    </row>
    <row r="3" spans="1:7" ht="14.25" x14ac:dyDescent="0.2">
      <c r="A3" s="1125"/>
      <c r="B3" s="1126"/>
      <c r="C3" s="1126"/>
      <c r="D3" s="1126"/>
      <c r="E3" s="1126"/>
      <c r="F3" s="1126"/>
      <c r="G3" s="1126"/>
    </row>
    <row r="4" spans="1:7" ht="15.75" x14ac:dyDescent="0.2">
      <c r="A4" s="1759" t="s">
        <v>1821</v>
      </c>
      <c r="B4" s="1759"/>
      <c r="C4" s="1759"/>
      <c r="D4" s="1759"/>
      <c r="E4" s="1759"/>
      <c r="F4" s="1759"/>
      <c r="G4" s="1759"/>
    </row>
    <row r="5" spans="1:7" ht="15.75" x14ac:dyDescent="0.2">
      <c r="A5" s="1759" t="s">
        <v>1894</v>
      </c>
      <c r="B5" s="1759"/>
      <c r="C5" s="1759"/>
      <c r="D5" s="1759"/>
      <c r="E5" s="1759"/>
      <c r="F5" s="1759"/>
      <c r="G5" s="1759"/>
    </row>
    <row r="6" spans="1:7" ht="15.75" x14ac:dyDescent="0.2">
      <c r="A6" s="1759" t="s">
        <v>1893</v>
      </c>
      <c r="B6" s="1759"/>
      <c r="C6" s="1759"/>
      <c r="D6" s="1759"/>
      <c r="E6" s="1759"/>
      <c r="F6" s="1759"/>
      <c r="G6" s="1759"/>
    </row>
    <row r="7" spans="1:7" ht="15.75" x14ac:dyDescent="0.2">
      <c r="A7" s="1127"/>
      <c r="B7" s="1127"/>
      <c r="C7" s="1127"/>
      <c r="D7" s="1127"/>
      <c r="E7" s="1127"/>
      <c r="F7" s="1127"/>
      <c r="G7" s="1127"/>
    </row>
    <row r="8" spans="1:7" ht="16.5" thickBot="1" x14ac:dyDescent="0.25">
      <c r="A8" s="1127"/>
      <c r="B8" s="1127"/>
      <c r="C8" s="1127"/>
      <c r="D8" s="1127"/>
      <c r="E8" s="1127"/>
      <c r="F8" s="1127"/>
      <c r="G8" s="1127"/>
    </row>
    <row r="9" spans="1:7" ht="31.5" x14ac:dyDescent="0.2">
      <c r="A9" s="1128" t="s">
        <v>1822</v>
      </c>
      <c r="B9" s="1129" t="s">
        <v>1807</v>
      </c>
      <c r="C9" s="1130" t="s">
        <v>1823</v>
      </c>
      <c r="D9" s="1131" t="s">
        <v>1824</v>
      </c>
      <c r="E9" s="1131" t="s">
        <v>1825</v>
      </c>
      <c r="F9" s="1131" t="s">
        <v>1895</v>
      </c>
      <c r="G9" s="1132" t="s">
        <v>1826</v>
      </c>
    </row>
    <row r="10" spans="1:7" x14ac:dyDescent="0.2">
      <c r="A10" s="1133">
        <v>1</v>
      </c>
      <c r="B10" s="1134">
        <v>2</v>
      </c>
      <c r="C10" s="1135">
        <v>3</v>
      </c>
      <c r="D10" s="1136">
        <v>4</v>
      </c>
      <c r="E10" s="1136">
        <v>5</v>
      </c>
      <c r="F10" s="1136">
        <v>6</v>
      </c>
      <c r="G10" s="1137">
        <v>8</v>
      </c>
    </row>
    <row r="11" spans="1:7" x14ac:dyDescent="0.2">
      <c r="A11" s="1138" t="s">
        <v>1827</v>
      </c>
      <c r="B11" s="1139" t="s">
        <v>1828</v>
      </c>
      <c r="C11" s="1140"/>
      <c r="D11" s="1141"/>
      <c r="E11" s="1141"/>
      <c r="F11" s="1141"/>
      <c r="G11" s="1142"/>
    </row>
    <row r="12" spans="1:7" x14ac:dyDescent="0.2">
      <c r="A12" s="1143" t="s">
        <v>729</v>
      </c>
      <c r="B12" s="1144" t="s">
        <v>1829</v>
      </c>
      <c r="C12" s="1140"/>
      <c r="D12" s="1141">
        <v>0</v>
      </c>
      <c r="E12" s="1141">
        <v>0</v>
      </c>
      <c r="F12" s="1141">
        <v>0</v>
      </c>
      <c r="G12" s="1142">
        <v>0</v>
      </c>
    </row>
    <row r="13" spans="1:7" x14ac:dyDescent="0.2">
      <c r="A13" s="1145">
        <v>2</v>
      </c>
      <c r="B13" s="1146" t="s">
        <v>1830</v>
      </c>
      <c r="C13" s="1147">
        <f t="shared" ref="C13:C19" si="0">SUM(D13:G13)</f>
        <v>269015</v>
      </c>
      <c r="D13" s="1148">
        <v>148270</v>
      </c>
      <c r="E13" s="1148">
        <v>9360</v>
      </c>
      <c r="F13" s="1148">
        <v>88660</v>
      </c>
      <c r="G13" s="1149">
        <v>22725</v>
      </c>
    </row>
    <row r="14" spans="1:7" x14ac:dyDescent="0.2">
      <c r="A14" s="1145">
        <v>3</v>
      </c>
      <c r="B14" s="1146" t="s">
        <v>1831</v>
      </c>
      <c r="C14" s="1147">
        <f t="shared" si="0"/>
        <v>351123049</v>
      </c>
      <c r="D14" s="1148">
        <v>351036362</v>
      </c>
      <c r="E14" s="1148">
        <v>61154</v>
      </c>
      <c r="F14" s="1148">
        <v>5512</v>
      </c>
      <c r="G14" s="1149">
        <v>20021</v>
      </c>
    </row>
    <row r="15" spans="1:7" x14ac:dyDescent="0.2">
      <c r="A15" s="1138">
        <v>4</v>
      </c>
      <c r="B15" s="1139" t="s">
        <v>1832</v>
      </c>
      <c r="C15" s="1150">
        <f t="shared" si="0"/>
        <v>351392064</v>
      </c>
      <c r="D15" s="1151">
        <f>SUM(D12:D14)</f>
        <v>351184632</v>
      </c>
      <c r="E15" s="1151">
        <f>SUM(E12:E14)</f>
        <v>70514</v>
      </c>
      <c r="F15" s="1151">
        <f>SUM(F12:F14)</f>
        <v>94172</v>
      </c>
      <c r="G15" s="1152">
        <f>SUM(G12:G14)</f>
        <v>42746</v>
      </c>
    </row>
    <row r="16" spans="1:7" x14ac:dyDescent="0.2">
      <c r="A16" s="1138">
        <v>5</v>
      </c>
      <c r="B16" s="1139" t="s">
        <v>1833</v>
      </c>
      <c r="C16" s="1150">
        <f t="shared" si="0"/>
        <v>1834518459</v>
      </c>
      <c r="D16" s="1151">
        <f>'02 BE ÖSSZ'!F47+'02 BE ÖSSZ'!F51</f>
        <v>1390280188</v>
      </c>
      <c r="E16" s="1151">
        <f>'02 BE ÖSSZ'!I47+'02 BE ÖSSZ'!I50</f>
        <v>136895273</v>
      </c>
      <c r="F16" s="1151">
        <f>'02 BE ÖSSZ'!L47+'02 BE ÖSSZ'!L50</f>
        <v>249035719</v>
      </c>
      <c r="G16" s="1152">
        <f>'02 BE ÖSSZ'!O47+'02 BE ÖSSZ'!O50</f>
        <v>58307279</v>
      </c>
    </row>
    <row r="17" spans="1:7" x14ac:dyDescent="0.2">
      <c r="A17" s="1138">
        <v>6</v>
      </c>
      <c r="B17" s="1153" t="s">
        <v>1834</v>
      </c>
      <c r="C17" s="1150">
        <f t="shared" si="0"/>
        <v>374030000</v>
      </c>
      <c r="D17" s="1151">
        <f>'02 BE ÖSSZ'!F49</f>
        <v>350546000</v>
      </c>
      <c r="E17" s="1151">
        <f>'02 BE ÖSSZ'!I49</f>
        <v>11335000</v>
      </c>
      <c r="F17" s="1151">
        <f>'02 BE ÖSSZ'!L49</f>
        <v>10821000</v>
      </c>
      <c r="G17" s="1152">
        <f>'02 BE ÖSSZ'!O49</f>
        <v>1328000</v>
      </c>
    </row>
    <row r="18" spans="1:7" x14ac:dyDescent="0.2">
      <c r="A18" s="1138">
        <v>7</v>
      </c>
      <c r="B18" s="1139" t="s">
        <v>1835</v>
      </c>
      <c r="C18" s="1150">
        <f t="shared" si="0"/>
        <v>1567766966</v>
      </c>
      <c r="D18" s="1151">
        <f>'03 KI ÖSSZ'!F67</f>
        <v>1108694959</v>
      </c>
      <c r="E18" s="1151">
        <f>'03 KI ÖSSZ'!I67</f>
        <v>147504558</v>
      </c>
      <c r="F18" s="1151">
        <f>'03 KI ÖSSZ'!L67</f>
        <v>252888914</v>
      </c>
      <c r="G18" s="1152">
        <f>'03 KI ÖSSZ'!O67</f>
        <v>58678535</v>
      </c>
    </row>
    <row r="19" spans="1:7" x14ac:dyDescent="0.2">
      <c r="A19" s="1138"/>
      <c r="B19" s="1153" t="s">
        <v>1836</v>
      </c>
      <c r="C19" s="1150">
        <f t="shared" si="0"/>
        <v>0</v>
      </c>
      <c r="D19" s="1151">
        <v>0</v>
      </c>
      <c r="E19" s="1151">
        <v>0</v>
      </c>
      <c r="F19" s="1151">
        <v>0</v>
      </c>
      <c r="G19" s="1152">
        <v>0</v>
      </c>
    </row>
    <row r="20" spans="1:7" x14ac:dyDescent="0.2">
      <c r="A20" s="1143" t="s">
        <v>732</v>
      </c>
      <c r="B20" s="1139" t="s">
        <v>1837</v>
      </c>
      <c r="C20" s="1150"/>
      <c r="D20" s="1151"/>
      <c r="E20" s="1151"/>
      <c r="F20" s="1151"/>
      <c r="G20" s="1152"/>
    </row>
    <row r="21" spans="1:7" x14ac:dyDescent="0.2">
      <c r="A21" s="1145">
        <v>8</v>
      </c>
      <c r="B21" s="1144" t="s">
        <v>1829</v>
      </c>
      <c r="C21" s="1147">
        <f>SUM(D21:G21)</f>
        <v>0</v>
      </c>
      <c r="D21" s="1148">
        <v>0</v>
      </c>
      <c r="E21" s="1148">
        <v>0</v>
      </c>
      <c r="F21" s="1148">
        <v>0</v>
      </c>
      <c r="G21" s="1149">
        <v>0</v>
      </c>
    </row>
    <row r="22" spans="1:7" x14ac:dyDescent="0.2">
      <c r="A22" s="1145">
        <v>9</v>
      </c>
      <c r="B22" s="1146" t="s">
        <v>1830</v>
      </c>
      <c r="C22" s="1147">
        <f>SUM(D22:G22)</f>
        <v>753670</v>
      </c>
      <c r="D22" s="1148">
        <v>157065</v>
      </c>
      <c r="E22" s="1148">
        <v>121965</v>
      </c>
      <c r="F22" s="1148">
        <v>424225</v>
      </c>
      <c r="G22" s="1149">
        <v>50415</v>
      </c>
    </row>
    <row r="23" spans="1:7" x14ac:dyDescent="0.2">
      <c r="A23" s="1138">
        <v>10</v>
      </c>
      <c r="B23" s="1146" t="s">
        <v>1831</v>
      </c>
      <c r="C23" s="1147">
        <f>SUM(D23:G23)</f>
        <v>643465539</v>
      </c>
      <c r="D23" s="1148">
        <v>641556190</v>
      </c>
      <c r="E23" s="1148">
        <v>316191</v>
      </c>
      <c r="F23" s="1148">
        <v>1298805</v>
      </c>
      <c r="G23" s="1149">
        <v>294353</v>
      </c>
    </row>
    <row r="24" spans="1:7" ht="13.5" thickBot="1" x14ac:dyDescent="0.25">
      <c r="A24" s="1154" t="s">
        <v>78</v>
      </c>
      <c r="B24" s="1155" t="s">
        <v>1838</v>
      </c>
      <c r="C24" s="1156">
        <f>SUM(D24:G24)</f>
        <v>644219209</v>
      </c>
      <c r="D24" s="1157">
        <f>SUM(D21:D23)</f>
        <v>641713255</v>
      </c>
      <c r="E24" s="1157">
        <f>SUM(E21:E23)</f>
        <v>438156</v>
      </c>
      <c r="F24" s="1157">
        <f>SUM(F21:F23)</f>
        <v>1723030</v>
      </c>
      <c r="G24" s="1158">
        <f>SUM(G21:G23)</f>
        <v>344768</v>
      </c>
    </row>
    <row r="26" spans="1:7" x14ac:dyDescent="0.2">
      <c r="C26" s="1159">
        <f t="shared" ref="C26:G26" si="1">C15+C16-C17-C18-C19</f>
        <v>244113557</v>
      </c>
      <c r="D26" s="1159">
        <f t="shared" si="1"/>
        <v>282223861</v>
      </c>
      <c r="E26" s="1159">
        <f>E15+E16-E17-E18-E19</f>
        <v>-21873771</v>
      </c>
      <c r="F26" s="1159">
        <f t="shared" si="1"/>
        <v>-14580023</v>
      </c>
      <c r="G26" s="1159">
        <f t="shared" si="1"/>
        <v>-1656510</v>
      </c>
    </row>
    <row r="27" spans="1:7" x14ac:dyDescent="0.2">
      <c r="C27" s="1159">
        <f t="shared" ref="C27:G27" si="2">C24-C26</f>
        <v>400105652</v>
      </c>
      <c r="D27" s="1159">
        <f t="shared" si="2"/>
        <v>359489394</v>
      </c>
      <c r="E27" s="1159">
        <f>E24-E26</f>
        <v>22311927</v>
      </c>
      <c r="F27" s="1159">
        <f t="shared" si="2"/>
        <v>16303053</v>
      </c>
      <c r="G27" s="1159">
        <f t="shared" si="2"/>
        <v>2001278</v>
      </c>
    </row>
    <row r="28" spans="1:7" x14ac:dyDescent="0.2">
      <c r="C28" s="1159">
        <f t="shared" ref="C28:G28" si="3">C24-C15</f>
        <v>292827145</v>
      </c>
      <c r="D28" s="1159">
        <f t="shared" si="3"/>
        <v>290528623</v>
      </c>
      <c r="E28" s="1159">
        <f t="shared" si="3"/>
        <v>367642</v>
      </c>
      <c r="F28" s="1159">
        <f t="shared" si="3"/>
        <v>1628858</v>
      </c>
      <c r="G28" s="1159">
        <f t="shared" si="3"/>
        <v>302022</v>
      </c>
    </row>
  </sheetData>
  <mergeCells count="3">
    <mergeCell ref="A4:G4"/>
    <mergeCell ref="A5:G5"/>
    <mergeCell ref="A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/>
  </sheetViews>
  <sheetFormatPr defaultRowHeight="12.75" x14ac:dyDescent="0.2"/>
  <cols>
    <col min="1" max="1" width="8.140625" style="1090" customWidth="1"/>
    <col min="2" max="2" width="82" style="1090" customWidth="1"/>
    <col min="3" max="3" width="19.140625" style="1090" customWidth="1"/>
    <col min="4" max="4" width="14.140625" style="1090" customWidth="1"/>
    <col min="5" max="256" width="9.140625" style="1090"/>
    <col min="257" max="257" width="8.140625" style="1090" customWidth="1"/>
    <col min="258" max="258" width="82" style="1090" customWidth="1"/>
    <col min="259" max="259" width="19.140625" style="1090" customWidth="1"/>
    <col min="260" max="512" width="9.140625" style="1090"/>
    <col min="513" max="513" width="8.140625" style="1090" customWidth="1"/>
    <col min="514" max="514" width="82" style="1090" customWidth="1"/>
    <col min="515" max="515" width="19.140625" style="1090" customWidth="1"/>
    <col min="516" max="768" width="9.140625" style="1090"/>
    <col min="769" max="769" width="8.140625" style="1090" customWidth="1"/>
    <col min="770" max="770" width="82" style="1090" customWidth="1"/>
    <col min="771" max="771" width="19.140625" style="1090" customWidth="1"/>
    <col min="772" max="1024" width="9.140625" style="1090"/>
    <col min="1025" max="1025" width="8.140625" style="1090" customWidth="1"/>
    <col min="1026" max="1026" width="82" style="1090" customWidth="1"/>
    <col min="1027" max="1027" width="19.140625" style="1090" customWidth="1"/>
    <col min="1028" max="1280" width="9.140625" style="1090"/>
    <col min="1281" max="1281" width="8.140625" style="1090" customWidth="1"/>
    <col min="1282" max="1282" width="82" style="1090" customWidth="1"/>
    <col min="1283" max="1283" width="19.140625" style="1090" customWidth="1"/>
    <col min="1284" max="1536" width="9.140625" style="1090"/>
    <col min="1537" max="1537" width="8.140625" style="1090" customWidth="1"/>
    <col min="1538" max="1538" width="82" style="1090" customWidth="1"/>
    <col min="1539" max="1539" width="19.140625" style="1090" customWidth="1"/>
    <col min="1540" max="1792" width="9.140625" style="1090"/>
    <col min="1793" max="1793" width="8.140625" style="1090" customWidth="1"/>
    <col min="1794" max="1794" width="82" style="1090" customWidth="1"/>
    <col min="1795" max="1795" width="19.140625" style="1090" customWidth="1"/>
    <col min="1796" max="2048" width="9.140625" style="1090"/>
    <col min="2049" max="2049" width="8.140625" style="1090" customWidth="1"/>
    <col min="2050" max="2050" width="82" style="1090" customWidth="1"/>
    <col min="2051" max="2051" width="19.140625" style="1090" customWidth="1"/>
    <col min="2052" max="2304" width="9.140625" style="1090"/>
    <col min="2305" max="2305" width="8.140625" style="1090" customWidth="1"/>
    <col min="2306" max="2306" width="82" style="1090" customWidth="1"/>
    <col min="2307" max="2307" width="19.140625" style="1090" customWidth="1"/>
    <col min="2308" max="2560" width="9.140625" style="1090"/>
    <col min="2561" max="2561" width="8.140625" style="1090" customWidth="1"/>
    <col min="2562" max="2562" width="82" style="1090" customWidth="1"/>
    <col min="2563" max="2563" width="19.140625" style="1090" customWidth="1"/>
    <col min="2564" max="2816" width="9.140625" style="1090"/>
    <col min="2817" max="2817" width="8.140625" style="1090" customWidth="1"/>
    <col min="2818" max="2818" width="82" style="1090" customWidth="1"/>
    <col min="2819" max="2819" width="19.140625" style="1090" customWidth="1"/>
    <col min="2820" max="3072" width="9.140625" style="1090"/>
    <col min="3073" max="3073" width="8.140625" style="1090" customWidth="1"/>
    <col min="3074" max="3074" width="82" style="1090" customWidth="1"/>
    <col min="3075" max="3075" width="19.140625" style="1090" customWidth="1"/>
    <col min="3076" max="3328" width="9.140625" style="1090"/>
    <col min="3329" max="3329" width="8.140625" style="1090" customWidth="1"/>
    <col min="3330" max="3330" width="82" style="1090" customWidth="1"/>
    <col min="3331" max="3331" width="19.140625" style="1090" customWidth="1"/>
    <col min="3332" max="3584" width="9.140625" style="1090"/>
    <col min="3585" max="3585" width="8.140625" style="1090" customWidth="1"/>
    <col min="3586" max="3586" width="82" style="1090" customWidth="1"/>
    <col min="3587" max="3587" width="19.140625" style="1090" customWidth="1"/>
    <col min="3588" max="3840" width="9.140625" style="1090"/>
    <col min="3841" max="3841" width="8.140625" style="1090" customWidth="1"/>
    <col min="3842" max="3842" width="82" style="1090" customWidth="1"/>
    <col min="3843" max="3843" width="19.140625" style="1090" customWidth="1"/>
    <col min="3844" max="4096" width="9.140625" style="1090"/>
    <col min="4097" max="4097" width="8.140625" style="1090" customWidth="1"/>
    <col min="4098" max="4098" width="82" style="1090" customWidth="1"/>
    <col min="4099" max="4099" width="19.140625" style="1090" customWidth="1"/>
    <col min="4100" max="4352" width="9.140625" style="1090"/>
    <col min="4353" max="4353" width="8.140625" style="1090" customWidth="1"/>
    <col min="4354" max="4354" width="82" style="1090" customWidth="1"/>
    <col min="4355" max="4355" width="19.140625" style="1090" customWidth="1"/>
    <col min="4356" max="4608" width="9.140625" style="1090"/>
    <col min="4609" max="4609" width="8.140625" style="1090" customWidth="1"/>
    <col min="4610" max="4610" width="82" style="1090" customWidth="1"/>
    <col min="4611" max="4611" width="19.140625" style="1090" customWidth="1"/>
    <col min="4612" max="4864" width="9.140625" style="1090"/>
    <col min="4865" max="4865" width="8.140625" style="1090" customWidth="1"/>
    <col min="4866" max="4866" width="82" style="1090" customWidth="1"/>
    <col min="4867" max="4867" width="19.140625" style="1090" customWidth="1"/>
    <col min="4868" max="5120" width="9.140625" style="1090"/>
    <col min="5121" max="5121" width="8.140625" style="1090" customWidth="1"/>
    <col min="5122" max="5122" width="82" style="1090" customWidth="1"/>
    <col min="5123" max="5123" width="19.140625" style="1090" customWidth="1"/>
    <col min="5124" max="5376" width="9.140625" style="1090"/>
    <col min="5377" max="5377" width="8.140625" style="1090" customWidth="1"/>
    <col min="5378" max="5378" width="82" style="1090" customWidth="1"/>
    <col min="5379" max="5379" width="19.140625" style="1090" customWidth="1"/>
    <col min="5380" max="5632" width="9.140625" style="1090"/>
    <col min="5633" max="5633" width="8.140625" style="1090" customWidth="1"/>
    <col min="5634" max="5634" width="82" style="1090" customWidth="1"/>
    <col min="5635" max="5635" width="19.140625" style="1090" customWidth="1"/>
    <col min="5636" max="5888" width="9.140625" style="1090"/>
    <col min="5889" max="5889" width="8.140625" style="1090" customWidth="1"/>
    <col min="5890" max="5890" width="82" style="1090" customWidth="1"/>
    <col min="5891" max="5891" width="19.140625" style="1090" customWidth="1"/>
    <col min="5892" max="6144" width="9.140625" style="1090"/>
    <col min="6145" max="6145" width="8.140625" style="1090" customWidth="1"/>
    <col min="6146" max="6146" width="82" style="1090" customWidth="1"/>
    <col min="6147" max="6147" width="19.140625" style="1090" customWidth="1"/>
    <col min="6148" max="6400" width="9.140625" style="1090"/>
    <col min="6401" max="6401" width="8.140625" style="1090" customWidth="1"/>
    <col min="6402" max="6402" width="82" style="1090" customWidth="1"/>
    <col min="6403" max="6403" width="19.140625" style="1090" customWidth="1"/>
    <col min="6404" max="6656" width="9.140625" style="1090"/>
    <col min="6657" max="6657" width="8.140625" style="1090" customWidth="1"/>
    <col min="6658" max="6658" width="82" style="1090" customWidth="1"/>
    <col min="6659" max="6659" width="19.140625" style="1090" customWidth="1"/>
    <col min="6660" max="6912" width="9.140625" style="1090"/>
    <col min="6913" max="6913" width="8.140625" style="1090" customWidth="1"/>
    <col min="6914" max="6914" width="82" style="1090" customWidth="1"/>
    <col min="6915" max="6915" width="19.140625" style="1090" customWidth="1"/>
    <col min="6916" max="7168" width="9.140625" style="1090"/>
    <col min="7169" max="7169" width="8.140625" style="1090" customWidth="1"/>
    <col min="7170" max="7170" width="82" style="1090" customWidth="1"/>
    <col min="7171" max="7171" width="19.140625" style="1090" customWidth="1"/>
    <col min="7172" max="7424" width="9.140625" style="1090"/>
    <col min="7425" max="7425" width="8.140625" style="1090" customWidth="1"/>
    <col min="7426" max="7426" width="82" style="1090" customWidth="1"/>
    <col min="7427" max="7427" width="19.140625" style="1090" customWidth="1"/>
    <col min="7428" max="7680" width="9.140625" style="1090"/>
    <col min="7681" max="7681" width="8.140625" style="1090" customWidth="1"/>
    <col min="7682" max="7682" width="82" style="1090" customWidth="1"/>
    <col min="7683" max="7683" width="19.140625" style="1090" customWidth="1"/>
    <col min="7684" max="7936" width="9.140625" style="1090"/>
    <col min="7937" max="7937" width="8.140625" style="1090" customWidth="1"/>
    <col min="7938" max="7938" width="82" style="1090" customWidth="1"/>
    <col min="7939" max="7939" width="19.140625" style="1090" customWidth="1"/>
    <col min="7940" max="8192" width="9.140625" style="1090"/>
    <col min="8193" max="8193" width="8.140625" style="1090" customWidth="1"/>
    <col min="8194" max="8194" width="82" style="1090" customWidth="1"/>
    <col min="8195" max="8195" width="19.140625" style="1090" customWidth="1"/>
    <col min="8196" max="8448" width="9.140625" style="1090"/>
    <col min="8449" max="8449" width="8.140625" style="1090" customWidth="1"/>
    <col min="8450" max="8450" width="82" style="1090" customWidth="1"/>
    <col min="8451" max="8451" width="19.140625" style="1090" customWidth="1"/>
    <col min="8452" max="8704" width="9.140625" style="1090"/>
    <col min="8705" max="8705" width="8.140625" style="1090" customWidth="1"/>
    <col min="8706" max="8706" width="82" style="1090" customWidth="1"/>
    <col min="8707" max="8707" width="19.140625" style="1090" customWidth="1"/>
    <col min="8708" max="8960" width="9.140625" style="1090"/>
    <col min="8961" max="8961" width="8.140625" style="1090" customWidth="1"/>
    <col min="8962" max="8962" width="82" style="1090" customWidth="1"/>
    <col min="8963" max="8963" width="19.140625" style="1090" customWidth="1"/>
    <col min="8964" max="9216" width="9.140625" style="1090"/>
    <col min="9217" max="9217" width="8.140625" style="1090" customWidth="1"/>
    <col min="9218" max="9218" width="82" style="1090" customWidth="1"/>
    <col min="9219" max="9219" width="19.140625" style="1090" customWidth="1"/>
    <col min="9220" max="9472" width="9.140625" style="1090"/>
    <col min="9473" max="9473" width="8.140625" style="1090" customWidth="1"/>
    <col min="9474" max="9474" width="82" style="1090" customWidth="1"/>
    <col min="9475" max="9475" width="19.140625" style="1090" customWidth="1"/>
    <col min="9476" max="9728" width="9.140625" style="1090"/>
    <col min="9729" max="9729" width="8.140625" style="1090" customWidth="1"/>
    <col min="9730" max="9730" width="82" style="1090" customWidth="1"/>
    <col min="9731" max="9731" width="19.140625" style="1090" customWidth="1"/>
    <col min="9732" max="9984" width="9.140625" style="1090"/>
    <col min="9985" max="9985" width="8.140625" style="1090" customWidth="1"/>
    <col min="9986" max="9986" width="82" style="1090" customWidth="1"/>
    <col min="9987" max="9987" width="19.140625" style="1090" customWidth="1"/>
    <col min="9988" max="10240" width="9.140625" style="1090"/>
    <col min="10241" max="10241" width="8.140625" style="1090" customWidth="1"/>
    <col min="10242" max="10242" width="82" style="1090" customWidth="1"/>
    <col min="10243" max="10243" width="19.140625" style="1090" customWidth="1"/>
    <col min="10244" max="10496" width="9.140625" style="1090"/>
    <col min="10497" max="10497" width="8.140625" style="1090" customWidth="1"/>
    <col min="10498" max="10498" width="82" style="1090" customWidth="1"/>
    <col min="10499" max="10499" width="19.140625" style="1090" customWidth="1"/>
    <col min="10500" max="10752" width="9.140625" style="1090"/>
    <col min="10753" max="10753" width="8.140625" style="1090" customWidth="1"/>
    <col min="10754" max="10754" width="82" style="1090" customWidth="1"/>
    <col min="10755" max="10755" width="19.140625" style="1090" customWidth="1"/>
    <col min="10756" max="11008" width="9.140625" style="1090"/>
    <col min="11009" max="11009" width="8.140625" style="1090" customWidth="1"/>
    <col min="11010" max="11010" width="82" style="1090" customWidth="1"/>
    <col min="11011" max="11011" width="19.140625" style="1090" customWidth="1"/>
    <col min="11012" max="11264" width="9.140625" style="1090"/>
    <col min="11265" max="11265" width="8.140625" style="1090" customWidth="1"/>
    <col min="11266" max="11266" width="82" style="1090" customWidth="1"/>
    <col min="11267" max="11267" width="19.140625" style="1090" customWidth="1"/>
    <col min="11268" max="11520" width="9.140625" style="1090"/>
    <col min="11521" max="11521" width="8.140625" style="1090" customWidth="1"/>
    <col min="11522" max="11522" width="82" style="1090" customWidth="1"/>
    <col min="11523" max="11523" width="19.140625" style="1090" customWidth="1"/>
    <col min="11524" max="11776" width="9.140625" style="1090"/>
    <col min="11777" max="11777" width="8.140625" style="1090" customWidth="1"/>
    <col min="11778" max="11778" width="82" style="1090" customWidth="1"/>
    <col min="11779" max="11779" width="19.140625" style="1090" customWidth="1"/>
    <col min="11780" max="12032" width="9.140625" style="1090"/>
    <col min="12033" max="12033" width="8.140625" style="1090" customWidth="1"/>
    <col min="12034" max="12034" width="82" style="1090" customWidth="1"/>
    <col min="12035" max="12035" width="19.140625" style="1090" customWidth="1"/>
    <col min="12036" max="12288" width="9.140625" style="1090"/>
    <col min="12289" max="12289" width="8.140625" style="1090" customWidth="1"/>
    <col min="12290" max="12290" width="82" style="1090" customWidth="1"/>
    <col min="12291" max="12291" width="19.140625" style="1090" customWidth="1"/>
    <col min="12292" max="12544" width="9.140625" style="1090"/>
    <col min="12545" max="12545" width="8.140625" style="1090" customWidth="1"/>
    <col min="12546" max="12546" width="82" style="1090" customWidth="1"/>
    <col min="12547" max="12547" width="19.140625" style="1090" customWidth="1"/>
    <col min="12548" max="12800" width="9.140625" style="1090"/>
    <col min="12801" max="12801" width="8.140625" style="1090" customWidth="1"/>
    <col min="12802" max="12802" width="82" style="1090" customWidth="1"/>
    <col min="12803" max="12803" width="19.140625" style="1090" customWidth="1"/>
    <col min="12804" max="13056" width="9.140625" style="1090"/>
    <col min="13057" max="13057" width="8.140625" style="1090" customWidth="1"/>
    <col min="13058" max="13058" width="82" style="1090" customWidth="1"/>
    <col min="13059" max="13059" width="19.140625" style="1090" customWidth="1"/>
    <col min="13060" max="13312" width="9.140625" style="1090"/>
    <col min="13313" max="13313" width="8.140625" style="1090" customWidth="1"/>
    <col min="13314" max="13314" width="82" style="1090" customWidth="1"/>
    <col min="13315" max="13315" width="19.140625" style="1090" customWidth="1"/>
    <col min="13316" max="13568" width="9.140625" style="1090"/>
    <col min="13569" max="13569" width="8.140625" style="1090" customWidth="1"/>
    <col min="13570" max="13570" width="82" style="1090" customWidth="1"/>
    <col min="13571" max="13571" width="19.140625" style="1090" customWidth="1"/>
    <col min="13572" max="13824" width="9.140625" style="1090"/>
    <col min="13825" max="13825" width="8.140625" style="1090" customWidth="1"/>
    <col min="13826" max="13826" width="82" style="1090" customWidth="1"/>
    <col min="13827" max="13827" width="19.140625" style="1090" customWidth="1"/>
    <col min="13828" max="14080" width="9.140625" style="1090"/>
    <col min="14081" max="14081" width="8.140625" style="1090" customWidth="1"/>
    <col min="14082" max="14082" width="82" style="1090" customWidth="1"/>
    <col min="14083" max="14083" width="19.140625" style="1090" customWidth="1"/>
    <col min="14084" max="14336" width="9.140625" style="1090"/>
    <col min="14337" max="14337" width="8.140625" style="1090" customWidth="1"/>
    <col min="14338" max="14338" width="82" style="1090" customWidth="1"/>
    <col min="14339" max="14339" width="19.140625" style="1090" customWidth="1"/>
    <col min="14340" max="14592" width="9.140625" style="1090"/>
    <col min="14593" max="14593" width="8.140625" style="1090" customWidth="1"/>
    <col min="14594" max="14594" width="82" style="1090" customWidth="1"/>
    <col min="14595" max="14595" width="19.140625" style="1090" customWidth="1"/>
    <col min="14596" max="14848" width="9.140625" style="1090"/>
    <col min="14849" max="14849" width="8.140625" style="1090" customWidth="1"/>
    <col min="14850" max="14850" width="82" style="1090" customWidth="1"/>
    <col min="14851" max="14851" width="19.140625" style="1090" customWidth="1"/>
    <col min="14852" max="15104" width="9.140625" style="1090"/>
    <col min="15105" max="15105" width="8.140625" style="1090" customWidth="1"/>
    <col min="15106" max="15106" width="82" style="1090" customWidth="1"/>
    <col min="15107" max="15107" width="19.140625" style="1090" customWidth="1"/>
    <col min="15108" max="15360" width="9.140625" style="1090"/>
    <col min="15361" max="15361" width="8.140625" style="1090" customWidth="1"/>
    <col min="15362" max="15362" width="82" style="1090" customWidth="1"/>
    <col min="15363" max="15363" width="19.140625" style="1090" customWidth="1"/>
    <col min="15364" max="15616" width="9.140625" style="1090"/>
    <col min="15617" max="15617" width="8.140625" style="1090" customWidth="1"/>
    <col min="15618" max="15618" width="82" style="1090" customWidth="1"/>
    <col min="15619" max="15619" width="19.140625" style="1090" customWidth="1"/>
    <col min="15620" max="15872" width="9.140625" style="1090"/>
    <col min="15873" max="15873" width="8.140625" style="1090" customWidth="1"/>
    <col min="15874" max="15874" width="82" style="1090" customWidth="1"/>
    <col min="15875" max="15875" width="19.140625" style="1090" customWidth="1"/>
    <col min="15876" max="16128" width="9.140625" style="1090"/>
    <col min="16129" max="16129" width="8.140625" style="1090" customWidth="1"/>
    <col min="16130" max="16130" width="82" style="1090" customWidth="1"/>
    <col min="16131" max="16131" width="19.140625" style="1090" customWidth="1"/>
    <col min="16132" max="16384" width="9.140625" style="1090"/>
  </cols>
  <sheetData>
    <row r="1" spans="1:4" ht="15.75" x14ac:dyDescent="0.25">
      <c r="A1" s="1091" t="s">
        <v>2068</v>
      </c>
      <c r="B1" s="1091"/>
      <c r="C1" s="1091"/>
    </row>
    <row r="2" spans="1:4" ht="42.75" customHeight="1" x14ac:dyDescent="0.25">
      <c r="A2" s="1091"/>
      <c r="B2" s="1091"/>
      <c r="C2" s="1091"/>
    </row>
    <row r="3" spans="1:4" ht="15.75" x14ac:dyDescent="0.25">
      <c r="A3" s="1756" t="s">
        <v>1894</v>
      </c>
      <c r="B3" s="1756"/>
      <c r="C3" s="1756"/>
    </row>
    <row r="4" spans="1:4" ht="15.75" x14ac:dyDescent="0.25">
      <c r="A4" s="1756" t="s">
        <v>1896</v>
      </c>
      <c r="B4" s="1756"/>
      <c r="C4" s="1756"/>
    </row>
    <row r="5" spans="1:4" ht="27" customHeight="1" x14ac:dyDescent="0.2"/>
    <row r="6" spans="1:4" ht="16.5" customHeight="1" x14ac:dyDescent="0.2">
      <c r="A6" s="1760" t="s">
        <v>1839</v>
      </c>
      <c r="B6" s="1761"/>
      <c r="C6" s="1761"/>
    </row>
    <row r="7" spans="1:4" ht="14.25" customHeight="1" x14ac:dyDescent="0.25">
      <c r="A7" s="1756" t="s">
        <v>1894</v>
      </c>
      <c r="B7" s="1756"/>
      <c r="C7" s="1756"/>
    </row>
    <row r="8" spans="1:4" ht="34.5" customHeight="1" x14ac:dyDescent="0.2">
      <c r="A8" s="1160"/>
      <c r="B8" s="1161"/>
      <c r="C8" s="1162" t="s">
        <v>1897</v>
      </c>
    </row>
    <row r="9" spans="1:4" ht="24.95" customHeight="1" x14ac:dyDescent="0.2">
      <c r="A9" s="1163" t="s">
        <v>1822</v>
      </c>
      <c r="B9" s="1164" t="s">
        <v>1807</v>
      </c>
      <c r="C9" s="1164" t="s">
        <v>1840</v>
      </c>
    </row>
    <row r="10" spans="1:4" ht="24.95" customHeight="1" x14ac:dyDescent="0.2">
      <c r="A10" s="1178" t="s">
        <v>1073</v>
      </c>
      <c r="B10" s="1179" t="s">
        <v>1841</v>
      </c>
      <c r="C10" s="1180">
        <v>1379966830</v>
      </c>
      <c r="D10" s="1159"/>
    </row>
    <row r="11" spans="1:4" ht="24.95" customHeight="1" x14ac:dyDescent="0.2">
      <c r="A11" s="1178" t="s">
        <v>1076</v>
      </c>
      <c r="B11" s="1179" t="s">
        <v>1842</v>
      </c>
      <c r="C11" s="1180">
        <v>665442292</v>
      </c>
      <c r="D11" s="1159"/>
    </row>
    <row r="12" spans="1:4" ht="24.95" customHeight="1" x14ac:dyDescent="0.2">
      <c r="A12" s="1181" t="s">
        <v>1078</v>
      </c>
      <c r="B12" s="1182" t="s">
        <v>1843</v>
      </c>
      <c r="C12" s="1183">
        <v>714524538</v>
      </c>
      <c r="D12" s="1159"/>
    </row>
    <row r="13" spans="1:4" ht="24.95" customHeight="1" x14ac:dyDescent="0.2">
      <c r="A13" s="1178" t="s">
        <v>1081</v>
      </c>
      <c r="B13" s="1179" t="s">
        <v>1844</v>
      </c>
      <c r="C13" s="1180">
        <v>360859358</v>
      </c>
      <c r="D13" s="1159"/>
    </row>
    <row r="14" spans="1:4" ht="24.95" customHeight="1" x14ac:dyDescent="0.2">
      <c r="A14" s="1178" t="s">
        <v>1084</v>
      </c>
      <c r="B14" s="1179" t="s">
        <v>1845</v>
      </c>
      <c r="C14" s="1180">
        <v>443252667</v>
      </c>
      <c r="D14" s="1159"/>
    </row>
    <row r="15" spans="1:4" ht="24.95" customHeight="1" x14ac:dyDescent="0.2">
      <c r="A15" s="1181" t="s">
        <v>1086</v>
      </c>
      <c r="B15" s="1182" t="s">
        <v>1846</v>
      </c>
      <c r="C15" s="1183">
        <v>-82393309</v>
      </c>
      <c r="D15" s="1159"/>
    </row>
    <row r="16" spans="1:4" ht="24.95" customHeight="1" x14ac:dyDescent="0.2">
      <c r="A16" s="1181" t="s">
        <v>1089</v>
      </c>
      <c r="B16" s="1182" t="s">
        <v>1847</v>
      </c>
      <c r="C16" s="1183">
        <v>632131229</v>
      </c>
      <c r="D16" s="1159"/>
    </row>
    <row r="17" spans="1:4" ht="24.95" customHeight="1" x14ac:dyDescent="0.2">
      <c r="A17" s="1181" t="s">
        <v>87</v>
      </c>
      <c r="B17" s="1182" t="s">
        <v>1848</v>
      </c>
      <c r="C17" s="1183">
        <v>632131229</v>
      </c>
      <c r="D17" s="1159"/>
    </row>
    <row r="18" spans="1:4" ht="24.95" customHeight="1" x14ac:dyDescent="0.2">
      <c r="A18" s="1181" t="s">
        <v>90</v>
      </c>
      <c r="B18" s="1182" t="s">
        <v>1849</v>
      </c>
      <c r="C18" s="1183">
        <v>632131229</v>
      </c>
      <c r="D18" s="1159" t="s">
        <v>1901</v>
      </c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/>
  </sheetViews>
  <sheetFormatPr defaultRowHeight="12.75" x14ac:dyDescent="0.2"/>
  <cols>
    <col min="1" max="1" width="8.140625" style="1090" customWidth="1"/>
    <col min="2" max="2" width="82" style="1090" customWidth="1"/>
    <col min="3" max="3" width="19.140625" style="1090" customWidth="1"/>
    <col min="4" max="4" width="14.140625" style="1090" customWidth="1"/>
    <col min="5" max="256" width="9.140625" style="1090"/>
    <col min="257" max="257" width="8.140625" style="1090" customWidth="1"/>
    <col min="258" max="258" width="82" style="1090" customWidth="1"/>
    <col min="259" max="259" width="19.140625" style="1090" customWidth="1"/>
    <col min="260" max="512" width="9.140625" style="1090"/>
    <col min="513" max="513" width="8.140625" style="1090" customWidth="1"/>
    <col min="514" max="514" width="82" style="1090" customWidth="1"/>
    <col min="515" max="515" width="19.140625" style="1090" customWidth="1"/>
    <col min="516" max="768" width="9.140625" style="1090"/>
    <col min="769" max="769" width="8.140625" style="1090" customWidth="1"/>
    <col min="770" max="770" width="82" style="1090" customWidth="1"/>
    <col min="771" max="771" width="19.140625" style="1090" customWidth="1"/>
    <col min="772" max="1024" width="9.140625" style="1090"/>
    <col min="1025" max="1025" width="8.140625" style="1090" customWidth="1"/>
    <col min="1026" max="1026" width="82" style="1090" customWidth="1"/>
    <col min="1027" max="1027" width="19.140625" style="1090" customWidth="1"/>
    <col min="1028" max="1280" width="9.140625" style="1090"/>
    <col min="1281" max="1281" width="8.140625" style="1090" customWidth="1"/>
    <col min="1282" max="1282" width="82" style="1090" customWidth="1"/>
    <col min="1283" max="1283" width="19.140625" style="1090" customWidth="1"/>
    <col min="1284" max="1536" width="9.140625" style="1090"/>
    <col min="1537" max="1537" width="8.140625" style="1090" customWidth="1"/>
    <col min="1538" max="1538" width="82" style="1090" customWidth="1"/>
    <col min="1539" max="1539" width="19.140625" style="1090" customWidth="1"/>
    <col min="1540" max="1792" width="9.140625" style="1090"/>
    <col min="1793" max="1793" width="8.140625" style="1090" customWidth="1"/>
    <col min="1794" max="1794" width="82" style="1090" customWidth="1"/>
    <col min="1795" max="1795" width="19.140625" style="1090" customWidth="1"/>
    <col min="1796" max="2048" width="9.140625" style="1090"/>
    <col min="2049" max="2049" width="8.140625" style="1090" customWidth="1"/>
    <col min="2050" max="2050" width="82" style="1090" customWidth="1"/>
    <col min="2051" max="2051" width="19.140625" style="1090" customWidth="1"/>
    <col min="2052" max="2304" width="9.140625" style="1090"/>
    <col min="2305" max="2305" width="8.140625" style="1090" customWidth="1"/>
    <col min="2306" max="2306" width="82" style="1090" customWidth="1"/>
    <col min="2307" max="2307" width="19.140625" style="1090" customWidth="1"/>
    <col min="2308" max="2560" width="9.140625" style="1090"/>
    <col min="2561" max="2561" width="8.140625" style="1090" customWidth="1"/>
    <col min="2562" max="2562" width="82" style="1090" customWidth="1"/>
    <col min="2563" max="2563" width="19.140625" style="1090" customWidth="1"/>
    <col min="2564" max="2816" width="9.140625" style="1090"/>
    <col min="2817" max="2817" width="8.140625" style="1090" customWidth="1"/>
    <col min="2818" max="2818" width="82" style="1090" customWidth="1"/>
    <col min="2819" max="2819" width="19.140625" style="1090" customWidth="1"/>
    <col min="2820" max="3072" width="9.140625" style="1090"/>
    <col min="3073" max="3073" width="8.140625" style="1090" customWidth="1"/>
    <col min="3074" max="3074" width="82" style="1090" customWidth="1"/>
    <col min="3075" max="3075" width="19.140625" style="1090" customWidth="1"/>
    <col min="3076" max="3328" width="9.140625" style="1090"/>
    <col min="3329" max="3329" width="8.140625" style="1090" customWidth="1"/>
    <col min="3330" max="3330" width="82" style="1090" customWidth="1"/>
    <col min="3331" max="3331" width="19.140625" style="1090" customWidth="1"/>
    <col min="3332" max="3584" width="9.140625" style="1090"/>
    <col min="3585" max="3585" width="8.140625" style="1090" customWidth="1"/>
    <col min="3586" max="3586" width="82" style="1090" customWidth="1"/>
    <col min="3587" max="3587" width="19.140625" style="1090" customWidth="1"/>
    <col min="3588" max="3840" width="9.140625" style="1090"/>
    <col min="3841" max="3841" width="8.140625" style="1090" customWidth="1"/>
    <col min="3842" max="3842" width="82" style="1090" customWidth="1"/>
    <col min="3843" max="3843" width="19.140625" style="1090" customWidth="1"/>
    <col min="3844" max="4096" width="9.140625" style="1090"/>
    <col min="4097" max="4097" width="8.140625" style="1090" customWidth="1"/>
    <col min="4098" max="4098" width="82" style="1090" customWidth="1"/>
    <col min="4099" max="4099" width="19.140625" style="1090" customWidth="1"/>
    <col min="4100" max="4352" width="9.140625" style="1090"/>
    <col min="4353" max="4353" width="8.140625" style="1090" customWidth="1"/>
    <col min="4354" max="4354" width="82" style="1090" customWidth="1"/>
    <col min="4355" max="4355" width="19.140625" style="1090" customWidth="1"/>
    <col min="4356" max="4608" width="9.140625" style="1090"/>
    <col min="4609" max="4609" width="8.140625" style="1090" customWidth="1"/>
    <col min="4610" max="4610" width="82" style="1090" customWidth="1"/>
    <col min="4611" max="4611" width="19.140625" style="1090" customWidth="1"/>
    <col min="4612" max="4864" width="9.140625" style="1090"/>
    <col min="4865" max="4865" width="8.140625" style="1090" customWidth="1"/>
    <col min="4866" max="4866" width="82" style="1090" customWidth="1"/>
    <col min="4867" max="4867" width="19.140625" style="1090" customWidth="1"/>
    <col min="4868" max="5120" width="9.140625" style="1090"/>
    <col min="5121" max="5121" width="8.140625" style="1090" customWidth="1"/>
    <col min="5122" max="5122" width="82" style="1090" customWidth="1"/>
    <col min="5123" max="5123" width="19.140625" style="1090" customWidth="1"/>
    <col min="5124" max="5376" width="9.140625" style="1090"/>
    <col min="5377" max="5377" width="8.140625" style="1090" customWidth="1"/>
    <col min="5378" max="5378" width="82" style="1090" customWidth="1"/>
    <col min="5379" max="5379" width="19.140625" style="1090" customWidth="1"/>
    <col min="5380" max="5632" width="9.140625" style="1090"/>
    <col min="5633" max="5633" width="8.140625" style="1090" customWidth="1"/>
    <col min="5634" max="5634" width="82" style="1090" customWidth="1"/>
    <col min="5635" max="5635" width="19.140625" style="1090" customWidth="1"/>
    <col min="5636" max="5888" width="9.140625" style="1090"/>
    <col min="5889" max="5889" width="8.140625" style="1090" customWidth="1"/>
    <col min="5890" max="5890" width="82" style="1090" customWidth="1"/>
    <col min="5891" max="5891" width="19.140625" style="1090" customWidth="1"/>
    <col min="5892" max="6144" width="9.140625" style="1090"/>
    <col min="6145" max="6145" width="8.140625" style="1090" customWidth="1"/>
    <col min="6146" max="6146" width="82" style="1090" customWidth="1"/>
    <col min="6147" max="6147" width="19.140625" style="1090" customWidth="1"/>
    <col min="6148" max="6400" width="9.140625" style="1090"/>
    <col min="6401" max="6401" width="8.140625" style="1090" customWidth="1"/>
    <col min="6402" max="6402" width="82" style="1090" customWidth="1"/>
    <col min="6403" max="6403" width="19.140625" style="1090" customWidth="1"/>
    <col min="6404" max="6656" width="9.140625" style="1090"/>
    <col min="6657" max="6657" width="8.140625" style="1090" customWidth="1"/>
    <col min="6658" max="6658" width="82" style="1090" customWidth="1"/>
    <col min="6659" max="6659" width="19.140625" style="1090" customWidth="1"/>
    <col min="6660" max="6912" width="9.140625" style="1090"/>
    <col min="6913" max="6913" width="8.140625" style="1090" customWidth="1"/>
    <col min="6914" max="6914" width="82" style="1090" customWidth="1"/>
    <col min="6915" max="6915" width="19.140625" style="1090" customWidth="1"/>
    <col min="6916" max="7168" width="9.140625" style="1090"/>
    <col min="7169" max="7169" width="8.140625" style="1090" customWidth="1"/>
    <col min="7170" max="7170" width="82" style="1090" customWidth="1"/>
    <col min="7171" max="7171" width="19.140625" style="1090" customWidth="1"/>
    <col min="7172" max="7424" width="9.140625" style="1090"/>
    <col min="7425" max="7425" width="8.140625" style="1090" customWidth="1"/>
    <col min="7426" max="7426" width="82" style="1090" customWidth="1"/>
    <col min="7427" max="7427" width="19.140625" style="1090" customWidth="1"/>
    <col min="7428" max="7680" width="9.140625" style="1090"/>
    <col min="7681" max="7681" width="8.140625" style="1090" customWidth="1"/>
    <col min="7682" max="7682" width="82" style="1090" customWidth="1"/>
    <col min="7683" max="7683" width="19.140625" style="1090" customWidth="1"/>
    <col min="7684" max="7936" width="9.140625" style="1090"/>
    <col min="7937" max="7937" width="8.140625" style="1090" customWidth="1"/>
    <col min="7938" max="7938" width="82" style="1090" customWidth="1"/>
    <col min="7939" max="7939" width="19.140625" style="1090" customWidth="1"/>
    <col min="7940" max="8192" width="9.140625" style="1090"/>
    <col min="8193" max="8193" width="8.140625" style="1090" customWidth="1"/>
    <col min="8194" max="8194" width="82" style="1090" customWidth="1"/>
    <col min="8195" max="8195" width="19.140625" style="1090" customWidth="1"/>
    <col min="8196" max="8448" width="9.140625" style="1090"/>
    <col min="8449" max="8449" width="8.140625" style="1090" customWidth="1"/>
    <col min="8450" max="8450" width="82" style="1090" customWidth="1"/>
    <col min="8451" max="8451" width="19.140625" style="1090" customWidth="1"/>
    <col min="8452" max="8704" width="9.140625" style="1090"/>
    <col min="8705" max="8705" width="8.140625" style="1090" customWidth="1"/>
    <col min="8706" max="8706" width="82" style="1090" customWidth="1"/>
    <col min="8707" max="8707" width="19.140625" style="1090" customWidth="1"/>
    <col min="8708" max="8960" width="9.140625" style="1090"/>
    <col min="8961" max="8961" width="8.140625" style="1090" customWidth="1"/>
    <col min="8962" max="8962" width="82" style="1090" customWidth="1"/>
    <col min="8963" max="8963" width="19.140625" style="1090" customWidth="1"/>
    <col min="8964" max="9216" width="9.140625" style="1090"/>
    <col min="9217" max="9217" width="8.140625" style="1090" customWidth="1"/>
    <col min="9218" max="9218" width="82" style="1090" customWidth="1"/>
    <col min="9219" max="9219" width="19.140625" style="1090" customWidth="1"/>
    <col min="9220" max="9472" width="9.140625" style="1090"/>
    <col min="9473" max="9473" width="8.140625" style="1090" customWidth="1"/>
    <col min="9474" max="9474" width="82" style="1090" customWidth="1"/>
    <col min="9475" max="9475" width="19.140625" style="1090" customWidth="1"/>
    <col min="9476" max="9728" width="9.140625" style="1090"/>
    <col min="9729" max="9729" width="8.140625" style="1090" customWidth="1"/>
    <col min="9730" max="9730" width="82" style="1090" customWidth="1"/>
    <col min="9731" max="9731" width="19.140625" style="1090" customWidth="1"/>
    <col min="9732" max="9984" width="9.140625" style="1090"/>
    <col min="9985" max="9985" width="8.140625" style="1090" customWidth="1"/>
    <col min="9986" max="9986" width="82" style="1090" customWidth="1"/>
    <col min="9987" max="9987" width="19.140625" style="1090" customWidth="1"/>
    <col min="9988" max="10240" width="9.140625" style="1090"/>
    <col min="10241" max="10241" width="8.140625" style="1090" customWidth="1"/>
    <col min="10242" max="10242" width="82" style="1090" customWidth="1"/>
    <col min="10243" max="10243" width="19.140625" style="1090" customWidth="1"/>
    <col min="10244" max="10496" width="9.140625" style="1090"/>
    <col min="10497" max="10497" width="8.140625" style="1090" customWidth="1"/>
    <col min="10498" max="10498" width="82" style="1090" customWidth="1"/>
    <col min="10499" max="10499" width="19.140625" style="1090" customWidth="1"/>
    <col min="10500" max="10752" width="9.140625" style="1090"/>
    <col min="10753" max="10753" width="8.140625" style="1090" customWidth="1"/>
    <col min="10754" max="10754" width="82" style="1090" customWidth="1"/>
    <col min="10755" max="10755" width="19.140625" style="1090" customWidth="1"/>
    <col min="10756" max="11008" width="9.140625" style="1090"/>
    <col min="11009" max="11009" width="8.140625" style="1090" customWidth="1"/>
    <col min="11010" max="11010" width="82" style="1090" customWidth="1"/>
    <col min="11011" max="11011" width="19.140625" style="1090" customWidth="1"/>
    <col min="11012" max="11264" width="9.140625" style="1090"/>
    <col min="11265" max="11265" width="8.140625" style="1090" customWidth="1"/>
    <col min="11266" max="11266" width="82" style="1090" customWidth="1"/>
    <col min="11267" max="11267" width="19.140625" style="1090" customWidth="1"/>
    <col min="11268" max="11520" width="9.140625" style="1090"/>
    <col min="11521" max="11521" width="8.140625" style="1090" customWidth="1"/>
    <col min="11522" max="11522" width="82" style="1090" customWidth="1"/>
    <col min="11523" max="11523" width="19.140625" style="1090" customWidth="1"/>
    <col min="11524" max="11776" width="9.140625" style="1090"/>
    <col min="11777" max="11777" width="8.140625" style="1090" customWidth="1"/>
    <col min="11778" max="11778" width="82" style="1090" customWidth="1"/>
    <col min="11779" max="11779" width="19.140625" style="1090" customWidth="1"/>
    <col min="11780" max="12032" width="9.140625" style="1090"/>
    <col min="12033" max="12033" width="8.140625" style="1090" customWidth="1"/>
    <col min="12034" max="12034" width="82" style="1090" customWidth="1"/>
    <col min="12035" max="12035" width="19.140625" style="1090" customWidth="1"/>
    <col min="12036" max="12288" width="9.140625" style="1090"/>
    <col min="12289" max="12289" width="8.140625" style="1090" customWidth="1"/>
    <col min="12290" max="12290" width="82" style="1090" customWidth="1"/>
    <col min="12291" max="12291" width="19.140625" style="1090" customWidth="1"/>
    <col min="12292" max="12544" width="9.140625" style="1090"/>
    <col min="12545" max="12545" width="8.140625" style="1090" customWidth="1"/>
    <col min="12546" max="12546" width="82" style="1090" customWidth="1"/>
    <col min="12547" max="12547" width="19.140625" style="1090" customWidth="1"/>
    <col min="12548" max="12800" width="9.140625" style="1090"/>
    <col min="12801" max="12801" width="8.140625" style="1090" customWidth="1"/>
    <col min="12802" max="12802" width="82" style="1090" customWidth="1"/>
    <col min="12803" max="12803" width="19.140625" style="1090" customWidth="1"/>
    <col min="12804" max="13056" width="9.140625" style="1090"/>
    <col min="13057" max="13057" width="8.140625" style="1090" customWidth="1"/>
    <col min="13058" max="13058" width="82" style="1090" customWidth="1"/>
    <col min="13059" max="13059" width="19.140625" style="1090" customWidth="1"/>
    <col min="13060" max="13312" width="9.140625" style="1090"/>
    <col min="13313" max="13313" width="8.140625" style="1090" customWidth="1"/>
    <col min="13314" max="13314" width="82" style="1090" customWidth="1"/>
    <col min="13315" max="13315" width="19.140625" style="1090" customWidth="1"/>
    <col min="13316" max="13568" width="9.140625" style="1090"/>
    <col min="13569" max="13569" width="8.140625" style="1090" customWidth="1"/>
    <col min="13570" max="13570" width="82" style="1090" customWidth="1"/>
    <col min="13571" max="13571" width="19.140625" style="1090" customWidth="1"/>
    <col min="13572" max="13824" width="9.140625" style="1090"/>
    <col min="13825" max="13825" width="8.140625" style="1090" customWidth="1"/>
    <col min="13826" max="13826" width="82" style="1090" customWidth="1"/>
    <col min="13827" max="13827" width="19.140625" style="1090" customWidth="1"/>
    <col min="13828" max="14080" width="9.140625" style="1090"/>
    <col min="14081" max="14081" width="8.140625" style="1090" customWidth="1"/>
    <col min="14082" max="14082" width="82" style="1090" customWidth="1"/>
    <col min="14083" max="14083" width="19.140625" style="1090" customWidth="1"/>
    <col min="14084" max="14336" width="9.140625" style="1090"/>
    <col min="14337" max="14337" width="8.140625" style="1090" customWidth="1"/>
    <col min="14338" max="14338" width="82" style="1090" customWidth="1"/>
    <col min="14339" max="14339" width="19.140625" style="1090" customWidth="1"/>
    <col min="14340" max="14592" width="9.140625" style="1090"/>
    <col min="14593" max="14593" width="8.140625" style="1090" customWidth="1"/>
    <col min="14594" max="14594" width="82" style="1090" customWidth="1"/>
    <col min="14595" max="14595" width="19.140625" style="1090" customWidth="1"/>
    <col min="14596" max="14848" width="9.140625" style="1090"/>
    <col min="14849" max="14849" width="8.140625" style="1090" customWidth="1"/>
    <col min="14850" max="14850" width="82" style="1090" customWidth="1"/>
    <col min="14851" max="14851" width="19.140625" style="1090" customWidth="1"/>
    <col min="14852" max="15104" width="9.140625" style="1090"/>
    <col min="15105" max="15105" width="8.140625" style="1090" customWidth="1"/>
    <col min="15106" max="15106" width="82" style="1090" customWidth="1"/>
    <col min="15107" max="15107" width="19.140625" style="1090" customWidth="1"/>
    <col min="15108" max="15360" width="9.140625" style="1090"/>
    <col min="15361" max="15361" width="8.140625" style="1090" customWidth="1"/>
    <col min="15362" max="15362" width="82" style="1090" customWidth="1"/>
    <col min="15363" max="15363" width="19.140625" style="1090" customWidth="1"/>
    <col min="15364" max="15616" width="9.140625" style="1090"/>
    <col min="15617" max="15617" width="8.140625" style="1090" customWidth="1"/>
    <col min="15618" max="15618" width="82" style="1090" customWidth="1"/>
    <col min="15619" max="15619" width="19.140625" style="1090" customWidth="1"/>
    <col min="15620" max="15872" width="9.140625" style="1090"/>
    <col min="15873" max="15873" width="8.140625" style="1090" customWidth="1"/>
    <col min="15874" max="15874" width="82" style="1090" customWidth="1"/>
    <col min="15875" max="15875" width="19.140625" style="1090" customWidth="1"/>
    <col min="15876" max="16128" width="9.140625" style="1090"/>
    <col min="16129" max="16129" width="8.140625" style="1090" customWidth="1"/>
    <col min="16130" max="16130" width="82" style="1090" customWidth="1"/>
    <col min="16131" max="16131" width="19.140625" style="1090" customWidth="1"/>
    <col min="16132" max="16384" width="9.140625" style="1090"/>
  </cols>
  <sheetData>
    <row r="1" spans="1:4" ht="15.75" x14ac:dyDescent="0.25">
      <c r="A1" s="1091" t="s">
        <v>2069</v>
      </c>
      <c r="B1" s="1091"/>
      <c r="C1" s="1091"/>
    </row>
    <row r="2" spans="1:4" ht="42.75" customHeight="1" x14ac:dyDescent="0.25">
      <c r="A2" s="1091"/>
      <c r="B2" s="1091"/>
      <c r="C2" s="1091"/>
    </row>
    <row r="3" spans="1:4" ht="15.75" x14ac:dyDescent="0.25">
      <c r="A3" s="1756" t="s">
        <v>1894</v>
      </c>
      <c r="B3" s="1756"/>
      <c r="C3" s="1756"/>
    </row>
    <row r="4" spans="1:4" ht="15.75" x14ac:dyDescent="0.25">
      <c r="A4" s="1756" t="s">
        <v>1896</v>
      </c>
      <c r="B4" s="1756"/>
      <c r="C4" s="1756"/>
    </row>
    <row r="5" spans="1:4" ht="27" customHeight="1" x14ac:dyDescent="0.2"/>
    <row r="6" spans="1:4" ht="16.5" customHeight="1" x14ac:dyDescent="0.2">
      <c r="A6" s="1760" t="s">
        <v>1839</v>
      </c>
      <c r="B6" s="1761"/>
      <c r="C6" s="1761"/>
    </row>
    <row r="7" spans="1:4" ht="14.25" customHeight="1" x14ac:dyDescent="0.25">
      <c r="A7" s="1756" t="s">
        <v>1898</v>
      </c>
      <c r="B7" s="1756"/>
      <c r="C7" s="1756"/>
    </row>
    <row r="8" spans="1:4" ht="34.5" customHeight="1" x14ac:dyDescent="0.2">
      <c r="A8" s="1160"/>
      <c r="B8" s="1161"/>
      <c r="C8" s="1162" t="s">
        <v>1897</v>
      </c>
    </row>
    <row r="9" spans="1:4" ht="24.95" customHeight="1" x14ac:dyDescent="0.2">
      <c r="A9" s="1163" t="s">
        <v>1822</v>
      </c>
      <c r="B9" s="1164" t="s">
        <v>1807</v>
      </c>
      <c r="C9" s="1164" t="s">
        <v>1840</v>
      </c>
    </row>
    <row r="10" spans="1:4" ht="24.95" customHeight="1" x14ac:dyDescent="0.2">
      <c r="A10" s="1178">
        <v>1</v>
      </c>
      <c r="B10" s="1179" t="s">
        <v>1841</v>
      </c>
      <c r="C10" s="1180">
        <v>1659550</v>
      </c>
      <c r="D10" s="1159"/>
    </row>
    <row r="11" spans="1:4" ht="24.95" customHeight="1" x14ac:dyDescent="0.2">
      <c r="A11" s="1178">
        <v>2</v>
      </c>
      <c r="B11" s="1179" t="s">
        <v>1842</v>
      </c>
      <c r="C11" s="1180">
        <v>147504558</v>
      </c>
      <c r="D11" s="1159"/>
    </row>
    <row r="12" spans="1:4" ht="24.95" customHeight="1" x14ac:dyDescent="0.2">
      <c r="A12" s="1181">
        <v>3</v>
      </c>
      <c r="B12" s="1182" t="s">
        <v>1843</v>
      </c>
      <c r="C12" s="1183">
        <v>-145845008</v>
      </c>
      <c r="D12" s="1159"/>
    </row>
    <row r="13" spans="1:4" ht="24.95" customHeight="1" x14ac:dyDescent="0.2">
      <c r="A13" s="1178">
        <v>4</v>
      </c>
      <c r="B13" s="1179" t="s">
        <v>1844</v>
      </c>
      <c r="C13" s="1180">
        <v>146570723</v>
      </c>
      <c r="D13" s="1159"/>
    </row>
    <row r="14" spans="1:4" ht="24.95" customHeight="1" x14ac:dyDescent="0.2">
      <c r="A14" s="1178">
        <v>6</v>
      </c>
      <c r="B14" s="1179" t="s">
        <v>1846</v>
      </c>
      <c r="C14" s="1180">
        <v>146570723</v>
      </c>
      <c r="D14" s="1159"/>
    </row>
    <row r="15" spans="1:4" ht="24.95" customHeight="1" x14ac:dyDescent="0.2">
      <c r="A15" s="1181">
        <v>7</v>
      </c>
      <c r="B15" s="1182" t="s">
        <v>1847</v>
      </c>
      <c r="C15" s="1183">
        <v>725715</v>
      </c>
      <c r="D15" s="1159"/>
    </row>
    <row r="16" spans="1:4" ht="24.95" customHeight="1" x14ac:dyDescent="0.2">
      <c r="A16" s="1181">
        <v>15</v>
      </c>
      <c r="B16" s="1182" t="s">
        <v>1848</v>
      </c>
      <c r="C16" s="1183">
        <v>725715</v>
      </c>
      <c r="D16" s="1159" t="s">
        <v>1900</v>
      </c>
    </row>
    <row r="17" spans="1:4" ht="24.95" customHeight="1" x14ac:dyDescent="0.2">
      <c r="A17" s="1181">
        <v>16</v>
      </c>
      <c r="B17" s="1182" t="s">
        <v>1849</v>
      </c>
      <c r="C17" s="1183">
        <v>558253</v>
      </c>
      <c r="D17" s="1159"/>
    </row>
    <row r="18" spans="1:4" ht="24.95" customHeight="1" x14ac:dyDescent="0.2">
      <c r="A18" s="1181">
        <v>17</v>
      </c>
      <c r="B18" s="1182" t="s">
        <v>1850</v>
      </c>
      <c r="C18" s="1183">
        <v>167462</v>
      </c>
      <c r="D18" s="1159"/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100" zoomScaleSheetLayoutView="100" workbookViewId="0"/>
  </sheetViews>
  <sheetFormatPr defaultRowHeight="12.75" x14ac:dyDescent="0.2"/>
  <cols>
    <col min="1" max="1" width="8.140625" style="1090" customWidth="1"/>
    <col min="2" max="2" width="82" style="1090" customWidth="1"/>
    <col min="3" max="3" width="19.140625" style="1090" customWidth="1"/>
    <col min="4" max="4" width="14.140625" style="1090" customWidth="1"/>
    <col min="5" max="256" width="9.140625" style="1090"/>
    <col min="257" max="257" width="8.140625" style="1090" customWidth="1"/>
    <col min="258" max="258" width="82" style="1090" customWidth="1"/>
    <col min="259" max="259" width="19.140625" style="1090" customWidth="1"/>
    <col min="260" max="512" width="9.140625" style="1090"/>
    <col min="513" max="513" width="8.140625" style="1090" customWidth="1"/>
    <col min="514" max="514" width="82" style="1090" customWidth="1"/>
    <col min="515" max="515" width="19.140625" style="1090" customWidth="1"/>
    <col min="516" max="768" width="9.140625" style="1090"/>
    <col min="769" max="769" width="8.140625" style="1090" customWidth="1"/>
    <col min="770" max="770" width="82" style="1090" customWidth="1"/>
    <col min="771" max="771" width="19.140625" style="1090" customWidth="1"/>
    <col min="772" max="1024" width="9.140625" style="1090"/>
    <col min="1025" max="1025" width="8.140625" style="1090" customWidth="1"/>
    <col min="1026" max="1026" width="82" style="1090" customWidth="1"/>
    <col min="1027" max="1027" width="19.140625" style="1090" customWidth="1"/>
    <col min="1028" max="1280" width="9.140625" style="1090"/>
    <col min="1281" max="1281" width="8.140625" style="1090" customWidth="1"/>
    <col min="1282" max="1282" width="82" style="1090" customWidth="1"/>
    <col min="1283" max="1283" width="19.140625" style="1090" customWidth="1"/>
    <col min="1284" max="1536" width="9.140625" style="1090"/>
    <col min="1537" max="1537" width="8.140625" style="1090" customWidth="1"/>
    <col min="1538" max="1538" width="82" style="1090" customWidth="1"/>
    <col min="1539" max="1539" width="19.140625" style="1090" customWidth="1"/>
    <col min="1540" max="1792" width="9.140625" style="1090"/>
    <col min="1793" max="1793" width="8.140625" style="1090" customWidth="1"/>
    <col min="1794" max="1794" width="82" style="1090" customWidth="1"/>
    <col min="1795" max="1795" width="19.140625" style="1090" customWidth="1"/>
    <col min="1796" max="2048" width="9.140625" style="1090"/>
    <col min="2049" max="2049" width="8.140625" style="1090" customWidth="1"/>
    <col min="2050" max="2050" width="82" style="1090" customWidth="1"/>
    <col min="2051" max="2051" width="19.140625" style="1090" customWidth="1"/>
    <col min="2052" max="2304" width="9.140625" style="1090"/>
    <col min="2305" max="2305" width="8.140625" style="1090" customWidth="1"/>
    <col min="2306" max="2306" width="82" style="1090" customWidth="1"/>
    <col min="2307" max="2307" width="19.140625" style="1090" customWidth="1"/>
    <col min="2308" max="2560" width="9.140625" style="1090"/>
    <col min="2561" max="2561" width="8.140625" style="1090" customWidth="1"/>
    <col min="2562" max="2562" width="82" style="1090" customWidth="1"/>
    <col min="2563" max="2563" width="19.140625" style="1090" customWidth="1"/>
    <col min="2564" max="2816" width="9.140625" style="1090"/>
    <col min="2817" max="2817" width="8.140625" style="1090" customWidth="1"/>
    <col min="2818" max="2818" width="82" style="1090" customWidth="1"/>
    <col min="2819" max="2819" width="19.140625" style="1090" customWidth="1"/>
    <col min="2820" max="3072" width="9.140625" style="1090"/>
    <col min="3073" max="3073" width="8.140625" style="1090" customWidth="1"/>
    <col min="3074" max="3074" width="82" style="1090" customWidth="1"/>
    <col min="3075" max="3075" width="19.140625" style="1090" customWidth="1"/>
    <col min="3076" max="3328" width="9.140625" style="1090"/>
    <col min="3329" max="3329" width="8.140625" style="1090" customWidth="1"/>
    <col min="3330" max="3330" width="82" style="1090" customWidth="1"/>
    <col min="3331" max="3331" width="19.140625" style="1090" customWidth="1"/>
    <col min="3332" max="3584" width="9.140625" style="1090"/>
    <col min="3585" max="3585" width="8.140625" style="1090" customWidth="1"/>
    <col min="3586" max="3586" width="82" style="1090" customWidth="1"/>
    <col min="3587" max="3587" width="19.140625" style="1090" customWidth="1"/>
    <col min="3588" max="3840" width="9.140625" style="1090"/>
    <col min="3841" max="3841" width="8.140625" style="1090" customWidth="1"/>
    <col min="3842" max="3842" width="82" style="1090" customWidth="1"/>
    <col min="3843" max="3843" width="19.140625" style="1090" customWidth="1"/>
    <col min="3844" max="4096" width="9.140625" style="1090"/>
    <col min="4097" max="4097" width="8.140625" style="1090" customWidth="1"/>
    <col min="4098" max="4098" width="82" style="1090" customWidth="1"/>
    <col min="4099" max="4099" width="19.140625" style="1090" customWidth="1"/>
    <col min="4100" max="4352" width="9.140625" style="1090"/>
    <col min="4353" max="4353" width="8.140625" style="1090" customWidth="1"/>
    <col min="4354" max="4354" width="82" style="1090" customWidth="1"/>
    <col min="4355" max="4355" width="19.140625" style="1090" customWidth="1"/>
    <col min="4356" max="4608" width="9.140625" style="1090"/>
    <col min="4609" max="4609" width="8.140625" style="1090" customWidth="1"/>
    <col min="4610" max="4610" width="82" style="1090" customWidth="1"/>
    <col min="4611" max="4611" width="19.140625" style="1090" customWidth="1"/>
    <col min="4612" max="4864" width="9.140625" style="1090"/>
    <col min="4865" max="4865" width="8.140625" style="1090" customWidth="1"/>
    <col min="4866" max="4866" width="82" style="1090" customWidth="1"/>
    <col min="4867" max="4867" width="19.140625" style="1090" customWidth="1"/>
    <col min="4868" max="5120" width="9.140625" style="1090"/>
    <col min="5121" max="5121" width="8.140625" style="1090" customWidth="1"/>
    <col min="5122" max="5122" width="82" style="1090" customWidth="1"/>
    <col min="5123" max="5123" width="19.140625" style="1090" customWidth="1"/>
    <col min="5124" max="5376" width="9.140625" style="1090"/>
    <col min="5377" max="5377" width="8.140625" style="1090" customWidth="1"/>
    <col min="5378" max="5378" width="82" style="1090" customWidth="1"/>
    <col min="5379" max="5379" width="19.140625" style="1090" customWidth="1"/>
    <col min="5380" max="5632" width="9.140625" style="1090"/>
    <col min="5633" max="5633" width="8.140625" style="1090" customWidth="1"/>
    <col min="5634" max="5634" width="82" style="1090" customWidth="1"/>
    <col min="5635" max="5635" width="19.140625" style="1090" customWidth="1"/>
    <col min="5636" max="5888" width="9.140625" style="1090"/>
    <col min="5889" max="5889" width="8.140625" style="1090" customWidth="1"/>
    <col min="5890" max="5890" width="82" style="1090" customWidth="1"/>
    <col min="5891" max="5891" width="19.140625" style="1090" customWidth="1"/>
    <col min="5892" max="6144" width="9.140625" style="1090"/>
    <col min="6145" max="6145" width="8.140625" style="1090" customWidth="1"/>
    <col min="6146" max="6146" width="82" style="1090" customWidth="1"/>
    <col min="6147" max="6147" width="19.140625" style="1090" customWidth="1"/>
    <col min="6148" max="6400" width="9.140625" style="1090"/>
    <col min="6401" max="6401" width="8.140625" style="1090" customWidth="1"/>
    <col min="6402" max="6402" width="82" style="1090" customWidth="1"/>
    <col min="6403" max="6403" width="19.140625" style="1090" customWidth="1"/>
    <col min="6404" max="6656" width="9.140625" style="1090"/>
    <col min="6657" max="6657" width="8.140625" style="1090" customWidth="1"/>
    <col min="6658" max="6658" width="82" style="1090" customWidth="1"/>
    <col min="6659" max="6659" width="19.140625" style="1090" customWidth="1"/>
    <col min="6660" max="6912" width="9.140625" style="1090"/>
    <col min="6913" max="6913" width="8.140625" style="1090" customWidth="1"/>
    <col min="6914" max="6914" width="82" style="1090" customWidth="1"/>
    <col min="6915" max="6915" width="19.140625" style="1090" customWidth="1"/>
    <col min="6916" max="7168" width="9.140625" style="1090"/>
    <col min="7169" max="7169" width="8.140625" style="1090" customWidth="1"/>
    <col min="7170" max="7170" width="82" style="1090" customWidth="1"/>
    <col min="7171" max="7171" width="19.140625" style="1090" customWidth="1"/>
    <col min="7172" max="7424" width="9.140625" style="1090"/>
    <col min="7425" max="7425" width="8.140625" style="1090" customWidth="1"/>
    <col min="7426" max="7426" width="82" style="1090" customWidth="1"/>
    <col min="7427" max="7427" width="19.140625" style="1090" customWidth="1"/>
    <col min="7428" max="7680" width="9.140625" style="1090"/>
    <col min="7681" max="7681" width="8.140625" style="1090" customWidth="1"/>
    <col min="7682" max="7682" width="82" style="1090" customWidth="1"/>
    <col min="7683" max="7683" width="19.140625" style="1090" customWidth="1"/>
    <col min="7684" max="7936" width="9.140625" style="1090"/>
    <col min="7937" max="7937" width="8.140625" style="1090" customWidth="1"/>
    <col min="7938" max="7938" width="82" style="1090" customWidth="1"/>
    <col min="7939" max="7939" width="19.140625" style="1090" customWidth="1"/>
    <col min="7940" max="8192" width="9.140625" style="1090"/>
    <col min="8193" max="8193" width="8.140625" style="1090" customWidth="1"/>
    <col min="8194" max="8194" width="82" style="1090" customWidth="1"/>
    <col min="8195" max="8195" width="19.140625" style="1090" customWidth="1"/>
    <col min="8196" max="8448" width="9.140625" style="1090"/>
    <col min="8449" max="8449" width="8.140625" style="1090" customWidth="1"/>
    <col min="8450" max="8450" width="82" style="1090" customWidth="1"/>
    <col min="8451" max="8451" width="19.140625" style="1090" customWidth="1"/>
    <col min="8452" max="8704" width="9.140625" style="1090"/>
    <col min="8705" max="8705" width="8.140625" style="1090" customWidth="1"/>
    <col min="8706" max="8706" width="82" style="1090" customWidth="1"/>
    <col min="8707" max="8707" width="19.140625" style="1090" customWidth="1"/>
    <col min="8708" max="8960" width="9.140625" style="1090"/>
    <col min="8961" max="8961" width="8.140625" style="1090" customWidth="1"/>
    <col min="8962" max="8962" width="82" style="1090" customWidth="1"/>
    <col min="8963" max="8963" width="19.140625" style="1090" customWidth="1"/>
    <col min="8964" max="9216" width="9.140625" style="1090"/>
    <col min="9217" max="9217" width="8.140625" style="1090" customWidth="1"/>
    <col min="9218" max="9218" width="82" style="1090" customWidth="1"/>
    <col min="9219" max="9219" width="19.140625" style="1090" customWidth="1"/>
    <col min="9220" max="9472" width="9.140625" style="1090"/>
    <col min="9473" max="9473" width="8.140625" style="1090" customWidth="1"/>
    <col min="9474" max="9474" width="82" style="1090" customWidth="1"/>
    <col min="9475" max="9475" width="19.140625" style="1090" customWidth="1"/>
    <col min="9476" max="9728" width="9.140625" style="1090"/>
    <col min="9729" max="9729" width="8.140625" style="1090" customWidth="1"/>
    <col min="9730" max="9730" width="82" style="1090" customWidth="1"/>
    <col min="9731" max="9731" width="19.140625" style="1090" customWidth="1"/>
    <col min="9732" max="9984" width="9.140625" style="1090"/>
    <col min="9985" max="9985" width="8.140625" style="1090" customWidth="1"/>
    <col min="9986" max="9986" width="82" style="1090" customWidth="1"/>
    <col min="9987" max="9987" width="19.140625" style="1090" customWidth="1"/>
    <col min="9988" max="10240" width="9.140625" style="1090"/>
    <col min="10241" max="10241" width="8.140625" style="1090" customWidth="1"/>
    <col min="10242" max="10242" width="82" style="1090" customWidth="1"/>
    <col min="10243" max="10243" width="19.140625" style="1090" customWidth="1"/>
    <col min="10244" max="10496" width="9.140625" style="1090"/>
    <col min="10497" max="10497" width="8.140625" style="1090" customWidth="1"/>
    <col min="10498" max="10498" width="82" style="1090" customWidth="1"/>
    <col min="10499" max="10499" width="19.140625" style="1090" customWidth="1"/>
    <col min="10500" max="10752" width="9.140625" style="1090"/>
    <col min="10753" max="10753" width="8.140625" style="1090" customWidth="1"/>
    <col min="10754" max="10754" width="82" style="1090" customWidth="1"/>
    <col min="10755" max="10755" width="19.140625" style="1090" customWidth="1"/>
    <col min="10756" max="11008" width="9.140625" style="1090"/>
    <col min="11009" max="11009" width="8.140625" style="1090" customWidth="1"/>
    <col min="11010" max="11010" width="82" style="1090" customWidth="1"/>
    <col min="11011" max="11011" width="19.140625" style="1090" customWidth="1"/>
    <col min="11012" max="11264" width="9.140625" style="1090"/>
    <col min="11265" max="11265" width="8.140625" style="1090" customWidth="1"/>
    <col min="11266" max="11266" width="82" style="1090" customWidth="1"/>
    <col min="11267" max="11267" width="19.140625" style="1090" customWidth="1"/>
    <col min="11268" max="11520" width="9.140625" style="1090"/>
    <col min="11521" max="11521" width="8.140625" style="1090" customWidth="1"/>
    <col min="11522" max="11522" width="82" style="1090" customWidth="1"/>
    <col min="11523" max="11523" width="19.140625" style="1090" customWidth="1"/>
    <col min="11524" max="11776" width="9.140625" style="1090"/>
    <col min="11777" max="11777" width="8.140625" style="1090" customWidth="1"/>
    <col min="11778" max="11778" width="82" style="1090" customWidth="1"/>
    <col min="11779" max="11779" width="19.140625" style="1090" customWidth="1"/>
    <col min="11780" max="12032" width="9.140625" style="1090"/>
    <col min="12033" max="12033" width="8.140625" style="1090" customWidth="1"/>
    <col min="12034" max="12034" width="82" style="1090" customWidth="1"/>
    <col min="12035" max="12035" width="19.140625" style="1090" customWidth="1"/>
    <col min="12036" max="12288" width="9.140625" style="1090"/>
    <col min="12289" max="12289" width="8.140625" style="1090" customWidth="1"/>
    <col min="12290" max="12290" width="82" style="1090" customWidth="1"/>
    <col min="12291" max="12291" width="19.140625" style="1090" customWidth="1"/>
    <col min="12292" max="12544" width="9.140625" style="1090"/>
    <col min="12545" max="12545" width="8.140625" style="1090" customWidth="1"/>
    <col min="12546" max="12546" width="82" style="1090" customWidth="1"/>
    <col min="12547" max="12547" width="19.140625" style="1090" customWidth="1"/>
    <col min="12548" max="12800" width="9.140625" style="1090"/>
    <col min="12801" max="12801" width="8.140625" style="1090" customWidth="1"/>
    <col min="12802" max="12802" width="82" style="1090" customWidth="1"/>
    <col min="12803" max="12803" width="19.140625" style="1090" customWidth="1"/>
    <col min="12804" max="13056" width="9.140625" style="1090"/>
    <col min="13057" max="13057" width="8.140625" style="1090" customWidth="1"/>
    <col min="13058" max="13058" width="82" style="1090" customWidth="1"/>
    <col min="13059" max="13059" width="19.140625" style="1090" customWidth="1"/>
    <col min="13060" max="13312" width="9.140625" style="1090"/>
    <col min="13313" max="13313" width="8.140625" style="1090" customWidth="1"/>
    <col min="13314" max="13314" width="82" style="1090" customWidth="1"/>
    <col min="13315" max="13315" width="19.140625" style="1090" customWidth="1"/>
    <col min="13316" max="13568" width="9.140625" style="1090"/>
    <col min="13569" max="13569" width="8.140625" style="1090" customWidth="1"/>
    <col min="13570" max="13570" width="82" style="1090" customWidth="1"/>
    <col min="13571" max="13571" width="19.140625" style="1090" customWidth="1"/>
    <col min="13572" max="13824" width="9.140625" style="1090"/>
    <col min="13825" max="13825" width="8.140625" style="1090" customWidth="1"/>
    <col min="13826" max="13826" width="82" style="1090" customWidth="1"/>
    <col min="13827" max="13827" width="19.140625" style="1090" customWidth="1"/>
    <col min="13828" max="14080" width="9.140625" style="1090"/>
    <col min="14081" max="14081" width="8.140625" style="1090" customWidth="1"/>
    <col min="14082" max="14082" width="82" style="1090" customWidth="1"/>
    <col min="14083" max="14083" width="19.140625" style="1090" customWidth="1"/>
    <col min="14084" max="14336" width="9.140625" style="1090"/>
    <col min="14337" max="14337" width="8.140625" style="1090" customWidth="1"/>
    <col min="14338" max="14338" width="82" style="1090" customWidth="1"/>
    <col min="14339" max="14339" width="19.140625" style="1090" customWidth="1"/>
    <col min="14340" max="14592" width="9.140625" style="1090"/>
    <col min="14593" max="14593" width="8.140625" style="1090" customWidth="1"/>
    <col min="14594" max="14594" width="82" style="1090" customWidth="1"/>
    <col min="14595" max="14595" width="19.140625" style="1090" customWidth="1"/>
    <col min="14596" max="14848" width="9.140625" style="1090"/>
    <col min="14849" max="14849" width="8.140625" style="1090" customWidth="1"/>
    <col min="14850" max="14850" width="82" style="1090" customWidth="1"/>
    <col min="14851" max="14851" width="19.140625" style="1090" customWidth="1"/>
    <col min="14852" max="15104" width="9.140625" style="1090"/>
    <col min="15105" max="15105" width="8.140625" style="1090" customWidth="1"/>
    <col min="15106" max="15106" width="82" style="1090" customWidth="1"/>
    <col min="15107" max="15107" width="19.140625" style="1090" customWidth="1"/>
    <col min="15108" max="15360" width="9.140625" style="1090"/>
    <col min="15361" max="15361" width="8.140625" style="1090" customWidth="1"/>
    <col min="15362" max="15362" width="82" style="1090" customWidth="1"/>
    <col min="15363" max="15363" width="19.140625" style="1090" customWidth="1"/>
    <col min="15364" max="15616" width="9.140625" style="1090"/>
    <col min="15617" max="15617" width="8.140625" style="1090" customWidth="1"/>
    <col min="15618" max="15618" width="82" style="1090" customWidth="1"/>
    <col min="15619" max="15619" width="19.140625" style="1090" customWidth="1"/>
    <col min="15620" max="15872" width="9.140625" style="1090"/>
    <col min="15873" max="15873" width="8.140625" style="1090" customWidth="1"/>
    <col min="15874" max="15874" width="82" style="1090" customWidth="1"/>
    <col min="15875" max="15875" width="19.140625" style="1090" customWidth="1"/>
    <col min="15876" max="16128" width="9.140625" style="1090"/>
    <col min="16129" max="16129" width="8.140625" style="1090" customWidth="1"/>
    <col min="16130" max="16130" width="82" style="1090" customWidth="1"/>
    <col min="16131" max="16131" width="19.140625" style="1090" customWidth="1"/>
    <col min="16132" max="16384" width="9.140625" style="1090"/>
  </cols>
  <sheetData>
    <row r="1" spans="1:4" ht="15.75" x14ac:dyDescent="0.25">
      <c r="A1" s="1091" t="s">
        <v>2070</v>
      </c>
      <c r="B1" s="1091"/>
      <c r="C1" s="1091"/>
    </row>
    <row r="2" spans="1:4" ht="42.75" customHeight="1" x14ac:dyDescent="0.25">
      <c r="A2" s="1091"/>
      <c r="B2" s="1091"/>
      <c r="C2" s="1091"/>
    </row>
    <row r="3" spans="1:4" ht="15.75" x14ac:dyDescent="0.25">
      <c r="A3" s="1756" t="s">
        <v>1894</v>
      </c>
      <c r="B3" s="1756"/>
      <c r="C3" s="1756"/>
    </row>
    <row r="4" spans="1:4" ht="15.75" x14ac:dyDescent="0.25">
      <c r="A4" s="1756" t="s">
        <v>1896</v>
      </c>
      <c r="B4" s="1756"/>
      <c r="C4" s="1756"/>
    </row>
    <row r="5" spans="1:4" ht="27" customHeight="1" x14ac:dyDescent="0.2"/>
    <row r="6" spans="1:4" ht="16.5" customHeight="1" x14ac:dyDescent="0.2">
      <c r="A6" s="1760" t="s">
        <v>1839</v>
      </c>
      <c r="B6" s="1761"/>
      <c r="C6" s="1761"/>
    </row>
    <row r="7" spans="1:4" ht="14.25" customHeight="1" x14ac:dyDescent="0.25">
      <c r="A7" s="1756" t="s">
        <v>1895</v>
      </c>
      <c r="B7" s="1756"/>
      <c r="C7" s="1756"/>
    </row>
    <row r="8" spans="1:4" ht="34.5" customHeight="1" x14ac:dyDescent="0.2">
      <c r="A8" s="1160"/>
      <c r="B8" s="1161"/>
      <c r="C8" s="1162" t="s">
        <v>1897</v>
      </c>
    </row>
    <row r="9" spans="1:4" ht="24.95" customHeight="1" x14ac:dyDescent="0.2">
      <c r="A9" s="1163" t="s">
        <v>1822</v>
      </c>
      <c r="B9" s="1164" t="s">
        <v>1807</v>
      </c>
      <c r="C9" s="1164" t="s">
        <v>1840</v>
      </c>
    </row>
    <row r="10" spans="1:4" ht="24.95" customHeight="1" x14ac:dyDescent="0.2">
      <c r="A10" s="1178">
        <v>1</v>
      </c>
      <c r="B10" s="1179" t="s">
        <v>1841</v>
      </c>
      <c r="C10" s="1180">
        <v>7702272</v>
      </c>
      <c r="D10" s="1159"/>
    </row>
    <row r="11" spans="1:4" ht="24.95" customHeight="1" x14ac:dyDescent="0.2">
      <c r="A11" s="1178">
        <v>2</v>
      </c>
      <c r="B11" s="1179" t="s">
        <v>1842</v>
      </c>
      <c r="C11" s="1180">
        <v>252888914</v>
      </c>
      <c r="D11" s="1159"/>
    </row>
    <row r="12" spans="1:4" ht="24.95" customHeight="1" x14ac:dyDescent="0.2">
      <c r="A12" s="1181">
        <v>3</v>
      </c>
      <c r="B12" s="1182" t="s">
        <v>1843</v>
      </c>
      <c r="C12" s="1183">
        <v>-245186642</v>
      </c>
      <c r="D12" s="1159"/>
    </row>
    <row r="13" spans="1:4" ht="24.95" customHeight="1" x14ac:dyDescent="0.2">
      <c r="A13" s="1178">
        <v>4</v>
      </c>
      <c r="B13" s="1179" t="s">
        <v>1844</v>
      </c>
      <c r="C13" s="1180">
        <v>252154447</v>
      </c>
      <c r="D13" s="1159"/>
    </row>
    <row r="14" spans="1:4" ht="24.95" customHeight="1" x14ac:dyDescent="0.2">
      <c r="A14" s="1178">
        <v>6</v>
      </c>
      <c r="B14" s="1179" t="s">
        <v>1846</v>
      </c>
      <c r="C14" s="1180">
        <v>252154447</v>
      </c>
      <c r="D14" s="1159"/>
    </row>
    <row r="15" spans="1:4" ht="24.95" customHeight="1" x14ac:dyDescent="0.2">
      <c r="A15" s="1181">
        <v>7</v>
      </c>
      <c r="B15" s="1182" t="s">
        <v>1847</v>
      </c>
      <c r="C15" s="1183">
        <v>6967805</v>
      </c>
      <c r="D15" s="1159"/>
    </row>
    <row r="16" spans="1:4" ht="24.95" customHeight="1" x14ac:dyDescent="0.2">
      <c r="A16" s="1181">
        <v>15</v>
      </c>
      <c r="B16" s="1182" t="s">
        <v>1848</v>
      </c>
      <c r="C16" s="1183">
        <v>6967805</v>
      </c>
      <c r="D16" s="1159"/>
    </row>
    <row r="17" spans="1:4" ht="24.95" customHeight="1" x14ac:dyDescent="0.2">
      <c r="A17" s="1181">
        <v>16</v>
      </c>
      <c r="B17" s="1182" t="s">
        <v>1849</v>
      </c>
      <c r="C17" s="1183">
        <v>6967805</v>
      </c>
      <c r="D17" s="1159" t="s">
        <v>1902</v>
      </c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100" zoomScaleSheetLayoutView="100" workbookViewId="0"/>
  </sheetViews>
  <sheetFormatPr defaultRowHeight="12.75" x14ac:dyDescent="0.2"/>
  <cols>
    <col min="1" max="1" width="8.140625" style="1090" customWidth="1"/>
    <col min="2" max="2" width="82" style="1090" customWidth="1"/>
    <col min="3" max="3" width="19.140625" style="1090" customWidth="1"/>
    <col min="4" max="4" width="14.140625" style="1090" customWidth="1"/>
    <col min="5" max="256" width="9.140625" style="1090"/>
    <col min="257" max="257" width="8.140625" style="1090" customWidth="1"/>
    <col min="258" max="258" width="82" style="1090" customWidth="1"/>
    <col min="259" max="259" width="19.140625" style="1090" customWidth="1"/>
    <col min="260" max="512" width="9.140625" style="1090"/>
    <col min="513" max="513" width="8.140625" style="1090" customWidth="1"/>
    <col min="514" max="514" width="82" style="1090" customWidth="1"/>
    <col min="515" max="515" width="19.140625" style="1090" customWidth="1"/>
    <col min="516" max="768" width="9.140625" style="1090"/>
    <col min="769" max="769" width="8.140625" style="1090" customWidth="1"/>
    <col min="770" max="770" width="82" style="1090" customWidth="1"/>
    <col min="771" max="771" width="19.140625" style="1090" customWidth="1"/>
    <col min="772" max="1024" width="9.140625" style="1090"/>
    <col min="1025" max="1025" width="8.140625" style="1090" customWidth="1"/>
    <col min="1026" max="1026" width="82" style="1090" customWidth="1"/>
    <col min="1027" max="1027" width="19.140625" style="1090" customWidth="1"/>
    <col min="1028" max="1280" width="9.140625" style="1090"/>
    <col min="1281" max="1281" width="8.140625" style="1090" customWidth="1"/>
    <col min="1282" max="1282" width="82" style="1090" customWidth="1"/>
    <col min="1283" max="1283" width="19.140625" style="1090" customWidth="1"/>
    <col min="1284" max="1536" width="9.140625" style="1090"/>
    <col min="1537" max="1537" width="8.140625" style="1090" customWidth="1"/>
    <col min="1538" max="1538" width="82" style="1090" customWidth="1"/>
    <col min="1539" max="1539" width="19.140625" style="1090" customWidth="1"/>
    <col min="1540" max="1792" width="9.140625" style="1090"/>
    <col min="1793" max="1793" width="8.140625" style="1090" customWidth="1"/>
    <col min="1794" max="1794" width="82" style="1090" customWidth="1"/>
    <col min="1795" max="1795" width="19.140625" style="1090" customWidth="1"/>
    <col min="1796" max="2048" width="9.140625" style="1090"/>
    <col min="2049" max="2049" width="8.140625" style="1090" customWidth="1"/>
    <col min="2050" max="2050" width="82" style="1090" customWidth="1"/>
    <col min="2051" max="2051" width="19.140625" style="1090" customWidth="1"/>
    <col min="2052" max="2304" width="9.140625" style="1090"/>
    <col min="2305" max="2305" width="8.140625" style="1090" customWidth="1"/>
    <col min="2306" max="2306" width="82" style="1090" customWidth="1"/>
    <col min="2307" max="2307" width="19.140625" style="1090" customWidth="1"/>
    <col min="2308" max="2560" width="9.140625" style="1090"/>
    <col min="2561" max="2561" width="8.140625" style="1090" customWidth="1"/>
    <col min="2562" max="2562" width="82" style="1090" customWidth="1"/>
    <col min="2563" max="2563" width="19.140625" style="1090" customWidth="1"/>
    <col min="2564" max="2816" width="9.140625" style="1090"/>
    <col min="2817" max="2817" width="8.140625" style="1090" customWidth="1"/>
    <col min="2818" max="2818" width="82" style="1090" customWidth="1"/>
    <col min="2819" max="2819" width="19.140625" style="1090" customWidth="1"/>
    <col min="2820" max="3072" width="9.140625" style="1090"/>
    <col min="3073" max="3073" width="8.140625" style="1090" customWidth="1"/>
    <col min="3074" max="3074" width="82" style="1090" customWidth="1"/>
    <col min="3075" max="3075" width="19.140625" style="1090" customWidth="1"/>
    <col min="3076" max="3328" width="9.140625" style="1090"/>
    <col min="3329" max="3329" width="8.140625" style="1090" customWidth="1"/>
    <col min="3330" max="3330" width="82" style="1090" customWidth="1"/>
    <col min="3331" max="3331" width="19.140625" style="1090" customWidth="1"/>
    <col min="3332" max="3584" width="9.140625" style="1090"/>
    <col min="3585" max="3585" width="8.140625" style="1090" customWidth="1"/>
    <col min="3586" max="3586" width="82" style="1090" customWidth="1"/>
    <col min="3587" max="3587" width="19.140625" style="1090" customWidth="1"/>
    <col min="3588" max="3840" width="9.140625" style="1090"/>
    <col min="3841" max="3841" width="8.140625" style="1090" customWidth="1"/>
    <col min="3842" max="3842" width="82" style="1090" customWidth="1"/>
    <col min="3843" max="3843" width="19.140625" style="1090" customWidth="1"/>
    <col min="3844" max="4096" width="9.140625" style="1090"/>
    <col min="4097" max="4097" width="8.140625" style="1090" customWidth="1"/>
    <col min="4098" max="4098" width="82" style="1090" customWidth="1"/>
    <col min="4099" max="4099" width="19.140625" style="1090" customWidth="1"/>
    <col min="4100" max="4352" width="9.140625" style="1090"/>
    <col min="4353" max="4353" width="8.140625" style="1090" customWidth="1"/>
    <col min="4354" max="4354" width="82" style="1090" customWidth="1"/>
    <col min="4355" max="4355" width="19.140625" style="1090" customWidth="1"/>
    <col min="4356" max="4608" width="9.140625" style="1090"/>
    <col min="4609" max="4609" width="8.140625" style="1090" customWidth="1"/>
    <col min="4610" max="4610" width="82" style="1090" customWidth="1"/>
    <col min="4611" max="4611" width="19.140625" style="1090" customWidth="1"/>
    <col min="4612" max="4864" width="9.140625" style="1090"/>
    <col min="4865" max="4865" width="8.140625" style="1090" customWidth="1"/>
    <col min="4866" max="4866" width="82" style="1090" customWidth="1"/>
    <col min="4867" max="4867" width="19.140625" style="1090" customWidth="1"/>
    <col min="4868" max="5120" width="9.140625" style="1090"/>
    <col min="5121" max="5121" width="8.140625" style="1090" customWidth="1"/>
    <col min="5122" max="5122" width="82" style="1090" customWidth="1"/>
    <col min="5123" max="5123" width="19.140625" style="1090" customWidth="1"/>
    <col min="5124" max="5376" width="9.140625" style="1090"/>
    <col min="5377" max="5377" width="8.140625" style="1090" customWidth="1"/>
    <col min="5378" max="5378" width="82" style="1090" customWidth="1"/>
    <col min="5379" max="5379" width="19.140625" style="1090" customWidth="1"/>
    <col min="5380" max="5632" width="9.140625" style="1090"/>
    <col min="5633" max="5633" width="8.140625" style="1090" customWidth="1"/>
    <col min="5634" max="5634" width="82" style="1090" customWidth="1"/>
    <col min="5635" max="5635" width="19.140625" style="1090" customWidth="1"/>
    <col min="5636" max="5888" width="9.140625" style="1090"/>
    <col min="5889" max="5889" width="8.140625" style="1090" customWidth="1"/>
    <col min="5890" max="5890" width="82" style="1090" customWidth="1"/>
    <col min="5891" max="5891" width="19.140625" style="1090" customWidth="1"/>
    <col min="5892" max="6144" width="9.140625" style="1090"/>
    <col min="6145" max="6145" width="8.140625" style="1090" customWidth="1"/>
    <col min="6146" max="6146" width="82" style="1090" customWidth="1"/>
    <col min="6147" max="6147" width="19.140625" style="1090" customWidth="1"/>
    <col min="6148" max="6400" width="9.140625" style="1090"/>
    <col min="6401" max="6401" width="8.140625" style="1090" customWidth="1"/>
    <col min="6402" max="6402" width="82" style="1090" customWidth="1"/>
    <col min="6403" max="6403" width="19.140625" style="1090" customWidth="1"/>
    <col min="6404" max="6656" width="9.140625" style="1090"/>
    <col min="6657" max="6657" width="8.140625" style="1090" customWidth="1"/>
    <col min="6658" max="6658" width="82" style="1090" customWidth="1"/>
    <col min="6659" max="6659" width="19.140625" style="1090" customWidth="1"/>
    <col min="6660" max="6912" width="9.140625" style="1090"/>
    <col min="6913" max="6913" width="8.140625" style="1090" customWidth="1"/>
    <col min="6914" max="6914" width="82" style="1090" customWidth="1"/>
    <col min="6915" max="6915" width="19.140625" style="1090" customWidth="1"/>
    <col min="6916" max="7168" width="9.140625" style="1090"/>
    <col min="7169" max="7169" width="8.140625" style="1090" customWidth="1"/>
    <col min="7170" max="7170" width="82" style="1090" customWidth="1"/>
    <col min="7171" max="7171" width="19.140625" style="1090" customWidth="1"/>
    <col min="7172" max="7424" width="9.140625" style="1090"/>
    <col min="7425" max="7425" width="8.140625" style="1090" customWidth="1"/>
    <col min="7426" max="7426" width="82" style="1090" customWidth="1"/>
    <col min="7427" max="7427" width="19.140625" style="1090" customWidth="1"/>
    <col min="7428" max="7680" width="9.140625" style="1090"/>
    <col min="7681" max="7681" width="8.140625" style="1090" customWidth="1"/>
    <col min="7682" max="7682" width="82" style="1090" customWidth="1"/>
    <col min="7683" max="7683" width="19.140625" style="1090" customWidth="1"/>
    <col min="7684" max="7936" width="9.140625" style="1090"/>
    <col min="7937" max="7937" width="8.140625" style="1090" customWidth="1"/>
    <col min="7938" max="7938" width="82" style="1090" customWidth="1"/>
    <col min="7939" max="7939" width="19.140625" style="1090" customWidth="1"/>
    <col min="7940" max="8192" width="9.140625" style="1090"/>
    <col min="8193" max="8193" width="8.140625" style="1090" customWidth="1"/>
    <col min="8194" max="8194" width="82" style="1090" customWidth="1"/>
    <col min="8195" max="8195" width="19.140625" style="1090" customWidth="1"/>
    <col min="8196" max="8448" width="9.140625" style="1090"/>
    <col min="8449" max="8449" width="8.140625" style="1090" customWidth="1"/>
    <col min="8450" max="8450" width="82" style="1090" customWidth="1"/>
    <col min="8451" max="8451" width="19.140625" style="1090" customWidth="1"/>
    <col min="8452" max="8704" width="9.140625" style="1090"/>
    <col min="8705" max="8705" width="8.140625" style="1090" customWidth="1"/>
    <col min="8706" max="8706" width="82" style="1090" customWidth="1"/>
    <col min="8707" max="8707" width="19.140625" style="1090" customWidth="1"/>
    <col min="8708" max="8960" width="9.140625" style="1090"/>
    <col min="8961" max="8961" width="8.140625" style="1090" customWidth="1"/>
    <col min="8962" max="8962" width="82" style="1090" customWidth="1"/>
    <col min="8963" max="8963" width="19.140625" style="1090" customWidth="1"/>
    <col min="8964" max="9216" width="9.140625" style="1090"/>
    <col min="9217" max="9217" width="8.140625" style="1090" customWidth="1"/>
    <col min="9218" max="9218" width="82" style="1090" customWidth="1"/>
    <col min="9219" max="9219" width="19.140625" style="1090" customWidth="1"/>
    <col min="9220" max="9472" width="9.140625" style="1090"/>
    <col min="9473" max="9473" width="8.140625" style="1090" customWidth="1"/>
    <col min="9474" max="9474" width="82" style="1090" customWidth="1"/>
    <col min="9475" max="9475" width="19.140625" style="1090" customWidth="1"/>
    <col min="9476" max="9728" width="9.140625" style="1090"/>
    <col min="9729" max="9729" width="8.140625" style="1090" customWidth="1"/>
    <col min="9730" max="9730" width="82" style="1090" customWidth="1"/>
    <col min="9731" max="9731" width="19.140625" style="1090" customWidth="1"/>
    <col min="9732" max="9984" width="9.140625" style="1090"/>
    <col min="9985" max="9985" width="8.140625" style="1090" customWidth="1"/>
    <col min="9986" max="9986" width="82" style="1090" customWidth="1"/>
    <col min="9987" max="9987" width="19.140625" style="1090" customWidth="1"/>
    <col min="9988" max="10240" width="9.140625" style="1090"/>
    <col min="10241" max="10241" width="8.140625" style="1090" customWidth="1"/>
    <col min="10242" max="10242" width="82" style="1090" customWidth="1"/>
    <col min="10243" max="10243" width="19.140625" style="1090" customWidth="1"/>
    <col min="10244" max="10496" width="9.140625" style="1090"/>
    <col min="10497" max="10497" width="8.140625" style="1090" customWidth="1"/>
    <col min="10498" max="10498" width="82" style="1090" customWidth="1"/>
    <col min="10499" max="10499" width="19.140625" style="1090" customWidth="1"/>
    <col min="10500" max="10752" width="9.140625" style="1090"/>
    <col min="10753" max="10753" width="8.140625" style="1090" customWidth="1"/>
    <col min="10754" max="10754" width="82" style="1090" customWidth="1"/>
    <col min="10755" max="10755" width="19.140625" style="1090" customWidth="1"/>
    <col min="10756" max="11008" width="9.140625" style="1090"/>
    <col min="11009" max="11009" width="8.140625" style="1090" customWidth="1"/>
    <col min="11010" max="11010" width="82" style="1090" customWidth="1"/>
    <col min="11011" max="11011" width="19.140625" style="1090" customWidth="1"/>
    <col min="11012" max="11264" width="9.140625" style="1090"/>
    <col min="11265" max="11265" width="8.140625" style="1090" customWidth="1"/>
    <col min="11266" max="11266" width="82" style="1090" customWidth="1"/>
    <col min="11267" max="11267" width="19.140625" style="1090" customWidth="1"/>
    <col min="11268" max="11520" width="9.140625" style="1090"/>
    <col min="11521" max="11521" width="8.140625" style="1090" customWidth="1"/>
    <col min="11522" max="11522" width="82" style="1090" customWidth="1"/>
    <col min="11523" max="11523" width="19.140625" style="1090" customWidth="1"/>
    <col min="11524" max="11776" width="9.140625" style="1090"/>
    <col min="11777" max="11777" width="8.140625" style="1090" customWidth="1"/>
    <col min="11778" max="11778" width="82" style="1090" customWidth="1"/>
    <col min="11779" max="11779" width="19.140625" style="1090" customWidth="1"/>
    <col min="11780" max="12032" width="9.140625" style="1090"/>
    <col min="12033" max="12033" width="8.140625" style="1090" customWidth="1"/>
    <col min="12034" max="12034" width="82" style="1090" customWidth="1"/>
    <col min="12035" max="12035" width="19.140625" style="1090" customWidth="1"/>
    <col min="12036" max="12288" width="9.140625" style="1090"/>
    <col min="12289" max="12289" width="8.140625" style="1090" customWidth="1"/>
    <col min="12290" max="12290" width="82" style="1090" customWidth="1"/>
    <col min="12291" max="12291" width="19.140625" style="1090" customWidth="1"/>
    <col min="12292" max="12544" width="9.140625" style="1090"/>
    <col min="12545" max="12545" width="8.140625" style="1090" customWidth="1"/>
    <col min="12546" max="12546" width="82" style="1090" customWidth="1"/>
    <col min="12547" max="12547" width="19.140625" style="1090" customWidth="1"/>
    <col min="12548" max="12800" width="9.140625" style="1090"/>
    <col min="12801" max="12801" width="8.140625" style="1090" customWidth="1"/>
    <col min="12802" max="12802" width="82" style="1090" customWidth="1"/>
    <col min="12803" max="12803" width="19.140625" style="1090" customWidth="1"/>
    <col min="12804" max="13056" width="9.140625" style="1090"/>
    <col min="13057" max="13057" width="8.140625" style="1090" customWidth="1"/>
    <col min="13058" max="13058" width="82" style="1090" customWidth="1"/>
    <col min="13059" max="13059" width="19.140625" style="1090" customWidth="1"/>
    <col min="13060" max="13312" width="9.140625" style="1090"/>
    <col min="13313" max="13313" width="8.140625" style="1090" customWidth="1"/>
    <col min="13314" max="13314" width="82" style="1090" customWidth="1"/>
    <col min="13315" max="13315" width="19.140625" style="1090" customWidth="1"/>
    <col min="13316" max="13568" width="9.140625" style="1090"/>
    <col min="13569" max="13569" width="8.140625" style="1090" customWidth="1"/>
    <col min="13570" max="13570" width="82" style="1090" customWidth="1"/>
    <col min="13571" max="13571" width="19.140625" style="1090" customWidth="1"/>
    <col min="13572" max="13824" width="9.140625" style="1090"/>
    <col min="13825" max="13825" width="8.140625" style="1090" customWidth="1"/>
    <col min="13826" max="13826" width="82" style="1090" customWidth="1"/>
    <col min="13827" max="13827" width="19.140625" style="1090" customWidth="1"/>
    <col min="13828" max="14080" width="9.140625" style="1090"/>
    <col min="14081" max="14081" width="8.140625" style="1090" customWidth="1"/>
    <col min="14082" max="14082" width="82" style="1090" customWidth="1"/>
    <col min="14083" max="14083" width="19.140625" style="1090" customWidth="1"/>
    <col min="14084" max="14336" width="9.140625" style="1090"/>
    <col min="14337" max="14337" width="8.140625" style="1090" customWidth="1"/>
    <col min="14338" max="14338" width="82" style="1090" customWidth="1"/>
    <col min="14339" max="14339" width="19.140625" style="1090" customWidth="1"/>
    <col min="14340" max="14592" width="9.140625" style="1090"/>
    <col min="14593" max="14593" width="8.140625" style="1090" customWidth="1"/>
    <col min="14594" max="14594" width="82" style="1090" customWidth="1"/>
    <col min="14595" max="14595" width="19.140625" style="1090" customWidth="1"/>
    <col min="14596" max="14848" width="9.140625" style="1090"/>
    <col min="14849" max="14849" width="8.140625" style="1090" customWidth="1"/>
    <col min="14850" max="14850" width="82" style="1090" customWidth="1"/>
    <col min="14851" max="14851" width="19.140625" style="1090" customWidth="1"/>
    <col min="14852" max="15104" width="9.140625" style="1090"/>
    <col min="15105" max="15105" width="8.140625" style="1090" customWidth="1"/>
    <col min="15106" max="15106" width="82" style="1090" customWidth="1"/>
    <col min="15107" max="15107" width="19.140625" style="1090" customWidth="1"/>
    <col min="15108" max="15360" width="9.140625" style="1090"/>
    <col min="15361" max="15361" width="8.140625" style="1090" customWidth="1"/>
    <col min="15362" max="15362" width="82" style="1090" customWidth="1"/>
    <col min="15363" max="15363" width="19.140625" style="1090" customWidth="1"/>
    <col min="15364" max="15616" width="9.140625" style="1090"/>
    <col min="15617" max="15617" width="8.140625" style="1090" customWidth="1"/>
    <col min="15618" max="15618" width="82" style="1090" customWidth="1"/>
    <col min="15619" max="15619" width="19.140625" style="1090" customWidth="1"/>
    <col min="15620" max="15872" width="9.140625" style="1090"/>
    <col min="15873" max="15873" width="8.140625" style="1090" customWidth="1"/>
    <col min="15874" max="15874" width="82" style="1090" customWidth="1"/>
    <col min="15875" max="15875" width="19.140625" style="1090" customWidth="1"/>
    <col min="15876" max="16128" width="9.140625" style="1090"/>
    <col min="16129" max="16129" width="8.140625" style="1090" customWidth="1"/>
    <col min="16130" max="16130" width="82" style="1090" customWidth="1"/>
    <col min="16131" max="16131" width="19.140625" style="1090" customWidth="1"/>
    <col min="16132" max="16384" width="9.140625" style="1090"/>
  </cols>
  <sheetData>
    <row r="1" spans="1:4" ht="15.75" x14ac:dyDescent="0.25">
      <c r="A1" s="1091" t="s">
        <v>2071</v>
      </c>
      <c r="B1" s="1091"/>
      <c r="C1" s="1091"/>
    </row>
    <row r="2" spans="1:4" ht="42.75" customHeight="1" x14ac:dyDescent="0.25">
      <c r="A2" s="1091"/>
      <c r="B2" s="1091"/>
      <c r="C2" s="1091"/>
    </row>
    <row r="3" spans="1:4" ht="15.75" x14ac:dyDescent="0.25">
      <c r="A3" s="1756" t="s">
        <v>1894</v>
      </c>
      <c r="B3" s="1756"/>
      <c r="C3" s="1756"/>
    </row>
    <row r="4" spans="1:4" ht="15.75" x14ac:dyDescent="0.25">
      <c r="A4" s="1756" t="s">
        <v>1896</v>
      </c>
      <c r="B4" s="1756"/>
      <c r="C4" s="1756"/>
    </row>
    <row r="5" spans="1:4" ht="27" customHeight="1" x14ac:dyDescent="0.2"/>
    <row r="6" spans="1:4" ht="16.5" customHeight="1" x14ac:dyDescent="0.2">
      <c r="A6" s="1760" t="s">
        <v>1839</v>
      </c>
      <c r="B6" s="1761"/>
      <c r="C6" s="1761"/>
    </row>
    <row r="7" spans="1:4" ht="14.25" customHeight="1" x14ac:dyDescent="0.25">
      <c r="A7" s="1756" t="s">
        <v>1899</v>
      </c>
      <c r="B7" s="1756"/>
      <c r="C7" s="1756"/>
    </row>
    <row r="8" spans="1:4" ht="34.5" customHeight="1" x14ac:dyDescent="0.2">
      <c r="A8" s="1160"/>
      <c r="B8" s="1161"/>
      <c r="C8" s="1162" t="s">
        <v>1897</v>
      </c>
    </row>
    <row r="9" spans="1:4" ht="24.95" customHeight="1" x14ac:dyDescent="0.2">
      <c r="A9" s="1163" t="s">
        <v>1822</v>
      </c>
      <c r="B9" s="1164" t="s">
        <v>1807</v>
      </c>
      <c r="C9" s="1164" t="s">
        <v>1840</v>
      </c>
    </row>
    <row r="10" spans="1:4" ht="24.95" customHeight="1" x14ac:dyDescent="0.2">
      <c r="A10" s="1178">
        <v>1</v>
      </c>
      <c r="B10" s="1179" t="s">
        <v>1841</v>
      </c>
      <c r="C10" s="1180">
        <v>1045223</v>
      </c>
      <c r="D10" s="1159"/>
    </row>
    <row r="11" spans="1:4" ht="24.95" customHeight="1" x14ac:dyDescent="0.2">
      <c r="A11" s="1178">
        <v>2</v>
      </c>
      <c r="B11" s="1179" t="s">
        <v>1842</v>
      </c>
      <c r="C11" s="1180">
        <v>58678535</v>
      </c>
      <c r="D11" s="1159"/>
    </row>
    <row r="12" spans="1:4" ht="24.95" customHeight="1" x14ac:dyDescent="0.2">
      <c r="A12" s="1181">
        <v>3</v>
      </c>
      <c r="B12" s="1182" t="s">
        <v>1843</v>
      </c>
      <c r="C12" s="1183">
        <v>-57633312</v>
      </c>
      <c r="D12" s="1159"/>
    </row>
    <row r="13" spans="1:4" ht="24.95" customHeight="1" x14ac:dyDescent="0.2">
      <c r="A13" s="1178">
        <v>4</v>
      </c>
      <c r="B13" s="1179" t="s">
        <v>1844</v>
      </c>
      <c r="C13" s="1180">
        <v>58590056</v>
      </c>
      <c r="D13" s="1159"/>
    </row>
    <row r="14" spans="1:4" ht="24.95" customHeight="1" x14ac:dyDescent="0.2">
      <c r="A14" s="1178">
        <v>6</v>
      </c>
      <c r="B14" s="1179" t="s">
        <v>1846</v>
      </c>
      <c r="C14" s="1180">
        <v>58590056</v>
      </c>
      <c r="D14" s="1159"/>
    </row>
    <row r="15" spans="1:4" ht="24.95" customHeight="1" x14ac:dyDescent="0.2">
      <c r="A15" s="1181">
        <v>7</v>
      </c>
      <c r="B15" s="1182" t="s">
        <v>1847</v>
      </c>
      <c r="C15" s="1183">
        <v>956744</v>
      </c>
      <c r="D15" s="1159"/>
    </row>
    <row r="16" spans="1:4" ht="24.95" customHeight="1" x14ac:dyDescent="0.2">
      <c r="A16" s="1181">
        <v>15</v>
      </c>
      <c r="B16" s="1182" t="s">
        <v>1848</v>
      </c>
      <c r="C16" s="1183">
        <v>956744</v>
      </c>
      <c r="D16" s="1159"/>
    </row>
    <row r="17" spans="1:4" ht="24.95" customHeight="1" x14ac:dyDescent="0.2">
      <c r="A17" s="1181">
        <v>16</v>
      </c>
      <c r="B17" s="1182" t="s">
        <v>1849</v>
      </c>
      <c r="C17" s="1183">
        <v>956744</v>
      </c>
      <c r="D17" s="1159" t="s">
        <v>1902</v>
      </c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 x14ac:dyDescent="0.2"/>
  <cols>
    <col min="1" max="1" width="8.140625" customWidth="1"/>
    <col min="2" max="2" width="69.7109375" customWidth="1"/>
    <col min="3" max="3" width="19.140625" customWidth="1"/>
  </cols>
  <sheetData>
    <row r="1" spans="1:3" ht="15.75" x14ac:dyDescent="0.25">
      <c r="A1" s="1091" t="s">
        <v>2072</v>
      </c>
      <c r="B1" s="1091"/>
      <c r="C1" s="1091"/>
    </row>
    <row r="2" spans="1:3" ht="15.75" x14ac:dyDescent="0.25">
      <c r="A2" s="1091"/>
      <c r="B2" s="1091"/>
      <c r="C2" s="1091"/>
    </row>
    <row r="3" spans="1:3" ht="15.75" x14ac:dyDescent="0.25">
      <c r="A3" s="1756" t="s">
        <v>1894</v>
      </c>
      <c r="B3" s="1756"/>
      <c r="C3" s="1756"/>
    </row>
    <row r="4" spans="1:3" ht="15.75" x14ac:dyDescent="0.25">
      <c r="A4" s="1756" t="s">
        <v>1896</v>
      </c>
      <c r="B4" s="1756"/>
      <c r="C4" s="1756"/>
    </row>
    <row r="5" spans="1:3" x14ac:dyDescent="0.2">
      <c r="A5" s="1090"/>
      <c r="B5" s="1090"/>
      <c r="C5" s="1090"/>
    </row>
    <row r="6" spans="1:3" x14ac:dyDescent="0.2">
      <c r="A6" s="1760" t="s">
        <v>1839</v>
      </c>
      <c r="B6" s="1761"/>
      <c r="C6" s="1761"/>
    </row>
    <row r="7" spans="1:3" ht="15.75" x14ac:dyDescent="0.25">
      <c r="A7" s="1756" t="s">
        <v>2057</v>
      </c>
      <c r="B7" s="1756"/>
      <c r="C7" s="1756"/>
    </row>
    <row r="8" spans="1:3" ht="15.75" x14ac:dyDescent="0.2">
      <c r="A8" s="1224"/>
      <c r="B8" s="1225"/>
      <c r="C8" s="1162" t="s">
        <v>1897</v>
      </c>
    </row>
    <row r="9" spans="1:3" ht="24.95" customHeight="1" x14ac:dyDescent="0.2">
      <c r="A9" s="1228" t="s">
        <v>1822</v>
      </c>
      <c r="B9" s="1229" t="s">
        <v>1807</v>
      </c>
      <c r="C9" s="1229" t="s">
        <v>1840</v>
      </c>
    </row>
    <row r="10" spans="1:3" ht="24.95" customHeight="1" x14ac:dyDescent="0.2">
      <c r="A10" s="1230">
        <v>1</v>
      </c>
      <c r="B10" s="1231" t="s">
        <v>1841</v>
      </c>
      <c r="C10" s="1232">
        <v>1390373875</v>
      </c>
    </row>
    <row r="11" spans="1:3" ht="24.95" customHeight="1" x14ac:dyDescent="0.2">
      <c r="A11" s="1230">
        <v>2</v>
      </c>
      <c r="B11" s="1231" t="s">
        <v>1842</v>
      </c>
      <c r="C11" s="1232">
        <v>1124514299</v>
      </c>
    </row>
    <row r="12" spans="1:3" ht="24.95" customHeight="1" x14ac:dyDescent="0.2">
      <c r="A12" s="1233">
        <v>3</v>
      </c>
      <c r="B12" s="1234" t="s">
        <v>1843</v>
      </c>
      <c r="C12" s="1237">
        <v>265859576</v>
      </c>
    </row>
    <row r="13" spans="1:3" ht="24.95" customHeight="1" x14ac:dyDescent="0.2">
      <c r="A13" s="1230">
        <v>4</v>
      </c>
      <c r="B13" s="1231" t="s">
        <v>1844</v>
      </c>
      <c r="C13" s="1232">
        <v>818174584</v>
      </c>
    </row>
    <row r="14" spans="1:3" ht="24.95" customHeight="1" x14ac:dyDescent="0.2">
      <c r="A14" s="1230">
        <v>5</v>
      </c>
      <c r="B14" s="1231" t="s">
        <v>1845</v>
      </c>
      <c r="C14" s="1232">
        <v>443252667</v>
      </c>
    </row>
    <row r="15" spans="1:3" ht="24.95" customHeight="1" x14ac:dyDescent="0.2">
      <c r="A15" s="1233">
        <v>6</v>
      </c>
      <c r="B15" s="1234" t="s">
        <v>1846</v>
      </c>
      <c r="C15" s="1237">
        <v>374921917</v>
      </c>
    </row>
    <row r="16" spans="1:3" ht="24.95" customHeight="1" x14ac:dyDescent="0.2">
      <c r="A16" s="1233">
        <v>7</v>
      </c>
      <c r="B16" s="1234" t="s">
        <v>1847</v>
      </c>
      <c r="C16" s="1237">
        <v>640781493</v>
      </c>
    </row>
    <row r="17" spans="1:3" ht="24.95" customHeight="1" x14ac:dyDescent="0.2">
      <c r="A17" s="1233">
        <v>15</v>
      </c>
      <c r="B17" s="1234" t="s">
        <v>1848</v>
      </c>
      <c r="C17" s="1237">
        <v>640781493</v>
      </c>
    </row>
    <row r="18" spans="1:3" ht="24.95" customHeight="1" x14ac:dyDescent="0.2">
      <c r="A18" s="1233">
        <v>16</v>
      </c>
      <c r="B18" s="1234" t="s">
        <v>1849</v>
      </c>
      <c r="C18" s="1237">
        <v>640614031</v>
      </c>
    </row>
    <row r="19" spans="1:3" ht="24.95" customHeight="1" x14ac:dyDescent="0.2">
      <c r="A19" s="1235">
        <v>17</v>
      </c>
      <c r="B19" s="1236" t="s">
        <v>1850</v>
      </c>
      <c r="C19" s="1237">
        <v>167462</v>
      </c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9"/>
  <sheetViews>
    <sheetView showGridLines="0" view="pageBreakPreview" zoomScale="65" zoomScaleNormal="100" zoomScaleSheetLayoutView="65" workbookViewId="0">
      <pane xSplit="3" ySplit="7" topLeftCell="D40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30" customHeight="1" outlineLevelCol="1" x14ac:dyDescent="0.2"/>
  <cols>
    <col min="1" max="1" width="5.28515625" style="1484" customWidth="1"/>
    <col min="2" max="2" width="70.7109375" style="1419" customWidth="1"/>
    <col min="3" max="3" width="7.28515625" style="1413" customWidth="1"/>
    <col min="4" max="4" width="20.7109375" style="1485" customWidth="1"/>
    <col min="5" max="5" width="20.7109375" style="1486" customWidth="1"/>
    <col min="6" max="6" width="20.7109375" style="1487" customWidth="1" outlineLevel="1"/>
    <col min="7" max="7" width="20.7109375" style="1488" customWidth="1"/>
    <col min="8" max="8" width="20.7109375" style="1489" customWidth="1"/>
    <col min="9" max="9" width="20.7109375" style="1490" customWidth="1" outlineLevel="1"/>
    <col min="10" max="10" width="20.7109375" style="1491" customWidth="1"/>
    <col min="11" max="11" width="20.7109375" style="1444" customWidth="1"/>
    <col min="12" max="12" width="20.7109375" style="1492" customWidth="1" outlineLevel="1"/>
    <col min="13" max="13" width="20.7109375" style="1488" customWidth="1"/>
    <col min="14" max="14" width="20.7109375" style="1489" customWidth="1"/>
    <col min="15" max="15" width="20.7109375" style="1490" customWidth="1" outlineLevel="1"/>
    <col min="16" max="16" width="20.7109375" style="1488" customWidth="1"/>
    <col min="17" max="17" width="20.7109375" style="1493" customWidth="1"/>
    <col min="18" max="18" width="20.7109375" style="1490" customWidth="1" outlineLevel="1"/>
    <col min="19" max="19" width="20.7109375" style="1494" customWidth="1" outlineLevel="1"/>
    <col min="20" max="21" width="9.140625" style="1419"/>
    <col min="22" max="16384" width="9.140625" style="1420"/>
  </cols>
  <sheetData>
    <row r="1" spans="1:21" ht="30" customHeight="1" x14ac:dyDescent="0.2">
      <c r="A1" s="1307" t="s">
        <v>2060</v>
      </c>
      <c r="B1" s="1414"/>
      <c r="C1" s="1396"/>
      <c r="D1" s="1415"/>
      <c r="E1" s="1415"/>
      <c r="F1" s="1415"/>
      <c r="G1" s="1416"/>
      <c r="H1" s="1416"/>
      <c r="I1" s="1416"/>
      <c r="J1" s="1414"/>
      <c r="K1" s="1417"/>
      <c r="L1" s="1414"/>
      <c r="M1" s="1416"/>
      <c r="N1" s="1416"/>
      <c r="O1" s="1416"/>
      <c r="P1" s="1416"/>
      <c r="Q1" s="1418"/>
      <c r="R1" s="1416"/>
      <c r="S1" s="1416"/>
    </row>
    <row r="2" spans="1:21" ht="19.5" customHeight="1" x14ac:dyDescent="0.2">
      <c r="A2" s="1679" t="s">
        <v>1894</v>
      </c>
      <c r="B2" s="1679"/>
      <c r="C2" s="1679"/>
      <c r="D2" s="1679"/>
      <c r="E2" s="1679"/>
      <c r="F2" s="1679"/>
      <c r="G2" s="1679"/>
      <c r="H2" s="1679"/>
      <c r="I2" s="1679"/>
      <c r="J2" s="1679"/>
      <c r="K2" s="1679"/>
      <c r="L2" s="1679"/>
      <c r="M2" s="1679"/>
      <c r="N2" s="1679"/>
      <c r="O2" s="1679"/>
      <c r="P2" s="1679"/>
      <c r="Q2" s="1679"/>
      <c r="R2" s="1679"/>
      <c r="S2" s="1227"/>
    </row>
    <row r="3" spans="1:21" ht="17.25" customHeight="1" x14ac:dyDescent="0.2">
      <c r="A3" s="1679" t="s">
        <v>1893</v>
      </c>
      <c r="B3" s="1679"/>
      <c r="C3" s="1679"/>
      <c r="D3" s="1679"/>
      <c r="E3" s="1679"/>
      <c r="F3" s="1679"/>
      <c r="G3" s="1679"/>
      <c r="H3" s="1679"/>
      <c r="I3" s="1679"/>
      <c r="J3" s="1679"/>
      <c r="K3" s="1679"/>
      <c r="L3" s="1679"/>
      <c r="M3" s="1679"/>
      <c r="N3" s="1679"/>
      <c r="O3" s="1679"/>
      <c r="P3" s="1679"/>
      <c r="Q3" s="1679"/>
      <c r="R3" s="1679"/>
      <c r="S3" s="1227"/>
    </row>
    <row r="4" spans="1:21" ht="30" customHeight="1" x14ac:dyDescent="0.2">
      <c r="A4" s="1680" t="s">
        <v>1785</v>
      </c>
      <c r="B4" s="1680"/>
      <c r="C4" s="1680"/>
      <c r="D4" s="1680"/>
      <c r="E4" s="1680"/>
      <c r="F4" s="1680"/>
      <c r="G4" s="1680"/>
      <c r="H4" s="1680"/>
      <c r="I4" s="1680"/>
      <c r="J4" s="1680"/>
      <c r="K4" s="1680"/>
      <c r="L4" s="1680"/>
      <c r="M4" s="1680"/>
      <c r="N4" s="1680"/>
      <c r="O4" s="1680"/>
      <c r="P4" s="1680"/>
      <c r="Q4" s="1680"/>
      <c r="R4" s="1680"/>
      <c r="S4" s="1421"/>
    </row>
    <row r="5" spans="1:21" ht="11.25" customHeight="1" thickBot="1" x14ac:dyDescent="0.25">
      <c r="A5" s="1422"/>
      <c r="B5" s="1414"/>
      <c r="C5" s="1396"/>
      <c r="D5" s="1415"/>
      <c r="E5" s="1415"/>
      <c r="F5" s="1415"/>
      <c r="G5" s="1416"/>
      <c r="H5" s="1416"/>
      <c r="I5" s="1416"/>
      <c r="J5" s="1414"/>
      <c r="K5" s="1417"/>
      <c r="L5" s="1414"/>
      <c r="M5" s="1416"/>
      <c r="N5" s="1416"/>
      <c r="O5" s="1416"/>
      <c r="P5" s="1416"/>
      <c r="Q5" s="1418"/>
      <c r="R5" s="1416"/>
      <c r="S5" s="1416"/>
    </row>
    <row r="6" spans="1:21" ht="43.5" customHeight="1" x14ac:dyDescent="0.2">
      <c r="A6" s="1682" t="s">
        <v>48</v>
      </c>
      <c r="B6" s="1681" t="s">
        <v>49</v>
      </c>
      <c r="C6" s="1685" t="s">
        <v>50</v>
      </c>
      <c r="D6" s="1687" t="s">
        <v>16</v>
      </c>
      <c r="E6" s="1687"/>
      <c r="F6" s="1687"/>
      <c r="G6" s="1681" t="s">
        <v>23</v>
      </c>
      <c r="H6" s="1681"/>
      <c r="I6" s="1681"/>
      <c r="J6" s="1681" t="s">
        <v>35</v>
      </c>
      <c r="K6" s="1681"/>
      <c r="L6" s="1681"/>
      <c r="M6" s="1681" t="s">
        <v>51</v>
      </c>
      <c r="N6" s="1681"/>
      <c r="O6" s="1681"/>
      <c r="P6" s="1681" t="s">
        <v>1464</v>
      </c>
      <c r="Q6" s="1681"/>
      <c r="R6" s="1681"/>
      <c r="S6" s="1688"/>
    </row>
    <row r="7" spans="1:21" s="1426" customFormat="1" ht="40.5" customHeight="1" x14ac:dyDescent="0.2">
      <c r="A7" s="1683"/>
      <c r="B7" s="1684"/>
      <c r="C7" s="1686"/>
      <c r="D7" s="1423" t="s">
        <v>1450</v>
      </c>
      <c r="E7" s="1423" t="s">
        <v>1451</v>
      </c>
      <c r="F7" s="1423" t="s">
        <v>1768</v>
      </c>
      <c r="G7" s="1423" t="s">
        <v>1450</v>
      </c>
      <c r="H7" s="1423" t="s">
        <v>1451</v>
      </c>
      <c r="I7" s="1423" t="s">
        <v>1768</v>
      </c>
      <c r="J7" s="1423" t="s">
        <v>1450</v>
      </c>
      <c r="K7" s="1423" t="s">
        <v>1451</v>
      </c>
      <c r="L7" s="1423" t="s">
        <v>1768</v>
      </c>
      <c r="M7" s="1423" t="s">
        <v>1450</v>
      </c>
      <c r="N7" s="1423" t="s">
        <v>1451</v>
      </c>
      <c r="O7" s="1423" t="s">
        <v>54</v>
      </c>
      <c r="P7" s="1423" t="s">
        <v>1450</v>
      </c>
      <c r="Q7" s="1423" t="s">
        <v>1451</v>
      </c>
      <c r="R7" s="1423" t="s">
        <v>54</v>
      </c>
      <c r="S7" s="1424" t="s">
        <v>2028</v>
      </c>
      <c r="T7" s="1425"/>
      <c r="U7" s="1425"/>
    </row>
    <row r="8" spans="1:21" s="1433" customFormat="1" ht="32.25" customHeight="1" x14ac:dyDescent="0.2">
      <c r="A8" s="1427">
        <v>7</v>
      </c>
      <c r="B8" s="1428" t="s">
        <v>1412</v>
      </c>
      <c r="C8" s="1400" t="s">
        <v>68</v>
      </c>
      <c r="D8" s="1429">
        <f>SUM(Önkorm.!D10)</f>
        <v>292405732</v>
      </c>
      <c r="E8" s="1429">
        <f>SUM(Önkorm.!E10)</f>
        <v>341697120</v>
      </c>
      <c r="F8" s="1429">
        <v>343133550</v>
      </c>
      <c r="G8" s="1429"/>
      <c r="H8" s="1429"/>
      <c r="I8" s="1429"/>
      <c r="J8" s="1430"/>
      <c r="K8" s="1430"/>
      <c r="L8" s="1430"/>
      <c r="M8" s="1429"/>
      <c r="N8" s="1429"/>
      <c r="O8" s="1429"/>
      <c r="P8" s="1429">
        <f t="shared" ref="P8:R13" si="0">SUM(D8,G8,J8,M8)</f>
        <v>292405732</v>
      </c>
      <c r="Q8" s="1429">
        <f t="shared" si="0"/>
        <v>341697120</v>
      </c>
      <c r="R8" s="1429">
        <f t="shared" si="0"/>
        <v>343133550</v>
      </c>
      <c r="S8" s="1431">
        <f>R8/Q8</f>
        <v>1.0042038106730311</v>
      </c>
      <c r="T8" s="1432"/>
      <c r="U8" s="1432"/>
    </row>
    <row r="9" spans="1:21" s="1433" customFormat="1" ht="32.25" hidden="1" customHeight="1" x14ac:dyDescent="0.2">
      <c r="A9" s="1434">
        <v>8</v>
      </c>
      <c r="B9" s="1435" t="s">
        <v>69</v>
      </c>
      <c r="C9" s="1400" t="s">
        <v>70</v>
      </c>
      <c r="D9" s="1429"/>
      <c r="E9" s="1429"/>
      <c r="F9" s="1429"/>
      <c r="G9" s="1429"/>
      <c r="H9" s="1429"/>
      <c r="I9" s="1429"/>
      <c r="J9" s="1430"/>
      <c r="K9" s="1430"/>
      <c r="L9" s="1430"/>
      <c r="M9" s="1429"/>
      <c r="N9" s="1429"/>
      <c r="O9" s="1429"/>
      <c r="P9" s="1429">
        <f t="shared" si="0"/>
        <v>0</v>
      </c>
      <c r="Q9" s="1429">
        <f t="shared" si="0"/>
        <v>0</v>
      </c>
      <c r="R9" s="1429">
        <f t="shared" si="0"/>
        <v>0</v>
      </c>
      <c r="S9" s="1431">
        <v>0</v>
      </c>
      <c r="T9" s="1432"/>
      <c r="U9" s="1432"/>
    </row>
    <row r="10" spans="1:21" s="1433" customFormat="1" ht="32.25" hidden="1" customHeight="1" x14ac:dyDescent="0.2">
      <c r="A10" s="1434">
        <v>9</v>
      </c>
      <c r="B10" s="1435" t="s">
        <v>71</v>
      </c>
      <c r="C10" s="1400" t="s">
        <v>72</v>
      </c>
      <c r="D10" s="1429"/>
      <c r="E10" s="1429"/>
      <c r="F10" s="1429"/>
      <c r="G10" s="1429"/>
      <c r="H10" s="1429"/>
      <c r="I10" s="1429"/>
      <c r="J10" s="1430"/>
      <c r="K10" s="1430"/>
      <c r="L10" s="1430"/>
      <c r="M10" s="1429"/>
      <c r="N10" s="1429"/>
      <c r="O10" s="1429"/>
      <c r="P10" s="1429">
        <f t="shared" si="0"/>
        <v>0</v>
      </c>
      <c r="Q10" s="1429">
        <f t="shared" si="0"/>
        <v>0</v>
      </c>
      <c r="R10" s="1429">
        <f t="shared" si="0"/>
        <v>0</v>
      </c>
      <c r="S10" s="1431">
        <v>0</v>
      </c>
      <c r="T10" s="1432"/>
      <c r="U10" s="1432"/>
    </row>
    <row r="11" spans="1:21" s="1433" customFormat="1" ht="32.25" hidden="1" customHeight="1" x14ac:dyDescent="0.2">
      <c r="A11" s="1434">
        <v>10</v>
      </c>
      <c r="B11" s="1428" t="s">
        <v>1413</v>
      </c>
      <c r="C11" s="1400" t="s">
        <v>74</v>
      </c>
      <c r="D11" s="1429"/>
      <c r="E11" s="1429"/>
      <c r="F11" s="1429"/>
      <c r="G11" s="1429"/>
      <c r="H11" s="1429"/>
      <c r="I11" s="1429"/>
      <c r="J11" s="1430"/>
      <c r="K11" s="1430"/>
      <c r="L11" s="1430"/>
      <c r="M11" s="1429"/>
      <c r="N11" s="1429"/>
      <c r="O11" s="1429"/>
      <c r="P11" s="1429">
        <f t="shared" si="0"/>
        <v>0</v>
      </c>
      <c r="Q11" s="1429">
        <f t="shared" si="0"/>
        <v>0</v>
      </c>
      <c r="R11" s="1429">
        <f t="shared" si="0"/>
        <v>0</v>
      </c>
      <c r="S11" s="1431">
        <v>0</v>
      </c>
      <c r="T11" s="1432"/>
      <c r="U11" s="1432"/>
    </row>
    <row r="12" spans="1:21" s="1433" customFormat="1" ht="32.25" hidden="1" customHeight="1" x14ac:dyDescent="0.2">
      <c r="A12" s="1434">
        <v>21</v>
      </c>
      <c r="B12" s="1428" t="s">
        <v>1452</v>
      </c>
      <c r="C12" s="1400" t="s">
        <v>106</v>
      </c>
      <c r="D12" s="1429"/>
      <c r="E12" s="1429"/>
      <c r="F12" s="1429"/>
      <c r="G12" s="1429"/>
      <c r="H12" s="1429"/>
      <c r="I12" s="1429"/>
      <c r="J12" s="1430"/>
      <c r="K12" s="1430"/>
      <c r="L12" s="1430"/>
      <c r="M12" s="1429"/>
      <c r="N12" s="1429"/>
      <c r="O12" s="1429"/>
      <c r="P12" s="1429">
        <f t="shared" si="0"/>
        <v>0</v>
      </c>
      <c r="Q12" s="1429">
        <f t="shared" si="0"/>
        <v>0</v>
      </c>
      <c r="R12" s="1429">
        <f t="shared" si="0"/>
        <v>0</v>
      </c>
      <c r="S12" s="1431">
        <v>0</v>
      </c>
      <c r="T12" s="1432"/>
      <c r="U12" s="1432"/>
    </row>
    <row r="13" spans="1:21" s="1433" customFormat="1" ht="32.25" customHeight="1" x14ac:dyDescent="0.2">
      <c r="A13" s="1434">
        <v>32</v>
      </c>
      <c r="B13" s="1428" t="s">
        <v>1453</v>
      </c>
      <c r="C13" s="1400" t="s">
        <v>128</v>
      </c>
      <c r="D13" s="1429">
        <f>SUM(Önkorm.!D35)</f>
        <v>38850000</v>
      </c>
      <c r="E13" s="1429">
        <f>SUM(Önkorm.!E35)</f>
        <v>16767640</v>
      </c>
      <c r="F13" s="1429">
        <v>24401565</v>
      </c>
      <c r="G13" s="1429">
        <v>0</v>
      </c>
      <c r="H13" s="1429">
        <v>863894</v>
      </c>
      <c r="I13" s="1429">
        <v>884324</v>
      </c>
      <c r="J13" s="1430"/>
      <c r="K13" s="1430"/>
      <c r="L13" s="1430"/>
      <c r="M13" s="1429"/>
      <c r="N13" s="1429"/>
      <c r="O13" s="1429"/>
      <c r="P13" s="1429">
        <f t="shared" si="0"/>
        <v>38850000</v>
      </c>
      <c r="Q13" s="1429">
        <f t="shared" si="0"/>
        <v>17631534</v>
      </c>
      <c r="R13" s="1429">
        <f t="shared" si="0"/>
        <v>25285889</v>
      </c>
      <c r="S13" s="1431">
        <f t="shared" ref="S13:S15" si="1">R13/Q13</f>
        <v>1.4341287037191432</v>
      </c>
      <c r="T13" s="1432"/>
      <c r="U13" s="1432"/>
    </row>
    <row r="14" spans="1:21" s="1442" customFormat="1" ht="32.25" customHeight="1" x14ac:dyDescent="0.2">
      <c r="A14" s="1436">
        <v>43</v>
      </c>
      <c r="B14" s="1437" t="s">
        <v>152</v>
      </c>
      <c r="C14" s="1402" t="s">
        <v>153</v>
      </c>
      <c r="D14" s="1438">
        <f>SUM(D8,D9,D10,D11,D12,D13)</f>
        <v>331255732</v>
      </c>
      <c r="E14" s="1438">
        <f>SUM(E8,E9,E10,E11,E12,E13)</f>
        <v>358464760</v>
      </c>
      <c r="F14" s="1438">
        <f>SUM(F8:F13)</f>
        <v>367535115</v>
      </c>
      <c r="G14" s="1438">
        <v>0</v>
      </c>
      <c r="H14" s="1438">
        <f>SUM(H8:H13)</f>
        <v>863894</v>
      </c>
      <c r="I14" s="1438">
        <f>SUM(I8:I13)</f>
        <v>884324</v>
      </c>
      <c r="J14" s="1438">
        <v>0</v>
      </c>
      <c r="K14" s="1438">
        <v>0</v>
      </c>
      <c r="L14" s="1439"/>
      <c r="M14" s="1438">
        <v>0</v>
      </c>
      <c r="N14" s="1438">
        <v>0</v>
      </c>
      <c r="O14" s="1438">
        <v>0</v>
      </c>
      <c r="P14" s="1438">
        <f>SUM(M14,J14,G14,D14)</f>
        <v>331255732</v>
      </c>
      <c r="Q14" s="1438">
        <f>SUM(N14,K14,H14,E14)</f>
        <v>359328654</v>
      </c>
      <c r="R14" s="1438">
        <f>SUM(O14,L14,I14,F14)</f>
        <v>368419439</v>
      </c>
      <c r="S14" s="1440">
        <f t="shared" si="1"/>
        <v>1.0252993600671769</v>
      </c>
      <c r="T14" s="1441"/>
      <c r="U14" s="1441"/>
    </row>
    <row r="15" spans="1:21" s="1445" customFormat="1" ht="32.25" customHeight="1" x14ac:dyDescent="0.2">
      <c r="A15" s="1427" t="s">
        <v>154</v>
      </c>
      <c r="B15" s="1428" t="s">
        <v>155</v>
      </c>
      <c r="C15" s="1405" t="s">
        <v>156</v>
      </c>
      <c r="D15" s="1429">
        <f>SUM(Önkorm.!D48)</f>
        <v>44000000</v>
      </c>
      <c r="E15" s="1429">
        <f>SUM(Önkorm.!E48)</f>
        <v>45515000</v>
      </c>
      <c r="F15" s="1429">
        <v>45515000</v>
      </c>
      <c r="G15" s="1429"/>
      <c r="H15" s="1429"/>
      <c r="I15" s="1429"/>
      <c r="J15" s="1429"/>
      <c r="K15" s="1429"/>
      <c r="L15" s="1443"/>
      <c r="M15" s="1429"/>
      <c r="N15" s="1429"/>
      <c r="O15" s="1429"/>
      <c r="P15" s="1429">
        <f t="shared" ref="P15:R19" si="2">SUM(D15,G15,J15,M15)</f>
        <v>44000000</v>
      </c>
      <c r="Q15" s="1429">
        <f t="shared" si="2"/>
        <v>45515000</v>
      </c>
      <c r="R15" s="1429">
        <f t="shared" si="2"/>
        <v>45515000</v>
      </c>
      <c r="S15" s="1431">
        <f t="shared" si="1"/>
        <v>1</v>
      </c>
      <c r="T15" s="1444"/>
      <c r="U15" s="1444"/>
    </row>
    <row r="16" spans="1:21" s="1445" customFormat="1" ht="32.25" hidden="1" customHeight="1" x14ac:dyDescent="0.2">
      <c r="A16" s="1427" t="s">
        <v>157</v>
      </c>
      <c r="B16" s="1435" t="s">
        <v>158</v>
      </c>
      <c r="C16" s="1400" t="s">
        <v>159</v>
      </c>
      <c r="D16" s="1429"/>
      <c r="E16" s="1429"/>
      <c r="F16" s="1429"/>
      <c r="G16" s="1429"/>
      <c r="H16" s="1429"/>
      <c r="I16" s="1429"/>
      <c r="J16" s="1429"/>
      <c r="K16" s="1429"/>
      <c r="L16" s="1443"/>
      <c r="M16" s="1429"/>
      <c r="N16" s="1429"/>
      <c r="O16" s="1429"/>
      <c r="P16" s="1429">
        <f t="shared" si="2"/>
        <v>0</v>
      </c>
      <c r="Q16" s="1429">
        <f t="shared" si="2"/>
        <v>0</v>
      </c>
      <c r="R16" s="1429">
        <f t="shared" si="2"/>
        <v>0</v>
      </c>
      <c r="S16" s="1446"/>
      <c r="T16" s="1444"/>
      <c r="U16" s="1444"/>
    </row>
    <row r="17" spans="1:21" s="1445" customFormat="1" ht="32.25" hidden="1" customHeight="1" x14ac:dyDescent="0.2">
      <c r="A17" s="1427" t="s">
        <v>160</v>
      </c>
      <c r="B17" s="1428" t="s">
        <v>1454</v>
      </c>
      <c r="C17" s="1400" t="s">
        <v>162</v>
      </c>
      <c r="D17" s="1429"/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>
        <f t="shared" si="2"/>
        <v>0</v>
      </c>
      <c r="Q17" s="1429">
        <f t="shared" si="2"/>
        <v>0</v>
      </c>
      <c r="R17" s="1429">
        <f t="shared" si="2"/>
        <v>0</v>
      </c>
      <c r="S17" s="1446"/>
      <c r="T17" s="1444"/>
      <c r="U17" s="1444"/>
    </row>
    <row r="18" spans="1:21" s="1445" customFormat="1" ht="32.25" hidden="1" customHeight="1" x14ac:dyDescent="0.2">
      <c r="A18" s="1434">
        <v>57</v>
      </c>
      <c r="B18" s="1428" t="s">
        <v>1417</v>
      </c>
      <c r="C18" s="1400" t="s">
        <v>184</v>
      </c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>
        <f t="shared" si="2"/>
        <v>0</v>
      </c>
      <c r="Q18" s="1429">
        <f t="shared" si="2"/>
        <v>0</v>
      </c>
      <c r="R18" s="1429">
        <f t="shared" si="2"/>
        <v>0</v>
      </c>
      <c r="S18" s="1446"/>
      <c r="T18" s="1444"/>
      <c r="U18" s="1444"/>
    </row>
    <row r="19" spans="1:21" s="1445" customFormat="1" ht="32.25" hidden="1" customHeight="1" x14ac:dyDescent="0.2">
      <c r="A19" s="1434">
        <v>68</v>
      </c>
      <c r="B19" s="1428" t="s">
        <v>1455</v>
      </c>
      <c r="C19" s="1400" t="s">
        <v>206</v>
      </c>
      <c r="D19" s="1429"/>
      <c r="E19" s="1429"/>
      <c r="F19" s="1429"/>
      <c r="G19" s="1429"/>
      <c r="H19" s="1429"/>
      <c r="I19" s="1429"/>
      <c r="J19" s="1429"/>
      <c r="K19" s="1429"/>
      <c r="L19" s="1429"/>
      <c r="M19" s="1429"/>
      <c r="N19" s="1429"/>
      <c r="O19" s="1429"/>
      <c r="P19" s="1429">
        <f t="shared" si="2"/>
        <v>0</v>
      </c>
      <c r="Q19" s="1429">
        <f t="shared" si="2"/>
        <v>0</v>
      </c>
      <c r="R19" s="1429">
        <f t="shared" si="2"/>
        <v>0</v>
      </c>
      <c r="S19" s="1446"/>
      <c r="T19" s="1444"/>
      <c r="U19" s="1444"/>
    </row>
    <row r="20" spans="1:21" s="1449" customFormat="1" ht="32.25" customHeight="1" x14ac:dyDescent="0.2">
      <c r="A20" s="1447">
        <v>79</v>
      </c>
      <c r="B20" s="1437" t="s">
        <v>227</v>
      </c>
      <c r="C20" s="1406" t="s">
        <v>228</v>
      </c>
      <c r="D20" s="1438">
        <f>SUM(D15,D16,D17,D18,D19)</f>
        <v>44000000</v>
      </c>
      <c r="E20" s="1438">
        <f>SUM(E15,E16,E17,E18,E19)</f>
        <v>45515000</v>
      </c>
      <c r="F20" s="1438">
        <f>SUM(F15:F19)</f>
        <v>45515000</v>
      </c>
      <c r="G20" s="1438">
        <f t="shared" ref="G20:R20" si="3">SUM(G15,G16,G17,G18,G19)</f>
        <v>0</v>
      </c>
      <c r="H20" s="1438">
        <f t="shared" si="3"/>
        <v>0</v>
      </c>
      <c r="I20" s="1438">
        <f t="shared" si="3"/>
        <v>0</v>
      </c>
      <c r="J20" s="1438">
        <f t="shared" si="3"/>
        <v>0</v>
      </c>
      <c r="K20" s="1438">
        <f t="shared" si="3"/>
        <v>0</v>
      </c>
      <c r="L20" s="1438">
        <f t="shared" si="3"/>
        <v>0</v>
      </c>
      <c r="M20" s="1438">
        <f t="shared" si="3"/>
        <v>0</v>
      </c>
      <c r="N20" s="1438">
        <f t="shared" si="3"/>
        <v>0</v>
      </c>
      <c r="O20" s="1438">
        <f t="shared" si="3"/>
        <v>0</v>
      </c>
      <c r="P20" s="1438">
        <f t="shared" si="3"/>
        <v>44000000</v>
      </c>
      <c r="Q20" s="1438">
        <f t="shared" si="3"/>
        <v>45515000</v>
      </c>
      <c r="R20" s="1438">
        <f t="shared" si="3"/>
        <v>45515000</v>
      </c>
      <c r="S20" s="1440">
        <f t="shared" ref="S20" si="4">R20/Q20</f>
        <v>1</v>
      </c>
      <c r="T20" s="1448"/>
      <c r="U20" s="1448"/>
    </row>
    <row r="21" spans="1:21" s="1445" customFormat="1" ht="32.25" hidden="1" customHeight="1" x14ac:dyDescent="0.2">
      <c r="A21" s="1434">
        <v>93</v>
      </c>
      <c r="B21" s="1435" t="s">
        <v>1456</v>
      </c>
      <c r="C21" s="1400" t="s">
        <v>264</v>
      </c>
      <c r="D21" s="1429"/>
      <c r="E21" s="1429"/>
      <c r="F21" s="1429"/>
      <c r="G21" s="1429"/>
      <c r="H21" s="1429"/>
      <c r="I21" s="1429"/>
      <c r="J21" s="1429"/>
      <c r="K21" s="1429"/>
      <c r="L21" s="1429"/>
      <c r="M21" s="1429"/>
      <c r="N21" s="1429"/>
      <c r="O21" s="1429"/>
      <c r="P21" s="1429">
        <f t="shared" ref="P21:R27" si="5">SUM(M21,J21,G21,D21)</f>
        <v>0</v>
      </c>
      <c r="Q21" s="1429">
        <f t="shared" si="5"/>
        <v>0</v>
      </c>
      <c r="R21" s="1429">
        <f t="shared" si="5"/>
        <v>0</v>
      </c>
      <c r="S21" s="1446"/>
      <c r="T21" s="1444"/>
      <c r="U21" s="1444"/>
    </row>
    <row r="22" spans="1:21" s="1445" customFormat="1" ht="32.25" hidden="1" customHeight="1" x14ac:dyDescent="0.2">
      <c r="A22" s="1434">
        <v>94</v>
      </c>
      <c r="B22" s="1428" t="s">
        <v>1420</v>
      </c>
      <c r="C22" s="1400" t="s">
        <v>266</v>
      </c>
      <c r="D22" s="1429"/>
      <c r="E22" s="1429"/>
      <c r="F22" s="1429"/>
      <c r="G22" s="1429"/>
      <c r="H22" s="1429"/>
      <c r="I22" s="1429"/>
      <c r="J22" s="1429"/>
      <c r="K22" s="1429"/>
      <c r="L22" s="1429"/>
      <c r="M22" s="1429"/>
      <c r="N22" s="1429"/>
      <c r="O22" s="1429"/>
      <c r="P22" s="1429">
        <f t="shared" si="5"/>
        <v>0</v>
      </c>
      <c r="Q22" s="1429">
        <f t="shared" si="5"/>
        <v>0</v>
      </c>
      <c r="R22" s="1429">
        <f t="shared" si="5"/>
        <v>0</v>
      </c>
      <c r="S22" s="1446"/>
      <c r="T22" s="1444"/>
      <c r="U22" s="1444"/>
    </row>
    <row r="23" spans="1:21" s="1445" customFormat="1" ht="32.25" hidden="1" customHeight="1" x14ac:dyDescent="0.2">
      <c r="A23" s="1434">
        <v>104</v>
      </c>
      <c r="B23" s="1428" t="s">
        <v>1457</v>
      </c>
      <c r="C23" s="1400" t="s">
        <v>295</v>
      </c>
      <c r="D23" s="1429"/>
      <c r="E23" s="1429"/>
      <c r="F23" s="1429"/>
      <c r="G23" s="1429"/>
      <c r="H23" s="1429"/>
      <c r="I23" s="1429"/>
      <c r="J23" s="1429"/>
      <c r="K23" s="1429"/>
      <c r="L23" s="1429"/>
      <c r="M23" s="1429"/>
      <c r="N23" s="1429"/>
      <c r="O23" s="1429"/>
      <c r="P23" s="1429">
        <f t="shared" si="5"/>
        <v>0</v>
      </c>
      <c r="Q23" s="1429">
        <f t="shared" si="5"/>
        <v>0</v>
      </c>
      <c r="R23" s="1429">
        <f t="shared" si="5"/>
        <v>0</v>
      </c>
      <c r="S23" s="1446"/>
      <c r="T23" s="1444"/>
      <c r="U23" s="1444"/>
    </row>
    <row r="24" spans="1:21" s="1445" customFormat="1" ht="32.25" customHeight="1" x14ac:dyDescent="0.2">
      <c r="A24" s="1434">
        <v>109</v>
      </c>
      <c r="B24" s="1428" t="s">
        <v>1458</v>
      </c>
      <c r="C24" s="1400" t="s">
        <v>305</v>
      </c>
      <c r="D24" s="1429">
        <f>SUM(Önkorm.!D114)</f>
        <v>180000000</v>
      </c>
      <c r="E24" s="1429">
        <f>SUM(Önkorm.!E114)</f>
        <v>362000000</v>
      </c>
      <c r="F24" s="1429">
        <v>402682465</v>
      </c>
      <c r="G24" s="1429"/>
      <c r="H24" s="1429"/>
      <c r="I24" s="1429"/>
      <c r="J24" s="1429"/>
      <c r="K24" s="1429"/>
      <c r="L24" s="1429"/>
      <c r="M24" s="1429"/>
      <c r="N24" s="1429"/>
      <c r="O24" s="1429"/>
      <c r="P24" s="1429">
        <f t="shared" si="5"/>
        <v>180000000</v>
      </c>
      <c r="Q24" s="1429">
        <f t="shared" si="5"/>
        <v>362000000</v>
      </c>
      <c r="R24" s="1429">
        <f t="shared" si="5"/>
        <v>402682465</v>
      </c>
      <c r="S24" s="1431">
        <f>R24/Q24</f>
        <v>1.1123825000000001</v>
      </c>
      <c r="T24" s="1444"/>
      <c r="U24" s="1444"/>
    </row>
    <row r="25" spans="1:21" s="1445" customFormat="1" ht="32.25" customHeight="1" x14ac:dyDescent="0.2">
      <c r="A25" s="1434">
        <v>168</v>
      </c>
      <c r="B25" s="1435" t="s">
        <v>1427</v>
      </c>
      <c r="C25" s="1400" t="s">
        <v>445</v>
      </c>
      <c r="D25" s="1429">
        <f>SUM(Önkorm.!D173)</f>
        <v>318000000</v>
      </c>
      <c r="E25" s="1429">
        <f>SUM(Önkorm.!E173)</f>
        <v>335300000</v>
      </c>
      <c r="F25" s="1429">
        <v>457276413</v>
      </c>
      <c r="G25" s="1429"/>
      <c r="H25" s="1429"/>
      <c r="I25" s="1429"/>
      <c r="J25" s="1429"/>
      <c r="K25" s="1429"/>
      <c r="L25" s="1429"/>
      <c r="M25" s="1429"/>
      <c r="N25" s="1429"/>
      <c r="O25" s="1429"/>
      <c r="P25" s="1429">
        <f t="shared" ref="P25:Q26" si="6">SUM(M25,J25,G25,D25)</f>
        <v>318000000</v>
      </c>
      <c r="Q25" s="1429">
        <f t="shared" si="6"/>
        <v>335300000</v>
      </c>
      <c r="R25" s="1429">
        <f t="shared" si="5"/>
        <v>457276413</v>
      </c>
      <c r="S25" s="1431">
        <f t="shared" ref="S25:S28" si="7">R25/Q25</f>
        <v>1.3637829197733373</v>
      </c>
      <c r="T25" s="1444"/>
      <c r="U25" s="1444"/>
    </row>
    <row r="26" spans="1:21" s="1445" customFormat="1" ht="32.25" customHeight="1" x14ac:dyDescent="0.2">
      <c r="A26" s="1434">
        <v>169</v>
      </c>
      <c r="B26" s="1428" t="s">
        <v>1428</v>
      </c>
      <c r="C26" s="1400" t="s">
        <v>447</v>
      </c>
      <c r="D26" s="1429">
        <f>SUM(Önkorm.!D174)</f>
        <v>5700000</v>
      </c>
      <c r="E26" s="1429">
        <f>SUM(Önkorm.!E174)</f>
        <v>5720000</v>
      </c>
      <c r="F26" s="1429">
        <v>8897249</v>
      </c>
      <c r="G26" s="1429"/>
      <c r="H26" s="1429"/>
      <c r="I26" s="1429"/>
      <c r="J26" s="1429"/>
      <c r="K26" s="1429"/>
      <c r="L26" s="1429"/>
      <c r="M26" s="1429"/>
      <c r="N26" s="1429"/>
      <c r="O26" s="1429"/>
      <c r="P26" s="1429">
        <f t="shared" si="6"/>
        <v>5700000</v>
      </c>
      <c r="Q26" s="1429">
        <f t="shared" si="6"/>
        <v>5720000</v>
      </c>
      <c r="R26" s="1429">
        <f t="shared" si="5"/>
        <v>8897249</v>
      </c>
      <c r="S26" s="1431">
        <f t="shared" si="7"/>
        <v>1.5554631118881119</v>
      </c>
      <c r="T26" s="1444"/>
      <c r="U26" s="1444"/>
    </row>
    <row r="27" spans="1:21" s="1449" customFormat="1" ht="32.25" customHeight="1" x14ac:dyDescent="0.2">
      <c r="A27" s="1436">
        <v>185</v>
      </c>
      <c r="B27" s="1437" t="s">
        <v>481</v>
      </c>
      <c r="C27" s="1402" t="s">
        <v>482</v>
      </c>
      <c r="D27" s="1438">
        <f>SUM(D21,D22,D23,D24,D25,D26)</f>
        <v>503700000</v>
      </c>
      <c r="E27" s="1438">
        <f>SUM(E21,E22,E23,E24,E25,E26)</f>
        <v>703020000</v>
      </c>
      <c r="F27" s="1438">
        <f>SUM(F21:F26)</f>
        <v>868856127</v>
      </c>
      <c r="G27" s="1438">
        <f t="shared" ref="G27:O27" si="8">SUM(G21,G22,G23,G24,G25,G26)</f>
        <v>0</v>
      </c>
      <c r="H27" s="1438">
        <f t="shared" si="8"/>
        <v>0</v>
      </c>
      <c r="I27" s="1438">
        <f t="shared" si="8"/>
        <v>0</v>
      </c>
      <c r="J27" s="1438">
        <f t="shared" si="8"/>
        <v>0</v>
      </c>
      <c r="K27" s="1438">
        <f t="shared" si="8"/>
        <v>0</v>
      </c>
      <c r="L27" s="1438">
        <f t="shared" si="8"/>
        <v>0</v>
      </c>
      <c r="M27" s="1438">
        <f t="shared" si="8"/>
        <v>0</v>
      </c>
      <c r="N27" s="1438">
        <f t="shared" si="8"/>
        <v>0</v>
      </c>
      <c r="O27" s="1438">
        <f t="shared" si="8"/>
        <v>0</v>
      </c>
      <c r="P27" s="1438">
        <f t="shared" ref="P27:Q27" si="9">SUM(M27,J27,G27,D27)</f>
        <v>503700000</v>
      </c>
      <c r="Q27" s="1438">
        <f t="shared" si="9"/>
        <v>703020000</v>
      </c>
      <c r="R27" s="1438">
        <f t="shared" si="5"/>
        <v>868856127</v>
      </c>
      <c r="S27" s="1440">
        <f t="shared" si="7"/>
        <v>1.2358910514636852</v>
      </c>
      <c r="T27" s="1448"/>
      <c r="U27" s="1448"/>
    </row>
    <row r="28" spans="1:21" s="1449" customFormat="1" ht="32.25" customHeight="1" x14ac:dyDescent="0.2">
      <c r="A28" s="1436">
        <v>215</v>
      </c>
      <c r="B28" s="1437" t="s">
        <v>546</v>
      </c>
      <c r="C28" s="1402" t="s">
        <v>547</v>
      </c>
      <c r="D28" s="1438">
        <f>SUM(Önkorm.!D225)</f>
        <v>16470000</v>
      </c>
      <c r="E28" s="1438">
        <f>SUM(Önkorm.!E225)</f>
        <v>22805440</v>
      </c>
      <c r="F28" s="1438">
        <v>93310018</v>
      </c>
      <c r="G28" s="1438">
        <f>SUM('Polg. Hiv.'!D227)</f>
        <v>320000</v>
      </c>
      <c r="H28" s="1438">
        <f>SUM('Polg. Hiv.'!E227)</f>
        <v>887085</v>
      </c>
      <c r="I28" s="1438">
        <v>775226</v>
      </c>
      <c r="J28" s="1438">
        <f>SUM(Óvoda!D224)</f>
        <v>12617450</v>
      </c>
      <c r="K28" s="1438">
        <f>SUM(Óvoda!E224)</f>
        <v>6881000</v>
      </c>
      <c r="L28" s="1438">
        <v>7450629</v>
      </c>
      <c r="M28" s="1438">
        <f>SUM('Műv. Ház'!D222)</f>
        <v>1950000</v>
      </c>
      <c r="N28" s="1438">
        <f>SUM('Műv. Ház'!E222)</f>
        <v>1038531</v>
      </c>
      <c r="O28" s="1438">
        <v>1045223</v>
      </c>
      <c r="P28" s="1438">
        <f>SUM(M28,J28,G28,D28)</f>
        <v>31357450</v>
      </c>
      <c r="Q28" s="1438">
        <f>SUM(N28,K28,H28,E28)</f>
        <v>31612056</v>
      </c>
      <c r="R28" s="1438">
        <f>SUM(O28,L28,I28,F28)</f>
        <v>102581096</v>
      </c>
      <c r="S28" s="1440">
        <f t="shared" si="7"/>
        <v>3.2449991863863583</v>
      </c>
      <c r="T28" s="1448"/>
      <c r="U28" s="1448"/>
    </row>
    <row r="29" spans="1:21" s="1445" customFormat="1" ht="32.25" hidden="1" customHeight="1" x14ac:dyDescent="0.2">
      <c r="A29" s="1450">
        <v>216</v>
      </c>
      <c r="B29" s="1435" t="s">
        <v>548</v>
      </c>
      <c r="C29" s="1405" t="s">
        <v>549</v>
      </c>
      <c r="D29" s="1429"/>
      <c r="E29" s="1429"/>
      <c r="F29" s="1429"/>
      <c r="G29" s="1429"/>
      <c r="H29" s="1429"/>
      <c r="I29" s="1429"/>
      <c r="J29" s="1429"/>
      <c r="K29" s="1429"/>
      <c r="L29" s="1429"/>
      <c r="M29" s="1429"/>
      <c r="N29" s="1429"/>
      <c r="O29" s="1429"/>
      <c r="P29" s="1429">
        <f t="shared" ref="P29:R44" si="10">SUM(M29,J29,G29,D29)</f>
        <v>0</v>
      </c>
      <c r="Q29" s="1429">
        <f t="shared" si="10"/>
        <v>0</v>
      </c>
      <c r="R29" s="1429">
        <f t="shared" si="10"/>
        <v>0</v>
      </c>
      <c r="S29" s="1446"/>
      <c r="T29" s="1444"/>
      <c r="U29" s="1444"/>
    </row>
    <row r="30" spans="1:21" s="1445" customFormat="1" ht="32.25" hidden="1" customHeight="1" x14ac:dyDescent="0.2">
      <c r="A30" s="1450">
        <v>218</v>
      </c>
      <c r="B30" s="1435" t="s">
        <v>554</v>
      </c>
      <c r="C30" s="1405" t="s">
        <v>555</v>
      </c>
      <c r="D30" s="1429"/>
      <c r="E30" s="1429"/>
      <c r="F30" s="1429"/>
      <c r="G30" s="1429"/>
      <c r="H30" s="1429"/>
      <c r="I30" s="1429"/>
      <c r="J30" s="1429"/>
      <c r="K30" s="1429"/>
      <c r="L30" s="1429"/>
      <c r="M30" s="1429"/>
      <c r="N30" s="1429"/>
      <c r="O30" s="1429"/>
      <c r="P30" s="1429">
        <f t="shared" si="10"/>
        <v>0</v>
      </c>
      <c r="Q30" s="1429">
        <f t="shared" si="10"/>
        <v>0</v>
      </c>
      <c r="R30" s="1429">
        <f t="shared" si="10"/>
        <v>0</v>
      </c>
      <c r="S30" s="1446"/>
      <c r="T30" s="1444"/>
      <c r="U30" s="1444"/>
    </row>
    <row r="31" spans="1:21" s="1445" customFormat="1" ht="32.25" hidden="1" customHeight="1" x14ac:dyDescent="0.2">
      <c r="A31" s="1450">
        <v>220</v>
      </c>
      <c r="B31" s="1435" t="s">
        <v>556</v>
      </c>
      <c r="C31" s="1405" t="s">
        <v>557</v>
      </c>
      <c r="D31" s="1429"/>
      <c r="E31" s="1429"/>
      <c r="F31" s="1429"/>
      <c r="G31" s="1429"/>
      <c r="H31" s="1429"/>
      <c r="I31" s="1429"/>
      <c r="J31" s="1429"/>
      <c r="K31" s="1429"/>
      <c r="L31" s="1429"/>
      <c r="M31" s="1429"/>
      <c r="N31" s="1429"/>
      <c r="O31" s="1429"/>
      <c r="P31" s="1429">
        <f t="shared" si="10"/>
        <v>0</v>
      </c>
      <c r="Q31" s="1429">
        <f t="shared" si="10"/>
        <v>0</v>
      </c>
      <c r="R31" s="1429">
        <f t="shared" si="10"/>
        <v>0</v>
      </c>
      <c r="S31" s="1446"/>
      <c r="T31" s="1444"/>
      <c r="U31" s="1444"/>
    </row>
    <row r="32" spans="1:21" s="1445" customFormat="1" ht="32.25" hidden="1" customHeight="1" x14ac:dyDescent="0.2">
      <c r="A32" s="1450">
        <v>221</v>
      </c>
      <c r="B32" s="1435" t="s">
        <v>558</v>
      </c>
      <c r="C32" s="1405" t="s">
        <v>559</v>
      </c>
      <c r="D32" s="1429"/>
      <c r="E32" s="1429"/>
      <c r="F32" s="1429"/>
      <c r="G32" s="1429"/>
      <c r="H32" s="1429"/>
      <c r="I32" s="1429"/>
      <c r="J32" s="1429"/>
      <c r="K32" s="1429"/>
      <c r="L32" s="1429"/>
      <c r="M32" s="1429"/>
      <c r="N32" s="1429"/>
      <c r="O32" s="1429"/>
      <c r="P32" s="1429">
        <f t="shared" si="10"/>
        <v>0</v>
      </c>
      <c r="Q32" s="1429">
        <f t="shared" si="10"/>
        <v>0</v>
      </c>
      <c r="R32" s="1429">
        <f t="shared" si="10"/>
        <v>0</v>
      </c>
      <c r="S32" s="1446"/>
      <c r="T32" s="1444"/>
      <c r="U32" s="1444"/>
    </row>
    <row r="33" spans="1:21" s="1445" customFormat="1" ht="32.25" hidden="1" customHeight="1" x14ac:dyDescent="0.2">
      <c r="A33" s="1450">
        <v>223</v>
      </c>
      <c r="B33" s="1435" t="s">
        <v>562</v>
      </c>
      <c r="C33" s="1405" t="s">
        <v>563</v>
      </c>
      <c r="D33" s="1429"/>
      <c r="E33" s="1429"/>
      <c r="F33" s="1429"/>
      <c r="G33" s="1429"/>
      <c r="H33" s="1429"/>
      <c r="I33" s="1429"/>
      <c r="J33" s="1429"/>
      <c r="K33" s="1429"/>
      <c r="L33" s="1429"/>
      <c r="M33" s="1429"/>
      <c r="N33" s="1429"/>
      <c r="O33" s="1429"/>
      <c r="P33" s="1429">
        <f t="shared" si="10"/>
        <v>0</v>
      </c>
      <c r="Q33" s="1429">
        <f t="shared" si="10"/>
        <v>0</v>
      </c>
      <c r="R33" s="1429">
        <f t="shared" si="10"/>
        <v>0</v>
      </c>
      <c r="S33" s="1446"/>
      <c r="T33" s="1444"/>
      <c r="U33" s="1444"/>
    </row>
    <row r="34" spans="1:21" s="1449" customFormat="1" ht="32.25" customHeight="1" x14ac:dyDescent="0.2">
      <c r="A34" s="1451">
        <v>224</v>
      </c>
      <c r="B34" s="1437" t="s">
        <v>564</v>
      </c>
      <c r="C34" s="1407" t="s">
        <v>565</v>
      </c>
      <c r="D34" s="1438">
        <f>SUM(Önkorm.!D235)</f>
        <v>0</v>
      </c>
      <c r="E34" s="1438">
        <f>SUM(Önkorm.!E235)</f>
        <v>0</v>
      </c>
      <c r="F34" s="1438"/>
      <c r="G34" s="1438"/>
      <c r="H34" s="1438"/>
      <c r="I34" s="1438"/>
      <c r="J34" s="1438"/>
      <c r="K34" s="1438"/>
      <c r="L34" s="1438"/>
      <c r="M34" s="1438"/>
      <c r="N34" s="1438"/>
      <c r="O34" s="1438"/>
      <c r="P34" s="1438">
        <f t="shared" si="10"/>
        <v>0</v>
      </c>
      <c r="Q34" s="1438">
        <f t="shared" si="10"/>
        <v>0</v>
      </c>
      <c r="R34" s="1438">
        <f t="shared" si="10"/>
        <v>0</v>
      </c>
      <c r="S34" s="1452"/>
      <c r="T34" s="1448"/>
      <c r="U34" s="1448"/>
    </row>
    <row r="35" spans="1:21" s="1445" customFormat="1" ht="32.25" hidden="1" customHeight="1" x14ac:dyDescent="0.2">
      <c r="A35" s="1450">
        <v>225</v>
      </c>
      <c r="B35" s="1435" t="s">
        <v>566</v>
      </c>
      <c r="C35" s="1405" t="s">
        <v>567</v>
      </c>
      <c r="D35" s="1429"/>
      <c r="E35" s="1429"/>
      <c r="F35" s="1429"/>
      <c r="G35" s="1429"/>
      <c r="H35" s="1429"/>
      <c r="I35" s="1429"/>
      <c r="J35" s="1429"/>
      <c r="K35" s="1429"/>
      <c r="L35" s="1429"/>
      <c r="M35" s="1429"/>
      <c r="N35" s="1429"/>
      <c r="O35" s="1429"/>
      <c r="P35" s="1429">
        <f t="shared" ref="P35:Q40" si="11">SUM(M35,J35,G35,D35)</f>
        <v>0</v>
      </c>
      <c r="Q35" s="1429">
        <f t="shared" si="11"/>
        <v>0</v>
      </c>
      <c r="R35" s="1429">
        <f t="shared" si="10"/>
        <v>0</v>
      </c>
      <c r="S35" s="1446"/>
      <c r="T35" s="1444"/>
      <c r="U35" s="1444"/>
    </row>
    <row r="36" spans="1:21" s="1445" customFormat="1" ht="32.25" hidden="1" customHeight="1" x14ac:dyDescent="0.2">
      <c r="A36" s="1450">
        <v>226</v>
      </c>
      <c r="B36" s="1435" t="s">
        <v>568</v>
      </c>
      <c r="C36" s="1405" t="s">
        <v>569</v>
      </c>
      <c r="D36" s="1429"/>
      <c r="E36" s="1429"/>
      <c r="F36" s="1429"/>
      <c r="G36" s="1429"/>
      <c r="H36" s="1429"/>
      <c r="I36" s="1429"/>
      <c r="J36" s="1429"/>
      <c r="K36" s="1429"/>
      <c r="L36" s="1429"/>
      <c r="M36" s="1429"/>
      <c r="N36" s="1429"/>
      <c r="O36" s="1429"/>
      <c r="P36" s="1429">
        <f t="shared" si="11"/>
        <v>0</v>
      </c>
      <c r="Q36" s="1429">
        <f t="shared" si="11"/>
        <v>0</v>
      </c>
      <c r="R36" s="1429">
        <f t="shared" si="10"/>
        <v>0</v>
      </c>
      <c r="S36" s="1446"/>
      <c r="T36" s="1444"/>
      <c r="U36" s="1444"/>
    </row>
    <row r="37" spans="1:21" s="1445" customFormat="1" ht="32.25" hidden="1" customHeight="1" x14ac:dyDescent="0.2">
      <c r="A37" s="1450">
        <v>227</v>
      </c>
      <c r="B37" s="1435" t="s">
        <v>570</v>
      </c>
      <c r="C37" s="1405" t="s">
        <v>571</v>
      </c>
      <c r="D37" s="1429"/>
      <c r="E37" s="1429"/>
      <c r="F37" s="1429"/>
      <c r="G37" s="1429"/>
      <c r="H37" s="1429"/>
      <c r="I37" s="1429"/>
      <c r="J37" s="1429"/>
      <c r="K37" s="1429"/>
      <c r="L37" s="1429"/>
      <c r="M37" s="1429"/>
      <c r="N37" s="1429"/>
      <c r="O37" s="1429"/>
      <c r="P37" s="1429">
        <f t="shared" si="11"/>
        <v>0</v>
      </c>
      <c r="Q37" s="1429">
        <f t="shared" si="11"/>
        <v>0</v>
      </c>
      <c r="R37" s="1429">
        <f t="shared" si="10"/>
        <v>0</v>
      </c>
      <c r="S37" s="1446"/>
      <c r="T37" s="1444"/>
      <c r="U37" s="1444"/>
    </row>
    <row r="38" spans="1:21" s="1445" customFormat="1" ht="32.25" customHeight="1" x14ac:dyDescent="0.2">
      <c r="A38" s="1450">
        <v>228</v>
      </c>
      <c r="B38" s="1435" t="s">
        <v>572</v>
      </c>
      <c r="C38" s="1405" t="s">
        <v>573</v>
      </c>
      <c r="D38" s="1429">
        <f>SUM(Önkorm.!D240)</f>
        <v>0</v>
      </c>
      <c r="E38" s="1429">
        <f>SUM(Önkorm.!E240)</f>
        <v>50000</v>
      </c>
      <c r="F38" s="1429">
        <v>36394</v>
      </c>
      <c r="G38" s="1429"/>
      <c r="H38" s="1429"/>
      <c r="I38" s="1429"/>
      <c r="J38" s="1429"/>
      <c r="K38" s="1429"/>
      <c r="L38" s="1429"/>
      <c r="M38" s="1429"/>
      <c r="N38" s="1429"/>
      <c r="O38" s="1429"/>
      <c r="P38" s="1429">
        <f t="shared" si="11"/>
        <v>0</v>
      </c>
      <c r="Q38" s="1429">
        <f t="shared" si="11"/>
        <v>50000</v>
      </c>
      <c r="R38" s="1429">
        <f t="shared" si="10"/>
        <v>36394</v>
      </c>
      <c r="S38" s="1431">
        <f t="shared" ref="S38:S40" si="12">R38/Q38</f>
        <v>0.72787999999999997</v>
      </c>
      <c r="T38" s="1444"/>
      <c r="U38" s="1444"/>
    </row>
    <row r="39" spans="1:21" s="1445" customFormat="1" ht="32.25" customHeight="1" x14ac:dyDescent="0.2">
      <c r="A39" s="1427">
        <v>238</v>
      </c>
      <c r="B39" s="1428" t="s">
        <v>1463</v>
      </c>
      <c r="C39" s="1405" t="s">
        <v>593</v>
      </c>
      <c r="D39" s="1429">
        <f>SUM(Önkorm.!D250)</f>
        <v>0</v>
      </c>
      <c r="E39" s="1429">
        <f>SUM(Önkorm.!E250)</f>
        <v>3715000</v>
      </c>
      <c r="F39" s="1429">
        <v>3714176</v>
      </c>
      <c r="G39" s="1429"/>
      <c r="H39" s="1429"/>
      <c r="I39" s="1429"/>
      <c r="J39" s="1429"/>
      <c r="K39" s="1429"/>
      <c r="L39" s="1429">
        <v>251643</v>
      </c>
      <c r="M39" s="1429"/>
      <c r="N39" s="1429"/>
      <c r="O39" s="1429"/>
      <c r="P39" s="1429">
        <f t="shared" si="11"/>
        <v>0</v>
      </c>
      <c r="Q39" s="1429">
        <f t="shared" si="11"/>
        <v>3715000</v>
      </c>
      <c r="R39" s="1429">
        <f t="shared" si="10"/>
        <v>3965819</v>
      </c>
      <c r="S39" s="1431">
        <f t="shared" si="12"/>
        <v>1.0675152086137281</v>
      </c>
      <c r="T39" s="1444"/>
      <c r="U39" s="1444"/>
    </row>
    <row r="40" spans="1:21" s="1449" customFormat="1" ht="32.25" customHeight="1" x14ac:dyDescent="0.2">
      <c r="A40" s="1451">
        <v>250</v>
      </c>
      <c r="B40" s="1453" t="s">
        <v>1462</v>
      </c>
      <c r="C40" s="1407" t="s">
        <v>617</v>
      </c>
      <c r="D40" s="1438">
        <f>SUM(D35,D36,D37,D38,D39)</f>
        <v>0</v>
      </c>
      <c r="E40" s="1438">
        <f>SUM(E35,E36,E37,E38,E39)</f>
        <v>3765000</v>
      </c>
      <c r="F40" s="1438">
        <f>SUM(F35:F39)</f>
        <v>3750570</v>
      </c>
      <c r="G40" s="1438"/>
      <c r="H40" s="1438"/>
      <c r="I40" s="1438"/>
      <c r="J40" s="1438">
        <v>0</v>
      </c>
      <c r="K40" s="1438">
        <v>0</v>
      </c>
      <c r="L40" s="1438">
        <v>251643</v>
      </c>
      <c r="M40" s="1438"/>
      <c r="N40" s="1438"/>
      <c r="O40" s="1438"/>
      <c r="P40" s="1438">
        <f t="shared" si="11"/>
        <v>0</v>
      </c>
      <c r="Q40" s="1438">
        <f t="shared" si="11"/>
        <v>3765000</v>
      </c>
      <c r="R40" s="1438">
        <f t="shared" si="10"/>
        <v>4002213</v>
      </c>
      <c r="S40" s="1440">
        <f t="shared" si="12"/>
        <v>1.063004780876494</v>
      </c>
      <c r="T40" s="1448"/>
      <c r="U40" s="1448"/>
    </row>
    <row r="41" spans="1:21" s="1445" customFormat="1" ht="32.25" hidden="1" customHeight="1" x14ac:dyDescent="0.2">
      <c r="A41" s="1450">
        <v>251</v>
      </c>
      <c r="B41" s="1435" t="s">
        <v>618</v>
      </c>
      <c r="C41" s="1405" t="s">
        <v>619</v>
      </c>
      <c r="D41" s="1429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>
        <f t="shared" ref="P41:R46" si="13">SUM(M41,J41,G41,D41)</f>
        <v>0</v>
      </c>
      <c r="Q41" s="1429">
        <f t="shared" si="13"/>
        <v>0</v>
      </c>
      <c r="R41" s="1429">
        <f t="shared" si="10"/>
        <v>0</v>
      </c>
      <c r="S41" s="1446"/>
      <c r="T41" s="1444"/>
      <c r="U41" s="1444"/>
    </row>
    <row r="42" spans="1:21" s="1445" customFormat="1" ht="32.25" hidden="1" customHeight="1" x14ac:dyDescent="0.2">
      <c r="A42" s="1450">
        <v>252</v>
      </c>
      <c r="B42" s="1435" t="s">
        <v>620</v>
      </c>
      <c r="C42" s="1405" t="s">
        <v>621</v>
      </c>
      <c r="D42" s="1429"/>
      <c r="E42" s="1429"/>
      <c r="F42" s="1429"/>
      <c r="G42" s="1429"/>
      <c r="H42" s="1429"/>
      <c r="I42" s="1429"/>
      <c r="J42" s="1429"/>
      <c r="K42" s="1429"/>
      <c r="L42" s="1429"/>
      <c r="M42" s="1429"/>
      <c r="N42" s="1429"/>
      <c r="O42" s="1429"/>
      <c r="P42" s="1429">
        <f t="shared" si="13"/>
        <v>0</v>
      </c>
      <c r="Q42" s="1429">
        <f t="shared" si="13"/>
        <v>0</v>
      </c>
      <c r="R42" s="1429">
        <f t="shared" si="10"/>
        <v>0</v>
      </c>
      <c r="S42" s="1446"/>
      <c r="T42" s="1444"/>
      <c r="U42" s="1444"/>
    </row>
    <row r="43" spans="1:21" s="1445" customFormat="1" ht="32.25" hidden="1" customHeight="1" x14ac:dyDescent="0.2">
      <c r="A43" s="1450">
        <v>253</v>
      </c>
      <c r="B43" s="1435" t="s">
        <v>622</v>
      </c>
      <c r="C43" s="1405" t="s">
        <v>623</v>
      </c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  <c r="N43" s="1429"/>
      <c r="O43" s="1429"/>
      <c r="P43" s="1429">
        <f t="shared" si="13"/>
        <v>0</v>
      </c>
      <c r="Q43" s="1429">
        <f t="shared" si="13"/>
        <v>0</v>
      </c>
      <c r="R43" s="1429">
        <f t="shared" si="10"/>
        <v>0</v>
      </c>
      <c r="S43" s="1446"/>
      <c r="T43" s="1444"/>
      <c r="U43" s="1444"/>
    </row>
    <row r="44" spans="1:21" s="1445" customFormat="1" ht="32.25" hidden="1" customHeight="1" x14ac:dyDescent="0.2">
      <c r="A44" s="1450">
        <v>254</v>
      </c>
      <c r="B44" s="1428" t="s">
        <v>1459</v>
      </c>
      <c r="C44" s="1405" t="s">
        <v>625</v>
      </c>
      <c r="D44" s="1429"/>
      <c r="E44" s="1429"/>
      <c r="F44" s="1429"/>
      <c r="G44" s="1429"/>
      <c r="H44" s="1429"/>
      <c r="I44" s="1429"/>
      <c r="J44" s="1429"/>
      <c r="K44" s="1429"/>
      <c r="L44" s="1429"/>
      <c r="M44" s="1429"/>
      <c r="N44" s="1429"/>
      <c r="O44" s="1429"/>
      <c r="P44" s="1429">
        <f t="shared" si="13"/>
        <v>0</v>
      </c>
      <c r="Q44" s="1429">
        <f t="shared" si="13"/>
        <v>0</v>
      </c>
      <c r="R44" s="1429">
        <f t="shared" si="10"/>
        <v>0</v>
      </c>
      <c r="S44" s="1446"/>
      <c r="T44" s="1444"/>
      <c r="U44" s="1444"/>
    </row>
    <row r="45" spans="1:21" s="1445" customFormat="1" ht="32.25" customHeight="1" x14ac:dyDescent="0.2">
      <c r="A45" s="1450">
        <v>264</v>
      </c>
      <c r="B45" s="1428" t="s">
        <v>1460</v>
      </c>
      <c r="C45" s="1405" t="s">
        <v>636</v>
      </c>
      <c r="D45" s="1429"/>
      <c r="E45" s="1429"/>
      <c r="F45" s="1429">
        <v>1000000</v>
      </c>
      <c r="G45" s="1429"/>
      <c r="H45" s="1429"/>
      <c r="I45" s="1429"/>
      <c r="J45" s="1429"/>
      <c r="K45" s="1429"/>
      <c r="L45" s="1429"/>
      <c r="M45" s="1429"/>
      <c r="N45" s="1429"/>
      <c r="O45" s="1429"/>
      <c r="P45" s="1429">
        <f t="shared" si="13"/>
        <v>0</v>
      </c>
      <c r="Q45" s="1429">
        <f t="shared" si="13"/>
        <v>0</v>
      </c>
      <c r="R45" s="1429">
        <f t="shared" si="13"/>
        <v>1000000</v>
      </c>
      <c r="S45" s="1431">
        <v>0</v>
      </c>
      <c r="T45" s="1444"/>
      <c r="U45" s="1444"/>
    </row>
    <row r="46" spans="1:21" s="1449" customFormat="1" ht="32.25" customHeight="1" x14ac:dyDescent="0.2">
      <c r="A46" s="1451">
        <v>276</v>
      </c>
      <c r="B46" s="1453" t="s">
        <v>648</v>
      </c>
      <c r="C46" s="1407" t="s">
        <v>649</v>
      </c>
      <c r="D46" s="1438">
        <f>SUM(D41:D45)</f>
        <v>0</v>
      </c>
      <c r="E46" s="1438">
        <f>SUM(E41:E45)</f>
        <v>0</v>
      </c>
      <c r="F46" s="1438">
        <f>SUM(F41:F45)</f>
        <v>1000000</v>
      </c>
      <c r="G46" s="1438"/>
      <c r="H46" s="1438"/>
      <c r="I46" s="1438"/>
      <c r="J46" s="1438"/>
      <c r="K46" s="1438"/>
      <c r="L46" s="1438"/>
      <c r="M46" s="1438"/>
      <c r="N46" s="1438"/>
      <c r="O46" s="1438"/>
      <c r="P46" s="1438">
        <f t="shared" si="13"/>
        <v>0</v>
      </c>
      <c r="Q46" s="1438">
        <f t="shared" si="13"/>
        <v>0</v>
      </c>
      <c r="R46" s="1438">
        <f t="shared" si="13"/>
        <v>1000000</v>
      </c>
      <c r="S46" s="1440">
        <v>0</v>
      </c>
      <c r="T46" s="1448"/>
      <c r="U46" s="1448"/>
    </row>
    <row r="47" spans="1:21" s="1449" customFormat="1" ht="32.25" customHeight="1" x14ac:dyDescent="0.2">
      <c r="A47" s="1454">
        <v>277</v>
      </c>
      <c r="B47" s="1455" t="s">
        <v>1461</v>
      </c>
      <c r="C47" s="1407" t="s">
        <v>651</v>
      </c>
      <c r="D47" s="1438">
        <f>SUM(D46,D40,D34,D28,D27,D20,D14)</f>
        <v>895425732</v>
      </c>
      <c r="E47" s="1438">
        <f>SUM(E46,E40,E34,E28,E27,E20,E14)</f>
        <v>1133570200</v>
      </c>
      <c r="F47" s="1438">
        <f>SUM(F14,F20,F27,F28,F40,F46)</f>
        <v>1379966830</v>
      </c>
      <c r="G47" s="1438">
        <f>SUM(G46,G40,G34,G28,G27,G20,G14)</f>
        <v>320000</v>
      </c>
      <c r="H47" s="1438">
        <f>SUM(H46,H40,H34,H28,H27,H20,H14)</f>
        <v>1750979</v>
      </c>
      <c r="I47" s="1438">
        <f>SUM(I46,I40,I34,I28,I27,I20,I14)</f>
        <v>1659550</v>
      </c>
      <c r="J47" s="1438">
        <f>SUM(J46,J40,J34,J28,J27,J20,J14)</f>
        <v>12617450</v>
      </c>
      <c r="K47" s="1438">
        <f>SUM(K46,K40,K34,K28,K27,K20,K14)</f>
        <v>6881000</v>
      </c>
      <c r="L47" s="1438">
        <f>SUM(L14,L20,L27,L28,L40)</f>
        <v>7702272</v>
      </c>
      <c r="M47" s="1438">
        <f>SUM(M46,M40,M34,M28,M27,M20,M14)</f>
        <v>1950000</v>
      </c>
      <c r="N47" s="1438">
        <f>SUM(N46,N40,N34,N28,N27,N20,N14)</f>
        <v>1038531</v>
      </c>
      <c r="O47" s="1438">
        <f>SUM(O14,O20,O27,O28,O40)</f>
        <v>1045223</v>
      </c>
      <c r="P47" s="1438">
        <f>SUM(P46,P40,P34,P28,P27,P20,P14)</f>
        <v>910313182</v>
      </c>
      <c r="Q47" s="1438">
        <f>SUM(Q46,Q40,Q34,Q28,Q27,Q20,Q14)</f>
        <v>1143240710</v>
      </c>
      <c r="R47" s="1438">
        <f>SUM(R46,R40,R34,R28,R27,R20,R14)</f>
        <v>1390373875</v>
      </c>
      <c r="S47" s="1440">
        <f t="shared" ref="S47:S51" si="14">R47/Q47</f>
        <v>1.216168968475589</v>
      </c>
      <c r="T47" s="1448"/>
      <c r="U47" s="1448"/>
    </row>
    <row r="48" spans="1:21" s="1445" customFormat="1" ht="32.25" customHeight="1" x14ac:dyDescent="0.2">
      <c r="A48" s="1450"/>
      <c r="B48" s="1435" t="s">
        <v>700</v>
      </c>
      <c r="C48" s="1405" t="s">
        <v>701</v>
      </c>
      <c r="D48" s="1429">
        <f>SUM(Önkorm.!D317)</f>
        <v>348722000</v>
      </c>
      <c r="E48" s="1429">
        <f>SUM(Önkorm.!E317)</f>
        <v>359967000</v>
      </c>
      <c r="F48" s="1429">
        <f>SUM(F49:F51)</f>
        <v>360859358</v>
      </c>
      <c r="G48" s="1429">
        <f>SUM('Polg. Hiv.'!D319)</f>
        <v>146229250</v>
      </c>
      <c r="H48" s="1429">
        <f>SUM(H49:H50)</f>
        <v>157220007</v>
      </c>
      <c r="I48" s="1429">
        <f>SUM(I49:I50)</f>
        <v>146570723</v>
      </c>
      <c r="J48" s="1429">
        <f t="shared" ref="J48:N48" si="15">SUM(J49:J50)</f>
        <v>240184002</v>
      </c>
      <c r="K48" s="1429">
        <f t="shared" si="15"/>
        <v>259198820</v>
      </c>
      <c r="L48" s="1429">
        <f t="shared" si="15"/>
        <v>252154447</v>
      </c>
      <c r="M48" s="1429">
        <f t="shared" si="15"/>
        <v>49807738</v>
      </c>
      <c r="N48" s="1429">
        <f t="shared" si="15"/>
        <v>59252849</v>
      </c>
      <c r="O48" s="1429">
        <f>SUM(O49:O50)</f>
        <v>58590056</v>
      </c>
      <c r="P48" s="1429">
        <f t="shared" ref="P48" si="16">SUM(D48,G48,J48,M48)</f>
        <v>784942990</v>
      </c>
      <c r="Q48" s="1429">
        <f t="shared" ref="Q48" si="17">SUM(E48,H48,K48,N48)</f>
        <v>835638676</v>
      </c>
      <c r="R48" s="1429">
        <f>SUM(F48,I48,L48,O48)</f>
        <v>818174584</v>
      </c>
      <c r="S48" s="1431">
        <f t="shared" si="14"/>
        <v>0.97910090509022829</v>
      </c>
      <c r="T48" s="1444"/>
      <c r="U48" s="1444"/>
    </row>
    <row r="49" spans="1:24" s="1445" customFormat="1" ht="32.25" customHeight="1" x14ac:dyDescent="0.2">
      <c r="A49" s="1450"/>
      <c r="B49" s="1456" t="s">
        <v>678</v>
      </c>
      <c r="C49" s="1405"/>
      <c r="D49" s="1429">
        <f>SUM(Önkorm.!D306)</f>
        <v>339301000</v>
      </c>
      <c r="E49" s="1429">
        <f>SUM(Önkorm.!E306)</f>
        <v>350546000</v>
      </c>
      <c r="F49" s="1429">
        <v>350546000</v>
      </c>
      <c r="G49" s="1429">
        <v>10259000</v>
      </c>
      <c r="H49" s="1429">
        <f>SUM('Polg. Hiv.'!E308)</f>
        <v>11335000</v>
      </c>
      <c r="I49" s="1429">
        <v>11335000</v>
      </c>
      <c r="J49" s="1429">
        <v>9537000</v>
      </c>
      <c r="K49" s="1429">
        <v>10821000</v>
      </c>
      <c r="L49" s="1429">
        <v>10821000</v>
      </c>
      <c r="M49" s="1429">
        <v>245000</v>
      </c>
      <c r="N49" s="1429">
        <v>1328000</v>
      </c>
      <c r="O49" s="1429">
        <v>1328000</v>
      </c>
      <c r="P49" s="1429">
        <f t="shared" ref="P49:P50" si="18">SUM(D49,G49,J49,M49)</f>
        <v>359342000</v>
      </c>
      <c r="Q49" s="1429">
        <f t="shared" ref="Q49:Q51" si="19">SUM(E49,H49,K49,N49)</f>
        <v>374030000</v>
      </c>
      <c r="R49" s="1429">
        <f>SUM(F49,I49,L49,O49)</f>
        <v>374030000</v>
      </c>
      <c r="S49" s="1431">
        <f t="shared" si="14"/>
        <v>1</v>
      </c>
      <c r="T49" s="1444"/>
      <c r="U49" s="1444"/>
    </row>
    <row r="50" spans="1:24" s="1445" customFormat="1" ht="32.25" customHeight="1" x14ac:dyDescent="0.2">
      <c r="A50" s="1450"/>
      <c r="B50" s="1456" t="s">
        <v>688</v>
      </c>
      <c r="C50" s="1405"/>
      <c r="D50" s="1429"/>
      <c r="E50" s="1429"/>
      <c r="F50" s="1429"/>
      <c r="G50" s="1429">
        <f>SUM('03 KI ÖSSZ'!G57-'02 BE ÖSSZ'!G47-'02 BE ÖSSZ'!G49)</f>
        <v>135970250</v>
      </c>
      <c r="H50" s="1429">
        <f>SUM('Polg. Hiv.'!E313)</f>
        <v>145885007</v>
      </c>
      <c r="I50" s="1429">
        <v>135235723</v>
      </c>
      <c r="J50" s="1429">
        <f>SUM('03 KI ÖSSZ'!J57-'02 BE ÖSSZ'!J47-'02 BE ÖSSZ'!J49)</f>
        <v>230647002</v>
      </c>
      <c r="K50" s="1429">
        <f>SUM('03 KI ÖSSZ'!K57-'02 BE ÖSSZ'!K47-'02 BE ÖSSZ'!K49)</f>
        <v>248377820</v>
      </c>
      <c r="L50" s="1429">
        <v>241333447</v>
      </c>
      <c r="M50" s="1429">
        <f>SUM('03 KI ÖSSZ'!M57-'02 BE ÖSSZ'!M47-'02 BE ÖSSZ'!M49)</f>
        <v>49562738</v>
      </c>
      <c r="N50" s="1429">
        <f>SUM('03 KI ÖSSZ'!N57-'02 BE ÖSSZ'!N47-'02 BE ÖSSZ'!N49)</f>
        <v>57924849</v>
      </c>
      <c r="O50" s="1429">
        <v>57262056</v>
      </c>
      <c r="P50" s="1429">
        <f t="shared" si="18"/>
        <v>416179990</v>
      </c>
      <c r="Q50" s="1429">
        <f t="shared" si="19"/>
        <v>452187676</v>
      </c>
      <c r="R50" s="1429">
        <f>SUM(F50,I50,L50,O50)</f>
        <v>433831226</v>
      </c>
      <c r="S50" s="1431">
        <f t="shared" si="14"/>
        <v>0.95940524040288089</v>
      </c>
      <c r="T50" s="1444"/>
      <c r="U50" s="1444"/>
    </row>
    <row r="51" spans="1:24" s="1445" customFormat="1" ht="32.25" customHeight="1" x14ac:dyDescent="0.2">
      <c r="A51" s="1450"/>
      <c r="B51" s="1456" t="s">
        <v>684</v>
      </c>
      <c r="C51" s="1405"/>
      <c r="D51" s="1429">
        <v>9421000</v>
      </c>
      <c r="E51" s="1429">
        <v>9421000</v>
      </c>
      <c r="F51" s="1429">
        <v>10313358</v>
      </c>
      <c r="G51" s="1429"/>
      <c r="H51" s="1429"/>
      <c r="I51" s="1429"/>
      <c r="J51" s="1429"/>
      <c r="K51" s="1429"/>
      <c r="L51" s="1429"/>
      <c r="M51" s="1429"/>
      <c r="N51" s="1429"/>
      <c r="O51" s="1429"/>
      <c r="P51" s="1429"/>
      <c r="Q51" s="1429">
        <f t="shared" si="19"/>
        <v>9421000</v>
      </c>
      <c r="R51" s="1429">
        <f t="shared" ref="R51" si="20">SUM(F51,I51,L51,O51)</f>
        <v>10313358</v>
      </c>
      <c r="S51" s="1431">
        <f t="shared" si="14"/>
        <v>1.094720093408343</v>
      </c>
      <c r="T51" s="1444"/>
      <c r="U51" s="1444"/>
    </row>
    <row r="52" spans="1:24" s="1445" customFormat="1" ht="32.25" hidden="1" customHeight="1" x14ac:dyDescent="0.2">
      <c r="A52" s="1450"/>
      <c r="B52" s="1435" t="s">
        <v>712</v>
      </c>
      <c r="C52" s="1405" t="s">
        <v>713</v>
      </c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>
        <f t="shared" ref="P52:R54" si="21">SUM(M52,J52,G52,D52)</f>
        <v>0</v>
      </c>
      <c r="Q52" s="1429">
        <f t="shared" si="21"/>
        <v>0</v>
      </c>
      <c r="R52" s="1429">
        <f t="shared" si="21"/>
        <v>0</v>
      </c>
      <c r="S52" s="1446"/>
      <c r="T52" s="1444"/>
      <c r="U52" s="1444"/>
    </row>
    <row r="53" spans="1:24" s="1445" customFormat="1" ht="32.25" hidden="1" customHeight="1" x14ac:dyDescent="0.2">
      <c r="A53" s="1450"/>
      <c r="B53" s="1428" t="s">
        <v>714</v>
      </c>
      <c r="C53" s="1405" t="s">
        <v>715</v>
      </c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>
        <f t="shared" si="21"/>
        <v>0</v>
      </c>
      <c r="Q53" s="1429">
        <f t="shared" si="21"/>
        <v>0</v>
      </c>
      <c r="R53" s="1429">
        <f t="shared" si="21"/>
        <v>0</v>
      </c>
      <c r="S53" s="1446"/>
      <c r="T53" s="1444"/>
      <c r="U53" s="1444"/>
    </row>
    <row r="54" spans="1:24" s="1445" customFormat="1" ht="32.25" hidden="1" customHeight="1" x14ac:dyDescent="0.2">
      <c r="A54" s="1450"/>
      <c r="B54" s="1435" t="s">
        <v>716</v>
      </c>
      <c r="C54" s="1405" t="s">
        <v>717</v>
      </c>
      <c r="D54" s="1429"/>
      <c r="E54" s="1429"/>
      <c r="F54" s="1429"/>
      <c r="G54" s="1429"/>
      <c r="H54" s="1429"/>
      <c r="I54" s="1429"/>
      <c r="J54" s="1429"/>
      <c r="K54" s="1429"/>
      <c r="L54" s="1429"/>
      <c r="M54" s="1429"/>
      <c r="N54" s="1429"/>
      <c r="O54" s="1429"/>
      <c r="P54" s="1429">
        <f t="shared" si="21"/>
        <v>0</v>
      </c>
      <c r="Q54" s="1429">
        <f t="shared" si="21"/>
        <v>0</v>
      </c>
      <c r="R54" s="1429">
        <f t="shared" si="21"/>
        <v>0</v>
      </c>
      <c r="S54" s="1446"/>
      <c r="T54" s="1444"/>
      <c r="U54" s="1444"/>
    </row>
    <row r="55" spans="1:24" s="1449" customFormat="1" ht="32.25" customHeight="1" x14ac:dyDescent="0.2">
      <c r="A55" s="1451"/>
      <c r="B55" s="1437" t="s">
        <v>724</v>
      </c>
      <c r="C55" s="1407" t="s">
        <v>725</v>
      </c>
      <c r="D55" s="1438">
        <f>SUM(Önkorm.!D329)</f>
        <v>348722000</v>
      </c>
      <c r="E55" s="1438">
        <f>SUM(Önkorm.!E329)</f>
        <v>359967000</v>
      </c>
      <c r="F55" s="1438">
        <f>SUM(F49:F54)</f>
        <v>360859358</v>
      </c>
      <c r="G55" s="1438">
        <f>SUM(G48,G52,G53,G54)</f>
        <v>146229250</v>
      </c>
      <c r="H55" s="1438">
        <f>SUM(H48,H52,H53,H54)</f>
        <v>157220007</v>
      </c>
      <c r="I55" s="1438">
        <f>SUM(I49:I54)</f>
        <v>146570723</v>
      </c>
      <c r="J55" s="1438">
        <f>SUM(J48,J52,J53,J54)</f>
        <v>240184002</v>
      </c>
      <c r="K55" s="1438">
        <f>SUM(K48,K52,K53,K54)</f>
        <v>259198820</v>
      </c>
      <c r="L55" s="1438">
        <f>SUM(L49:L54)</f>
        <v>252154447</v>
      </c>
      <c r="M55" s="1438">
        <f>SUM(M48,M52,M53,M54)</f>
        <v>49807738</v>
      </c>
      <c r="N55" s="1438">
        <f>SUM(N48,N52,N53,N54)</f>
        <v>59252849</v>
      </c>
      <c r="O55" s="1438">
        <f>SUM(O49:O54)</f>
        <v>58590056</v>
      </c>
      <c r="P55" s="1438">
        <f>SUM(P48,P52,P53,P54)</f>
        <v>784942990</v>
      </c>
      <c r="Q55" s="1438">
        <f>SUM(Q48,Q52,Q53,Q54)</f>
        <v>835638676</v>
      </c>
      <c r="R55" s="1438">
        <f>SUM(R48,R52,R53,R54)</f>
        <v>818174584</v>
      </c>
      <c r="S55" s="1440">
        <f t="shared" ref="S55:S58" si="22">R55/Q55</f>
        <v>0.97910090509022829</v>
      </c>
      <c r="T55" s="1448"/>
      <c r="U55" s="1448"/>
    </row>
    <row r="56" spans="1:24" s="1449" customFormat="1" ht="32.25" customHeight="1" x14ac:dyDescent="0.2">
      <c r="A56" s="1451"/>
      <c r="B56" s="1437" t="s">
        <v>1504</v>
      </c>
      <c r="C56" s="1407" t="s">
        <v>727</v>
      </c>
      <c r="D56" s="1457">
        <f>SUM(Önkorm.!D331)</f>
        <v>1244147732</v>
      </c>
      <c r="E56" s="1457">
        <f>SUM(Önkorm.!E331)</f>
        <v>1493537200</v>
      </c>
      <c r="F56" s="1457">
        <f>SUM(F14,F20,F27,F28,F40,F55)</f>
        <v>1739826188</v>
      </c>
      <c r="G56" s="1457">
        <f>SUM(G14,G20,G27,G28,G34,G40,G46,G55)</f>
        <v>146549250</v>
      </c>
      <c r="H56" s="1457">
        <f>SUM(H14,H20,H27,H28,H34,H40,H46,H55)</f>
        <v>158970986</v>
      </c>
      <c r="I56" s="1457">
        <f>SUM(I14,I20,I27,I28,I40,I55)</f>
        <v>148230273</v>
      </c>
      <c r="J56" s="1458">
        <f>SUM(J14,J20,J27,J28,J34,J40,J46,J55)</f>
        <v>252801452</v>
      </c>
      <c r="K56" s="1458">
        <f>SUM(K14,K20,K27,K28,K34,K40,K46,K55)</f>
        <v>266079820</v>
      </c>
      <c r="L56" s="1457">
        <f>SUM(L14,L20,L27,L28,L40,L55)</f>
        <v>259856719</v>
      </c>
      <c r="M56" s="1457">
        <f>SUM(M14,M20,M27,M28,M34,M40,M46,M55)</f>
        <v>51757738</v>
      </c>
      <c r="N56" s="1457">
        <f>SUM(N14,N20,N27,N28,N34,N40,N46,N55)</f>
        <v>60291380</v>
      </c>
      <c r="O56" s="1457">
        <f>SUM(O14,O20,O27,O28,O40,O55)</f>
        <v>59635279</v>
      </c>
      <c r="P56" s="1423">
        <f>P47+P55</f>
        <v>1695256172</v>
      </c>
      <c r="Q56" s="1423">
        <f t="shared" ref="Q56:R56" si="23">Q47+Q55</f>
        <v>1978879386</v>
      </c>
      <c r="R56" s="1423">
        <f t="shared" si="23"/>
        <v>2208548459</v>
      </c>
      <c r="S56" s="1440">
        <f t="shared" si="22"/>
        <v>1.1160601674992636</v>
      </c>
      <c r="T56" s="1448"/>
      <c r="U56" s="1448"/>
      <c r="X56" s="1459"/>
    </row>
    <row r="57" spans="1:24" ht="32.25" customHeight="1" x14ac:dyDescent="0.2">
      <c r="A57" s="1460"/>
      <c r="B57" s="1461" t="s">
        <v>1509</v>
      </c>
      <c r="C57" s="1405"/>
      <c r="D57" s="1461"/>
      <c r="E57" s="1461"/>
      <c r="F57" s="1461"/>
      <c r="G57" s="1462"/>
      <c r="H57" s="1462"/>
      <c r="I57" s="1462"/>
      <c r="J57" s="1462"/>
      <c r="K57" s="1462"/>
      <c r="L57" s="1462"/>
      <c r="M57" s="1462"/>
      <c r="N57" s="1462"/>
      <c r="O57" s="1462"/>
      <c r="P57" s="1429">
        <f>-P50</f>
        <v>-416179990</v>
      </c>
      <c r="Q57" s="1429">
        <f t="shared" ref="Q57:R57" si="24">-Q50</f>
        <v>-452187676</v>
      </c>
      <c r="R57" s="1429">
        <f t="shared" si="24"/>
        <v>-433831226</v>
      </c>
      <c r="S57" s="1431">
        <f t="shared" si="22"/>
        <v>0.95940524040288089</v>
      </c>
    </row>
    <row r="58" spans="1:24" s="1445" customFormat="1" ht="30" customHeight="1" thickBot="1" x14ac:dyDescent="0.25">
      <c r="A58" s="1463"/>
      <c r="B58" s="1464" t="s">
        <v>1660</v>
      </c>
      <c r="C58" s="1411"/>
      <c r="D58" s="1465">
        <f>SUM(D56-D57)</f>
        <v>1244147732</v>
      </c>
      <c r="E58" s="1465">
        <f t="shared" ref="E58:O58" si="25">SUM(E56-E57)</f>
        <v>1493537200</v>
      </c>
      <c r="F58" s="1465">
        <f t="shared" si="25"/>
        <v>1739826188</v>
      </c>
      <c r="G58" s="1466">
        <f t="shared" si="25"/>
        <v>146549250</v>
      </c>
      <c r="H58" s="1466">
        <f t="shared" si="25"/>
        <v>158970986</v>
      </c>
      <c r="I58" s="1466">
        <f t="shared" si="25"/>
        <v>148230273</v>
      </c>
      <c r="J58" s="1467">
        <f t="shared" si="25"/>
        <v>252801452</v>
      </c>
      <c r="K58" s="1467">
        <f t="shared" si="25"/>
        <v>266079820</v>
      </c>
      <c r="L58" s="1467">
        <f t="shared" si="25"/>
        <v>259856719</v>
      </c>
      <c r="M58" s="1466">
        <f t="shared" si="25"/>
        <v>51757738</v>
      </c>
      <c r="N58" s="1466">
        <f t="shared" si="25"/>
        <v>60291380</v>
      </c>
      <c r="O58" s="1466">
        <f t="shared" si="25"/>
        <v>59635279</v>
      </c>
      <c r="P58" s="1465">
        <f>SUM(P56:P57)</f>
        <v>1279076182</v>
      </c>
      <c r="Q58" s="1465">
        <f t="shared" ref="Q58:R58" si="26">SUM(Q56:Q57)</f>
        <v>1526691710</v>
      </c>
      <c r="R58" s="1465">
        <f t="shared" si="26"/>
        <v>1774717233</v>
      </c>
      <c r="S58" s="1468">
        <f t="shared" si="22"/>
        <v>1.1624594679956701</v>
      </c>
      <c r="T58" s="1444"/>
      <c r="U58" s="1469"/>
    </row>
    <row r="59" spans="1:24" ht="30" customHeight="1" x14ac:dyDescent="0.2">
      <c r="A59" s="1470"/>
      <c r="B59" s="1471"/>
      <c r="C59" s="1412"/>
      <c r="D59" s="1472"/>
      <c r="E59" s="1473"/>
      <c r="F59" s="1474"/>
      <c r="G59" s="1475"/>
      <c r="H59" s="1476"/>
      <c r="I59" s="1477"/>
      <c r="J59" s="1478"/>
      <c r="K59" s="1479"/>
      <c r="L59" s="1480"/>
      <c r="M59" s="1475"/>
      <c r="N59" s="1476"/>
      <c r="O59" s="1481">
        <f>O47+O55</f>
        <v>59635279</v>
      </c>
      <c r="P59" s="1475"/>
      <c r="Q59" s="1482"/>
      <c r="R59" s="1477"/>
      <c r="S59" s="1483"/>
      <c r="U59" s="1471"/>
    </row>
  </sheetData>
  <mergeCells count="11">
    <mergeCell ref="A2:R2"/>
    <mergeCell ref="A3:R3"/>
    <mergeCell ref="A4:R4"/>
    <mergeCell ref="J6:L6"/>
    <mergeCell ref="M6:O6"/>
    <mergeCell ref="A6:A7"/>
    <mergeCell ref="B6:B7"/>
    <mergeCell ref="C6:C7"/>
    <mergeCell ref="D6:F6"/>
    <mergeCell ref="G6:I6"/>
    <mergeCell ref="P6:S6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pageOrder="overThenDown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2.75" x14ac:dyDescent="0.2"/>
  <cols>
    <col min="1" max="1" width="8.42578125" style="1092" customWidth="1"/>
    <col min="2" max="2" width="45.7109375" style="1092" customWidth="1"/>
    <col min="3" max="4" width="19.140625" style="1092" customWidth="1"/>
    <col min="5" max="5" width="26.5703125" style="1092" customWidth="1"/>
    <col min="6" max="6" width="14.42578125" style="1092" customWidth="1"/>
    <col min="7" max="7" width="9.140625" style="1092"/>
    <col min="8" max="256" width="9.140625" style="1090"/>
    <col min="257" max="257" width="8.42578125" style="1090" customWidth="1"/>
    <col min="258" max="258" width="45.7109375" style="1090" customWidth="1"/>
    <col min="259" max="260" width="19.140625" style="1090" customWidth="1"/>
    <col min="261" max="261" width="26.5703125" style="1090" customWidth="1"/>
    <col min="262" max="262" width="14.42578125" style="1090" customWidth="1"/>
    <col min="263" max="512" width="9.140625" style="1090"/>
    <col min="513" max="513" width="8.42578125" style="1090" customWidth="1"/>
    <col min="514" max="514" width="45.7109375" style="1090" customWidth="1"/>
    <col min="515" max="516" width="19.140625" style="1090" customWidth="1"/>
    <col min="517" max="517" width="26.5703125" style="1090" customWidth="1"/>
    <col min="518" max="518" width="14.42578125" style="1090" customWidth="1"/>
    <col min="519" max="768" width="9.140625" style="1090"/>
    <col min="769" max="769" width="8.42578125" style="1090" customWidth="1"/>
    <col min="770" max="770" width="45.7109375" style="1090" customWidth="1"/>
    <col min="771" max="772" width="19.140625" style="1090" customWidth="1"/>
    <col min="773" max="773" width="26.5703125" style="1090" customWidth="1"/>
    <col min="774" max="774" width="14.42578125" style="1090" customWidth="1"/>
    <col min="775" max="1024" width="9.140625" style="1090"/>
    <col min="1025" max="1025" width="8.42578125" style="1090" customWidth="1"/>
    <col min="1026" max="1026" width="45.7109375" style="1090" customWidth="1"/>
    <col min="1027" max="1028" width="19.140625" style="1090" customWidth="1"/>
    <col min="1029" max="1029" width="26.5703125" style="1090" customWidth="1"/>
    <col min="1030" max="1030" width="14.42578125" style="1090" customWidth="1"/>
    <col min="1031" max="1280" width="9.140625" style="1090"/>
    <col min="1281" max="1281" width="8.42578125" style="1090" customWidth="1"/>
    <col min="1282" max="1282" width="45.7109375" style="1090" customWidth="1"/>
    <col min="1283" max="1284" width="19.140625" style="1090" customWidth="1"/>
    <col min="1285" max="1285" width="26.5703125" style="1090" customWidth="1"/>
    <col min="1286" max="1286" width="14.42578125" style="1090" customWidth="1"/>
    <col min="1287" max="1536" width="9.140625" style="1090"/>
    <col min="1537" max="1537" width="8.42578125" style="1090" customWidth="1"/>
    <col min="1538" max="1538" width="45.7109375" style="1090" customWidth="1"/>
    <col min="1539" max="1540" width="19.140625" style="1090" customWidth="1"/>
    <col min="1541" max="1541" width="26.5703125" style="1090" customWidth="1"/>
    <col min="1542" max="1542" width="14.42578125" style="1090" customWidth="1"/>
    <col min="1543" max="1792" width="9.140625" style="1090"/>
    <col min="1793" max="1793" width="8.42578125" style="1090" customWidth="1"/>
    <col min="1794" max="1794" width="45.7109375" style="1090" customWidth="1"/>
    <col min="1795" max="1796" width="19.140625" style="1090" customWidth="1"/>
    <col min="1797" max="1797" width="26.5703125" style="1090" customWidth="1"/>
    <col min="1798" max="1798" width="14.42578125" style="1090" customWidth="1"/>
    <col min="1799" max="2048" width="9.140625" style="1090"/>
    <col min="2049" max="2049" width="8.42578125" style="1090" customWidth="1"/>
    <col min="2050" max="2050" width="45.7109375" style="1090" customWidth="1"/>
    <col min="2051" max="2052" width="19.140625" style="1090" customWidth="1"/>
    <col min="2053" max="2053" width="26.5703125" style="1090" customWidth="1"/>
    <col min="2054" max="2054" width="14.42578125" style="1090" customWidth="1"/>
    <col min="2055" max="2304" width="9.140625" style="1090"/>
    <col min="2305" max="2305" width="8.42578125" style="1090" customWidth="1"/>
    <col min="2306" max="2306" width="45.7109375" style="1090" customWidth="1"/>
    <col min="2307" max="2308" width="19.140625" style="1090" customWidth="1"/>
    <col min="2309" max="2309" width="26.5703125" style="1090" customWidth="1"/>
    <col min="2310" max="2310" width="14.42578125" style="1090" customWidth="1"/>
    <col min="2311" max="2560" width="9.140625" style="1090"/>
    <col min="2561" max="2561" width="8.42578125" style="1090" customWidth="1"/>
    <col min="2562" max="2562" width="45.7109375" style="1090" customWidth="1"/>
    <col min="2563" max="2564" width="19.140625" style="1090" customWidth="1"/>
    <col min="2565" max="2565" width="26.5703125" style="1090" customWidth="1"/>
    <col min="2566" max="2566" width="14.42578125" style="1090" customWidth="1"/>
    <col min="2567" max="2816" width="9.140625" style="1090"/>
    <col min="2817" max="2817" width="8.42578125" style="1090" customWidth="1"/>
    <col min="2818" max="2818" width="45.7109375" style="1090" customWidth="1"/>
    <col min="2819" max="2820" width="19.140625" style="1090" customWidth="1"/>
    <col min="2821" max="2821" width="26.5703125" style="1090" customWidth="1"/>
    <col min="2822" max="2822" width="14.42578125" style="1090" customWidth="1"/>
    <col min="2823" max="3072" width="9.140625" style="1090"/>
    <col min="3073" max="3073" width="8.42578125" style="1090" customWidth="1"/>
    <col min="3074" max="3074" width="45.7109375" style="1090" customWidth="1"/>
    <col min="3075" max="3076" width="19.140625" style="1090" customWidth="1"/>
    <col min="3077" max="3077" width="26.5703125" style="1090" customWidth="1"/>
    <col min="3078" max="3078" width="14.42578125" style="1090" customWidth="1"/>
    <col min="3079" max="3328" width="9.140625" style="1090"/>
    <col min="3329" max="3329" width="8.42578125" style="1090" customWidth="1"/>
    <col min="3330" max="3330" width="45.7109375" style="1090" customWidth="1"/>
    <col min="3331" max="3332" width="19.140625" style="1090" customWidth="1"/>
    <col min="3333" max="3333" width="26.5703125" style="1090" customWidth="1"/>
    <col min="3334" max="3334" width="14.42578125" style="1090" customWidth="1"/>
    <col min="3335" max="3584" width="9.140625" style="1090"/>
    <col min="3585" max="3585" width="8.42578125" style="1090" customWidth="1"/>
    <col min="3586" max="3586" width="45.7109375" style="1090" customWidth="1"/>
    <col min="3587" max="3588" width="19.140625" style="1090" customWidth="1"/>
    <col min="3589" max="3589" width="26.5703125" style="1090" customWidth="1"/>
    <col min="3590" max="3590" width="14.42578125" style="1090" customWidth="1"/>
    <col min="3591" max="3840" width="9.140625" style="1090"/>
    <col min="3841" max="3841" width="8.42578125" style="1090" customWidth="1"/>
    <col min="3842" max="3842" width="45.7109375" style="1090" customWidth="1"/>
    <col min="3843" max="3844" width="19.140625" style="1090" customWidth="1"/>
    <col min="3845" max="3845" width="26.5703125" style="1090" customWidth="1"/>
    <col min="3846" max="3846" width="14.42578125" style="1090" customWidth="1"/>
    <col min="3847" max="4096" width="9.140625" style="1090"/>
    <col min="4097" max="4097" width="8.42578125" style="1090" customWidth="1"/>
    <col min="4098" max="4098" width="45.7109375" style="1090" customWidth="1"/>
    <col min="4099" max="4100" width="19.140625" style="1090" customWidth="1"/>
    <col min="4101" max="4101" width="26.5703125" style="1090" customWidth="1"/>
    <col min="4102" max="4102" width="14.42578125" style="1090" customWidth="1"/>
    <col min="4103" max="4352" width="9.140625" style="1090"/>
    <col min="4353" max="4353" width="8.42578125" style="1090" customWidth="1"/>
    <col min="4354" max="4354" width="45.7109375" style="1090" customWidth="1"/>
    <col min="4355" max="4356" width="19.140625" style="1090" customWidth="1"/>
    <col min="4357" max="4357" width="26.5703125" style="1090" customWidth="1"/>
    <col min="4358" max="4358" width="14.42578125" style="1090" customWidth="1"/>
    <col min="4359" max="4608" width="9.140625" style="1090"/>
    <col min="4609" max="4609" width="8.42578125" style="1090" customWidth="1"/>
    <col min="4610" max="4610" width="45.7109375" style="1090" customWidth="1"/>
    <col min="4611" max="4612" width="19.140625" style="1090" customWidth="1"/>
    <col min="4613" max="4613" width="26.5703125" style="1090" customWidth="1"/>
    <col min="4614" max="4614" width="14.42578125" style="1090" customWidth="1"/>
    <col min="4615" max="4864" width="9.140625" style="1090"/>
    <col min="4865" max="4865" width="8.42578125" style="1090" customWidth="1"/>
    <col min="4866" max="4866" width="45.7109375" style="1090" customWidth="1"/>
    <col min="4867" max="4868" width="19.140625" style="1090" customWidth="1"/>
    <col min="4869" max="4869" width="26.5703125" style="1090" customWidth="1"/>
    <col min="4870" max="4870" width="14.42578125" style="1090" customWidth="1"/>
    <col min="4871" max="5120" width="9.140625" style="1090"/>
    <col min="5121" max="5121" width="8.42578125" style="1090" customWidth="1"/>
    <col min="5122" max="5122" width="45.7109375" style="1090" customWidth="1"/>
    <col min="5123" max="5124" width="19.140625" style="1090" customWidth="1"/>
    <col min="5125" max="5125" width="26.5703125" style="1090" customWidth="1"/>
    <col min="5126" max="5126" width="14.42578125" style="1090" customWidth="1"/>
    <col min="5127" max="5376" width="9.140625" style="1090"/>
    <col min="5377" max="5377" width="8.42578125" style="1090" customWidth="1"/>
    <col min="5378" max="5378" width="45.7109375" style="1090" customWidth="1"/>
    <col min="5379" max="5380" width="19.140625" style="1090" customWidth="1"/>
    <col min="5381" max="5381" width="26.5703125" style="1090" customWidth="1"/>
    <col min="5382" max="5382" width="14.42578125" style="1090" customWidth="1"/>
    <col min="5383" max="5632" width="9.140625" style="1090"/>
    <col min="5633" max="5633" width="8.42578125" style="1090" customWidth="1"/>
    <col min="5634" max="5634" width="45.7109375" style="1090" customWidth="1"/>
    <col min="5635" max="5636" width="19.140625" style="1090" customWidth="1"/>
    <col min="5637" max="5637" width="26.5703125" style="1090" customWidth="1"/>
    <col min="5638" max="5638" width="14.42578125" style="1090" customWidth="1"/>
    <col min="5639" max="5888" width="9.140625" style="1090"/>
    <col min="5889" max="5889" width="8.42578125" style="1090" customWidth="1"/>
    <col min="5890" max="5890" width="45.7109375" style="1090" customWidth="1"/>
    <col min="5891" max="5892" width="19.140625" style="1090" customWidth="1"/>
    <col min="5893" max="5893" width="26.5703125" style="1090" customWidth="1"/>
    <col min="5894" max="5894" width="14.42578125" style="1090" customWidth="1"/>
    <col min="5895" max="6144" width="9.140625" style="1090"/>
    <col min="6145" max="6145" width="8.42578125" style="1090" customWidth="1"/>
    <col min="6146" max="6146" width="45.7109375" style="1090" customWidth="1"/>
    <col min="6147" max="6148" width="19.140625" style="1090" customWidth="1"/>
    <col min="6149" max="6149" width="26.5703125" style="1090" customWidth="1"/>
    <col min="6150" max="6150" width="14.42578125" style="1090" customWidth="1"/>
    <col min="6151" max="6400" width="9.140625" style="1090"/>
    <col min="6401" max="6401" width="8.42578125" style="1090" customWidth="1"/>
    <col min="6402" max="6402" width="45.7109375" style="1090" customWidth="1"/>
    <col min="6403" max="6404" width="19.140625" style="1090" customWidth="1"/>
    <col min="6405" max="6405" width="26.5703125" style="1090" customWidth="1"/>
    <col min="6406" max="6406" width="14.42578125" style="1090" customWidth="1"/>
    <col min="6407" max="6656" width="9.140625" style="1090"/>
    <col min="6657" max="6657" width="8.42578125" style="1090" customWidth="1"/>
    <col min="6658" max="6658" width="45.7109375" style="1090" customWidth="1"/>
    <col min="6659" max="6660" width="19.140625" style="1090" customWidth="1"/>
    <col min="6661" max="6661" width="26.5703125" style="1090" customWidth="1"/>
    <col min="6662" max="6662" width="14.42578125" style="1090" customWidth="1"/>
    <col min="6663" max="6912" width="9.140625" style="1090"/>
    <col min="6913" max="6913" width="8.42578125" style="1090" customWidth="1"/>
    <col min="6914" max="6914" width="45.7109375" style="1090" customWidth="1"/>
    <col min="6915" max="6916" width="19.140625" style="1090" customWidth="1"/>
    <col min="6917" max="6917" width="26.5703125" style="1090" customWidth="1"/>
    <col min="6918" max="6918" width="14.42578125" style="1090" customWidth="1"/>
    <col min="6919" max="7168" width="9.140625" style="1090"/>
    <col min="7169" max="7169" width="8.42578125" style="1090" customWidth="1"/>
    <col min="7170" max="7170" width="45.7109375" style="1090" customWidth="1"/>
    <col min="7171" max="7172" width="19.140625" style="1090" customWidth="1"/>
    <col min="7173" max="7173" width="26.5703125" style="1090" customWidth="1"/>
    <col min="7174" max="7174" width="14.42578125" style="1090" customWidth="1"/>
    <col min="7175" max="7424" width="9.140625" style="1090"/>
    <col min="7425" max="7425" width="8.42578125" style="1090" customWidth="1"/>
    <col min="7426" max="7426" width="45.7109375" style="1090" customWidth="1"/>
    <col min="7427" max="7428" width="19.140625" style="1090" customWidth="1"/>
    <col min="7429" max="7429" width="26.5703125" style="1090" customWidth="1"/>
    <col min="7430" max="7430" width="14.42578125" style="1090" customWidth="1"/>
    <col min="7431" max="7680" width="9.140625" style="1090"/>
    <col min="7681" max="7681" width="8.42578125" style="1090" customWidth="1"/>
    <col min="7682" max="7682" width="45.7109375" style="1090" customWidth="1"/>
    <col min="7683" max="7684" width="19.140625" style="1090" customWidth="1"/>
    <col min="7685" max="7685" width="26.5703125" style="1090" customWidth="1"/>
    <col min="7686" max="7686" width="14.42578125" style="1090" customWidth="1"/>
    <col min="7687" max="7936" width="9.140625" style="1090"/>
    <col min="7937" max="7937" width="8.42578125" style="1090" customWidth="1"/>
    <col min="7938" max="7938" width="45.7109375" style="1090" customWidth="1"/>
    <col min="7939" max="7940" width="19.140625" style="1090" customWidth="1"/>
    <col min="7941" max="7941" width="26.5703125" style="1090" customWidth="1"/>
    <col min="7942" max="7942" width="14.42578125" style="1090" customWidth="1"/>
    <col min="7943" max="8192" width="9.140625" style="1090"/>
    <col min="8193" max="8193" width="8.42578125" style="1090" customWidth="1"/>
    <col min="8194" max="8194" width="45.7109375" style="1090" customWidth="1"/>
    <col min="8195" max="8196" width="19.140625" style="1090" customWidth="1"/>
    <col min="8197" max="8197" width="26.5703125" style="1090" customWidth="1"/>
    <col min="8198" max="8198" width="14.42578125" style="1090" customWidth="1"/>
    <col min="8199" max="8448" width="9.140625" style="1090"/>
    <col min="8449" max="8449" width="8.42578125" style="1090" customWidth="1"/>
    <col min="8450" max="8450" width="45.7109375" style="1090" customWidth="1"/>
    <col min="8451" max="8452" width="19.140625" style="1090" customWidth="1"/>
    <col min="8453" max="8453" width="26.5703125" style="1090" customWidth="1"/>
    <col min="8454" max="8454" width="14.42578125" style="1090" customWidth="1"/>
    <col min="8455" max="8704" width="9.140625" style="1090"/>
    <col min="8705" max="8705" width="8.42578125" style="1090" customWidth="1"/>
    <col min="8706" max="8706" width="45.7109375" style="1090" customWidth="1"/>
    <col min="8707" max="8708" width="19.140625" style="1090" customWidth="1"/>
    <col min="8709" max="8709" width="26.5703125" style="1090" customWidth="1"/>
    <col min="8710" max="8710" width="14.42578125" style="1090" customWidth="1"/>
    <col min="8711" max="8960" width="9.140625" style="1090"/>
    <col min="8961" max="8961" width="8.42578125" style="1090" customWidth="1"/>
    <col min="8962" max="8962" width="45.7109375" style="1090" customWidth="1"/>
    <col min="8963" max="8964" width="19.140625" style="1090" customWidth="1"/>
    <col min="8965" max="8965" width="26.5703125" style="1090" customWidth="1"/>
    <col min="8966" max="8966" width="14.42578125" style="1090" customWidth="1"/>
    <col min="8967" max="9216" width="9.140625" style="1090"/>
    <col min="9217" max="9217" width="8.42578125" style="1090" customWidth="1"/>
    <col min="9218" max="9218" width="45.7109375" style="1090" customWidth="1"/>
    <col min="9219" max="9220" width="19.140625" style="1090" customWidth="1"/>
    <col min="9221" max="9221" width="26.5703125" style="1090" customWidth="1"/>
    <col min="9222" max="9222" width="14.42578125" style="1090" customWidth="1"/>
    <col min="9223" max="9472" width="9.140625" style="1090"/>
    <col min="9473" max="9473" width="8.42578125" style="1090" customWidth="1"/>
    <col min="9474" max="9474" width="45.7109375" style="1090" customWidth="1"/>
    <col min="9475" max="9476" width="19.140625" style="1090" customWidth="1"/>
    <col min="9477" max="9477" width="26.5703125" style="1090" customWidth="1"/>
    <col min="9478" max="9478" width="14.42578125" style="1090" customWidth="1"/>
    <col min="9479" max="9728" width="9.140625" style="1090"/>
    <col min="9729" max="9729" width="8.42578125" style="1090" customWidth="1"/>
    <col min="9730" max="9730" width="45.7109375" style="1090" customWidth="1"/>
    <col min="9731" max="9732" width="19.140625" style="1090" customWidth="1"/>
    <col min="9733" max="9733" width="26.5703125" style="1090" customWidth="1"/>
    <col min="9734" max="9734" width="14.42578125" style="1090" customWidth="1"/>
    <col min="9735" max="9984" width="9.140625" style="1090"/>
    <col min="9985" max="9985" width="8.42578125" style="1090" customWidth="1"/>
    <col min="9986" max="9986" width="45.7109375" style="1090" customWidth="1"/>
    <col min="9987" max="9988" width="19.140625" style="1090" customWidth="1"/>
    <col min="9989" max="9989" width="26.5703125" style="1090" customWidth="1"/>
    <col min="9990" max="9990" width="14.42578125" style="1090" customWidth="1"/>
    <col min="9991" max="10240" width="9.140625" style="1090"/>
    <col min="10241" max="10241" width="8.42578125" style="1090" customWidth="1"/>
    <col min="10242" max="10242" width="45.7109375" style="1090" customWidth="1"/>
    <col min="10243" max="10244" width="19.140625" style="1090" customWidth="1"/>
    <col min="10245" max="10245" width="26.5703125" style="1090" customWidth="1"/>
    <col min="10246" max="10246" width="14.42578125" style="1090" customWidth="1"/>
    <col min="10247" max="10496" width="9.140625" style="1090"/>
    <col min="10497" max="10497" width="8.42578125" style="1090" customWidth="1"/>
    <col min="10498" max="10498" width="45.7109375" style="1090" customWidth="1"/>
    <col min="10499" max="10500" width="19.140625" style="1090" customWidth="1"/>
    <col min="10501" max="10501" width="26.5703125" style="1090" customWidth="1"/>
    <col min="10502" max="10502" width="14.42578125" style="1090" customWidth="1"/>
    <col min="10503" max="10752" width="9.140625" style="1090"/>
    <col min="10753" max="10753" width="8.42578125" style="1090" customWidth="1"/>
    <col min="10754" max="10754" width="45.7109375" style="1090" customWidth="1"/>
    <col min="10755" max="10756" width="19.140625" style="1090" customWidth="1"/>
    <col min="10757" max="10757" width="26.5703125" style="1090" customWidth="1"/>
    <col min="10758" max="10758" width="14.42578125" style="1090" customWidth="1"/>
    <col min="10759" max="11008" width="9.140625" style="1090"/>
    <col min="11009" max="11009" width="8.42578125" style="1090" customWidth="1"/>
    <col min="11010" max="11010" width="45.7109375" style="1090" customWidth="1"/>
    <col min="11011" max="11012" width="19.140625" style="1090" customWidth="1"/>
    <col min="11013" max="11013" width="26.5703125" style="1090" customWidth="1"/>
    <col min="11014" max="11014" width="14.42578125" style="1090" customWidth="1"/>
    <col min="11015" max="11264" width="9.140625" style="1090"/>
    <col min="11265" max="11265" width="8.42578125" style="1090" customWidth="1"/>
    <col min="11266" max="11266" width="45.7109375" style="1090" customWidth="1"/>
    <col min="11267" max="11268" width="19.140625" style="1090" customWidth="1"/>
    <col min="11269" max="11269" width="26.5703125" style="1090" customWidth="1"/>
    <col min="11270" max="11270" width="14.42578125" style="1090" customWidth="1"/>
    <col min="11271" max="11520" width="9.140625" style="1090"/>
    <col min="11521" max="11521" width="8.42578125" style="1090" customWidth="1"/>
    <col min="11522" max="11522" width="45.7109375" style="1090" customWidth="1"/>
    <col min="11523" max="11524" width="19.140625" style="1090" customWidth="1"/>
    <col min="11525" max="11525" width="26.5703125" style="1090" customWidth="1"/>
    <col min="11526" max="11526" width="14.42578125" style="1090" customWidth="1"/>
    <col min="11527" max="11776" width="9.140625" style="1090"/>
    <col min="11777" max="11777" width="8.42578125" style="1090" customWidth="1"/>
    <col min="11778" max="11778" width="45.7109375" style="1090" customWidth="1"/>
    <col min="11779" max="11780" width="19.140625" style="1090" customWidth="1"/>
    <col min="11781" max="11781" width="26.5703125" style="1090" customWidth="1"/>
    <col min="11782" max="11782" width="14.42578125" style="1090" customWidth="1"/>
    <col min="11783" max="12032" width="9.140625" style="1090"/>
    <col min="12033" max="12033" width="8.42578125" style="1090" customWidth="1"/>
    <col min="12034" max="12034" width="45.7109375" style="1090" customWidth="1"/>
    <col min="12035" max="12036" width="19.140625" style="1090" customWidth="1"/>
    <col min="12037" max="12037" width="26.5703125" style="1090" customWidth="1"/>
    <col min="12038" max="12038" width="14.42578125" style="1090" customWidth="1"/>
    <col min="12039" max="12288" width="9.140625" style="1090"/>
    <col min="12289" max="12289" width="8.42578125" style="1090" customWidth="1"/>
    <col min="12290" max="12290" width="45.7109375" style="1090" customWidth="1"/>
    <col min="12291" max="12292" width="19.140625" style="1090" customWidth="1"/>
    <col min="12293" max="12293" width="26.5703125" style="1090" customWidth="1"/>
    <col min="12294" max="12294" width="14.42578125" style="1090" customWidth="1"/>
    <col min="12295" max="12544" width="9.140625" style="1090"/>
    <col min="12545" max="12545" width="8.42578125" style="1090" customWidth="1"/>
    <col min="12546" max="12546" width="45.7109375" style="1090" customWidth="1"/>
    <col min="12547" max="12548" width="19.140625" style="1090" customWidth="1"/>
    <col min="12549" max="12549" width="26.5703125" style="1090" customWidth="1"/>
    <col min="12550" max="12550" width="14.42578125" style="1090" customWidth="1"/>
    <col min="12551" max="12800" width="9.140625" style="1090"/>
    <col min="12801" max="12801" width="8.42578125" style="1090" customWidth="1"/>
    <col min="12802" max="12802" width="45.7109375" style="1090" customWidth="1"/>
    <col min="12803" max="12804" width="19.140625" style="1090" customWidth="1"/>
    <col min="12805" max="12805" width="26.5703125" style="1090" customWidth="1"/>
    <col min="12806" max="12806" width="14.42578125" style="1090" customWidth="1"/>
    <col min="12807" max="13056" width="9.140625" style="1090"/>
    <col min="13057" max="13057" width="8.42578125" style="1090" customWidth="1"/>
    <col min="13058" max="13058" width="45.7109375" style="1090" customWidth="1"/>
    <col min="13059" max="13060" width="19.140625" style="1090" customWidth="1"/>
    <col min="13061" max="13061" width="26.5703125" style="1090" customWidth="1"/>
    <col min="13062" max="13062" width="14.42578125" style="1090" customWidth="1"/>
    <col min="13063" max="13312" width="9.140625" style="1090"/>
    <col min="13313" max="13313" width="8.42578125" style="1090" customWidth="1"/>
    <col min="13314" max="13314" width="45.7109375" style="1090" customWidth="1"/>
    <col min="13315" max="13316" width="19.140625" style="1090" customWidth="1"/>
    <col min="13317" max="13317" width="26.5703125" style="1090" customWidth="1"/>
    <col min="13318" max="13318" width="14.42578125" style="1090" customWidth="1"/>
    <col min="13319" max="13568" width="9.140625" style="1090"/>
    <col min="13569" max="13569" width="8.42578125" style="1090" customWidth="1"/>
    <col min="13570" max="13570" width="45.7109375" style="1090" customWidth="1"/>
    <col min="13571" max="13572" width="19.140625" style="1090" customWidth="1"/>
    <col min="13573" max="13573" width="26.5703125" style="1090" customWidth="1"/>
    <col min="13574" max="13574" width="14.42578125" style="1090" customWidth="1"/>
    <col min="13575" max="13824" width="9.140625" style="1090"/>
    <col min="13825" max="13825" width="8.42578125" style="1090" customWidth="1"/>
    <col min="13826" max="13826" width="45.7109375" style="1090" customWidth="1"/>
    <col min="13827" max="13828" width="19.140625" style="1090" customWidth="1"/>
    <col min="13829" max="13829" width="26.5703125" style="1090" customWidth="1"/>
    <col min="13830" max="13830" width="14.42578125" style="1090" customWidth="1"/>
    <col min="13831" max="14080" width="9.140625" style="1090"/>
    <col min="14081" max="14081" width="8.42578125" style="1090" customWidth="1"/>
    <col min="14082" max="14082" width="45.7109375" style="1090" customWidth="1"/>
    <col min="14083" max="14084" width="19.140625" style="1090" customWidth="1"/>
    <col min="14085" max="14085" width="26.5703125" style="1090" customWidth="1"/>
    <col min="14086" max="14086" width="14.42578125" style="1090" customWidth="1"/>
    <col min="14087" max="14336" width="9.140625" style="1090"/>
    <col min="14337" max="14337" width="8.42578125" style="1090" customWidth="1"/>
    <col min="14338" max="14338" width="45.7109375" style="1090" customWidth="1"/>
    <col min="14339" max="14340" width="19.140625" style="1090" customWidth="1"/>
    <col min="14341" max="14341" width="26.5703125" style="1090" customWidth="1"/>
    <col min="14342" max="14342" width="14.42578125" style="1090" customWidth="1"/>
    <col min="14343" max="14592" width="9.140625" style="1090"/>
    <col min="14593" max="14593" width="8.42578125" style="1090" customWidth="1"/>
    <col min="14594" max="14594" width="45.7109375" style="1090" customWidth="1"/>
    <col min="14595" max="14596" width="19.140625" style="1090" customWidth="1"/>
    <col min="14597" max="14597" width="26.5703125" style="1090" customWidth="1"/>
    <col min="14598" max="14598" width="14.42578125" style="1090" customWidth="1"/>
    <col min="14599" max="14848" width="9.140625" style="1090"/>
    <col min="14849" max="14849" width="8.42578125" style="1090" customWidth="1"/>
    <col min="14850" max="14850" width="45.7109375" style="1090" customWidth="1"/>
    <col min="14851" max="14852" width="19.140625" style="1090" customWidth="1"/>
    <col min="14853" max="14853" width="26.5703125" style="1090" customWidth="1"/>
    <col min="14854" max="14854" width="14.42578125" style="1090" customWidth="1"/>
    <col min="14855" max="15104" width="9.140625" style="1090"/>
    <col min="15105" max="15105" width="8.42578125" style="1090" customWidth="1"/>
    <col min="15106" max="15106" width="45.7109375" style="1090" customWidth="1"/>
    <col min="15107" max="15108" width="19.140625" style="1090" customWidth="1"/>
    <col min="15109" max="15109" width="26.5703125" style="1090" customWidth="1"/>
    <col min="15110" max="15110" width="14.42578125" style="1090" customWidth="1"/>
    <col min="15111" max="15360" width="9.140625" style="1090"/>
    <col min="15361" max="15361" width="8.42578125" style="1090" customWidth="1"/>
    <col min="15362" max="15362" width="45.7109375" style="1090" customWidth="1"/>
    <col min="15363" max="15364" width="19.140625" style="1090" customWidth="1"/>
    <col min="15365" max="15365" width="26.5703125" style="1090" customWidth="1"/>
    <col min="15366" max="15366" width="14.42578125" style="1090" customWidth="1"/>
    <col min="15367" max="15616" width="9.140625" style="1090"/>
    <col min="15617" max="15617" width="8.42578125" style="1090" customWidth="1"/>
    <col min="15618" max="15618" width="45.7109375" style="1090" customWidth="1"/>
    <col min="15619" max="15620" width="19.140625" style="1090" customWidth="1"/>
    <col min="15621" max="15621" width="26.5703125" style="1090" customWidth="1"/>
    <col min="15622" max="15622" width="14.42578125" style="1090" customWidth="1"/>
    <col min="15623" max="15872" width="9.140625" style="1090"/>
    <col min="15873" max="15873" width="8.42578125" style="1090" customWidth="1"/>
    <col min="15874" max="15874" width="45.7109375" style="1090" customWidth="1"/>
    <col min="15875" max="15876" width="19.140625" style="1090" customWidth="1"/>
    <col min="15877" max="15877" width="26.5703125" style="1090" customWidth="1"/>
    <col min="15878" max="15878" width="14.42578125" style="1090" customWidth="1"/>
    <col min="15879" max="16128" width="9.140625" style="1090"/>
    <col min="16129" max="16129" width="8.42578125" style="1090" customWidth="1"/>
    <col min="16130" max="16130" width="45.7109375" style="1090" customWidth="1"/>
    <col min="16131" max="16132" width="19.140625" style="1090" customWidth="1"/>
    <col min="16133" max="16133" width="26.5703125" style="1090" customWidth="1"/>
    <col min="16134" max="16134" width="14.42578125" style="1090" customWidth="1"/>
    <col min="16135" max="16384" width="9.140625" style="1090"/>
  </cols>
  <sheetData>
    <row r="1" spans="1:6" ht="15.75" x14ac:dyDescent="0.25">
      <c r="A1" s="1091" t="s">
        <v>2073</v>
      </c>
      <c r="B1" s="1091"/>
      <c r="C1" s="1091"/>
      <c r="D1" s="1091"/>
    </row>
    <row r="2" spans="1:6" ht="15.75" x14ac:dyDescent="0.25">
      <c r="A2" s="1091"/>
      <c r="B2" s="1091"/>
      <c r="C2" s="1091"/>
      <c r="D2" s="1091"/>
    </row>
    <row r="3" spans="1:6" ht="15.75" x14ac:dyDescent="0.25">
      <c r="A3" s="1756" t="s">
        <v>1894</v>
      </c>
      <c r="B3" s="1756"/>
      <c r="C3" s="1756"/>
      <c r="D3" s="1756"/>
      <c r="E3" s="1756"/>
    </row>
    <row r="4" spans="1:6" ht="15.75" x14ac:dyDescent="0.25">
      <c r="A4" s="1756" t="s">
        <v>1896</v>
      </c>
      <c r="B4" s="1756"/>
      <c r="C4" s="1756"/>
      <c r="D4" s="1756"/>
      <c r="E4" s="1756"/>
    </row>
    <row r="5" spans="1:6" ht="15" x14ac:dyDescent="0.25">
      <c r="A5" s="1165"/>
      <c r="B5" s="1165"/>
      <c r="C5" s="1165"/>
      <c r="D5" s="1165"/>
      <c r="E5" s="1165"/>
    </row>
    <row r="6" spans="1:6" ht="39" customHeight="1" x14ac:dyDescent="0.2">
      <c r="A6" s="1762" t="s">
        <v>1851</v>
      </c>
      <c r="B6" s="1762"/>
      <c r="C6" s="1762"/>
      <c r="D6" s="1762"/>
      <c r="E6" s="1762"/>
      <c r="F6" s="1762"/>
    </row>
    <row r="7" spans="1:6" ht="15" x14ac:dyDescent="0.25">
      <c r="A7" s="1165"/>
      <c r="B7" s="1165"/>
      <c r="C7" s="1165"/>
      <c r="D7" s="1165"/>
      <c r="E7" s="1165"/>
    </row>
    <row r="8" spans="1:6" ht="15" x14ac:dyDescent="0.25">
      <c r="A8" s="1165"/>
      <c r="B8" s="1165"/>
      <c r="C8" s="1165"/>
      <c r="D8" s="1165"/>
      <c r="E8" s="1165"/>
      <c r="F8" s="1096" t="s">
        <v>1852</v>
      </c>
    </row>
    <row r="9" spans="1:6" ht="14.25" x14ac:dyDescent="0.2">
      <c r="A9" s="1763" t="s">
        <v>48</v>
      </c>
      <c r="B9" s="1763" t="s">
        <v>1853</v>
      </c>
      <c r="C9" s="1763" t="s">
        <v>1854</v>
      </c>
      <c r="D9" s="1763" t="s">
        <v>1855</v>
      </c>
      <c r="E9" s="1765" t="s">
        <v>1856</v>
      </c>
      <c r="F9" s="1766"/>
    </row>
    <row r="10" spans="1:6" ht="14.25" x14ac:dyDescent="0.2">
      <c r="A10" s="1764"/>
      <c r="B10" s="1764"/>
      <c r="C10" s="1764"/>
      <c r="D10" s="1764"/>
      <c r="E10" s="1166" t="s">
        <v>1857</v>
      </c>
      <c r="F10" s="1166" t="s">
        <v>1858</v>
      </c>
    </row>
    <row r="11" spans="1:6" ht="15" x14ac:dyDescent="0.25">
      <c r="A11" s="1167" t="s">
        <v>1859</v>
      </c>
      <c r="B11" s="1168" t="s">
        <v>1903</v>
      </c>
      <c r="C11" s="1169">
        <v>1</v>
      </c>
      <c r="D11" s="1222">
        <v>33000000</v>
      </c>
      <c r="E11" s="1201" t="s">
        <v>478</v>
      </c>
      <c r="F11" s="1202">
        <v>0</v>
      </c>
    </row>
    <row r="12" spans="1:6" ht="15" x14ac:dyDescent="0.25">
      <c r="A12" s="1165"/>
      <c r="B12" s="1165"/>
      <c r="C12" s="1165"/>
      <c r="D12" s="1165"/>
      <c r="E12" s="1165"/>
    </row>
    <row r="13" spans="1:6" ht="15" x14ac:dyDescent="0.25">
      <c r="A13" s="1165"/>
      <c r="B13" s="1165"/>
      <c r="C13" s="1165"/>
      <c r="D13" s="1165"/>
      <c r="E13" s="1165"/>
    </row>
    <row r="14" spans="1:6" ht="15" x14ac:dyDescent="0.25">
      <c r="A14" s="1165"/>
      <c r="B14" s="1165"/>
      <c r="C14" s="1165"/>
      <c r="D14" s="1165"/>
      <c r="E14" s="1165"/>
    </row>
    <row r="15" spans="1:6" ht="15" x14ac:dyDescent="0.25">
      <c r="A15" s="1165"/>
      <c r="B15" s="1165"/>
      <c r="C15" s="1165"/>
      <c r="D15" s="1165"/>
      <c r="E15" s="1165"/>
    </row>
    <row r="16" spans="1:6" ht="15" x14ac:dyDescent="0.25">
      <c r="A16" s="1165"/>
      <c r="B16" s="1165"/>
      <c r="C16" s="1165"/>
      <c r="D16" s="1165"/>
      <c r="E16" s="1165"/>
    </row>
    <row r="17" spans="1:5" ht="15" x14ac:dyDescent="0.25">
      <c r="A17" s="1165"/>
      <c r="B17" s="1165"/>
      <c r="C17" s="1165"/>
      <c r="D17" s="1165"/>
      <c r="E17" s="1165"/>
    </row>
    <row r="18" spans="1:5" ht="15" x14ac:dyDescent="0.25">
      <c r="A18" s="1165"/>
      <c r="B18" s="1165"/>
      <c r="C18" s="1165"/>
      <c r="D18" s="1165"/>
      <c r="E18" s="1165"/>
    </row>
    <row r="19" spans="1:5" ht="15" x14ac:dyDescent="0.25">
      <c r="A19" s="1165"/>
      <c r="B19" s="1165"/>
      <c r="C19" s="1165"/>
      <c r="D19" s="1165"/>
      <c r="E19" s="1165"/>
    </row>
    <row r="20" spans="1:5" ht="15" x14ac:dyDescent="0.25">
      <c r="A20" s="1165"/>
      <c r="B20" s="1165"/>
      <c r="C20" s="1165"/>
      <c r="D20" s="1165"/>
      <c r="E20" s="1165"/>
    </row>
    <row r="21" spans="1:5" ht="15" x14ac:dyDescent="0.25">
      <c r="A21" s="1165"/>
      <c r="B21" s="1165"/>
      <c r="C21" s="1165"/>
      <c r="D21" s="1165"/>
      <c r="E21" s="1165"/>
    </row>
    <row r="22" spans="1:5" ht="15" x14ac:dyDescent="0.25">
      <c r="A22" s="1165"/>
      <c r="B22" s="1165"/>
      <c r="C22" s="1165"/>
      <c r="D22" s="1165"/>
      <c r="E22" s="1165"/>
    </row>
    <row r="23" spans="1:5" ht="15" x14ac:dyDescent="0.25">
      <c r="A23" s="1165"/>
      <c r="B23" s="1165"/>
      <c r="C23" s="1165"/>
      <c r="D23" s="1165"/>
      <c r="E23" s="1165"/>
    </row>
    <row r="24" spans="1:5" ht="15" x14ac:dyDescent="0.25">
      <c r="A24" s="1165"/>
      <c r="B24" s="1165"/>
      <c r="C24" s="1165"/>
      <c r="D24" s="1165"/>
      <c r="E24" s="1165"/>
    </row>
    <row r="25" spans="1:5" ht="15" x14ac:dyDescent="0.25">
      <c r="A25" s="1165"/>
      <c r="B25" s="1165"/>
      <c r="C25" s="1165"/>
      <c r="D25" s="1165"/>
      <c r="E25" s="1165"/>
    </row>
    <row r="26" spans="1:5" ht="15" x14ac:dyDescent="0.25">
      <c r="A26" s="1165"/>
      <c r="B26" s="1165"/>
      <c r="C26" s="1165"/>
      <c r="D26" s="1165"/>
      <c r="E26" s="1165"/>
    </row>
    <row r="27" spans="1:5" ht="15" x14ac:dyDescent="0.25">
      <c r="A27" s="1165"/>
      <c r="B27" s="1165"/>
      <c r="C27" s="1165"/>
      <c r="D27" s="1165"/>
      <c r="E27" s="1165"/>
    </row>
    <row r="28" spans="1:5" ht="15" x14ac:dyDescent="0.25">
      <c r="A28" s="1165"/>
      <c r="B28" s="1165"/>
      <c r="C28" s="1165"/>
      <c r="D28" s="1165"/>
      <c r="E28" s="1165"/>
    </row>
    <row r="29" spans="1:5" ht="15" x14ac:dyDescent="0.25">
      <c r="A29" s="1165"/>
      <c r="B29" s="1165"/>
      <c r="C29" s="1165"/>
      <c r="D29" s="1165"/>
      <c r="E29" s="1165"/>
    </row>
    <row r="30" spans="1:5" ht="15" x14ac:dyDescent="0.25">
      <c r="A30" s="1165"/>
      <c r="B30" s="1165"/>
      <c r="C30" s="1165"/>
      <c r="D30" s="1165"/>
      <c r="E30" s="1165"/>
    </row>
    <row r="31" spans="1:5" ht="15" x14ac:dyDescent="0.25">
      <c r="A31" s="1165"/>
      <c r="B31" s="1165"/>
      <c r="C31" s="1165"/>
      <c r="D31" s="1165"/>
      <c r="E31" s="1165"/>
    </row>
    <row r="32" spans="1:5" ht="15" x14ac:dyDescent="0.25">
      <c r="A32" s="1165"/>
      <c r="B32" s="1165"/>
      <c r="C32" s="1165"/>
      <c r="D32" s="1165"/>
      <c r="E32" s="1165"/>
    </row>
    <row r="33" spans="1:5" ht="15" x14ac:dyDescent="0.25">
      <c r="A33" s="1165"/>
      <c r="B33" s="1165"/>
      <c r="C33" s="1165"/>
      <c r="D33" s="1165"/>
      <c r="E33" s="1165"/>
    </row>
    <row r="34" spans="1:5" ht="15" x14ac:dyDescent="0.25">
      <c r="A34" s="1165"/>
      <c r="B34" s="1165"/>
      <c r="C34" s="1165"/>
      <c r="D34" s="1165"/>
      <c r="E34" s="1165"/>
    </row>
    <row r="35" spans="1:5" ht="15" x14ac:dyDescent="0.25">
      <c r="A35" s="1165"/>
      <c r="B35" s="1165"/>
      <c r="C35" s="1165"/>
      <c r="D35" s="1165"/>
      <c r="E35" s="1165"/>
    </row>
    <row r="36" spans="1:5" ht="15" x14ac:dyDescent="0.25">
      <c r="A36" s="1165"/>
      <c r="B36" s="1165"/>
      <c r="C36" s="1165"/>
      <c r="D36" s="1165"/>
      <c r="E36" s="1165"/>
    </row>
    <row r="37" spans="1:5" ht="15" x14ac:dyDescent="0.25">
      <c r="A37" s="1165"/>
      <c r="B37" s="1165"/>
      <c r="C37" s="1165"/>
      <c r="D37" s="1165"/>
      <c r="E37" s="1165"/>
    </row>
    <row r="38" spans="1:5" ht="15" x14ac:dyDescent="0.25">
      <c r="A38" s="1165"/>
      <c r="B38" s="1165"/>
      <c r="C38" s="1165"/>
      <c r="D38" s="1165"/>
      <c r="E38" s="1165"/>
    </row>
    <row r="39" spans="1:5" ht="15" x14ac:dyDescent="0.25">
      <c r="A39" s="1165"/>
      <c r="B39" s="1165"/>
      <c r="C39" s="1165"/>
      <c r="D39" s="1165"/>
      <c r="E39" s="1165"/>
    </row>
  </sheetData>
  <mergeCells count="8">
    <mergeCell ref="A3:E3"/>
    <mergeCell ref="A4:E4"/>
    <mergeCell ref="A6:F6"/>
    <mergeCell ref="A9:A10"/>
    <mergeCell ref="B9:B10"/>
    <mergeCell ref="C9:C10"/>
    <mergeCell ref="D9:D10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I1" zoomScaleNormal="100" zoomScaleSheetLayoutView="100" workbookViewId="0">
      <selection activeCell="K1" sqref="K1"/>
    </sheetView>
  </sheetViews>
  <sheetFormatPr defaultRowHeight="15" x14ac:dyDescent="0.25"/>
  <cols>
    <col min="1" max="1" width="51.5703125" style="1304" customWidth="1"/>
    <col min="2" max="2" width="3.85546875" style="1302" customWidth="1"/>
    <col min="3" max="3" width="15.28515625" style="1303" customWidth="1"/>
    <col min="4" max="6" width="15.28515625" style="1304" customWidth="1"/>
    <col min="7" max="7" width="15.140625" style="1305" customWidth="1"/>
    <col min="8" max="8" width="15.28515625" style="1304" customWidth="1"/>
    <col min="9" max="9" width="11.28515625" style="1304" customWidth="1"/>
    <col min="10" max="10" width="2.140625" style="1306" customWidth="1"/>
    <col min="11" max="11" width="51.42578125" style="1304" customWidth="1"/>
    <col min="12" max="12" width="3.5703125" style="1302" customWidth="1"/>
    <col min="13" max="16" width="15.28515625" style="1304" customWidth="1"/>
    <col min="17" max="17" width="12.140625" style="1305" customWidth="1"/>
    <col min="18" max="18" width="15.28515625" style="1306" customWidth="1"/>
    <col min="19" max="19" width="11.28515625" style="1306" customWidth="1"/>
    <col min="20" max="20" width="12.7109375" style="1226" bestFit="1" customWidth="1"/>
    <col min="21" max="16384" width="9.140625" style="1226"/>
  </cols>
  <sheetData>
    <row r="1" spans="1:20" x14ac:dyDescent="0.25">
      <c r="A1" s="1307" t="s">
        <v>2058</v>
      </c>
      <c r="K1" s="1307" t="s">
        <v>2074</v>
      </c>
      <c r="M1" s="1303"/>
      <c r="R1" s="1304"/>
      <c r="S1" s="1304"/>
    </row>
    <row r="2" spans="1:20" x14ac:dyDescent="0.25">
      <c r="A2" s="1308"/>
      <c r="K2" s="1308"/>
      <c r="M2" s="1303"/>
      <c r="R2" s="1304"/>
      <c r="S2" s="1304"/>
    </row>
    <row r="3" spans="1:20" x14ac:dyDescent="0.25">
      <c r="A3" s="1675" t="s">
        <v>2049</v>
      </c>
      <c r="B3" s="1675"/>
      <c r="C3" s="1675"/>
      <c r="D3" s="1675"/>
      <c r="E3" s="1675"/>
      <c r="F3" s="1675"/>
      <c r="G3" s="1675"/>
      <c r="H3" s="1675"/>
      <c r="I3" s="1675"/>
      <c r="J3" s="1301"/>
      <c r="K3" s="1675" t="s">
        <v>2049</v>
      </c>
      <c r="L3" s="1675"/>
      <c r="M3" s="1675"/>
      <c r="N3" s="1675"/>
      <c r="O3" s="1675"/>
      <c r="P3" s="1675"/>
      <c r="Q3" s="1675"/>
      <c r="R3" s="1675"/>
      <c r="S3" s="1675"/>
    </row>
    <row r="4" spans="1:20" x14ac:dyDescent="0.25">
      <c r="A4" s="1675" t="s">
        <v>1893</v>
      </c>
      <c r="B4" s="1675"/>
      <c r="C4" s="1675"/>
      <c r="D4" s="1675"/>
      <c r="E4" s="1675"/>
      <c r="F4" s="1675"/>
      <c r="G4" s="1675"/>
      <c r="H4" s="1675"/>
      <c r="I4" s="1675"/>
      <c r="J4" s="1301"/>
      <c r="K4" s="1675" t="s">
        <v>1893</v>
      </c>
      <c r="L4" s="1675"/>
      <c r="M4" s="1675"/>
      <c r="N4" s="1675"/>
      <c r="O4" s="1675"/>
      <c r="P4" s="1675"/>
      <c r="Q4" s="1675"/>
      <c r="R4" s="1675"/>
      <c r="S4" s="1675"/>
    </row>
    <row r="5" spans="1:20" x14ac:dyDescent="0.25">
      <c r="A5" s="1675" t="s">
        <v>2056</v>
      </c>
      <c r="B5" s="1675"/>
      <c r="C5" s="1675"/>
      <c r="D5" s="1675"/>
      <c r="E5" s="1675"/>
      <c r="F5" s="1675"/>
      <c r="G5" s="1675"/>
      <c r="H5" s="1675"/>
      <c r="I5" s="1675"/>
      <c r="J5" s="1301"/>
      <c r="K5" s="1675" t="s">
        <v>2056</v>
      </c>
      <c r="L5" s="1675"/>
      <c r="M5" s="1675"/>
      <c r="N5" s="1675"/>
      <c r="O5" s="1675"/>
      <c r="P5" s="1675"/>
      <c r="Q5" s="1675"/>
      <c r="R5" s="1675"/>
      <c r="S5" s="1675"/>
    </row>
    <row r="7" spans="1:20" x14ac:dyDescent="0.25">
      <c r="A7" s="1767" t="s">
        <v>0</v>
      </c>
      <c r="B7" s="1767"/>
      <c r="C7" s="1767">
        <v>2016</v>
      </c>
      <c r="D7" s="1767"/>
      <c r="E7" s="1771"/>
      <c r="F7" s="1771"/>
      <c r="G7" s="1767"/>
      <c r="H7" s="1767"/>
      <c r="I7" s="1767"/>
      <c r="J7" s="1309"/>
      <c r="K7" s="1767" t="s">
        <v>3</v>
      </c>
      <c r="L7" s="1767"/>
      <c r="M7" s="1772">
        <v>2016</v>
      </c>
      <c r="N7" s="1773"/>
      <c r="O7" s="1769"/>
      <c r="P7" s="1769"/>
      <c r="Q7" s="1773"/>
      <c r="R7" s="1773"/>
      <c r="S7" s="1774"/>
    </row>
    <row r="8" spans="1:20" x14ac:dyDescent="0.25">
      <c r="A8" s="1771"/>
      <c r="B8" s="1771"/>
      <c r="C8" s="1310"/>
      <c r="D8" s="1310"/>
      <c r="E8" s="1768" t="s">
        <v>1810</v>
      </c>
      <c r="F8" s="1769"/>
      <c r="G8" s="1769"/>
      <c r="H8" s="1769"/>
      <c r="I8" s="1770"/>
      <c r="J8" s="1309"/>
      <c r="K8" s="1771"/>
      <c r="L8" s="1771"/>
      <c r="M8" s="1771"/>
      <c r="N8" s="1771"/>
      <c r="O8" s="1769" t="s">
        <v>1810</v>
      </c>
      <c r="P8" s="1769"/>
      <c r="Q8" s="1769"/>
      <c r="R8" s="1769"/>
      <c r="S8" s="1770"/>
    </row>
    <row r="9" spans="1:20" ht="28.5" x14ac:dyDescent="0.25">
      <c r="A9" s="1767"/>
      <c r="B9" s="1767"/>
      <c r="C9" s="1311" t="s">
        <v>1450</v>
      </c>
      <c r="D9" s="1312" t="s">
        <v>1451</v>
      </c>
      <c r="E9" s="1310" t="s">
        <v>2053</v>
      </c>
      <c r="F9" s="1310" t="s">
        <v>2054</v>
      </c>
      <c r="G9" s="1312" t="s">
        <v>2055</v>
      </c>
      <c r="H9" s="1312" t="s">
        <v>2052</v>
      </c>
      <c r="I9" s="1312" t="s">
        <v>2028</v>
      </c>
      <c r="J9" s="1313"/>
      <c r="K9" s="1767"/>
      <c r="L9" s="1767"/>
      <c r="M9" s="1311" t="s">
        <v>1450</v>
      </c>
      <c r="N9" s="1312" t="s">
        <v>1451</v>
      </c>
      <c r="O9" s="1310" t="s">
        <v>2053</v>
      </c>
      <c r="P9" s="1310" t="s">
        <v>2054</v>
      </c>
      <c r="Q9" s="1312" t="s">
        <v>2055</v>
      </c>
      <c r="R9" s="1312" t="s">
        <v>2052</v>
      </c>
      <c r="S9" s="1312" t="s">
        <v>2028</v>
      </c>
    </row>
    <row r="10" spans="1:20" x14ac:dyDescent="0.25">
      <c r="A10" s="1314" t="s">
        <v>4</v>
      </c>
      <c r="B10" s="1312"/>
      <c r="C10" s="1315">
        <f>SUM(C11:C15)</f>
        <v>1155606182</v>
      </c>
      <c r="D10" s="1315">
        <f>SUM(D11:D15)</f>
        <v>1299358566</v>
      </c>
      <c r="E10" s="1316">
        <f>SUM(E11:E19)</f>
        <v>1070945107.96</v>
      </c>
      <c r="F10" s="1316">
        <f t="shared" ref="F10" si="0">SUM(F11:F19)</f>
        <v>44905440</v>
      </c>
      <c r="G10" s="1316">
        <f>SUM(G11:G19)</f>
        <v>64379355.039999999</v>
      </c>
      <c r="H10" s="1315">
        <f>SUM(H11:H15)</f>
        <v>953777946</v>
      </c>
      <c r="I10" s="1317">
        <f>H10/D10</f>
        <v>0.73403752509682541</v>
      </c>
      <c r="J10" s="1318"/>
      <c r="K10" s="1314" t="s">
        <v>5</v>
      </c>
      <c r="L10" s="1319"/>
      <c r="M10" s="1315">
        <f>SUM(M11,M14,M18,M19)</f>
        <v>866313182</v>
      </c>
      <c r="N10" s="1315">
        <f>SUM(N11,N14,N18,N19)</f>
        <v>1097725710</v>
      </c>
      <c r="O10" s="1320">
        <f>(O11+O14+O18+O19)-(P10+Q10)</f>
        <v>1334961626</v>
      </c>
      <c r="P10" s="1320">
        <f>SUM(P11:P19)</f>
        <v>0</v>
      </c>
      <c r="Q10" s="1320">
        <f>SUM(Q11:Q19)</f>
        <v>8897249</v>
      </c>
      <c r="R10" s="1315">
        <f>SUM(R11,R14,R18,R19)</f>
        <v>1343858875</v>
      </c>
      <c r="S10" s="1317">
        <f>R10/N10</f>
        <v>1.2242210078144202</v>
      </c>
      <c r="T10" s="1321">
        <f>SUM(O10:Q10)</f>
        <v>1343858875</v>
      </c>
    </row>
    <row r="11" spans="1:20" x14ac:dyDescent="0.25">
      <c r="A11" s="1322" t="s">
        <v>1178</v>
      </c>
      <c r="B11" s="1323" t="s">
        <v>774</v>
      </c>
      <c r="C11" s="1324">
        <f>SUM('03 KI ÖSSZ'!P10)</f>
        <v>313623432</v>
      </c>
      <c r="D11" s="1325">
        <f>SUM('03 KI ÖSSZ'!Q10)</f>
        <v>327793084</v>
      </c>
      <c r="E11" s="1326">
        <f>H11-F11-G11</f>
        <v>271839122.19999999</v>
      </c>
      <c r="F11" s="1326"/>
      <c r="G11" s="1327">
        <f>'03 KI ÖSSZ'!I10*44%</f>
        <v>41468446.799999997</v>
      </c>
      <c r="H11" s="1325">
        <f>SUM(A41+'03 KI ÖSSZ'!R10)</f>
        <v>313307569</v>
      </c>
      <c r="I11" s="1328">
        <f>H11/D11</f>
        <v>0.95580896697625262</v>
      </c>
      <c r="J11" s="1329"/>
      <c r="K11" s="1322" t="s">
        <v>1486</v>
      </c>
      <c r="L11" s="1323" t="s">
        <v>153</v>
      </c>
      <c r="M11" s="1324">
        <f>SUM('02 BE ÖSSZ'!P14)</f>
        <v>331255732</v>
      </c>
      <c r="N11" s="1325">
        <f>SUM('02 BE ÖSSZ'!Q14)</f>
        <v>359328654</v>
      </c>
      <c r="O11" s="1326">
        <f>R11-P11-Q11</f>
        <v>368419439</v>
      </c>
      <c r="P11" s="1326"/>
      <c r="Q11" s="1327"/>
      <c r="R11" s="1325">
        <f>SUM('02 BE ÖSSZ'!R14)</f>
        <v>368419439</v>
      </c>
      <c r="S11" s="1328">
        <f>R11/N11</f>
        <v>1.0252993600671769</v>
      </c>
    </row>
    <row r="12" spans="1:20" ht="30" x14ac:dyDescent="0.25">
      <c r="A12" s="1322" t="s">
        <v>1211</v>
      </c>
      <c r="B12" s="1323" t="s">
        <v>775</v>
      </c>
      <c r="C12" s="1324">
        <f>SUM('03 KI ÖSSZ'!P11)</f>
        <v>89538957</v>
      </c>
      <c r="D12" s="1325">
        <f>SUM('03 KI ÖSSZ'!Q11)</f>
        <v>95005639</v>
      </c>
      <c r="E12" s="1326">
        <f t="shared" ref="E12:E31" si="1">H12-F12-G12</f>
        <v>79384055.640000001</v>
      </c>
      <c r="F12" s="1326"/>
      <c r="G12" s="1327">
        <f>'03 KI ÖSSZ'!I11*44%</f>
        <v>11730848.359999999</v>
      </c>
      <c r="H12" s="1325">
        <f>SUM('03 KI ÖSSZ'!R11)</f>
        <v>91114904</v>
      </c>
      <c r="I12" s="1328">
        <f t="shared" ref="I12:I33" si="2">H12/D12</f>
        <v>0.95904732560137829</v>
      </c>
      <c r="J12" s="1329"/>
      <c r="K12" s="1330" t="s">
        <v>1412</v>
      </c>
      <c r="L12" s="1331"/>
      <c r="M12" s="1332">
        <f>SUM('02 BE ÖSSZ'!D8)</f>
        <v>292405732</v>
      </c>
      <c r="N12" s="1333">
        <f>SUM('02 BE ÖSSZ'!E8)</f>
        <v>341697120</v>
      </c>
      <c r="O12" s="1326">
        <f t="shared" ref="O12:O33" si="3">R12-P12-Q12</f>
        <v>343133550</v>
      </c>
      <c r="P12" s="1334"/>
      <c r="Q12" s="1327"/>
      <c r="R12" s="1333">
        <f>SUM('02 BE ÖSSZ'!F8)</f>
        <v>343133550</v>
      </c>
      <c r="S12" s="1328">
        <f t="shared" ref="S12:S29" si="4">R12/N12</f>
        <v>1.0042038106730311</v>
      </c>
    </row>
    <row r="13" spans="1:20" x14ac:dyDescent="0.25">
      <c r="A13" s="1322" t="s">
        <v>1494</v>
      </c>
      <c r="B13" s="1323" t="s">
        <v>840</v>
      </c>
      <c r="C13" s="1324">
        <f>SUM('03 KI ÖSSZ'!P17)</f>
        <v>267359000</v>
      </c>
      <c r="D13" s="1325">
        <f>SUM('03 KI ÖSSZ'!Q17)</f>
        <v>324928777</v>
      </c>
      <c r="E13" s="1326">
        <f t="shared" si="1"/>
        <v>300230714.12</v>
      </c>
      <c r="F13" s="1326"/>
      <c r="G13" s="1327">
        <f>'03 KI ÖSSZ'!I17*44%</f>
        <v>11180059.880000001</v>
      </c>
      <c r="H13" s="1325">
        <f>SUM('03 KI ÖSSZ'!R17)</f>
        <v>311410774</v>
      </c>
      <c r="I13" s="1328">
        <f t="shared" si="2"/>
        <v>0.95839702741995059</v>
      </c>
      <c r="J13" s="1329"/>
      <c r="K13" s="1335" t="s">
        <v>1453</v>
      </c>
      <c r="L13" s="1331"/>
      <c r="M13" s="1332">
        <f>SUM('02 BE ÖSSZ'!D13)</f>
        <v>38850000</v>
      </c>
      <c r="N13" s="1333">
        <f>SUM('02 BE ÖSSZ'!E13)</f>
        <v>16767640</v>
      </c>
      <c r="O13" s="1326">
        <f t="shared" si="3"/>
        <v>24401565</v>
      </c>
      <c r="P13" s="1334"/>
      <c r="Q13" s="1327"/>
      <c r="R13" s="1333">
        <f>SUM('02 BE ÖSSZ'!F13)</f>
        <v>24401565</v>
      </c>
      <c r="S13" s="1328">
        <f t="shared" si="4"/>
        <v>1.4552772483187855</v>
      </c>
    </row>
    <row r="14" spans="1:20" x14ac:dyDescent="0.25">
      <c r="A14" s="1322" t="s">
        <v>1495</v>
      </c>
      <c r="B14" s="1323" t="s">
        <v>976</v>
      </c>
      <c r="C14" s="1324">
        <f>SUM('03 KI ÖSSZ'!P26)</f>
        <v>15800000</v>
      </c>
      <c r="D14" s="1325">
        <f>SUM('03 KI ÖSSZ'!Q26)</f>
        <v>16362600</v>
      </c>
      <c r="E14" s="1326">
        <f t="shared" si="1"/>
        <v>11492742</v>
      </c>
      <c r="F14" s="1326"/>
      <c r="G14" s="1327">
        <v>0</v>
      </c>
      <c r="H14" s="1325">
        <f>SUM('03 KI ÖSSZ'!R26)</f>
        <v>11492742</v>
      </c>
      <c r="I14" s="1328">
        <f t="shared" si="2"/>
        <v>0.70237871731876356</v>
      </c>
      <c r="J14" s="1329"/>
      <c r="K14" s="1322" t="s">
        <v>1487</v>
      </c>
      <c r="L14" s="1323" t="s">
        <v>482</v>
      </c>
      <c r="M14" s="1324">
        <f>SUM('02 BE ÖSSZ'!P27)</f>
        <v>503700000</v>
      </c>
      <c r="N14" s="1325">
        <f>SUM('02 BE ÖSSZ'!Q27)</f>
        <v>703020000</v>
      </c>
      <c r="O14" s="1326">
        <f t="shared" si="3"/>
        <v>868856127</v>
      </c>
      <c r="P14" s="1326"/>
      <c r="Q14" s="1327"/>
      <c r="R14" s="1325">
        <f>SUM('02 BE ÖSSZ'!R27)</f>
        <v>868856127</v>
      </c>
      <c r="S14" s="1328">
        <f t="shared" si="4"/>
        <v>1.2358910514636852</v>
      </c>
    </row>
    <row r="15" spans="1:20" x14ac:dyDescent="0.25">
      <c r="A15" s="1322" t="s">
        <v>1496</v>
      </c>
      <c r="B15" s="1323" t="s">
        <v>1028</v>
      </c>
      <c r="C15" s="1324">
        <f>SUM(C16,C19)</f>
        <v>469284793</v>
      </c>
      <c r="D15" s="1325">
        <f>SUM(D16,D19)</f>
        <v>535268466</v>
      </c>
      <c r="E15" s="1326">
        <f>H15-F15-G15</f>
        <v>181546517</v>
      </c>
      <c r="F15" s="1326">
        <v>44905440</v>
      </c>
      <c r="G15" s="1327"/>
      <c r="H15" s="1325">
        <f>SUM('03 KI ÖSSZ'!R33)</f>
        <v>226451957</v>
      </c>
      <c r="I15" s="1328">
        <f t="shared" si="2"/>
        <v>0.4230623909012417</v>
      </c>
      <c r="J15" s="1329"/>
      <c r="K15" s="1336" t="s">
        <v>1566</v>
      </c>
      <c r="L15" s="1337"/>
      <c r="M15" s="1332">
        <f>SUM('02 BE ÖSSZ'!D24)</f>
        <v>180000000</v>
      </c>
      <c r="N15" s="1332">
        <f>SUM('02 BE ÖSSZ'!E24)</f>
        <v>362000000</v>
      </c>
      <c r="O15" s="1326">
        <f t="shared" si="3"/>
        <v>402682465</v>
      </c>
      <c r="P15" s="1338"/>
      <c r="Q15" s="1327"/>
      <c r="R15" s="1332">
        <f>SUM('02 BE ÖSSZ'!F24)</f>
        <v>402682465</v>
      </c>
      <c r="S15" s="1328">
        <f t="shared" si="4"/>
        <v>1.1123825000000001</v>
      </c>
    </row>
    <row r="16" spans="1:20" x14ac:dyDescent="0.25">
      <c r="A16" s="1339" t="s">
        <v>1022</v>
      </c>
      <c r="B16" s="1340"/>
      <c r="C16" s="1341">
        <f>SUM('03 KI ÖSSZ'!D30)</f>
        <v>328217793</v>
      </c>
      <c r="D16" s="1342">
        <f>SUM('03 KI ÖSSZ'!Q30)</f>
        <v>308057069</v>
      </c>
      <c r="E16" s="1326">
        <f t="shared" si="1"/>
        <v>0</v>
      </c>
      <c r="F16" s="1343"/>
      <c r="G16" s="1327"/>
      <c r="H16" s="1342">
        <f>SUM('03 KI ÖSSZ'!R30)</f>
        <v>0</v>
      </c>
      <c r="I16" s="1328">
        <f t="shared" si="2"/>
        <v>0</v>
      </c>
      <c r="J16" s="1329"/>
      <c r="K16" s="1336" t="s">
        <v>1567</v>
      </c>
      <c r="L16" s="1337"/>
      <c r="M16" s="1332">
        <f>SUM('02 BE ÖSSZ'!D25)</f>
        <v>318000000</v>
      </c>
      <c r="N16" s="1332">
        <f>SUM('02 BE ÖSSZ'!E25)</f>
        <v>335300000</v>
      </c>
      <c r="O16" s="1326">
        <f t="shared" si="3"/>
        <v>457276413</v>
      </c>
      <c r="P16" s="1338"/>
      <c r="Q16" s="1327"/>
      <c r="R16" s="1332">
        <f>SUM('02 BE ÖSSZ'!F25)</f>
        <v>457276413</v>
      </c>
      <c r="S16" s="1328">
        <f t="shared" si="4"/>
        <v>1.3637829197733373</v>
      </c>
    </row>
    <row r="17" spans="1:20" x14ac:dyDescent="0.25">
      <c r="A17" s="1344" t="s">
        <v>1500</v>
      </c>
      <c r="B17" s="1340"/>
      <c r="C17" s="1345">
        <f>SUM(Önkorm.!D548)</f>
        <v>157088793</v>
      </c>
      <c r="D17" s="1346">
        <f>SUM('03 KI ÖSSZ'!E31)</f>
        <v>153602269</v>
      </c>
      <c r="E17" s="1326">
        <f t="shared" si="1"/>
        <v>0</v>
      </c>
      <c r="F17" s="1347"/>
      <c r="G17" s="1327"/>
      <c r="H17" s="1346">
        <f>SUM('03 KI ÖSSZ'!R31)</f>
        <v>0</v>
      </c>
      <c r="I17" s="1328">
        <f t="shared" si="2"/>
        <v>0</v>
      </c>
      <c r="J17" s="1329"/>
      <c r="K17" s="1336" t="s">
        <v>1568</v>
      </c>
      <c r="L17" s="1348"/>
      <c r="M17" s="1332">
        <f>SUM('02 BE ÖSSZ'!D26)</f>
        <v>5700000</v>
      </c>
      <c r="N17" s="1332">
        <f>SUM('02 BE ÖSSZ'!E26)</f>
        <v>5720000</v>
      </c>
      <c r="O17" s="1326">
        <f t="shared" si="3"/>
        <v>0</v>
      </c>
      <c r="P17" s="1338"/>
      <c r="Q17" s="1327">
        <v>8897249</v>
      </c>
      <c r="R17" s="1332">
        <f>SUM('02 BE ÖSSZ'!F26)</f>
        <v>8897249</v>
      </c>
      <c r="S17" s="1328">
        <f t="shared" si="4"/>
        <v>1.5554631118881119</v>
      </c>
    </row>
    <row r="18" spans="1:20" x14ac:dyDescent="0.25">
      <c r="A18" s="1344" t="s">
        <v>1501</v>
      </c>
      <c r="B18" s="1340"/>
      <c r="C18" s="1345">
        <f>SUM(Önkorm.!D549)</f>
        <v>171129000</v>
      </c>
      <c r="D18" s="1346">
        <f>SUM(tartalékok!C10)</f>
        <v>154454800</v>
      </c>
      <c r="E18" s="1326">
        <f t="shared" si="1"/>
        <v>0</v>
      </c>
      <c r="F18" s="1347"/>
      <c r="G18" s="1327"/>
      <c r="H18" s="1346">
        <f>SUM('03 KI ÖSSZ'!R32)</f>
        <v>0</v>
      </c>
      <c r="I18" s="1328">
        <f t="shared" si="2"/>
        <v>0</v>
      </c>
      <c r="J18" s="1329"/>
      <c r="K18" s="1322" t="s">
        <v>5</v>
      </c>
      <c r="L18" s="1323" t="s">
        <v>547</v>
      </c>
      <c r="M18" s="1324">
        <f>SUM('02 BE ÖSSZ'!P28)</f>
        <v>31357450</v>
      </c>
      <c r="N18" s="1325">
        <f>SUM('02 BE ÖSSZ'!Q28)</f>
        <v>31612056</v>
      </c>
      <c r="O18" s="1326">
        <f t="shared" si="3"/>
        <v>102581096</v>
      </c>
      <c r="P18" s="1326"/>
      <c r="Q18" s="1327"/>
      <c r="R18" s="1325">
        <f>SUM('02 BE ÖSSZ'!R28)</f>
        <v>102581096</v>
      </c>
      <c r="S18" s="1328">
        <f t="shared" si="4"/>
        <v>3.2449991863863583</v>
      </c>
    </row>
    <row r="19" spans="1:20" x14ac:dyDescent="0.25">
      <c r="A19" s="1339" t="s">
        <v>1569</v>
      </c>
      <c r="B19" s="1340"/>
      <c r="C19" s="1341">
        <f>SUM(Önkorm.!D469,Önkorm.!D474,Önkorm.!D476,Önkorm.!D477,Önkorm.!D488,Önkorm.!D499,Önkorm.!D510,Önkorm.!D512,Önkorm.!D524,Önkorm.!D525,Önkorm.!D526,Önkorm.!D527)</f>
        <v>141067000</v>
      </c>
      <c r="D19" s="1341">
        <f>SUM(Önkorm.!E469,Önkorm.!E474,Önkorm.!E476,Önkorm.!E477,Önkorm.!E488,Önkorm.!E499,Önkorm.!E510,Önkorm.!E512,Önkorm.!E524,Önkorm.!E525,Önkorm.!E526,Önkorm.!E527)</f>
        <v>227211397</v>
      </c>
      <c r="E19" s="1326">
        <f t="shared" si="1"/>
        <v>226451957</v>
      </c>
      <c r="F19" s="1349"/>
      <c r="G19" s="1327"/>
      <c r="H19" s="1342">
        <f>SUM('03 KI ÖSSZ'!R27:R29)</f>
        <v>226451957</v>
      </c>
      <c r="I19" s="1328">
        <f t="shared" si="2"/>
        <v>0.99665756203241862</v>
      </c>
      <c r="J19" s="1350"/>
      <c r="K19" s="1322" t="s">
        <v>1488</v>
      </c>
      <c r="L19" s="1323" t="s">
        <v>617</v>
      </c>
      <c r="M19" s="1324">
        <f>SUM('02 BE ÖSSZ'!P40)</f>
        <v>0</v>
      </c>
      <c r="N19" s="1325">
        <f>SUM('02 BE ÖSSZ'!Q40)</f>
        <v>3765000</v>
      </c>
      <c r="O19" s="1326">
        <f t="shared" si="3"/>
        <v>4002213</v>
      </c>
      <c r="P19" s="1326"/>
      <c r="Q19" s="1327"/>
      <c r="R19" s="1325">
        <f>SUM('02 BE ÖSSZ'!R40)</f>
        <v>4002213</v>
      </c>
      <c r="S19" s="1328">
        <f t="shared" si="4"/>
        <v>1.063004780876494</v>
      </c>
    </row>
    <row r="20" spans="1:20" x14ac:dyDescent="0.25">
      <c r="A20" s="1314" t="s">
        <v>6</v>
      </c>
      <c r="B20" s="1312"/>
      <c r="C20" s="1351">
        <f>SUM(C21:C23)</f>
        <v>114049000</v>
      </c>
      <c r="D20" s="1351">
        <f>SUM(D21:D23)</f>
        <v>217911702.83000001</v>
      </c>
      <c r="E20" s="1320"/>
      <c r="F20" s="1320"/>
      <c r="G20" s="1316"/>
      <c r="H20" s="1315">
        <f>SUM(H21:H23)</f>
        <v>170736353</v>
      </c>
      <c r="I20" s="1317">
        <f>H20/D20</f>
        <v>0.7835116277953964</v>
      </c>
      <c r="J20" s="1318"/>
      <c r="K20" s="1314" t="s">
        <v>7</v>
      </c>
      <c r="L20" s="1319"/>
      <c r="M20" s="1315">
        <f>SUM(M21:M23)</f>
        <v>44000000</v>
      </c>
      <c r="N20" s="1315">
        <f>SUM(N21:N23)</f>
        <v>45515000</v>
      </c>
      <c r="O20" s="1320">
        <f>SUM(O21:O23)</f>
        <v>46515000</v>
      </c>
      <c r="P20" s="1320">
        <f t="shared" ref="P20:Q20" si="5">SUM(P21:P23)</f>
        <v>0</v>
      </c>
      <c r="Q20" s="1320">
        <f t="shared" si="5"/>
        <v>0</v>
      </c>
      <c r="R20" s="1315">
        <f>SUM(R21:R23)</f>
        <v>46515000</v>
      </c>
      <c r="S20" s="1317">
        <f>R20/N20</f>
        <v>1.0219707788641108</v>
      </c>
    </row>
    <row r="21" spans="1:20" x14ac:dyDescent="0.25">
      <c r="A21" s="1322" t="s">
        <v>1497</v>
      </c>
      <c r="B21" s="1323" t="s">
        <v>1048</v>
      </c>
      <c r="C21" s="1352">
        <f>SUM('03 KI ÖSSZ'!P41)</f>
        <v>112382000</v>
      </c>
      <c r="D21" s="1327">
        <f>SUM('03 KI ÖSSZ'!Q41)</f>
        <v>150216357.27000001</v>
      </c>
      <c r="E21" s="1326">
        <f t="shared" si="1"/>
        <v>116877110.52</v>
      </c>
      <c r="F21" s="1326"/>
      <c r="G21" s="1327">
        <f>'03 KI ÖSSZ'!I41*44%</f>
        <v>522650.48</v>
      </c>
      <c r="H21" s="1325">
        <f>SUM('03 KI ÖSSZ'!R41)</f>
        <v>117399761</v>
      </c>
      <c r="I21" s="1328">
        <f t="shared" si="2"/>
        <v>0.78153779743829621</v>
      </c>
      <c r="J21" s="1353"/>
      <c r="K21" s="1322" t="s">
        <v>1489</v>
      </c>
      <c r="L21" s="1323" t="s">
        <v>228</v>
      </c>
      <c r="M21" s="1324">
        <f>SUM('02 BE ÖSSZ'!P20)</f>
        <v>44000000</v>
      </c>
      <c r="N21" s="1325">
        <f>SUM('02 BE ÖSSZ'!Q20)</f>
        <v>45515000</v>
      </c>
      <c r="O21" s="1326">
        <f t="shared" si="3"/>
        <v>45515000</v>
      </c>
      <c r="P21" s="1326"/>
      <c r="Q21" s="1327"/>
      <c r="R21" s="1325">
        <f>SUM('02 BE ÖSSZ'!R20)</f>
        <v>45515000</v>
      </c>
      <c r="S21" s="1328">
        <f t="shared" si="4"/>
        <v>1</v>
      </c>
    </row>
    <row r="22" spans="1:20" x14ac:dyDescent="0.25">
      <c r="A22" s="1322" t="s">
        <v>1498</v>
      </c>
      <c r="B22" s="1323" t="s">
        <v>1058</v>
      </c>
      <c r="C22" s="1352">
        <f>SUM('03 KI ÖSSZ'!P46)</f>
        <v>0</v>
      </c>
      <c r="D22" s="1327">
        <f>SUM('03 KI ÖSSZ'!Q46)</f>
        <v>67675345.560000002</v>
      </c>
      <c r="E22" s="1326">
        <f t="shared" si="1"/>
        <v>53316592</v>
      </c>
      <c r="F22" s="1326"/>
      <c r="G22" s="1327"/>
      <c r="H22" s="1325">
        <f>SUM('03 KI ÖSSZ'!R46)</f>
        <v>53316592</v>
      </c>
      <c r="I22" s="1328">
        <f t="shared" si="2"/>
        <v>0.78782888448985111</v>
      </c>
      <c r="J22" s="1329"/>
      <c r="K22" s="1322" t="s">
        <v>1490</v>
      </c>
      <c r="L22" s="1323" t="s">
        <v>565</v>
      </c>
      <c r="M22" s="1324">
        <f>SUM('02 BE ÖSSZ'!P34)</f>
        <v>0</v>
      </c>
      <c r="N22" s="1325">
        <f>SUM('02 BE ÖSSZ'!Q34)</f>
        <v>0</v>
      </c>
      <c r="O22" s="1326">
        <f t="shared" si="3"/>
        <v>0</v>
      </c>
      <c r="P22" s="1326"/>
      <c r="Q22" s="1327"/>
      <c r="R22" s="1325">
        <f>SUM('02 BE ÖSSZ'!R34)</f>
        <v>0</v>
      </c>
      <c r="S22" s="1328">
        <v>0</v>
      </c>
    </row>
    <row r="23" spans="1:20" x14ac:dyDescent="0.25">
      <c r="A23" s="1322" t="s">
        <v>1499</v>
      </c>
      <c r="B23" s="1323" t="s">
        <v>1071</v>
      </c>
      <c r="C23" s="1352">
        <f>SUM('03 KI ÖSSZ'!P56)</f>
        <v>1667000</v>
      </c>
      <c r="D23" s="1327">
        <f>SUM('03 KI ÖSSZ'!Q56)</f>
        <v>20000</v>
      </c>
      <c r="E23" s="1326">
        <f t="shared" si="1"/>
        <v>20000</v>
      </c>
      <c r="F23" s="1326"/>
      <c r="G23" s="1327"/>
      <c r="H23" s="1325">
        <f>SUM('03 KI ÖSSZ'!R56)</f>
        <v>20000</v>
      </c>
      <c r="I23" s="1328">
        <f t="shared" si="2"/>
        <v>1</v>
      </c>
      <c r="J23" s="1329"/>
      <c r="K23" s="1322" t="s">
        <v>1491</v>
      </c>
      <c r="L23" s="1323" t="s">
        <v>649</v>
      </c>
      <c r="M23" s="1324">
        <f>SUM('02 BE ÖSSZ'!P46)</f>
        <v>0</v>
      </c>
      <c r="N23" s="1325">
        <f>SUM('02 BE ÖSSZ'!Q46)</f>
        <v>0</v>
      </c>
      <c r="O23" s="1326">
        <f t="shared" si="3"/>
        <v>1000000</v>
      </c>
      <c r="P23" s="1326"/>
      <c r="Q23" s="1327"/>
      <c r="R23" s="1325">
        <f>SUM('02 BE ÖSSZ'!R46)</f>
        <v>1000000</v>
      </c>
      <c r="S23" s="1328">
        <v>0</v>
      </c>
    </row>
    <row r="24" spans="1:20" x14ac:dyDescent="0.25">
      <c r="A24" s="1354" t="s">
        <v>8</v>
      </c>
      <c r="B24" s="1312"/>
      <c r="C24" s="1351">
        <f>SUM(C10,C20)</f>
        <v>1269655182</v>
      </c>
      <c r="D24" s="1351">
        <f>SUM(D10,D20)</f>
        <v>1517270268.8299999</v>
      </c>
      <c r="E24" s="1320"/>
      <c r="F24" s="1320"/>
      <c r="G24" s="1316"/>
      <c r="H24" s="1315">
        <f>SUM(H10+H20)</f>
        <v>1124514299</v>
      </c>
      <c r="I24" s="1317">
        <f>H24/D24</f>
        <v>0.74114303964259276</v>
      </c>
      <c r="J24" s="1355"/>
      <c r="K24" s="1354" t="s">
        <v>9</v>
      </c>
      <c r="L24" s="1319"/>
      <c r="M24" s="1315">
        <f>SUM(M10,M20)</f>
        <v>910313182</v>
      </c>
      <c r="N24" s="1315">
        <f>SUM(N10,N20)</f>
        <v>1143240710</v>
      </c>
      <c r="O24" s="1320">
        <f>O10+O20</f>
        <v>1381476626</v>
      </c>
      <c r="P24" s="1320">
        <f t="shared" ref="P24:Q24" si="6">P10+P20</f>
        <v>0</v>
      </c>
      <c r="Q24" s="1320">
        <f t="shared" si="6"/>
        <v>8897249</v>
      </c>
      <c r="R24" s="1315">
        <f>SUM(R10+R20)</f>
        <v>1390373875</v>
      </c>
      <c r="S24" s="1317">
        <f>R24/N24</f>
        <v>1.216168968475589</v>
      </c>
      <c r="T24" s="1321">
        <f>SUM(O24:Q24)</f>
        <v>1390373875</v>
      </c>
    </row>
    <row r="25" spans="1:20" x14ac:dyDescent="0.25">
      <c r="A25" s="1356" t="s">
        <v>10</v>
      </c>
      <c r="B25" s="1323" t="s">
        <v>1146</v>
      </c>
      <c r="C25" s="1357">
        <f>SUM(C26,C29,C30,C31)</f>
        <v>425600990</v>
      </c>
      <c r="D25" s="1358">
        <f>SUM(D26,D29,D30,D31)</f>
        <v>461609117</v>
      </c>
      <c r="E25" s="1326">
        <f t="shared" si="1"/>
        <v>443252667</v>
      </c>
      <c r="F25" s="1359"/>
      <c r="G25" s="1327"/>
      <c r="H25" s="1358">
        <f>SUM('03 KI ÖSSZ'!R64)</f>
        <v>443252667</v>
      </c>
      <c r="I25" s="1328">
        <f t="shared" si="2"/>
        <v>0.96023377935145937</v>
      </c>
      <c r="J25" s="1318"/>
      <c r="K25" s="1360" t="s">
        <v>1492</v>
      </c>
      <c r="L25" s="1323" t="s">
        <v>725</v>
      </c>
      <c r="M25" s="1361">
        <f>SUM(M26,M30,M31,M32)</f>
        <v>784942990</v>
      </c>
      <c r="N25" s="1362">
        <f>SUM(N26,N30,N31,N32)</f>
        <v>835638676</v>
      </c>
      <c r="O25" s="1326">
        <f t="shared" si="3"/>
        <v>818174584</v>
      </c>
      <c r="P25" s="1359"/>
      <c r="Q25" s="1327"/>
      <c r="R25" s="1362">
        <f>SUM(R26,R30,R31,R32)</f>
        <v>818174584</v>
      </c>
      <c r="S25" s="1328">
        <f t="shared" si="4"/>
        <v>0.97910090509022829</v>
      </c>
    </row>
    <row r="26" spans="1:20" x14ac:dyDescent="0.25">
      <c r="A26" s="1322" t="s">
        <v>1482</v>
      </c>
      <c r="B26" s="1323"/>
      <c r="C26" s="1352">
        <f>SUM('03 KI ÖSSZ'!P58)</f>
        <v>425600990</v>
      </c>
      <c r="D26" s="1327">
        <f>SUM('03 KI ÖSSZ'!Q58)</f>
        <v>461609117</v>
      </c>
      <c r="E26" s="1326">
        <f t="shared" si="1"/>
        <v>443252667</v>
      </c>
      <c r="F26" s="1326"/>
      <c r="G26" s="1327"/>
      <c r="H26" s="1325">
        <f>SUM('03 KI ÖSSZ'!R58)</f>
        <v>443252667</v>
      </c>
      <c r="I26" s="1328">
        <f t="shared" si="2"/>
        <v>0.96023377935145937</v>
      </c>
      <c r="J26" s="1318"/>
      <c r="K26" s="1322" t="s">
        <v>700</v>
      </c>
      <c r="L26" s="1323"/>
      <c r="M26" s="1324">
        <f>SUM('02 BE ÖSSZ'!P55)</f>
        <v>784942990</v>
      </c>
      <c r="N26" s="1325">
        <f>SUM('02 BE ÖSSZ'!Q48)</f>
        <v>835638676</v>
      </c>
      <c r="O26" s="1326">
        <f t="shared" si="3"/>
        <v>818174584</v>
      </c>
      <c r="P26" s="1326"/>
      <c r="Q26" s="1327"/>
      <c r="R26" s="1325">
        <f>SUM('02 BE ÖSSZ'!R48)</f>
        <v>818174584</v>
      </c>
      <c r="S26" s="1328">
        <f t="shared" si="4"/>
        <v>0.97910090509022829</v>
      </c>
    </row>
    <row r="27" spans="1:20" ht="30" x14ac:dyDescent="0.25">
      <c r="A27" s="1339" t="s">
        <v>1502</v>
      </c>
      <c r="B27" s="1340"/>
      <c r="C27" s="1341">
        <f>SUM('03 KI ÖSSZ'!P60)</f>
        <v>416179990</v>
      </c>
      <c r="D27" s="1342">
        <f>SUM('03 KI ÖSSZ'!Q60)</f>
        <v>452187676</v>
      </c>
      <c r="E27" s="1326">
        <f t="shared" si="1"/>
        <v>433831226</v>
      </c>
      <c r="F27" s="1363"/>
      <c r="G27" s="1327"/>
      <c r="H27" s="1364">
        <f>SUM('03 KI ÖSSZ'!R60)</f>
        <v>433831226</v>
      </c>
      <c r="I27" s="1328">
        <f t="shared" si="2"/>
        <v>0.95940524040288089</v>
      </c>
      <c r="J27" s="1365"/>
      <c r="K27" s="1339" t="s">
        <v>1505</v>
      </c>
      <c r="L27" s="1323"/>
      <c r="M27" s="1366">
        <f>SUM('02 BE ÖSSZ'!P50)</f>
        <v>416179990</v>
      </c>
      <c r="N27" s="1364">
        <f>SUM('02 BE ÖSSZ'!Q50)</f>
        <v>452187676</v>
      </c>
      <c r="O27" s="1326">
        <f t="shared" si="3"/>
        <v>433831226</v>
      </c>
      <c r="P27" s="1363"/>
      <c r="Q27" s="1327"/>
      <c r="R27" s="1364">
        <f>SUM('02 BE ÖSSZ'!R50)</f>
        <v>433831226</v>
      </c>
      <c r="S27" s="1328">
        <f t="shared" si="4"/>
        <v>0.95940524040288089</v>
      </c>
    </row>
    <row r="28" spans="1:20" x14ac:dyDescent="0.25">
      <c r="A28" s="1339" t="s">
        <v>1778</v>
      </c>
      <c r="B28" s="1340"/>
      <c r="C28" s="1341"/>
      <c r="D28" s="1342">
        <v>9421441</v>
      </c>
      <c r="E28" s="1326">
        <f t="shared" si="1"/>
        <v>9421441</v>
      </c>
      <c r="F28" s="1363"/>
      <c r="G28" s="1327"/>
      <c r="H28" s="1364">
        <v>9421441</v>
      </c>
      <c r="I28" s="1328">
        <f t="shared" si="2"/>
        <v>1</v>
      </c>
      <c r="J28" s="1365"/>
      <c r="K28" s="1339" t="s">
        <v>1778</v>
      </c>
      <c r="L28" s="1323"/>
      <c r="M28" s="1366"/>
      <c r="N28" s="1364">
        <v>9421000</v>
      </c>
      <c r="O28" s="1326">
        <f t="shared" si="3"/>
        <v>10313358</v>
      </c>
      <c r="P28" s="1363"/>
      <c r="Q28" s="1327"/>
      <c r="R28" s="1364">
        <v>10313358</v>
      </c>
      <c r="S28" s="1328">
        <f t="shared" si="4"/>
        <v>1.094720093408343</v>
      </c>
    </row>
    <row r="29" spans="1:20" x14ac:dyDescent="0.25">
      <c r="A29" s="1322" t="s">
        <v>1503</v>
      </c>
      <c r="B29" s="1323"/>
      <c r="C29" s="1324">
        <f>SUM('03 KI ÖSSZ'!D61)</f>
        <v>0</v>
      </c>
      <c r="D29" s="1325">
        <f>SUM('03 KI ÖSSZ'!E61)</f>
        <v>0</v>
      </c>
      <c r="E29" s="1326">
        <f t="shared" si="1"/>
        <v>0</v>
      </c>
      <c r="F29" s="1326"/>
      <c r="G29" s="1327">
        <f t="shared" ref="G29:G31" si="7">SUM(D29-C29)</f>
        <v>0</v>
      </c>
      <c r="H29" s="1325">
        <v>0</v>
      </c>
      <c r="I29" s="1328">
        <v>0</v>
      </c>
      <c r="J29" s="1365"/>
      <c r="K29" s="1339" t="s">
        <v>1493</v>
      </c>
      <c r="L29" s="1340"/>
      <c r="M29" s="1366">
        <f>SUM('02 BE ÖSSZ'!P49)</f>
        <v>359342000</v>
      </c>
      <c r="N29" s="1364">
        <f>SUM(Önkorm.!E307+'Polg. Hiv.'!E309+Óvoda!E306+'Műv. Ház'!E304)</f>
        <v>374030000</v>
      </c>
      <c r="O29" s="1326">
        <f t="shared" si="3"/>
        <v>374030000</v>
      </c>
      <c r="P29" s="1363"/>
      <c r="Q29" s="1327"/>
      <c r="R29" s="1364">
        <f>372702000+1328000</f>
        <v>374030000</v>
      </c>
      <c r="S29" s="1328">
        <f t="shared" si="4"/>
        <v>1</v>
      </c>
    </row>
    <row r="30" spans="1:20" ht="30" x14ac:dyDescent="0.25">
      <c r="A30" s="1322" t="s">
        <v>1141</v>
      </c>
      <c r="B30" s="1323"/>
      <c r="C30" s="1324">
        <f>SUM('03 KI ÖSSZ'!D62)</f>
        <v>0</v>
      </c>
      <c r="D30" s="1325">
        <f>SUM('03 KI ÖSSZ'!E62)</f>
        <v>0</v>
      </c>
      <c r="E30" s="1326">
        <f t="shared" si="1"/>
        <v>0</v>
      </c>
      <c r="F30" s="1326"/>
      <c r="G30" s="1327">
        <f t="shared" si="7"/>
        <v>0</v>
      </c>
      <c r="H30" s="1325">
        <v>0</v>
      </c>
      <c r="I30" s="1328">
        <v>0</v>
      </c>
      <c r="J30" s="1329"/>
      <c r="K30" s="1322" t="s">
        <v>712</v>
      </c>
      <c r="L30" s="1323"/>
      <c r="M30" s="1324">
        <f>SUM('02 BE ÖSSZ'!P52)</f>
        <v>0</v>
      </c>
      <c r="N30" s="1325">
        <f>SUM('02 BE ÖSSZ'!Q52)</f>
        <v>0</v>
      </c>
      <c r="O30" s="1326">
        <f t="shared" si="3"/>
        <v>0</v>
      </c>
      <c r="P30" s="1326"/>
      <c r="Q30" s="1327"/>
      <c r="R30" s="1325">
        <v>0</v>
      </c>
      <c r="S30" s="1328">
        <v>0</v>
      </c>
    </row>
    <row r="31" spans="1:20" ht="30" x14ac:dyDescent="0.25">
      <c r="A31" s="1322" t="s">
        <v>1143</v>
      </c>
      <c r="B31" s="1323"/>
      <c r="C31" s="1324">
        <f>SUM('03 KI ÖSSZ'!D63)</f>
        <v>0</v>
      </c>
      <c r="D31" s="1325">
        <f>SUM('03 KI ÖSSZ'!E63)</f>
        <v>0</v>
      </c>
      <c r="E31" s="1326">
        <f t="shared" si="1"/>
        <v>0</v>
      </c>
      <c r="F31" s="1326"/>
      <c r="G31" s="1327">
        <f t="shared" si="7"/>
        <v>0</v>
      </c>
      <c r="H31" s="1325">
        <v>0</v>
      </c>
      <c r="I31" s="1328">
        <v>0</v>
      </c>
      <c r="J31" s="1350"/>
      <c r="K31" s="1322" t="s">
        <v>716</v>
      </c>
      <c r="L31" s="1323"/>
      <c r="M31" s="1324">
        <f>SUM('02 BE ÖSSZ'!P54)</f>
        <v>0</v>
      </c>
      <c r="N31" s="1325">
        <f>SUM('02 BE ÖSSZ'!Q54)</f>
        <v>0</v>
      </c>
      <c r="O31" s="1326">
        <f t="shared" si="3"/>
        <v>0</v>
      </c>
      <c r="P31" s="1326"/>
      <c r="Q31" s="1327"/>
      <c r="R31" s="1325">
        <v>0</v>
      </c>
      <c r="S31" s="1328">
        <v>0</v>
      </c>
    </row>
    <row r="32" spans="1:20" x14ac:dyDescent="0.25">
      <c r="A32" s="1367"/>
      <c r="B32" s="1367"/>
      <c r="C32" s="1367"/>
      <c r="D32" s="1367"/>
      <c r="E32" s="1368"/>
      <c r="F32" s="1368"/>
      <c r="G32" s="1369"/>
      <c r="H32" s="1367"/>
      <c r="I32" s="1367"/>
      <c r="J32" s="1329"/>
      <c r="K32" s="1322" t="s">
        <v>714</v>
      </c>
      <c r="L32" s="1323"/>
      <c r="M32" s="1324">
        <f>SUM('02 BE ÖSSZ'!P53)</f>
        <v>0</v>
      </c>
      <c r="N32" s="1325">
        <f>SUM('02 BE ÖSSZ'!Q53)</f>
        <v>0</v>
      </c>
      <c r="O32" s="1326">
        <f t="shared" si="3"/>
        <v>0</v>
      </c>
      <c r="P32" s="1326"/>
      <c r="Q32" s="1327"/>
      <c r="R32" s="1325">
        <v>0</v>
      </c>
      <c r="S32" s="1328">
        <v>0</v>
      </c>
    </row>
    <row r="33" spans="1:20" x14ac:dyDescent="0.25">
      <c r="A33" s="1370" t="s">
        <v>11</v>
      </c>
      <c r="B33" s="1340"/>
      <c r="C33" s="1366">
        <v>-416179990</v>
      </c>
      <c r="D33" s="1364">
        <f>SUM(D27)*(-1)</f>
        <v>-452187676</v>
      </c>
      <c r="E33" s="1363"/>
      <c r="F33" s="1363"/>
      <c r="G33" s="1327"/>
      <c r="H33" s="1364">
        <f>SUM(H27)*(-1)</f>
        <v>-433831226</v>
      </c>
      <c r="I33" s="1328">
        <f t="shared" si="2"/>
        <v>0.95940524040288089</v>
      </c>
      <c r="J33" s="1329"/>
      <c r="K33" s="1370" t="s">
        <v>11</v>
      </c>
      <c r="L33" s="1340"/>
      <c r="M33" s="1366">
        <v>-416179990</v>
      </c>
      <c r="N33" s="1364">
        <f>SUM(N27)*(-1)</f>
        <v>-452187676</v>
      </c>
      <c r="O33" s="1326">
        <f t="shared" si="3"/>
        <v>-433831226</v>
      </c>
      <c r="P33" s="1363"/>
      <c r="Q33" s="1342"/>
      <c r="R33" s="1364">
        <f>SUM(R27)*(-1)</f>
        <v>-433831226</v>
      </c>
      <c r="S33" s="1328">
        <f t="shared" ref="S33" si="8">R33/N33</f>
        <v>0.95940524040288089</v>
      </c>
    </row>
    <row r="34" spans="1:20" x14ac:dyDescent="0.25">
      <c r="A34" s="1767" t="s">
        <v>12</v>
      </c>
      <c r="B34" s="1767"/>
      <c r="C34" s="1362">
        <f>SUM(C24,C25,C33)</f>
        <v>1279076182</v>
      </c>
      <c r="D34" s="1315">
        <f>SUM(D24,D25,D33)</f>
        <v>1526691709.8299999</v>
      </c>
      <c r="E34" s="1320"/>
      <c r="F34" s="1320"/>
      <c r="G34" s="1316">
        <f>SUM(G24,G25,G33)</f>
        <v>0</v>
      </c>
      <c r="H34" s="1315">
        <f>SUM(H24,H25,H33)</f>
        <v>1133935740</v>
      </c>
      <c r="I34" s="1317">
        <f>H34/D34</f>
        <v>0.74274048434196704</v>
      </c>
      <c r="J34" s="1371"/>
      <c r="K34" s="1767" t="s">
        <v>13</v>
      </c>
      <c r="L34" s="1767"/>
      <c r="M34" s="1315">
        <f>SUM(M24,M25,M33)</f>
        <v>1279076182</v>
      </c>
      <c r="N34" s="1315">
        <f>SUM(N24,N25,N33)</f>
        <v>1526691710</v>
      </c>
      <c r="O34" s="1320">
        <f>O24+O29+O28</f>
        <v>1765819984</v>
      </c>
      <c r="P34" s="1320">
        <f t="shared" ref="P34:Q34" si="9">P24+P29+P28</f>
        <v>0</v>
      </c>
      <c r="Q34" s="1320">
        <f t="shared" si="9"/>
        <v>8897249</v>
      </c>
      <c r="R34" s="1315">
        <f>SUM(R24,R25,R33)</f>
        <v>1774717233</v>
      </c>
      <c r="S34" s="1317">
        <f>R34/N34</f>
        <v>1.1624594679956701</v>
      </c>
      <c r="T34" s="1321">
        <f>SUM(O34:Q34)</f>
        <v>1774717233</v>
      </c>
    </row>
    <row r="35" spans="1:20" x14ac:dyDescent="0.25">
      <c r="J35" s="1372"/>
      <c r="T35" s="1321">
        <f>R34-T34</f>
        <v>0</v>
      </c>
    </row>
    <row r="36" spans="1:20" x14ac:dyDescent="0.25">
      <c r="A36" s="1373"/>
      <c r="B36" s="1374"/>
      <c r="C36" s="1375"/>
      <c r="D36" s="1375"/>
      <c r="E36" s="1375"/>
      <c r="F36" s="1375"/>
      <c r="G36" s="1373"/>
      <c r="H36" s="1375"/>
      <c r="I36" s="1375"/>
      <c r="J36" s="1376"/>
      <c r="K36" s="1305"/>
      <c r="M36" s="1303"/>
      <c r="N36" s="1303"/>
      <c r="O36" s="1303"/>
      <c r="P36" s="1303"/>
      <c r="Q36" s="1303"/>
      <c r="R36" s="1303"/>
      <c r="S36" s="1303"/>
    </row>
    <row r="37" spans="1:20" x14ac:dyDescent="0.25">
      <c r="A37" s="1377"/>
      <c r="B37" s="1378"/>
      <c r="C37" s="1379"/>
      <c r="D37" s="1379"/>
      <c r="E37" s="1379"/>
      <c r="F37" s="1379"/>
      <c r="G37" s="1377"/>
      <c r="H37" s="1379"/>
      <c r="I37" s="1379"/>
      <c r="K37" s="1380"/>
      <c r="L37" s="1381"/>
      <c r="M37" s="1382"/>
      <c r="N37" s="1382"/>
      <c r="O37" s="1382"/>
      <c r="P37" s="1382"/>
      <c r="Q37" s="1382"/>
      <c r="R37" s="1382"/>
      <c r="S37" s="1382"/>
    </row>
    <row r="38" spans="1:20" x14ac:dyDescent="0.25">
      <c r="A38" s="1305"/>
      <c r="D38" s="1303"/>
      <c r="E38" s="1303"/>
      <c r="F38" s="1303"/>
      <c r="H38" s="1303"/>
      <c r="I38" s="1303"/>
      <c r="K38" s="1305"/>
      <c r="M38" s="1303"/>
      <c r="N38" s="1303"/>
      <c r="O38" s="1303"/>
      <c r="P38" s="1303"/>
      <c r="Q38" s="1303"/>
      <c r="R38" s="1303"/>
      <c r="S38" s="1303"/>
      <c r="T38" s="1321">
        <f>O34+Q34</f>
        <v>1774717233</v>
      </c>
    </row>
    <row r="40" spans="1:20" x14ac:dyDescent="0.25">
      <c r="D40" s="1303"/>
      <c r="E40" s="1303"/>
      <c r="F40" s="1303"/>
    </row>
    <row r="42" spans="1:20" x14ac:dyDescent="0.25">
      <c r="A42" s="1305"/>
      <c r="D42" s="1303"/>
      <c r="E42" s="1303"/>
      <c r="F42" s="1303"/>
      <c r="G42" s="1303"/>
      <c r="H42" s="1303"/>
      <c r="I42" s="1303"/>
      <c r="N42" s="1303"/>
      <c r="O42" s="1303"/>
      <c r="P42" s="1303"/>
    </row>
    <row r="43" spans="1:20" x14ac:dyDescent="0.25">
      <c r="A43" s="1305"/>
      <c r="D43" s="1303"/>
      <c r="E43" s="1303"/>
      <c r="F43" s="1303"/>
      <c r="G43" s="1303"/>
      <c r="H43" s="1303"/>
      <c r="I43" s="1303"/>
    </row>
    <row r="44" spans="1:20" x14ac:dyDescent="0.25">
      <c r="A44" s="1380"/>
      <c r="B44" s="1381"/>
      <c r="C44" s="1382"/>
      <c r="D44" s="1382"/>
      <c r="E44" s="1382"/>
      <c r="F44" s="1382"/>
      <c r="G44" s="1382"/>
      <c r="H44" s="1382"/>
      <c r="I44" s="1382"/>
    </row>
    <row r="45" spans="1:20" x14ac:dyDescent="0.25">
      <c r="A45" s="1383"/>
      <c r="D45" s="1303"/>
      <c r="E45" s="1303"/>
      <c r="F45" s="1303"/>
      <c r="G45" s="1303"/>
      <c r="H45" s="1303"/>
      <c r="I45" s="1303"/>
    </row>
    <row r="46" spans="1:20" x14ac:dyDescent="0.25">
      <c r="A46" s="1384"/>
      <c r="D46" s="1303"/>
      <c r="E46" s="1303"/>
      <c r="F46" s="1303"/>
      <c r="G46" s="1303"/>
      <c r="H46" s="1303"/>
      <c r="I46" s="1303"/>
    </row>
    <row r="47" spans="1:20" x14ac:dyDescent="0.25">
      <c r="A47" s="1383"/>
      <c r="D47" s="1303"/>
      <c r="E47" s="1303"/>
      <c r="F47" s="1303"/>
      <c r="H47" s="1303"/>
      <c r="I47" s="1303"/>
    </row>
    <row r="48" spans="1:20" x14ac:dyDescent="0.25">
      <c r="A48" s="1383"/>
      <c r="D48" s="1303"/>
      <c r="E48" s="1303"/>
      <c r="F48" s="1303"/>
      <c r="H48" s="1303"/>
      <c r="I48" s="1303"/>
    </row>
    <row r="49" spans="4:9" x14ac:dyDescent="0.25">
      <c r="D49" s="1303"/>
      <c r="E49" s="1303"/>
      <c r="F49" s="1303"/>
      <c r="H49" s="1303"/>
      <c r="I49" s="1303"/>
    </row>
  </sheetData>
  <mergeCells count="15">
    <mergeCell ref="A34:B34"/>
    <mergeCell ref="K34:L34"/>
    <mergeCell ref="E8:I8"/>
    <mergeCell ref="O8:S8"/>
    <mergeCell ref="M8:N8"/>
    <mergeCell ref="A7:B9"/>
    <mergeCell ref="C7:I7"/>
    <mergeCell ref="K7:L9"/>
    <mergeCell ref="M7:S7"/>
    <mergeCell ref="A3:I3"/>
    <mergeCell ref="A4:I4"/>
    <mergeCell ref="A5:I5"/>
    <mergeCell ref="K3:S3"/>
    <mergeCell ref="K4:S4"/>
    <mergeCell ref="K5:S5"/>
  </mergeCells>
  <conditionalFormatting sqref="M34">
    <cfRule type="expression" dxfId="1" priority="1">
      <formula>$M$34=$C$34</formula>
    </cfRule>
  </conditionalFormatting>
  <conditionalFormatting sqref="C34">
    <cfRule type="expression" dxfId="0" priority="2">
      <formula>$C$34=$M$34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verticalDpi="300" r:id="rId1"/>
  <colBreaks count="1" manualBreakCount="1">
    <brk id="10" max="3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C115"/>
  <sheetViews>
    <sheetView showGridLines="0" zoomScale="90" zoomScaleNormal="90" zoomScaleSheetLayoutView="84" workbookViewId="0">
      <pane xSplit="3" ySplit="3" topLeftCell="P22" activePane="bottomRight" state="frozen"/>
      <selection pane="topRight" activeCell="D1" sqref="D1"/>
      <selection pane="bottomLeft" activeCell="A4" sqref="A4"/>
      <selection pane="bottomRight" activeCell="P12" sqref="P12"/>
    </sheetView>
  </sheetViews>
  <sheetFormatPr defaultColWidth="9.140625" defaultRowHeight="15.75" outlineLevelRow="1" x14ac:dyDescent="0.2"/>
  <cols>
    <col min="1" max="1" width="3.7109375" style="541" customWidth="1"/>
    <col min="2" max="2" width="5.85546875" style="588" customWidth="1"/>
    <col min="3" max="3" width="27.7109375" style="587" customWidth="1"/>
    <col min="4" max="4" width="12.42578125" style="588" customWidth="1"/>
    <col min="5" max="5" width="7.7109375" style="588" customWidth="1"/>
    <col min="6" max="6" width="5.85546875" style="589" customWidth="1"/>
    <col min="7" max="7" width="12.140625" style="588" customWidth="1"/>
    <col min="8" max="13" width="14" style="572" customWidth="1"/>
    <col min="14" max="14" width="14" style="575" customWidth="1"/>
    <col min="15" max="15" width="14" style="574" customWidth="1"/>
    <col min="16" max="21" width="14" style="572" customWidth="1"/>
    <col min="22" max="22" width="14" style="581" customWidth="1"/>
    <col min="23" max="23" width="14" style="572" customWidth="1"/>
    <col min="24" max="24" width="14" style="573" customWidth="1"/>
    <col min="25" max="27" width="14" style="572" customWidth="1"/>
    <col min="28" max="28" width="14" style="582" customWidth="1"/>
    <col min="29" max="32" width="14" style="572" customWidth="1"/>
    <col min="33" max="33" width="14" style="857" customWidth="1"/>
    <col min="34" max="36" width="14" style="572" customWidth="1"/>
    <col min="37" max="38" width="14" style="857" customWidth="1"/>
    <col min="39" max="39" width="11.42578125" style="532" customWidth="1"/>
    <col min="40" max="44" width="11.85546875" style="355" customWidth="1"/>
    <col min="45" max="45" width="11.85546875" style="538" customWidth="1"/>
    <col min="46" max="46" width="11.85546875" style="536" customWidth="1"/>
    <col min="47" max="47" width="11.85546875" style="693" customWidth="1"/>
    <col min="48" max="48" width="12.5703125" style="588" customWidth="1"/>
    <col min="49" max="54" width="11.42578125" style="588" customWidth="1"/>
    <col min="55" max="55" width="13.140625" style="593" customWidth="1"/>
    <col min="56" max="16384" width="9.140625" style="588"/>
  </cols>
  <sheetData>
    <row r="1" spans="1:48" s="571" customFormat="1" ht="120.75" customHeight="1" thickTop="1" x14ac:dyDescent="0.2">
      <c r="A1" s="700"/>
      <c r="B1" s="600" t="s">
        <v>14</v>
      </c>
      <c r="C1" s="601" t="s">
        <v>1183</v>
      </c>
      <c r="D1" s="601" t="s">
        <v>1179</v>
      </c>
      <c r="E1" s="600" t="s">
        <v>1180</v>
      </c>
      <c r="F1" s="602" t="s">
        <v>1181</v>
      </c>
      <c r="G1" s="603" t="s">
        <v>1182</v>
      </c>
      <c r="H1" s="604" t="s">
        <v>1184</v>
      </c>
      <c r="I1" s="604" t="s">
        <v>1185</v>
      </c>
      <c r="J1" s="604" t="s">
        <v>1186</v>
      </c>
      <c r="K1" s="604" t="s">
        <v>1187</v>
      </c>
      <c r="L1" s="604" t="s">
        <v>1188</v>
      </c>
      <c r="M1" s="561" t="s">
        <v>730</v>
      </c>
      <c r="N1" s="605" t="s">
        <v>1189</v>
      </c>
      <c r="O1" s="603" t="s">
        <v>1190</v>
      </c>
      <c r="P1" s="600" t="s">
        <v>1191</v>
      </c>
      <c r="Q1" s="561" t="s">
        <v>1192</v>
      </c>
      <c r="R1" s="600" t="s">
        <v>1194</v>
      </c>
      <c r="S1" s="561" t="s">
        <v>1195</v>
      </c>
      <c r="T1" s="604" t="s">
        <v>1196</v>
      </c>
      <c r="U1" s="604" t="s">
        <v>736</v>
      </c>
      <c r="V1" s="604" t="s">
        <v>739</v>
      </c>
      <c r="W1" s="600" t="s">
        <v>742</v>
      </c>
      <c r="X1" s="600" t="s">
        <v>745</v>
      </c>
      <c r="Y1" s="600" t="s">
        <v>1197</v>
      </c>
      <c r="Z1" s="600" t="s">
        <v>751</v>
      </c>
      <c r="AA1" s="600" t="s">
        <v>754</v>
      </c>
      <c r="AB1" s="600" t="s">
        <v>1198</v>
      </c>
      <c r="AC1" s="600" t="s">
        <v>1199</v>
      </c>
      <c r="AD1" s="600" t="s">
        <v>759</v>
      </c>
      <c r="AE1" s="600" t="s">
        <v>761</v>
      </c>
      <c r="AF1" s="600" t="s">
        <v>1200</v>
      </c>
      <c r="AG1" s="561" t="s">
        <v>1201</v>
      </c>
      <c r="AH1" s="600" t="s">
        <v>767</v>
      </c>
      <c r="AI1" s="600" t="s">
        <v>769</v>
      </c>
      <c r="AJ1" s="600" t="s">
        <v>771</v>
      </c>
      <c r="AK1" s="561" t="s">
        <v>1202</v>
      </c>
      <c r="AL1" s="562" t="s">
        <v>1203</v>
      </c>
      <c r="AM1" s="528" t="s">
        <v>1193</v>
      </c>
      <c r="AN1" s="686" t="s">
        <v>1204</v>
      </c>
      <c r="AO1" s="685" t="s">
        <v>1205</v>
      </c>
      <c r="AP1" s="685" t="s">
        <v>1206</v>
      </c>
      <c r="AQ1" s="685" t="s">
        <v>1207</v>
      </c>
      <c r="AR1" s="685" t="s">
        <v>1208</v>
      </c>
      <c r="AS1" s="685" t="s">
        <v>1209</v>
      </c>
      <c r="AT1" s="685" t="s">
        <v>1210</v>
      </c>
      <c r="AU1" s="542" t="s">
        <v>1211</v>
      </c>
      <c r="AV1" s="606"/>
    </row>
    <row r="2" spans="1:48" s="611" customFormat="1" ht="16.5" thickBot="1" x14ac:dyDescent="0.25">
      <c r="A2" s="543"/>
      <c r="B2" s="607"/>
      <c r="C2" s="608"/>
      <c r="D2" s="607"/>
      <c r="E2" s="607"/>
      <c r="F2" s="609"/>
      <c r="G2" s="607"/>
      <c r="H2" s="564"/>
      <c r="I2" s="564"/>
      <c r="J2" s="564"/>
      <c r="K2" s="564"/>
      <c r="L2" s="564"/>
      <c r="M2" s="564"/>
      <c r="N2" s="565"/>
      <c r="O2" s="566"/>
      <c r="P2" s="564"/>
      <c r="Q2" s="564"/>
      <c r="R2" s="564"/>
      <c r="S2" s="564" t="s">
        <v>731</v>
      </c>
      <c r="T2" s="564" t="s">
        <v>734</v>
      </c>
      <c r="U2" s="564" t="s">
        <v>737</v>
      </c>
      <c r="V2" s="564" t="s">
        <v>740</v>
      </c>
      <c r="W2" s="564" t="s">
        <v>743</v>
      </c>
      <c r="X2" s="564" t="s">
        <v>746</v>
      </c>
      <c r="Y2" s="564" t="s">
        <v>749</v>
      </c>
      <c r="Z2" s="564" t="s">
        <v>752</v>
      </c>
      <c r="AA2" s="564"/>
      <c r="AB2" s="564" t="s">
        <v>755</v>
      </c>
      <c r="AC2" s="564" t="s">
        <v>758</v>
      </c>
      <c r="AD2" s="564" t="s">
        <v>760</v>
      </c>
      <c r="AE2" s="564" t="s">
        <v>762</v>
      </c>
      <c r="AF2" s="564" t="s">
        <v>763</v>
      </c>
      <c r="AG2" s="563" t="s">
        <v>766</v>
      </c>
      <c r="AH2" s="564" t="s">
        <v>768</v>
      </c>
      <c r="AI2" s="564" t="s">
        <v>770</v>
      </c>
      <c r="AJ2" s="564" t="s">
        <v>772</v>
      </c>
      <c r="AK2" s="563" t="s">
        <v>773</v>
      </c>
      <c r="AL2" s="567" t="s">
        <v>774</v>
      </c>
      <c r="AM2" s="694"/>
      <c r="AN2" s="687" t="s">
        <v>777</v>
      </c>
      <c r="AO2" s="544" t="s">
        <v>778</v>
      </c>
      <c r="AP2" s="544" t="s">
        <v>779</v>
      </c>
      <c r="AQ2" s="544" t="s">
        <v>780</v>
      </c>
      <c r="AR2" s="544" t="s">
        <v>782</v>
      </c>
      <c r="AS2" s="544" t="s">
        <v>784</v>
      </c>
      <c r="AT2" s="544" t="s">
        <v>786</v>
      </c>
      <c r="AU2" s="545" t="s">
        <v>775</v>
      </c>
      <c r="AV2" s="610"/>
    </row>
    <row r="3" spans="1:48" s="584" customFormat="1" ht="30.75" customHeight="1" thickTop="1" x14ac:dyDescent="0.2">
      <c r="A3" s="1775" t="s">
        <v>52</v>
      </c>
      <c r="B3" s="1776"/>
      <c r="C3" s="1776"/>
      <c r="D3" s="1776"/>
      <c r="E3" s="1776"/>
      <c r="F3" s="1776"/>
      <c r="G3" s="1777"/>
      <c r="H3" s="568"/>
      <c r="I3" s="568"/>
      <c r="J3" s="568"/>
      <c r="K3" s="568"/>
      <c r="L3" s="568"/>
      <c r="M3" s="568"/>
      <c r="N3" s="568"/>
      <c r="O3" s="568"/>
      <c r="P3" s="568"/>
      <c r="Q3" s="568" t="e">
        <f>SUM(#REF!)</f>
        <v>#REF!</v>
      </c>
      <c r="R3" s="568"/>
      <c r="S3" s="569" t="e">
        <f>SUM(#REF!)</f>
        <v>#REF!</v>
      </c>
      <c r="T3" s="569" t="e">
        <f>SUM(#REF!)</f>
        <v>#REF!</v>
      </c>
      <c r="U3" s="569" t="e">
        <f>SUM(#REF!)</f>
        <v>#REF!</v>
      </c>
      <c r="V3" s="569" t="e">
        <f>SUM(#REF!)</f>
        <v>#REF!</v>
      </c>
      <c r="W3" s="569" t="e">
        <f>SUM(#REF!)</f>
        <v>#REF!</v>
      </c>
      <c r="X3" s="569" t="e">
        <f>SUM(#REF!)</f>
        <v>#REF!</v>
      </c>
      <c r="Y3" s="569" t="e">
        <f>SUM(#REF!)</f>
        <v>#REF!</v>
      </c>
      <c r="Z3" s="569" t="e">
        <f>SUM(#REF!)</f>
        <v>#REF!</v>
      </c>
      <c r="AA3" s="569" t="e">
        <f>SUM(#REF!)</f>
        <v>#REF!</v>
      </c>
      <c r="AB3" s="569" t="e">
        <f>SUM(#REF!)</f>
        <v>#REF!</v>
      </c>
      <c r="AC3" s="569" t="e">
        <f>SUM(#REF!)</f>
        <v>#REF!</v>
      </c>
      <c r="AD3" s="569" t="e">
        <f>SUM(#REF!)</f>
        <v>#REF!</v>
      </c>
      <c r="AE3" s="569" t="e">
        <f>SUM(#REF!)</f>
        <v>#REF!</v>
      </c>
      <c r="AF3" s="569" t="e">
        <f>SUM(#REF!)</f>
        <v>#REF!</v>
      </c>
      <c r="AG3" s="569" t="e">
        <f>SUM(#REF!)</f>
        <v>#REF!</v>
      </c>
      <c r="AH3" s="569" t="e">
        <f>SUM(#REF!)</f>
        <v>#REF!</v>
      </c>
      <c r="AI3" s="569" t="e">
        <f>SUM(#REF!)</f>
        <v>#REF!</v>
      </c>
      <c r="AJ3" s="569" t="e">
        <f>SUM(#REF!)</f>
        <v>#REF!</v>
      </c>
      <c r="AK3" s="569" t="e">
        <f>SUM(#REF!)</f>
        <v>#REF!</v>
      </c>
      <c r="AL3" s="570" t="e">
        <f>SUM(#REF!)</f>
        <v>#REF!</v>
      </c>
      <c r="AM3" s="695"/>
      <c r="AN3" s="548" t="e">
        <f>SUM(#REF!)</f>
        <v>#REF!</v>
      </c>
      <c r="AO3" s="546" t="e">
        <f>SUM(#REF!)</f>
        <v>#REF!</v>
      </c>
      <c r="AP3" s="546" t="e">
        <f>SUM(#REF!)</f>
        <v>#REF!</v>
      </c>
      <c r="AQ3" s="546" t="e">
        <f>SUM(#REF!)</f>
        <v>#REF!</v>
      </c>
      <c r="AR3" s="546" t="e">
        <f>SUM(#REF!)</f>
        <v>#REF!</v>
      </c>
      <c r="AS3" s="546" t="e">
        <f>SUM(#REF!)</f>
        <v>#REF!</v>
      </c>
      <c r="AT3" s="546" t="e">
        <f>SUM(#REF!)</f>
        <v>#REF!</v>
      </c>
      <c r="AU3" s="547" t="e">
        <f>SUM(AN3:AT3)</f>
        <v>#REF!</v>
      </c>
      <c r="AV3" s="583"/>
    </row>
    <row r="4" spans="1:48" s="682" customFormat="1" ht="13.5" thickBot="1" x14ac:dyDescent="0.25">
      <c r="A4" s="701"/>
      <c r="B4" s="679"/>
      <c r="C4" s="680"/>
      <c r="D4" s="679"/>
      <c r="E4" s="679"/>
      <c r="F4" s="681"/>
      <c r="G4" s="679"/>
      <c r="H4" s="739"/>
      <c r="I4" s="739"/>
      <c r="J4" s="739"/>
      <c r="K4" s="739"/>
      <c r="L4" s="739"/>
      <c r="M4" s="740"/>
      <c r="N4" s="741"/>
      <c r="O4" s="742"/>
      <c r="P4" s="740"/>
      <c r="Q4" s="740"/>
      <c r="R4" s="740"/>
      <c r="S4" s="740"/>
      <c r="T4" s="743"/>
      <c r="U4" s="743"/>
      <c r="V4" s="743"/>
      <c r="W4" s="740"/>
      <c r="X4" s="740"/>
      <c r="Y4" s="740"/>
      <c r="Z4" s="740"/>
      <c r="AA4" s="744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696"/>
      <c r="AN4" s="689"/>
      <c r="AO4" s="689"/>
      <c r="AP4" s="689"/>
      <c r="AQ4" s="689"/>
      <c r="AR4" s="689"/>
      <c r="AS4" s="689"/>
      <c r="AT4" s="689"/>
      <c r="AU4" s="688"/>
    </row>
    <row r="5" spans="1:48" s="584" customFormat="1" ht="30.75" customHeight="1" x14ac:dyDescent="0.2">
      <c r="A5" s="1778" t="s">
        <v>1212</v>
      </c>
      <c r="B5" s="1779"/>
      <c r="C5" s="1779"/>
      <c r="D5" s="1779"/>
      <c r="E5" s="1779"/>
      <c r="F5" s="1779"/>
      <c r="G5" s="1780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>
        <f t="shared" ref="Y5:AA5" si="0">SUM(Y6:Y25)</f>
        <v>844900</v>
      </c>
      <c r="Z5" s="745"/>
      <c r="AA5" s="745">
        <f t="shared" si="0"/>
        <v>40000</v>
      </c>
      <c r="AB5" s="745"/>
      <c r="AC5" s="745"/>
      <c r="AD5" s="745"/>
      <c r="AE5" s="745"/>
      <c r="AF5" s="745"/>
      <c r="AG5" s="745"/>
      <c r="AH5" s="745" t="e">
        <f t="shared" ref="AH5:AL5" si="1">SUM(AH6:AH25)</f>
        <v>#REF!</v>
      </c>
      <c r="AI5" s="745">
        <f t="shared" si="1"/>
        <v>0</v>
      </c>
      <c r="AJ5" s="745">
        <f t="shared" si="1"/>
        <v>0</v>
      </c>
      <c r="AK5" s="745" t="e">
        <f t="shared" si="1"/>
        <v>#REF!</v>
      </c>
      <c r="AL5" s="746" t="e">
        <f t="shared" si="1"/>
        <v>#REF!</v>
      </c>
      <c r="AM5" s="697"/>
      <c r="AN5" s="550" t="e">
        <f t="shared" ref="AN5:AS5" si="2">SUM(AN6:AN25)</f>
        <v>#REF!</v>
      </c>
      <c r="AO5" s="549">
        <f t="shared" si="2"/>
        <v>0</v>
      </c>
      <c r="AP5" s="549">
        <f t="shared" si="2"/>
        <v>0</v>
      </c>
      <c r="AQ5" s="549">
        <f t="shared" si="2"/>
        <v>166600</v>
      </c>
      <c r="AR5" s="549">
        <f t="shared" si="2"/>
        <v>0</v>
      </c>
      <c r="AS5" s="549">
        <f t="shared" si="2"/>
        <v>0</v>
      </c>
      <c r="AT5" s="549">
        <f>SUM(AF5*1.19*0.15)</f>
        <v>0</v>
      </c>
      <c r="AU5" s="554" t="e">
        <f>SUM(AN5:AT5)</f>
        <v>#REF!</v>
      </c>
      <c r="AV5" s="583"/>
    </row>
    <row r="6" spans="1:48" s="586" customFormat="1" outlineLevel="1" x14ac:dyDescent="0.2">
      <c r="A6" s="702"/>
      <c r="B6" s="615" t="s">
        <v>18</v>
      </c>
      <c r="C6" s="616" t="s">
        <v>1214</v>
      </c>
      <c r="D6" s="616" t="s">
        <v>1213</v>
      </c>
      <c r="E6" s="683"/>
      <c r="F6" s="617">
        <v>74</v>
      </c>
      <c r="G6" s="683"/>
      <c r="H6" s="747"/>
      <c r="I6" s="747"/>
      <c r="J6" s="747"/>
      <c r="K6" s="747"/>
      <c r="L6" s="747"/>
      <c r="M6" s="748"/>
      <c r="N6" s="749"/>
      <c r="O6" s="750"/>
      <c r="P6" s="748"/>
      <c r="Q6" s="748"/>
      <c r="R6" s="748"/>
      <c r="S6" s="748"/>
      <c r="T6" s="751"/>
      <c r="U6" s="751"/>
      <c r="V6" s="751"/>
      <c r="W6" s="748"/>
      <c r="X6" s="748"/>
      <c r="Y6" s="748">
        <f>(168980*AM6)/12</f>
        <v>168980</v>
      </c>
      <c r="Z6" s="748"/>
      <c r="AA6" s="747"/>
      <c r="AB6" s="751"/>
      <c r="AC6" s="752">
        <v>67305</v>
      </c>
      <c r="AD6" s="748"/>
      <c r="AE6" s="748"/>
      <c r="AF6" s="748"/>
      <c r="AG6" s="753">
        <f>SUM(S6+T6+U6+V6+W6+X6+Y6+Z6)+(AA6+AC6+AD6+AE6+AF6)*AM6</f>
        <v>976640</v>
      </c>
      <c r="AH6" s="754">
        <v>448700</v>
      </c>
      <c r="AI6" s="748"/>
      <c r="AJ6" s="748"/>
      <c r="AK6" s="753">
        <f>SUM(AH6:AJ6)*AM6</f>
        <v>5384400</v>
      </c>
      <c r="AL6" s="755">
        <f t="shared" ref="AL6:AL25" si="3">SUM(AG6+AK6)</f>
        <v>6361040</v>
      </c>
      <c r="AM6" s="698">
        <v>12</v>
      </c>
      <c r="AN6" s="529">
        <f t="shared" ref="AN6:AN25" si="4">SUM(AL6*0.27)</f>
        <v>1717480.8</v>
      </c>
      <c r="AO6" s="525"/>
      <c r="AP6" s="525"/>
      <c r="AQ6" s="525">
        <v>33320</v>
      </c>
      <c r="AR6" s="525"/>
      <c r="AS6" s="525"/>
      <c r="AT6" s="525">
        <v>35700</v>
      </c>
      <c r="AU6" s="559">
        <f t="shared" ref="AU6:AU21" si="5">SUM(AN6:AT6)</f>
        <v>1786500.8</v>
      </c>
      <c r="AV6" s="585"/>
    </row>
    <row r="7" spans="1:48" s="586" customFormat="1" outlineLevel="1" x14ac:dyDescent="0.2">
      <c r="A7" s="702"/>
      <c r="B7" s="615" t="s">
        <v>18</v>
      </c>
      <c r="C7" s="616" t="s">
        <v>1216</v>
      </c>
      <c r="D7" s="616" t="s">
        <v>1215</v>
      </c>
      <c r="E7" s="683"/>
      <c r="F7" s="617">
        <v>76</v>
      </c>
      <c r="G7" s="683"/>
      <c r="H7" s="747"/>
      <c r="I7" s="747"/>
      <c r="J7" s="747"/>
      <c r="K7" s="747"/>
      <c r="L7" s="747"/>
      <c r="M7" s="748"/>
      <c r="N7" s="749"/>
      <c r="O7" s="750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7"/>
      <c r="AB7" s="751"/>
      <c r="AC7" s="752">
        <v>23565</v>
      </c>
      <c r="AD7" s="748"/>
      <c r="AE7" s="748"/>
      <c r="AF7" s="748"/>
      <c r="AG7" s="753">
        <f t="shared" ref="AG7:AG25" si="6">SUM(S7+T7+U7+V7+W7+X7+Y7+Z7)+(AA7+AC7+AD7+AE7+AF7)*AM7</f>
        <v>282780</v>
      </c>
      <c r="AH7" s="754">
        <v>157100</v>
      </c>
      <c r="AI7" s="748"/>
      <c r="AJ7" s="748"/>
      <c r="AK7" s="753">
        <f t="shared" ref="AK7:AK25" si="7">SUM(AH7:AJ7)*AM7</f>
        <v>1885200</v>
      </c>
      <c r="AL7" s="755">
        <f t="shared" si="3"/>
        <v>2167980</v>
      </c>
      <c r="AM7" s="698">
        <v>12</v>
      </c>
      <c r="AN7" s="529">
        <f t="shared" si="4"/>
        <v>585354.60000000009</v>
      </c>
      <c r="AO7" s="525"/>
      <c r="AP7" s="525"/>
      <c r="AQ7" s="525"/>
      <c r="AR7" s="525"/>
      <c r="AS7" s="525"/>
      <c r="AT7" s="525"/>
      <c r="AU7" s="559">
        <f t="shared" si="5"/>
        <v>585354.60000000009</v>
      </c>
      <c r="AV7" s="585"/>
    </row>
    <row r="8" spans="1:48" s="586" customFormat="1" outlineLevel="1" x14ac:dyDescent="0.2">
      <c r="A8" s="702"/>
      <c r="B8" s="615" t="s">
        <v>18</v>
      </c>
      <c r="C8" s="616" t="s">
        <v>1217</v>
      </c>
      <c r="D8" s="616" t="s">
        <v>1215</v>
      </c>
      <c r="E8" s="683"/>
      <c r="F8" s="617">
        <v>76</v>
      </c>
      <c r="G8" s="683"/>
      <c r="H8" s="747"/>
      <c r="I8" s="756"/>
      <c r="J8" s="756"/>
      <c r="K8" s="747"/>
      <c r="L8" s="747"/>
      <c r="M8" s="748"/>
      <c r="N8" s="749"/>
      <c r="O8" s="750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756"/>
      <c r="AB8" s="751"/>
      <c r="AC8" s="752">
        <v>0</v>
      </c>
      <c r="AD8" s="748"/>
      <c r="AE8" s="748"/>
      <c r="AF8" s="748"/>
      <c r="AG8" s="753">
        <f t="shared" si="6"/>
        <v>0</v>
      </c>
      <c r="AH8" s="754">
        <v>180000</v>
      </c>
      <c r="AI8" s="748"/>
      <c r="AJ8" s="748"/>
      <c r="AK8" s="753">
        <f t="shared" si="7"/>
        <v>900000</v>
      </c>
      <c r="AL8" s="755">
        <f t="shared" si="3"/>
        <v>900000</v>
      </c>
      <c r="AM8" s="698">
        <v>5</v>
      </c>
      <c r="AN8" s="529">
        <f t="shared" si="4"/>
        <v>243000.00000000003</v>
      </c>
      <c r="AO8" s="525"/>
      <c r="AP8" s="525"/>
      <c r="AQ8" s="525"/>
      <c r="AR8" s="525"/>
      <c r="AS8" s="525"/>
      <c r="AT8" s="525"/>
      <c r="AU8" s="559">
        <f t="shared" si="5"/>
        <v>243000.00000000003</v>
      </c>
      <c r="AV8" s="585"/>
    </row>
    <row r="9" spans="1:48" s="586" customFormat="1" outlineLevel="1" x14ac:dyDescent="0.2">
      <c r="A9" s="702"/>
      <c r="B9" s="615" t="s">
        <v>18</v>
      </c>
      <c r="C9" s="616" t="s">
        <v>1219</v>
      </c>
      <c r="D9" s="616" t="s">
        <v>1218</v>
      </c>
      <c r="E9" s="683"/>
      <c r="F9" s="617">
        <v>75</v>
      </c>
      <c r="G9" s="683"/>
      <c r="H9" s="747"/>
      <c r="I9" s="747"/>
      <c r="J9" s="747"/>
      <c r="K9" s="747"/>
      <c r="L9" s="747"/>
      <c r="M9" s="748"/>
      <c r="N9" s="749"/>
      <c r="O9" s="750"/>
      <c r="P9" s="748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7"/>
      <c r="AB9" s="751"/>
      <c r="AC9" s="748"/>
      <c r="AD9" s="748"/>
      <c r="AE9" s="748"/>
      <c r="AF9" s="748"/>
      <c r="AG9" s="753">
        <f t="shared" si="6"/>
        <v>0</v>
      </c>
      <c r="AH9" s="754" t="e">
        <f>SUM(#REF!*AM9)</f>
        <v>#REF!</v>
      </c>
      <c r="AI9" s="748"/>
      <c r="AJ9" s="748"/>
      <c r="AK9" s="753" t="e">
        <f t="shared" si="7"/>
        <v>#REF!</v>
      </c>
      <c r="AL9" s="755" t="e">
        <f t="shared" si="3"/>
        <v>#REF!</v>
      </c>
      <c r="AM9" s="698">
        <v>12</v>
      </c>
      <c r="AN9" s="529" t="e">
        <f t="shared" si="4"/>
        <v>#REF!</v>
      </c>
      <c r="AO9" s="525"/>
      <c r="AP9" s="525"/>
      <c r="AQ9" s="525"/>
      <c r="AR9" s="525"/>
      <c r="AS9" s="525"/>
      <c r="AT9" s="525"/>
      <c r="AU9" s="559" t="e">
        <f t="shared" si="5"/>
        <v>#REF!</v>
      </c>
      <c r="AV9" s="585"/>
    </row>
    <row r="10" spans="1:48" s="586" customFormat="1" outlineLevel="1" x14ac:dyDescent="0.2">
      <c r="A10" s="702"/>
      <c r="B10" s="615" t="s">
        <v>18</v>
      </c>
      <c r="C10" s="616" t="s">
        <v>1220</v>
      </c>
      <c r="D10" s="616" t="s">
        <v>1218</v>
      </c>
      <c r="E10" s="683"/>
      <c r="F10" s="617">
        <v>75</v>
      </c>
      <c r="G10" s="683"/>
      <c r="H10" s="747"/>
      <c r="I10" s="747"/>
      <c r="J10" s="747"/>
      <c r="K10" s="747"/>
      <c r="L10" s="747"/>
      <c r="M10" s="748"/>
      <c r="N10" s="749"/>
      <c r="O10" s="750"/>
      <c r="P10" s="748"/>
      <c r="Q10" s="748"/>
      <c r="R10" s="748"/>
      <c r="S10" s="748"/>
      <c r="T10" s="751"/>
      <c r="U10" s="751"/>
      <c r="V10" s="751"/>
      <c r="W10" s="748"/>
      <c r="X10" s="748"/>
      <c r="Y10" s="748"/>
      <c r="Z10" s="748"/>
      <c r="AA10" s="747"/>
      <c r="AB10" s="751"/>
      <c r="AC10" s="748"/>
      <c r="AD10" s="748"/>
      <c r="AE10" s="748"/>
      <c r="AF10" s="748"/>
      <c r="AG10" s="753">
        <f t="shared" si="6"/>
        <v>0</v>
      </c>
      <c r="AH10" s="754" t="e">
        <f>SUM(#REF!*AM10)</f>
        <v>#REF!</v>
      </c>
      <c r="AI10" s="748"/>
      <c r="AJ10" s="748"/>
      <c r="AK10" s="753" t="e">
        <f t="shared" si="7"/>
        <v>#REF!</v>
      </c>
      <c r="AL10" s="755" t="e">
        <f t="shared" si="3"/>
        <v>#REF!</v>
      </c>
      <c r="AM10" s="698">
        <v>12</v>
      </c>
      <c r="AN10" s="529" t="e">
        <f t="shared" si="4"/>
        <v>#REF!</v>
      </c>
      <c r="AO10" s="525"/>
      <c r="AP10" s="525"/>
      <c r="AQ10" s="525"/>
      <c r="AR10" s="525"/>
      <c r="AS10" s="525"/>
      <c r="AT10" s="525"/>
      <c r="AU10" s="559" t="e">
        <f t="shared" si="5"/>
        <v>#REF!</v>
      </c>
      <c r="AV10" s="585"/>
    </row>
    <row r="11" spans="1:48" s="586" customFormat="1" outlineLevel="1" x14ac:dyDescent="0.2">
      <c r="A11" s="702"/>
      <c r="B11" s="615" t="s">
        <v>18</v>
      </c>
      <c r="C11" s="616" t="s">
        <v>1221</v>
      </c>
      <c r="D11" s="616" t="s">
        <v>1218</v>
      </c>
      <c r="E11" s="683"/>
      <c r="F11" s="617">
        <v>75</v>
      </c>
      <c r="G11" s="683"/>
      <c r="H11" s="747"/>
      <c r="I11" s="747"/>
      <c r="J11" s="747"/>
      <c r="K11" s="747"/>
      <c r="L11" s="747"/>
      <c r="M11" s="748"/>
      <c r="N11" s="749"/>
      <c r="O11" s="750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  <c r="AA11" s="747"/>
      <c r="AB11" s="751"/>
      <c r="AC11" s="748"/>
      <c r="AD11" s="748"/>
      <c r="AE11" s="748"/>
      <c r="AF11" s="748"/>
      <c r="AG11" s="753">
        <f t="shared" si="6"/>
        <v>0</v>
      </c>
      <c r="AH11" s="754" t="e">
        <f>SUM(#REF!*AM11)</f>
        <v>#REF!</v>
      </c>
      <c r="AI11" s="748"/>
      <c r="AJ11" s="748"/>
      <c r="AK11" s="753" t="e">
        <f t="shared" si="7"/>
        <v>#REF!</v>
      </c>
      <c r="AL11" s="755" t="e">
        <f t="shared" si="3"/>
        <v>#REF!</v>
      </c>
      <c r="AM11" s="698">
        <v>12</v>
      </c>
      <c r="AN11" s="529" t="e">
        <f t="shared" si="4"/>
        <v>#REF!</v>
      </c>
      <c r="AO11" s="525"/>
      <c r="AP11" s="525"/>
      <c r="AQ11" s="525"/>
      <c r="AR11" s="525"/>
      <c r="AS11" s="525"/>
      <c r="AT11" s="525"/>
      <c r="AU11" s="559" t="e">
        <f t="shared" si="5"/>
        <v>#REF!</v>
      </c>
      <c r="AV11" s="585"/>
    </row>
    <row r="12" spans="1:48" s="586" customFormat="1" outlineLevel="1" x14ac:dyDescent="0.2">
      <c r="A12" s="702"/>
      <c r="B12" s="615" t="s">
        <v>18</v>
      </c>
      <c r="C12" s="616" t="s">
        <v>1222</v>
      </c>
      <c r="D12" s="616" t="s">
        <v>1218</v>
      </c>
      <c r="E12" s="683"/>
      <c r="F12" s="617">
        <v>75</v>
      </c>
      <c r="G12" s="683"/>
      <c r="H12" s="747"/>
      <c r="I12" s="756"/>
      <c r="J12" s="756"/>
      <c r="K12" s="747"/>
      <c r="L12" s="747"/>
      <c r="M12" s="748"/>
      <c r="N12" s="749"/>
      <c r="O12" s="750"/>
      <c r="P12" s="748"/>
      <c r="Q12" s="748"/>
      <c r="R12" s="748"/>
      <c r="S12" s="748"/>
      <c r="T12" s="748"/>
      <c r="U12" s="748"/>
      <c r="V12" s="748"/>
      <c r="W12" s="748"/>
      <c r="X12" s="748"/>
      <c r="Y12" s="748"/>
      <c r="Z12" s="748"/>
      <c r="AA12" s="756"/>
      <c r="AB12" s="751"/>
      <c r="AC12" s="748"/>
      <c r="AD12" s="748"/>
      <c r="AE12" s="748"/>
      <c r="AF12" s="748"/>
      <c r="AG12" s="753">
        <f t="shared" si="6"/>
        <v>0</v>
      </c>
      <c r="AH12" s="754" t="e">
        <f>SUM(#REF!*AM12)</f>
        <v>#REF!</v>
      </c>
      <c r="AI12" s="748"/>
      <c r="AJ12" s="748"/>
      <c r="AK12" s="753" t="e">
        <f t="shared" si="7"/>
        <v>#REF!</v>
      </c>
      <c r="AL12" s="755" t="e">
        <f t="shared" si="3"/>
        <v>#REF!</v>
      </c>
      <c r="AM12" s="698">
        <v>12</v>
      </c>
      <c r="AN12" s="529" t="e">
        <f t="shared" si="4"/>
        <v>#REF!</v>
      </c>
      <c r="AO12" s="525"/>
      <c r="AP12" s="525"/>
      <c r="AQ12" s="525"/>
      <c r="AR12" s="525"/>
      <c r="AS12" s="525"/>
      <c r="AT12" s="525"/>
      <c r="AU12" s="559" t="e">
        <f t="shared" si="5"/>
        <v>#REF!</v>
      </c>
      <c r="AV12" s="585"/>
    </row>
    <row r="13" spans="1:48" s="586" customFormat="1" outlineLevel="1" x14ac:dyDescent="0.2">
      <c r="A13" s="702"/>
      <c r="B13" s="615" t="s">
        <v>18</v>
      </c>
      <c r="C13" s="618" t="s">
        <v>1223</v>
      </c>
      <c r="D13" s="616" t="s">
        <v>1218</v>
      </c>
      <c r="E13" s="683"/>
      <c r="F13" s="617">
        <v>75</v>
      </c>
      <c r="G13" s="683"/>
      <c r="H13" s="747"/>
      <c r="I13" s="747"/>
      <c r="J13" s="747"/>
      <c r="K13" s="747"/>
      <c r="L13" s="747"/>
      <c r="M13" s="748"/>
      <c r="N13" s="749"/>
      <c r="O13" s="750"/>
      <c r="P13" s="748"/>
      <c r="Q13" s="748"/>
      <c r="R13" s="748"/>
      <c r="S13" s="748"/>
      <c r="T13" s="748"/>
      <c r="U13" s="748"/>
      <c r="V13" s="748"/>
      <c r="W13" s="748"/>
      <c r="X13" s="748"/>
      <c r="Y13" s="748"/>
      <c r="Z13" s="748"/>
      <c r="AA13" s="747"/>
      <c r="AB13" s="751"/>
      <c r="AC13" s="748"/>
      <c r="AD13" s="748"/>
      <c r="AE13" s="748"/>
      <c r="AF13" s="748"/>
      <c r="AG13" s="753">
        <f t="shared" si="6"/>
        <v>0</v>
      </c>
      <c r="AH13" s="754" t="e">
        <f>SUM(#REF!*AM13)</f>
        <v>#REF!</v>
      </c>
      <c r="AI13" s="748"/>
      <c r="AJ13" s="748"/>
      <c r="AK13" s="753" t="e">
        <f t="shared" si="7"/>
        <v>#REF!</v>
      </c>
      <c r="AL13" s="755" t="e">
        <f t="shared" si="3"/>
        <v>#REF!</v>
      </c>
      <c r="AM13" s="698">
        <v>12</v>
      </c>
      <c r="AN13" s="529" t="e">
        <f t="shared" si="4"/>
        <v>#REF!</v>
      </c>
      <c r="AO13" s="525"/>
      <c r="AP13" s="525"/>
      <c r="AQ13" s="525"/>
      <c r="AR13" s="525"/>
      <c r="AS13" s="525"/>
      <c r="AT13" s="525"/>
      <c r="AU13" s="559" t="e">
        <f t="shared" si="5"/>
        <v>#REF!</v>
      </c>
      <c r="AV13" s="585"/>
    </row>
    <row r="14" spans="1:48" s="586" customFormat="1" outlineLevel="1" x14ac:dyDescent="0.2">
      <c r="A14" s="702"/>
      <c r="B14" s="615" t="s">
        <v>18</v>
      </c>
      <c r="C14" s="616" t="s">
        <v>1224</v>
      </c>
      <c r="D14" s="616" t="s">
        <v>1218</v>
      </c>
      <c r="E14" s="683"/>
      <c r="F14" s="617">
        <v>75</v>
      </c>
      <c r="G14" s="683"/>
      <c r="H14" s="747"/>
      <c r="I14" s="747"/>
      <c r="J14" s="747"/>
      <c r="K14" s="747"/>
      <c r="L14" s="747"/>
      <c r="M14" s="748"/>
      <c r="N14" s="749"/>
      <c r="O14" s="750"/>
      <c r="P14" s="748"/>
      <c r="Q14" s="748"/>
      <c r="R14" s="748"/>
      <c r="S14" s="748"/>
      <c r="T14" s="751"/>
      <c r="U14" s="751"/>
      <c r="V14" s="751"/>
      <c r="W14" s="748"/>
      <c r="X14" s="748"/>
      <c r="Y14" s="748"/>
      <c r="Z14" s="748"/>
      <c r="AA14" s="747"/>
      <c r="AB14" s="751"/>
      <c r="AC14" s="748"/>
      <c r="AD14" s="748"/>
      <c r="AE14" s="748"/>
      <c r="AF14" s="748"/>
      <c r="AG14" s="753">
        <f t="shared" si="6"/>
        <v>0</v>
      </c>
      <c r="AH14" s="754" t="e">
        <f>SUM(#REF!*AM14)</f>
        <v>#REF!</v>
      </c>
      <c r="AI14" s="748"/>
      <c r="AJ14" s="748"/>
      <c r="AK14" s="753" t="e">
        <f t="shared" si="7"/>
        <v>#REF!</v>
      </c>
      <c r="AL14" s="755" t="e">
        <f t="shared" si="3"/>
        <v>#REF!</v>
      </c>
      <c r="AM14" s="698">
        <v>12</v>
      </c>
      <c r="AN14" s="529" t="e">
        <f t="shared" si="4"/>
        <v>#REF!</v>
      </c>
      <c r="AO14" s="525"/>
      <c r="AP14" s="525"/>
      <c r="AQ14" s="525"/>
      <c r="AR14" s="525"/>
      <c r="AS14" s="525"/>
      <c r="AT14" s="525"/>
      <c r="AU14" s="559" t="e">
        <f t="shared" si="5"/>
        <v>#REF!</v>
      </c>
      <c r="AV14" s="585"/>
    </row>
    <row r="15" spans="1:48" s="586" customFormat="1" outlineLevel="1" x14ac:dyDescent="0.2">
      <c r="A15" s="702"/>
      <c r="B15" s="615" t="s">
        <v>18</v>
      </c>
      <c r="C15" s="616" t="s">
        <v>1225</v>
      </c>
      <c r="D15" s="616" t="s">
        <v>1218</v>
      </c>
      <c r="E15" s="683"/>
      <c r="F15" s="617">
        <v>75</v>
      </c>
      <c r="G15" s="683"/>
      <c r="H15" s="747"/>
      <c r="I15" s="747"/>
      <c r="J15" s="747"/>
      <c r="K15" s="747"/>
      <c r="L15" s="747"/>
      <c r="M15" s="748"/>
      <c r="N15" s="749"/>
      <c r="O15" s="750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7"/>
      <c r="AB15" s="751"/>
      <c r="AC15" s="748"/>
      <c r="AD15" s="748"/>
      <c r="AE15" s="748"/>
      <c r="AF15" s="748"/>
      <c r="AG15" s="753">
        <f t="shared" si="6"/>
        <v>0</v>
      </c>
      <c r="AH15" s="754" t="e">
        <f>SUM(#REF!*AM15)</f>
        <v>#REF!</v>
      </c>
      <c r="AI15" s="748"/>
      <c r="AJ15" s="748"/>
      <c r="AK15" s="753" t="e">
        <f t="shared" si="7"/>
        <v>#REF!</v>
      </c>
      <c r="AL15" s="755" t="e">
        <f t="shared" si="3"/>
        <v>#REF!</v>
      </c>
      <c r="AM15" s="698">
        <v>12</v>
      </c>
      <c r="AN15" s="529" t="e">
        <f t="shared" si="4"/>
        <v>#REF!</v>
      </c>
      <c r="AO15" s="525"/>
      <c r="AP15" s="525"/>
      <c r="AQ15" s="525"/>
      <c r="AR15" s="525"/>
      <c r="AS15" s="525"/>
      <c r="AT15" s="525"/>
      <c r="AU15" s="559" t="e">
        <f t="shared" si="5"/>
        <v>#REF!</v>
      </c>
      <c r="AV15" s="585"/>
    </row>
    <row r="16" spans="1:48" s="586" customFormat="1" outlineLevel="1" x14ac:dyDescent="0.2">
      <c r="A16" s="702"/>
      <c r="B16" s="615" t="s">
        <v>18</v>
      </c>
      <c r="C16" s="618" t="s">
        <v>1227</v>
      </c>
      <c r="D16" s="616" t="s">
        <v>1226</v>
      </c>
      <c r="E16" s="683"/>
      <c r="F16" s="617">
        <v>75</v>
      </c>
      <c r="G16" s="683"/>
      <c r="H16" s="747"/>
      <c r="I16" s="747"/>
      <c r="J16" s="747"/>
      <c r="K16" s="747"/>
      <c r="L16" s="747"/>
      <c r="M16" s="748"/>
      <c r="N16" s="749"/>
      <c r="O16" s="750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7"/>
      <c r="AB16" s="751"/>
      <c r="AC16" s="748"/>
      <c r="AD16" s="748"/>
      <c r="AE16" s="748"/>
      <c r="AF16" s="748"/>
      <c r="AG16" s="753">
        <f t="shared" si="6"/>
        <v>0</v>
      </c>
      <c r="AH16" s="754" t="e">
        <f>SUM(#REF!*AM16)</f>
        <v>#REF!</v>
      </c>
      <c r="AI16" s="748"/>
      <c r="AJ16" s="748"/>
      <c r="AK16" s="753" t="e">
        <f t="shared" si="7"/>
        <v>#REF!</v>
      </c>
      <c r="AL16" s="755" t="e">
        <f t="shared" si="3"/>
        <v>#REF!</v>
      </c>
      <c r="AM16" s="698">
        <v>12</v>
      </c>
      <c r="AN16" s="529" t="e">
        <f t="shared" si="4"/>
        <v>#REF!</v>
      </c>
      <c r="AO16" s="525"/>
      <c r="AP16" s="525"/>
      <c r="AQ16" s="525"/>
      <c r="AR16" s="525"/>
      <c r="AS16" s="525"/>
      <c r="AT16" s="525"/>
      <c r="AU16" s="559" t="e">
        <f t="shared" si="5"/>
        <v>#REF!</v>
      </c>
      <c r="AV16" s="585"/>
    </row>
    <row r="17" spans="1:48" s="586" customFormat="1" outlineLevel="1" x14ac:dyDescent="0.2">
      <c r="A17" s="702"/>
      <c r="B17" s="615" t="s">
        <v>18</v>
      </c>
      <c r="C17" s="616" t="s">
        <v>1228</v>
      </c>
      <c r="D17" s="616" t="s">
        <v>1226</v>
      </c>
      <c r="E17" s="683"/>
      <c r="F17" s="617">
        <v>75</v>
      </c>
      <c r="G17" s="683"/>
      <c r="H17" s="747"/>
      <c r="I17" s="747"/>
      <c r="J17" s="747"/>
      <c r="K17" s="747"/>
      <c r="L17" s="747"/>
      <c r="M17" s="748"/>
      <c r="N17" s="749"/>
      <c r="O17" s="750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7"/>
      <c r="AB17" s="751"/>
      <c r="AC17" s="748"/>
      <c r="AD17" s="748"/>
      <c r="AE17" s="748"/>
      <c r="AF17" s="748"/>
      <c r="AG17" s="753">
        <f t="shared" si="6"/>
        <v>0</v>
      </c>
      <c r="AH17" s="754" t="e">
        <f>SUM(#REF!*AM17)</f>
        <v>#REF!</v>
      </c>
      <c r="AI17" s="748"/>
      <c r="AJ17" s="748"/>
      <c r="AK17" s="753" t="e">
        <f t="shared" si="7"/>
        <v>#REF!</v>
      </c>
      <c r="AL17" s="755" t="e">
        <f t="shared" si="3"/>
        <v>#REF!</v>
      </c>
      <c r="AM17" s="698">
        <v>12</v>
      </c>
      <c r="AN17" s="529" t="e">
        <f t="shared" si="4"/>
        <v>#REF!</v>
      </c>
      <c r="AO17" s="525"/>
      <c r="AP17" s="525"/>
      <c r="AQ17" s="525"/>
      <c r="AR17" s="525"/>
      <c r="AS17" s="525"/>
      <c r="AT17" s="525"/>
      <c r="AU17" s="559" t="e">
        <f t="shared" si="5"/>
        <v>#REF!</v>
      </c>
      <c r="AV17" s="585"/>
    </row>
    <row r="18" spans="1:48" s="586" customFormat="1" outlineLevel="1" x14ac:dyDescent="0.2">
      <c r="A18" s="702"/>
      <c r="B18" s="615" t="s">
        <v>18</v>
      </c>
      <c r="C18" s="616" t="s">
        <v>1229</v>
      </c>
      <c r="D18" s="616" t="s">
        <v>1226</v>
      </c>
      <c r="E18" s="683"/>
      <c r="F18" s="617">
        <v>75</v>
      </c>
      <c r="G18" s="683"/>
      <c r="H18" s="747"/>
      <c r="I18" s="747"/>
      <c r="J18" s="747"/>
      <c r="K18" s="747"/>
      <c r="L18" s="747"/>
      <c r="M18" s="748"/>
      <c r="N18" s="749"/>
      <c r="O18" s="750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7"/>
      <c r="AB18" s="751"/>
      <c r="AC18" s="748"/>
      <c r="AD18" s="748"/>
      <c r="AE18" s="748"/>
      <c r="AF18" s="748"/>
      <c r="AG18" s="753">
        <f t="shared" si="6"/>
        <v>0</v>
      </c>
      <c r="AH18" s="754" t="e">
        <f>SUM(#REF!*AM18)</f>
        <v>#REF!</v>
      </c>
      <c r="AI18" s="748"/>
      <c r="AJ18" s="748"/>
      <c r="AK18" s="753" t="e">
        <f t="shared" si="7"/>
        <v>#REF!</v>
      </c>
      <c r="AL18" s="755" t="e">
        <f t="shared" si="3"/>
        <v>#REF!</v>
      </c>
      <c r="AM18" s="698">
        <v>12</v>
      </c>
      <c r="AN18" s="529" t="e">
        <f t="shared" si="4"/>
        <v>#REF!</v>
      </c>
      <c r="AO18" s="525"/>
      <c r="AP18" s="525"/>
      <c r="AQ18" s="525"/>
      <c r="AR18" s="525"/>
      <c r="AS18" s="525"/>
      <c r="AT18" s="525"/>
      <c r="AU18" s="559" t="e">
        <f t="shared" si="5"/>
        <v>#REF!</v>
      </c>
      <c r="AV18" s="585"/>
    </row>
    <row r="19" spans="1:48" s="586" customFormat="1" outlineLevel="1" x14ac:dyDescent="0.2">
      <c r="A19" s="702"/>
      <c r="B19" s="615" t="s">
        <v>18</v>
      </c>
      <c r="C19" s="616" t="s">
        <v>1230</v>
      </c>
      <c r="D19" s="616" t="s">
        <v>1226</v>
      </c>
      <c r="E19" s="683"/>
      <c r="F19" s="617">
        <v>75</v>
      </c>
      <c r="G19" s="683"/>
      <c r="H19" s="747"/>
      <c r="I19" s="747"/>
      <c r="J19" s="747"/>
      <c r="K19" s="747"/>
      <c r="L19" s="747"/>
      <c r="M19" s="748"/>
      <c r="N19" s="749"/>
      <c r="O19" s="750"/>
      <c r="P19" s="748"/>
      <c r="Q19" s="748"/>
      <c r="R19" s="748"/>
      <c r="S19" s="748"/>
      <c r="T19" s="748"/>
      <c r="U19" s="748"/>
      <c r="V19" s="748"/>
      <c r="W19" s="748"/>
      <c r="X19" s="748"/>
      <c r="Y19" s="748"/>
      <c r="Z19" s="748"/>
      <c r="AA19" s="747"/>
      <c r="AB19" s="751"/>
      <c r="AC19" s="748"/>
      <c r="AD19" s="748"/>
      <c r="AE19" s="748"/>
      <c r="AF19" s="748"/>
      <c r="AG19" s="753">
        <f t="shared" si="6"/>
        <v>0</v>
      </c>
      <c r="AH19" s="754" t="e">
        <f>SUM(#REF!*AM19)</f>
        <v>#REF!</v>
      </c>
      <c r="AI19" s="748"/>
      <c r="AJ19" s="748"/>
      <c r="AK19" s="753" t="e">
        <f t="shared" si="7"/>
        <v>#REF!</v>
      </c>
      <c r="AL19" s="755" t="e">
        <f t="shared" si="3"/>
        <v>#REF!</v>
      </c>
      <c r="AM19" s="698">
        <v>12</v>
      </c>
      <c r="AN19" s="529" t="e">
        <f t="shared" si="4"/>
        <v>#REF!</v>
      </c>
      <c r="AO19" s="525"/>
      <c r="AP19" s="525"/>
      <c r="AQ19" s="525"/>
      <c r="AR19" s="525"/>
      <c r="AS19" s="525"/>
      <c r="AT19" s="525"/>
      <c r="AU19" s="559" t="e">
        <f t="shared" si="5"/>
        <v>#REF!</v>
      </c>
      <c r="AV19" s="585"/>
    </row>
    <row r="20" spans="1:48" s="586" customFormat="1" outlineLevel="1" x14ac:dyDescent="0.2">
      <c r="A20" s="702"/>
      <c r="B20" s="615" t="s">
        <v>18</v>
      </c>
      <c r="C20" s="616" t="s">
        <v>1231</v>
      </c>
      <c r="D20" s="616" t="s">
        <v>1226</v>
      </c>
      <c r="E20" s="683"/>
      <c r="F20" s="617">
        <v>75</v>
      </c>
      <c r="G20" s="683"/>
      <c r="H20" s="747"/>
      <c r="I20" s="747"/>
      <c r="J20" s="747"/>
      <c r="K20" s="747"/>
      <c r="L20" s="747"/>
      <c r="M20" s="748"/>
      <c r="N20" s="749"/>
      <c r="O20" s="750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7"/>
      <c r="AB20" s="751"/>
      <c r="AC20" s="748"/>
      <c r="AD20" s="748"/>
      <c r="AE20" s="748"/>
      <c r="AF20" s="748"/>
      <c r="AG20" s="753">
        <f t="shared" si="6"/>
        <v>0</v>
      </c>
      <c r="AH20" s="754" t="e">
        <f>SUM(#REF!*AM20)</f>
        <v>#REF!</v>
      </c>
      <c r="AI20" s="748"/>
      <c r="AJ20" s="748"/>
      <c r="AK20" s="753" t="e">
        <f t="shared" si="7"/>
        <v>#REF!</v>
      </c>
      <c r="AL20" s="755" t="e">
        <f t="shared" si="3"/>
        <v>#REF!</v>
      </c>
      <c r="AM20" s="698">
        <v>12</v>
      </c>
      <c r="AN20" s="529" t="e">
        <f t="shared" si="4"/>
        <v>#REF!</v>
      </c>
      <c r="AO20" s="525"/>
      <c r="AP20" s="525"/>
      <c r="AQ20" s="525"/>
      <c r="AR20" s="525"/>
      <c r="AS20" s="525"/>
      <c r="AT20" s="525"/>
      <c r="AU20" s="559" t="e">
        <f t="shared" si="5"/>
        <v>#REF!</v>
      </c>
      <c r="AV20" s="585"/>
    </row>
    <row r="21" spans="1:48" s="586" customFormat="1" outlineLevel="1" x14ac:dyDescent="0.2">
      <c r="A21" s="702"/>
      <c r="B21" s="615" t="s">
        <v>18</v>
      </c>
      <c r="C21" s="616" t="s">
        <v>1232</v>
      </c>
      <c r="D21" s="616" t="s">
        <v>1226</v>
      </c>
      <c r="E21" s="683"/>
      <c r="F21" s="617">
        <v>75</v>
      </c>
      <c r="G21" s="683"/>
      <c r="H21" s="747"/>
      <c r="I21" s="747"/>
      <c r="J21" s="747"/>
      <c r="K21" s="747"/>
      <c r="L21" s="747"/>
      <c r="M21" s="748"/>
      <c r="N21" s="749"/>
      <c r="O21" s="750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48"/>
      <c r="AA21" s="747"/>
      <c r="AB21" s="751"/>
      <c r="AC21" s="748"/>
      <c r="AD21" s="748"/>
      <c r="AE21" s="748"/>
      <c r="AF21" s="748"/>
      <c r="AG21" s="753">
        <f t="shared" si="6"/>
        <v>0</v>
      </c>
      <c r="AH21" s="754" t="e">
        <f>SUM(#REF!*AM21)</f>
        <v>#REF!</v>
      </c>
      <c r="AI21" s="748"/>
      <c r="AJ21" s="748"/>
      <c r="AK21" s="753" t="e">
        <f t="shared" si="7"/>
        <v>#REF!</v>
      </c>
      <c r="AL21" s="755" t="e">
        <f t="shared" si="3"/>
        <v>#REF!</v>
      </c>
      <c r="AM21" s="698">
        <v>12</v>
      </c>
      <c r="AN21" s="529" t="e">
        <f t="shared" si="4"/>
        <v>#REF!</v>
      </c>
      <c r="AO21" s="525"/>
      <c r="AP21" s="525"/>
      <c r="AQ21" s="525"/>
      <c r="AR21" s="525"/>
      <c r="AS21" s="525"/>
      <c r="AT21" s="525"/>
      <c r="AU21" s="559" t="e">
        <f t="shared" si="5"/>
        <v>#REF!</v>
      </c>
      <c r="AV21" s="585"/>
    </row>
    <row r="22" spans="1:48" s="586" customFormat="1" outlineLevel="1" x14ac:dyDescent="0.2">
      <c r="A22" s="702"/>
      <c r="B22" s="615" t="s">
        <v>22</v>
      </c>
      <c r="C22" s="616" t="s">
        <v>1233</v>
      </c>
      <c r="D22" s="616"/>
      <c r="E22" s="683"/>
      <c r="F22" s="617">
        <v>28</v>
      </c>
      <c r="G22" s="683"/>
      <c r="H22" s="747">
        <v>159515</v>
      </c>
      <c r="I22" s="747">
        <v>40037</v>
      </c>
      <c r="J22" s="747"/>
      <c r="K22" s="747">
        <v>55450</v>
      </c>
      <c r="L22" s="747"/>
      <c r="M22" s="748">
        <f>SUM(H22:K22)</f>
        <v>255002</v>
      </c>
      <c r="N22" s="749"/>
      <c r="O22" s="750"/>
      <c r="P22" s="748"/>
      <c r="Q22" s="748" t="e">
        <f>ROUND(SUM(M22+P22+#REF!),-2)</f>
        <v>#REF!</v>
      </c>
      <c r="R22" s="748"/>
      <c r="S22" s="748" t="e">
        <f>SUM(Q22*AM22+R22)</f>
        <v>#REF!</v>
      </c>
      <c r="T22" s="748">
        <v>200000</v>
      </c>
      <c r="U22" s="748"/>
      <c r="V22" s="748"/>
      <c r="W22" s="748"/>
      <c r="X22" s="748"/>
      <c r="Y22" s="748">
        <f>(168980*AM22)/12</f>
        <v>168980</v>
      </c>
      <c r="Z22" s="748"/>
      <c r="AA22" s="747">
        <v>10000</v>
      </c>
      <c r="AB22" s="751">
        <f>SUM(AA22*12)</f>
        <v>120000</v>
      </c>
      <c r="AC22" s="748"/>
      <c r="AD22" s="748"/>
      <c r="AE22" s="748"/>
      <c r="AF22" s="748"/>
      <c r="AG22" s="753" t="e">
        <f t="shared" si="6"/>
        <v>#REF!</v>
      </c>
      <c r="AH22" s="754"/>
      <c r="AI22" s="748"/>
      <c r="AJ22" s="748"/>
      <c r="AK22" s="753">
        <f t="shared" si="7"/>
        <v>0</v>
      </c>
      <c r="AL22" s="755" t="e">
        <f t="shared" si="3"/>
        <v>#REF!</v>
      </c>
      <c r="AM22" s="698">
        <v>12</v>
      </c>
      <c r="AN22" s="529" t="e">
        <f t="shared" si="4"/>
        <v>#REF!</v>
      </c>
      <c r="AO22" s="525"/>
      <c r="AP22" s="525"/>
      <c r="AQ22" s="525">
        <v>33320</v>
      </c>
      <c r="AR22" s="525"/>
      <c r="AS22" s="525"/>
      <c r="AT22" s="525">
        <v>35700</v>
      </c>
      <c r="AU22" s="559" t="e">
        <f>SUM(AN22:AT22)</f>
        <v>#REF!</v>
      </c>
      <c r="AV22" s="585"/>
    </row>
    <row r="23" spans="1:48" s="586" customFormat="1" outlineLevel="1" x14ac:dyDescent="0.2">
      <c r="A23" s="702"/>
      <c r="B23" s="615" t="s">
        <v>22</v>
      </c>
      <c r="C23" s="616" t="s">
        <v>1234</v>
      </c>
      <c r="D23" s="616"/>
      <c r="E23" s="683"/>
      <c r="F23" s="617">
        <v>28</v>
      </c>
      <c r="G23" s="683"/>
      <c r="H23" s="747">
        <v>196115</v>
      </c>
      <c r="I23" s="747">
        <v>26640</v>
      </c>
      <c r="J23" s="747"/>
      <c r="K23" s="747">
        <v>30348</v>
      </c>
      <c r="L23" s="747"/>
      <c r="M23" s="748">
        <f>SUM(H23:K23)</f>
        <v>253103</v>
      </c>
      <c r="N23" s="749"/>
      <c r="O23" s="750"/>
      <c r="P23" s="748"/>
      <c r="Q23" s="748" t="e">
        <f>ROUND(SUM(M23+P23+#REF!),-2)</f>
        <v>#REF!</v>
      </c>
      <c r="R23" s="748"/>
      <c r="S23" s="748" t="e">
        <f>SUM(Q23*AM23+R23)</f>
        <v>#REF!</v>
      </c>
      <c r="T23" s="751">
        <v>150000</v>
      </c>
      <c r="U23" s="751"/>
      <c r="V23" s="751"/>
      <c r="W23" s="748"/>
      <c r="X23" s="748"/>
      <c r="Y23" s="748">
        <f>(168980*AM23)/12</f>
        <v>168980</v>
      </c>
      <c r="Z23" s="748"/>
      <c r="AA23" s="747">
        <v>10000</v>
      </c>
      <c r="AB23" s="751">
        <f>SUM(AA23*12)</f>
        <v>120000</v>
      </c>
      <c r="AC23" s="748"/>
      <c r="AD23" s="748"/>
      <c r="AE23" s="748"/>
      <c r="AF23" s="748"/>
      <c r="AG23" s="753" t="e">
        <f t="shared" si="6"/>
        <v>#REF!</v>
      </c>
      <c r="AH23" s="754"/>
      <c r="AI23" s="748"/>
      <c r="AJ23" s="748"/>
      <c r="AK23" s="753">
        <f t="shared" si="7"/>
        <v>0</v>
      </c>
      <c r="AL23" s="755" t="e">
        <f t="shared" si="3"/>
        <v>#REF!</v>
      </c>
      <c r="AM23" s="698">
        <v>12</v>
      </c>
      <c r="AN23" s="529" t="e">
        <f t="shared" si="4"/>
        <v>#REF!</v>
      </c>
      <c r="AO23" s="525"/>
      <c r="AP23" s="525"/>
      <c r="AQ23" s="525">
        <v>33320</v>
      </c>
      <c r="AR23" s="525"/>
      <c r="AS23" s="525"/>
      <c r="AT23" s="525">
        <v>35700</v>
      </c>
      <c r="AU23" s="559" t="e">
        <f>SUM(AN23:AT23)</f>
        <v>#REF!</v>
      </c>
      <c r="AV23" s="585"/>
    </row>
    <row r="24" spans="1:48" s="586" customFormat="1" outlineLevel="1" x14ac:dyDescent="0.2">
      <c r="A24" s="702"/>
      <c r="B24" s="615" t="s">
        <v>22</v>
      </c>
      <c r="C24" s="616" t="s">
        <v>1235</v>
      </c>
      <c r="D24" s="616"/>
      <c r="E24" s="683"/>
      <c r="F24" s="617">
        <v>28</v>
      </c>
      <c r="G24" s="683"/>
      <c r="H24" s="747">
        <v>149145</v>
      </c>
      <c r="I24" s="747"/>
      <c r="J24" s="747"/>
      <c r="K24" s="747">
        <v>58763</v>
      </c>
      <c r="L24" s="747"/>
      <c r="M24" s="748">
        <f>SUM(H24:K24)</f>
        <v>207908</v>
      </c>
      <c r="N24" s="749"/>
      <c r="O24" s="750"/>
      <c r="P24" s="748"/>
      <c r="Q24" s="748" t="e">
        <f>ROUND(SUM(M24+P24+#REF!),-2)</f>
        <v>#REF!</v>
      </c>
      <c r="R24" s="748"/>
      <c r="S24" s="748" t="e">
        <f>SUM(Q24*AM24+R24)</f>
        <v>#REF!</v>
      </c>
      <c r="T24" s="748">
        <v>150000</v>
      </c>
      <c r="U24" s="748"/>
      <c r="V24" s="748"/>
      <c r="W24" s="748"/>
      <c r="X24" s="748"/>
      <c r="Y24" s="748">
        <f>(168980*AM24)/12</f>
        <v>168980</v>
      </c>
      <c r="Z24" s="748"/>
      <c r="AA24" s="747">
        <v>10000</v>
      </c>
      <c r="AB24" s="751">
        <f>SUM(AA24*12)</f>
        <v>120000</v>
      </c>
      <c r="AC24" s="748"/>
      <c r="AD24" s="748"/>
      <c r="AE24" s="748"/>
      <c r="AF24" s="748"/>
      <c r="AG24" s="753" t="e">
        <f t="shared" si="6"/>
        <v>#REF!</v>
      </c>
      <c r="AH24" s="754"/>
      <c r="AI24" s="748"/>
      <c r="AJ24" s="748"/>
      <c r="AK24" s="753">
        <f t="shared" si="7"/>
        <v>0</v>
      </c>
      <c r="AL24" s="755" t="e">
        <f t="shared" si="3"/>
        <v>#REF!</v>
      </c>
      <c r="AM24" s="698">
        <v>12</v>
      </c>
      <c r="AN24" s="529" t="e">
        <f t="shared" si="4"/>
        <v>#REF!</v>
      </c>
      <c r="AO24" s="525"/>
      <c r="AP24" s="525"/>
      <c r="AQ24" s="525">
        <v>33320</v>
      </c>
      <c r="AR24" s="525"/>
      <c r="AS24" s="525"/>
      <c r="AT24" s="525">
        <v>35700</v>
      </c>
      <c r="AU24" s="559" t="e">
        <f>SUM(AN24:AT24)</f>
        <v>#REF!</v>
      </c>
      <c r="AV24" s="585"/>
    </row>
    <row r="25" spans="1:48" s="586" customFormat="1" ht="16.5" outlineLevel="1" thickBot="1" x14ac:dyDescent="0.25">
      <c r="A25" s="703"/>
      <c r="B25" s="619" t="s">
        <v>22</v>
      </c>
      <c r="C25" s="620" t="s">
        <v>1236</v>
      </c>
      <c r="D25" s="620"/>
      <c r="E25" s="684"/>
      <c r="F25" s="621">
        <v>28</v>
      </c>
      <c r="G25" s="684"/>
      <c r="H25" s="757">
        <v>139995</v>
      </c>
      <c r="I25" s="758"/>
      <c r="J25" s="758"/>
      <c r="K25" s="757">
        <v>64196</v>
      </c>
      <c r="L25" s="757"/>
      <c r="M25" s="759">
        <f>SUM(H25:K25)</f>
        <v>204191</v>
      </c>
      <c r="N25" s="760"/>
      <c r="O25" s="761"/>
      <c r="P25" s="759"/>
      <c r="Q25" s="759" t="e">
        <f>ROUND(SUM(M25+P25+#REF!),-2)</f>
        <v>#REF!</v>
      </c>
      <c r="R25" s="759"/>
      <c r="S25" s="759" t="e">
        <f>SUM(Q25*AM25+R25)</f>
        <v>#REF!</v>
      </c>
      <c r="T25" s="759">
        <v>150000</v>
      </c>
      <c r="U25" s="759"/>
      <c r="V25" s="759"/>
      <c r="W25" s="759"/>
      <c r="X25" s="759"/>
      <c r="Y25" s="748">
        <f>(168980*AM25)/12</f>
        <v>168980</v>
      </c>
      <c r="Z25" s="759"/>
      <c r="AA25" s="757">
        <v>10000</v>
      </c>
      <c r="AB25" s="762">
        <f>SUM(AA25*12)</f>
        <v>120000</v>
      </c>
      <c r="AC25" s="759"/>
      <c r="AD25" s="759"/>
      <c r="AE25" s="759"/>
      <c r="AF25" s="759"/>
      <c r="AG25" s="753" t="e">
        <f t="shared" si="6"/>
        <v>#REF!</v>
      </c>
      <c r="AH25" s="763"/>
      <c r="AI25" s="759"/>
      <c r="AJ25" s="759"/>
      <c r="AK25" s="753">
        <f t="shared" si="7"/>
        <v>0</v>
      </c>
      <c r="AL25" s="755" t="e">
        <f t="shared" si="3"/>
        <v>#REF!</v>
      </c>
      <c r="AM25" s="698">
        <v>12</v>
      </c>
      <c r="AN25" s="531" t="e">
        <f t="shared" si="4"/>
        <v>#REF!</v>
      </c>
      <c r="AO25" s="527"/>
      <c r="AP25" s="527"/>
      <c r="AQ25" s="525">
        <v>33320</v>
      </c>
      <c r="AR25" s="525"/>
      <c r="AS25" s="525"/>
      <c r="AT25" s="525">
        <v>35700</v>
      </c>
      <c r="AU25" s="560" t="e">
        <f>SUM(AN25:AT25)</f>
        <v>#REF!</v>
      </c>
      <c r="AV25" s="585"/>
    </row>
    <row r="26" spans="1:48" s="594" customFormat="1" ht="16.5" thickBot="1" x14ac:dyDescent="0.25">
      <c r="A26" s="704"/>
      <c r="B26" s="612"/>
      <c r="C26" s="613"/>
      <c r="D26" s="612"/>
      <c r="E26" s="612"/>
      <c r="F26" s="614"/>
      <c r="G26" s="612"/>
      <c r="H26" s="764"/>
      <c r="I26" s="765"/>
      <c r="J26" s="765"/>
      <c r="K26" s="764"/>
      <c r="L26" s="764"/>
      <c r="M26" s="766"/>
      <c r="N26" s="767"/>
      <c r="O26" s="768"/>
      <c r="P26" s="766"/>
      <c r="Q26" s="766"/>
      <c r="R26" s="766"/>
      <c r="S26" s="766"/>
      <c r="T26" s="766"/>
      <c r="U26" s="766"/>
      <c r="V26" s="766"/>
      <c r="W26" s="766"/>
      <c r="X26" s="766"/>
      <c r="Y26" s="766"/>
      <c r="Z26" s="766"/>
      <c r="AA26" s="765"/>
      <c r="AB26" s="769"/>
      <c r="AC26" s="766"/>
      <c r="AD26" s="766"/>
      <c r="AE26" s="766"/>
      <c r="AF26" s="766"/>
      <c r="AG26" s="770"/>
      <c r="AH26" s="766"/>
      <c r="AI26" s="766"/>
      <c r="AJ26" s="766"/>
      <c r="AK26" s="770"/>
      <c r="AL26" s="770"/>
      <c r="AM26" s="690"/>
      <c r="AN26" s="690"/>
      <c r="AO26" s="690"/>
      <c r="AP26" s="690"/>
      <c r="AQ26" s="690"/>
      <c r="AR26" s="690"/>
      <c r="AS26" s="690"/>
      <c r="AT26" s="690"/>
      <c r="AU26" s="737"/>
    </row>
    <row r="27" spans="1:48" s="586" customFormat="1" ht="30.75" customHeight="1" thickTop="1" x14ac:dyDescent="0.2">
      <c r="A27" s="1781" t="s">
        <v>23</v>
      </c>
      <c r="B27" s="1782"/>
      <c r="C27" s="1782"/>
      <c r="D27" s="1782"/>
      <c r="E27" s="1782"/>
      <c r="F27" s="1782"/>
      <c r="G27" s="1782"/>
      <c r="H27" s="771"/>
      <c r="I27" s="771"/>
      <c r="J27" s="771"/>
      <c r="K27" s="771"/>
      <c r="L27" s="771"/>
      <c r="M27" s="771"/>
      <c r="N27" s="771"/>
      <c r="O27" s="771"/>
      <c r="P27" s="771"/>
      <c r="Q27" s="772">
        <f>SUM(Q28:Q55)</f>
        <v>7263300</v>
      </c>
      <c r="R27" s="771"/>
      <c r="S27" s="773">
        <f t="shared" ref="S27:AE27" si="8">SUM(S28:S55)</f>
        <v>79345307.671232879</v>
      </c>
      <c r="T27" s="773">
        <f t="shared" si="8"/>
        <v>5100000</v>
      </c>
      <c r="U27" s="773">
        <f t="shared" si="8"/>
        <v>600000</v>
      </c>
      <c r="V27" s="773" t="e">
        <f t="shared" si="8"/>
        <v>#REF!</v>
      </c>
      <c r="W27" s="773">
        <f t="shared" si="8"/>
        <v>0</v>
      </c>
      <c r="X27" s="773">
        <f t="shared" si="8"/>
        <v>0</v>
      </c>
      <c r="Y27" s="773">
        <f t="shared" si="8"/>
        <v>4081638.5981735163</v>
      </c>
      <c r="Z27" s="773">
        <f t="shared" si="8"/>
        <v>0</v>
      </c>
      <c r="AA27" s="773">
        <f t="shared" si="8"/>
        <v>72500</v>
      </c>
      <c r="AB27" s="773">
        <f t="shared" si="8"/>
        <v>806000</v>
      </c>
      <c r="AC27" s="773">
        <f t="shared" si="8"/>
        <v>350000</v>
      </c>
      <c r="AD27" s="773">
        <f t="shared" si="8"/>
        <v>0</v>
      </c>
      <c r="AE27" s="773">
        <f t="shared" si="8"/>
        <v>0</v>
      </c>
      <c r="AF27" s="773">
        <v>600000</v>
      </c>
      <c r="AG27" s="774" t="e">
        <f>SUM(AG28:AG55)</f>
        <v>#REF!</v>
      </c>
      <c r="AH27" s="772">
        <f>SUM(AH28:AH55)</f>
        <v>0</v>
      </c>
      <c r="AI27" s="772">
        <f>SUM(AI28:AI55)</f>
        <v>0</v>
      </c>
      <c r="AJ27" s="772" t="e">
        <f>SUM(#REF!*12)</f>
        <v>#REF!</v>
      </c>
      <c r="AK27" s="772" t="e">
        <f>SUM(AH27:AJ27)</f>
        <v>#REF!</v>
      </c>
      <c r="AL27" s="775" t="e">
        <f t="shared" ref="AL27:AL55" si="9">SUM(AG27,AK27)</f>
        <v>#REF!</v>
      </c>
      <c r="AM27" s="726"/>
      <c r="AN27" s="550" t="e">
        <f>SUM(AN28:AN55)</f>
        <v>#REF!</v>
      </c>
      <c r="AO27" s="549">
        <v>964500</v>
      </c>
      <c r="AP27" s="549">
        <f>SUM(AP28:AP55)</f>
        <v>0</v>
      </c>
      <c r="AQ27" s="549">
        <f>SUM(AF27*1.19*0.27)</f>
        <v>192780</v>
      </c>
      <c r="AR27" s="549">
        <f>SUM(AR28:AR55)</f>
        <v>0</v>
      </c>
      <c r="AS27" s="549">
        <f>SUM(AS28:AS55)</f>
        <v>0</v>
      </c>
      <c r="AT27" s="549">
        <f>SUM(AF27*1.19*0.15)</f>
        <v>107100</v>
      </c>
      <c r="AU27" s="554" t="e">
        <f>SUM(AN27:AT27)</f>
        <v>#REF!</v>
      </c>
      <c r="AV27" s="585"/>
    </row>
    <row r="28" spans="1:48" s="586" customFormat="1" outlineLevel="1" x14ac:dyDescent="0.2">
      <c r="A28" s="730">
        <v>1</v>
      </c>
      <c r="B28" s="622" t="s">
        <v>1237</v>
      </c>
      <c r="C28" s="623" t="s">
        <v>1238</v>
      </c>
      <c r="D28" s="623" t="s">
        <v>1662</v>
      </c>
      <c r="E28" s="622"/>
      <c r="F28" s="624">
        <v>8</v>
      </c>
      <c r="G28" s="625"/>
      <c r="H28" s="776">
        <v>299538</v>
      </c>
      <c r="I28" s="776">
        <f t="shared" ref="I28:I55" si="10">SUM(H28*0.2)</f>
        <v>59907.600000000006</v>
      </c>
      <c r="J28" s="776">
        <v>61840</v>
      </c>
      <c r="K28" s="776"/>
      <c r="L28" s="776">
        <v>59908</v>
      </c>
      <c r="M28" s="777">
        <f t="shared" ref="M28:M55" si="11">ROUND(SUM(H28:L28),-2)</f>
        <v>481200</v>
      </c>
      <c r="N28" s="778" t="s">
        <v>1239</v>
      </c>
      <c r="O28" s="779"/>
      <c r="P28" s="776">
        <f>SUM(M28*N28)</f>
        <v>0</v>
      </c>
      <c r="Q28" s="780">
        <f t="shared" ref="Q28:Q33" si="12">ROUND(SUM(M28+P28),-2)</f>
        <v>481200</v>
      </c>
      <c r="R28" s="777"/>
      <c r="S28" s="781">
        <f t="shared" ref="S28:S37" si="13">SUM(Q28*AM28+R28)</f>
        <v>5774400</v>
      </c>
      <c r="T28" s="782">
        <v>600000</v>
      </c>
      <c r="U28" s="782">
        <v>200000</v>
      </c>
      <c r="V28" s="782"/>
      <c r="W28" s="781"/>
      <c r="X28" s="781"/>
      <c r="Y28" s="781">
        <f t="shared" ref="Y28:Y37" si="14">(168980*AM28)/12</f>
        <v>168980</v>
      </c>
      <c r="Z28" s="781"/>
      <c r="AA28" s="776">
        <v>9000</v>
      </c>
      <c r="AB28" s="782">
        <f t="shared" ref="AB28:AB37" si="15">SUM(AA28*AM28)</f>
        <v>108000</v>
      </c>
      <c r="AC28" s="781"/>
      <c r="AD28" s="781"/>
      <c r="AE28" s="781"/>
      <c r="AF28" s="781"/>
      <c r="AG28" s="783">
        <f t="shared" ref="AG28:AG55" si="16">SUM(S28,T28,U28,V28,W28,X28,Y28,Z28,AB28,AC28,AD28,AE28,AF28)</f>
        <v>6851380</v>
      </c>
      <c r="AH28" s="781"/>
      <c r="AI28" s="781"/>
      <c r="AJ28" s="781"/>
      <c r="AK28" s="783"/>
      <c r="AL28" s="784">
        <f t="shared" si="9"/>
        <v>6851380</v>
      </c>
      <c r="AM28" s="727">
        <v>12</v>
      </c>
      <c r="AN28" s="529">
        <f t="shared" ref="AN28:AN33" si="17">SUM(AL28*0.27)</f>
        <v>1849872.6</v>
      </c>
      <c r="AO28" s="524"/>
      <c r="AP28" s="524"/>
      <c r="AQ28" s="525">
        <v>33320</v>
      </c>
      <c r="AR28" s="525"/>
      <c r="AS28" s="525"/>
      <c r="AT28" s="525">
        <v>35700</v>
      </c>
      <c r="AU28" s="555">
        <f t="shared" ref="AU28:AU33" si="18">SUM(AN28:AT28)</f>
        <v>1918892.6</v>
      </c>
      <c r="AV28" s="585"/>
    </row>
    <row r="29" spans="1:48" s="586" customFormat="1" outlineLevel="1" x14ac:dyDescent="0.2">
      <c r="A29" s="730">
        <v>2</v>
      </c>
      <c r="B29" s="622" t="s">
        <v>1237</v>
      </c>
      <c r="C29" s="623" t="s">
        <v>1240</v>
      </c>
      <c r="D29" s="623" t="s">
        <v>1663</v>
      </c>
      <c r="E29" s="622"/>
      <c r="F29" s="624">
        <v>7</v>
      </c>
      <c r="G29" s="625"/>
      <c r="H29" s="776">
        <v>270550</v>
      </c>
      <c r="I29" s="776">
        <f t="shared" si="10"/>
        <v>54110</v>
      </c>
      <c r="J29" s="776"/>
      <c r="K29" s="776"/>
      <c r="L29" s="776">
        <v>27055</v>
      </c>
      <c r="M29" s="777">
        <f t="shared" si="11"/>
        <v>351700</v>
      </c>
      <c r="N29" s="778">
        <v>0.2</v>
      </c>
      <c r="O29" s="779" t="s">
        <v>1241</v>
      </c>
      <c r="P29" s="776">
        <f>SUM(M29*N29)</f>
        <v>70340</v>
      </c>
      <c r="Q29" s="780">
        <f t="shared" si="12"/>
        <v>422000</v>
      </c>
      <c r="R29" s="777"/>
      <c r="S29" s="781">
        <f t="shared" si="13"/>
        <v>5064000</v>
      </c>
      <c r="T29" s="781">
        <v>200000</v>
      </c>
      <c r="U29" s="781"/>
      <c r="V29" s="781"/>
      <c r="W29" s="781"/>
      <c r="X29" s="781"/>
      <c r="Y29" s="781">
        <f t="shared" si="14"/>
        <v>168980</v>
      </c>
      <c r="Z29" s="781"/>
      <c r="AA29" s="776">
        <v>0</v>
      </c>
      <c r="AB29" s="782">
        <f t="shared" si="15"/>
        <v>0</v>
      </c>
      <c r="AC29" s="781"/>
      <c r="AD29" s="781"/>
      <c r="AE29" s="781"/>
      <c r="AF29" s="781"/>
      <c r="AG29" s="783">
        <f t="shared" si="16"/>
        <v>5432980</v>
      </c>
      <c r="AH29" s="781"/>
      <c r="AI29" s="781"/>
      <c r="AJ29" s="781"/>
      <c r="AK29" s="783"/>
      <c r="AL29" s="784">
        <f t="shared" si="9"/>
        <v>5432980</v>
      </c>
      <c r="AM29" s="727">
        <v>12</v>
      </c>
      <c r="AN29" s="529">
        <f t="shared" si="17"/>
        <v>1466904.6</v>
      </c>
      <c r="AO29" s="524"/>
      <c r="AP29" s="524"/>
      <c r="AQ29" s="525">
        <v>33320</v>
      </c>
      <c r="AR29" s="525"/>
      <c r="AS29" s="525"/>
      <c r="AT29" s="525">
        <v>35700</v>
      </c>
      <c r="AU29" s="555">
        <f t="shared" si="18"/>
        <v>1535924.6</v>
      </c>
      <c r="AV29" s="585"/>
    </row>
    <row r="30" spans="1:48" s="586" customFormat="1" outlineLevel="1" x14ac:dyDescent="0.2">
      <c r="A30" s="730">
        <v>3</v>
      </c>
      <c r="B30" s="622" t="s">
        <v>1237</v>
      </c>
      <c r="C30" s="623" t="s">
        <v>1242</v>
      </c>
      <c r="D30" s="623" t="s">
        <v>26</v>
      </c>
      <c r="E30" s="622"/>
      <c r="F30" s="624">
        <v>7</v>
      </c>
      <c r="G30" s="625"/>
      <c r="H30" s="776">
        <v>270550</v>
      </c>
      <c r="I30" s="776">
        <f t="shared" si="10"/>
        <v>54110</v>
      </c>
      <c r="J30" s="776">
        <v>23190</v>
      </c>
      <c r="K30" s="776"/>
      <c r="L30" s="776">
        <v>27055</v>
      </c>
      <c r="M30" s="777">
        <f t="shared" si="11"/>
        <v>374900</v>
      </c>
      <c r="N30" s="778" t="s">
        <v>1243</v>
      </c>
      <c r="O30" s="779" t="s">
        <v>1244</v>
      </c>
      <c r="P30" s="776">
        <f>SUM(M30*N30)</f>
        <v>26243.000000000004</v>
      </c>
      <c r="Q30" s="780">
        <f t="shared" si="12"/>
        <v>401100</v>
      </c>
      <c r="R30" s="777"/>
      <c r="S30" s="781">
        <f t="shared" si="13"/>
        <v>4813200</v>
      </c>
      <c r="T30" s="781">
        <v>200000</v>
      </c>
      <c r="U30" s="781"/>
      <c r="V30" s="781"/>
      <c r="W30" s="781"/>
      <c r="X30" s="781"/>
      <c r="Y30" s="781">
        <f t="shared" si="14"/>
        <v>168980</v>
      </c>
      <c r="Z30" s="781"/>
      <c r="AA30" s="776">
        <v>12000</v>
      </c>
      <c r="AB30" s="782">
        <f t="shared" si="15"/>
        <v>144000</v>
      </c>
      <c r="AC30" s="781"/>
      <c r="AD30" s="781"/>
      <c r="AE30" s="781"/>
      <c r="AF30" s="781"/>
      <c r="AG30" s="783">
        <f t="shared" si="16"/>
        <v>5326180</v>
      </c>
      <c r="AH30" s="781"/>
      <c r="AI30" s="781"/>
      <c r="AJ30" s="781"/>
      <c r="AK30" s="783"/>
      <c r="AL30" s="784">
        <f t="shared" si="9"/>
        <v>5326180</v>
      </c>
      <c r="AM30" s="727">
        <v>12</v>
      </c>
      <c r="AN30" s="529">
        <f t="shared" si="17"/>
        <v>1438068.6</v>
      </c>
      <c r="AO30" s="524"/>
      <c r="AP30" s="524"/>
      <c r="AQ30" s="525">
        <v>33320</v>
      </c>
      <c r="AR30" s="525"/>
      <c r="AS30" s="525"/>
      <c r="AT30" s="525">
        <v>35700</v>
      </c>
      <c r="AU30" s="555">
        <f t="shared" si="18"/>
        <v>1507088.6</v>
      </c>
      <c r="AV30" s="585"/>
    </row>
    <row r="31" spans="1:48" s="586" customFormat="1" outlineLevel="1" x14ac:dyDescent="0.2">
      <c r="A31" s="730">
        <v>4</v>
      </c>
      <c r="B31" s="622" t="s">
        <v>1237</v>
      </c>
      <c r="C31" s="623" t="s">
        <v>1245</v>
      </c>
      <c r="D31" s="623" t="s">
        <v>26</v>
      </c>
      <c r="E31" s="622"/>
      <c r="F31" s="624">
        <v>7</v>
      </c>
      <c r="G31" s="625"/>
      <c r="H31" s="776">
        <v>270550</v>
      </c>
      <c r="I31" s="776">
        <f t="shared" si="10"/>
        <v>54110</v>
      </c>
      <c r="J31" s="776"/>
      <c r="K31" s="776"/>
      <c r="L31" s="776">
        <v>27055</v>
      </c>
      <c r="M31" s="777">
        <f t="shared" si="11"/>
        <v>351700</v>
      </c>
      <c r="N31" s="778" t="s">
        <v>1246</v>
      </c>
      <c r="O31" s="779" t="s">
        <v>1247</v>
      </c>
      <c r="P31" s="776"/>
      <c r="Q31" s="780">
        <f t="shared" si="12"/>
        <v>351700</v>
      </c>
      <c r="R31" s="777"/>
      <c r="S31" s="781">
        <f t="shared" si="13"/>
        <v>4220400</v>
      </c>
      <c r="T31" s="781">
        <v>300000</v>
      </c>
      <c r="U31" s="781"/>
      <c r="V31" s="781"/>
      <c r="W31" s="781"/>
      <c r="X31" s="781"/>
      <c r="Y31" s="781">
        <f t="shared" si="14"/>
        <v>168980</v>
      </c>
      <c r="Z31" s="781"/>
      <c r="AA31" s="776"/>
      <c r="AB31" s="782">
        <f t="shared" si="15"/>
        <v>0</v>
      </c>
      <c r="AC31" s="781"/>
      <c r="AD31" s="781"/>
      <c r="AE31" s="781"/>
      <c r="AF31" s="781"/>
      <c r="AG31" s="783">
        <f t="shared" si="16"/>
        <v>4689380</v>
      </c>
      <c r="AH31" s="781"/>
      <c r="AI31" s="781"/>
      <c r="AJ31" s="781"/>
      <c r="AK31" s="783"/>
      <c r="AL31" s="784">
        <f t="shared" si="9"/>
        <v>4689380</v>
      </c>
      <c r="AM31" s="728">
        <v>12</v>
      </c>
      <c r="AN31" s="529">
        <f t="shared" si="17"/>
        <v>1266132.6000000001</v>
      </c>
      <c r="AO31" s="524"/>
      <c r="AP31" s="524"/>
      <c r="AQ31" s="525">
        <v>33320</v>
      </c>
      <c r="AR31" s="525"/>
      <c r="AS31" s="525"/>
      <c r="AT31" s="525">
        <v>35700</v>
      </c>
      <c r="AU31" s="555">
        <f t="shared" si="18"/>
        <v>1335152.6000000001</v>
      </c>
      <c r="AV31" s="585"/>
    </row>
    <row r="32" spans="1:48" s="591" customFormat="1" outlineLevel="1" x14ac:dyDescent="0.2">
      <c r="A32" s="731"/>
      <c r="B32" s="626" t="s">
        <v>1237</v>
      </c>
      <c r="C32" s="627" t="s">
        <v>1248</v>
      </c>
      <c r="D32" s="627" t="s">
        <v>26</v>
      </c>
      <c r="E32" s="626"/>
      <c r="F32" s="628" t="s">
        <v>478</v>
      </c>
      <c r="G32" s="629"/>
      <c r="H32" s="785">
        <v>220305</v>
      </c>
      <c r="I32" s="785">
        <f t="shared" si="10"/>
        <v>44061</v>
      </c>
      <c r="J32" s="785"/>
      <c r="K32" s="785"/>
      <c r="L32" s="785"/>
      <c r="M32" s="785">
        <f t="shared" si="11"/>
        <v>264400</v>
      </c>
      <c r="N32" s="786"/>
      <c r="O32" s="787"/>
      <c r="P32" s="785">
        <f t="shared" ref="P32:P41" si="19">SUM(M32*N32)</f>
        <v>0</v>
      </c>
      <c r="Q32" s="788">
        <f t="shared" si="12"/>
        <v>264400</v>
      </c>
      <c r="R32" s="785"/>
      <c r="S32" s="788">
        <f t="shared" si="13"/>
        <v>226007.67123287672</v>
      </c>
      <c r="T32" s="788">
        <v>0</v>
      </c>
      <c r="U32" s="788"/>
      <c r="V32" s="788"/>
      <c r="W32" s="788"/>
      <c r="X32" s="788"/>
      <c r="Y32" s="788">
        <f t="shared" si="14"/>
        <v>12036.931506849316</v>
      </c>
      <c r="Z32" s="788"/>
      <c r="AA32" s="785"/>
      <c r="AB32" s="789">
        <f t="shared" si="15"/>
        <v>0</v>
      </c>
      <c r="AC32" s="788"/>
      <c r="AD32" s="788"/>
      <c r="AE32" s="788"/>
      <c r="AF32" s="788"/>
      <c r="AG32" s="790">
        <f t="shared" si="16"/>
        <v>238044.60273972602</v>
      </c>
      <c r="AH32" s="788"/>
      <c r="AI32" s="788"/>
      <c r="AJ32" s="788"/>
      <c r="AK32" s="790"/>
      <c r="AL32" s="791">
        <f t="shared" si="9"/>
        <v>238044.60273972602</v>
      </c>
      <c r="AM32" s="729">
        <f>SUM(12*26)/365</f>
        <v>0.85479452054794525</v>
      </c>
      <c r="AN32" s="535">
        <f t="shared" si="17"/>
        <v>64272.042739726028</v>
      </c>
      <c r="AO32" s="533"/>
      <c r="AP32" s="533"/>
      <c r="AQ32" s="534">
        <v>33320</v>
      </c>
      <c r="AR32" s="534"/>
      <c r="AS32" s="534"/>
      <c r="AT32" s="534">
        <v>35700</v>
      </c>
      <c r="AU32" s="556">
        <f t="shared" si="18"/>
        <v>133292.04273972602</v>
      </c>
      <c r="AV32" s="590"/>
    </row>
    <row r="33" spans="1:48" s="586" customFormat="1" outlineLevel="1" x14ac:dyDescent="0.2">
      <c r="A33" s="730">
        <v>5</v>
      </c>
      <c r="B33" s="622" t="s">
        <v>1237</v>
      </c>
      <c r="C33" s="623" t="s">
        <v>1249</v>
      </c>
      <c r="D33" s="623" t="s">
        <v>26</v>
      </c>
      <c r="E33" s="622"/>
      <c r="F33" s="624">
        <v>7</v>
      </c>
      <c r="G33" s="625"/>
      <c r="H33" s="776">
        <v>270550</v>
      </c>
      <c r="I33" s="776">
        <f t="shared" si="10"/>
        <v>54110</v>
      </c>
      <c r="J33" s="776"/>
      <c r="K33" s="776"/>
      <c r="L33" s="776">
        <v>27055</v>
      </c>
      <c r="M33" s="777">
        <f t="shared" si="11"/>
        <v>351700</v>
      </c>
      <c r="N33" s="778"/>
      <c r="O33" s="779"/>
      <c r="P33" s="776">
        <f t="shared" si="19"/>
        <v>0</v>
      </c>
      <c r="Q33" s="780">
        <f t="shared" si="12"/>
        <v>351700</v>
      </c>
      <c r="R33" s="777">
        <v>241500</v>
      </c>
      <c r="S33" s="781">
        <f t="shared" si="13"/>
        <v>4110200</v>
      </c>
      <c r="T33" s="781">
        <v>200000</v>
      </c>
      <c r="U33" s="781"/>
      <c r="V33" s="781"/>
      <c r="W33" s="781"/>
      <c r="X33" s="781"/>
      <c r="Y33" s="781">
        <f t="shared" si="14"/>
        <v>154898.33333333334</v>
      </c>
      <c r="Z33" s="781"/>
      <c r="AA33" s="776">
        <v>10000</v>
      </c>
      <c r="AB33" s="782">
        <f t="shared" si="15"/>
        <v>110000</v>
      </c>
      <c r="AC33" s="781"/>
      <c r="AD33" s="781"/>
      <c r="AE33" s="781"/>
      <c r="AF33" s="781"/>
      <c r="AG33" s="783">
        <f t="shared" si="16"/>
        <v>4575098.333333333</v>
      </c>
      <c r="AH33" s="781"/>
      <c r="AI33" s="781"/>
      <c r="AJ33" s="781"/>
      <c r="AK33" s="783"/>
      <c r="AL33" s="784">
        <f t="shared" si="9"/>
        <v>4575098.333333333</v>
      </c>
      <c r="AM33" s="727">
        <v>11</v>
      </c>
      <c r="AN33" s="529">
        <f t="shared" si="17"/>
        <v>1235276.55</v>
      </c>
      <c r="AO33" s="524"/>
      <c r="AP33" s="524"/>
      <c r="AQ33" s="525">
        <v>33320</v>
      </c>
      <c r="AR33" s="525"/>
      <c r="AS33" s="525"/>
      <c r="AT33" s="525">
        <v>35700</v>
      </c>
      <c r="AU33" s="559">
        <f t="shared" si="18"/>
        <v>1304296.55</v>
      </c>
      <c r="AV33" s="585"/>
    </row>
    <row r="34" spans="1:48" s="586" customFormat="1" outlineLevel="1" x14ac:dyDescent="0.2">
      <c r="A34" s="730">
        <v>6</v>
      </c>
      <c r="B34" s="622" t="s">
        <v>1237</v>
      </c>
      <c r="C34" s="623" t="s">
        <v>1250</v>
      </c>
      <c r="D34" s="623" t="s">
        <v>1664</v>
      </c>
      <c r="E34" s="622"/>
      <c r="F34" s="624">
        <v>19</v>
      </c>
      <c r="G34" s="625"/>
      <c r="H34" s="776">
        <v>197115</v>
      </c>
      <c r="I34" s="776">
        <f t="shared" si="10"/>
        <v>39423</v>
      </c>
      <c r="J34" s="776"/>
      <c r="K34" s="776"/>
      <c r="L34" s="776"/>
      <c r="M34" s="777">
        <f t="shared" si="11"/>
        <v>236500</v>
      </c>
      <c r="N34" s="778">
        <v>0.1</v>
      </c>
      <c r="O34" s="779"/>
      <c r="P34" s="776">
        <f t="shared" si="19"/>
        <v>23650</v>
      </c>
      <c r="Q34" s="780">
        <f>ROUND(SUM(M34+P34),-2)</f>
        <v>260200</v>
      </c>
      <c r="R34" s="777"/>
      <c r="S34" s="781">
        <f t="shared" si="13"/>
        <v>3122400</v>
      </c>
      <c r="T34" s="782">
        <v>250000</v>
      </c>
      <c r="U34" s="782"/>
      <c r="V34" s="782" t="e">
        <f>SUM(#REF!*#REF!)</f>
        <v>#REF!</v>
      </c>
      <c r="W34" s="781"/>
      <c r="X34" s="781"/>
      <c r="Y34" s="781">
        <f t="shared" si="14"/>
        <v>168980</v>
      </c>
      <c r="Z34" s="781"/>
      <c r="AA34" s="776">
        <v>2500</v>
      </c>
      <c r="AB34" s="782">
        <f t="shared" si="15"/>
        <v>30000</v>
      </c>
      <c r="AC34" s="781">
        <v>150000</v>
      </c>
      <c r="AD34" s="781"/>
      <c r="AE34" s="781"/>
      <c r="AF34" s="781"/>
      <c r="AG34" s="783" t="e">
        <f t="shared" si="16"/>
        <v>#REF!</v>
      </c>
      <c r="AH34" s="781"/>
      <c r="AI34" s="781"/>
      <c r="AJ34" s="781"/>
      <c r="AK34" s="783"/>
      <c r="AL34" s="784" t="e">
        <f t="shared" si="9"/>
        <v>#REF!</v>
      </c>
      <c r="AM34" s="727">
        <v>12</v>
      </c>
      <c r="AN34" s="529" t="e">
        <f t="shared" ref="AN34:AN42" si="20">SUM(AL34*0.27)</f>
        <v>#REF!</v>
      </c>
      <c r="AO34" s="524"/>
      <c r="AP34" s="524"/>
      <c r="AQ34" s="525">
        <v>33320</v>
      </c>
      <c r="AR34" s="525"/>
      <c r="AS34" s="525"/>
      <c r="AT34" s="525">
        <v>35700</v>
      </c>
      <c r="AU34" s="555" t="e">
        <f t="shared" ref="AU34:AU41" si="21">SUM(AN34:AT34)</f>
        <v>#REF!</v>
      </c>
      <c r="AV34" s="585"/>
    </row>
    <row r="35" spans="1:48" s="586" customFormat="1" outlineLevel="1" x14ac:dyDescent="0.2">
      <c r="A35" s="730">
        <v>7</v>
      </c>
      <c r="B35" s="622" t="s">
        <v>1237</v>
      </c>
      <c r="C35" s="623" t="s">
        <v>1251</v>
      </c>
      <c r="D35" s="623" t="s">
        <v>1664</v>
      </c>
      <c r="E35" s="622"/>
      <c r="F35" s="624">
        <v>19</v>
      </c>
      <c r="G35" s="625"/>
      <c r="H35" s="776">
        <v>177790</v>
      </c>
      <c r="I35" s="776">
        <f t="shared" si="10"/>
        <v>35558</v>
      </c>
      <c r="J35" s="776">
        <v>23190</v>
      </c>
      <c r="K35" s="776"/>
      <c r="L35" s="776"/>
      <c r="M35" s="777">
        <f t="shared" si="11"/>
        <v>236500</v>
      </c>
      <c r="N35" s="778"/>
      <c r="O35" s="779"/>
      <c r="P35" s="776">
        <f t="shared" si="19"/>
        <v>0</v>
      </c>
      <c r="Q35" s="780">
        <f t="shared" ref="Q35:Q55" si="22">ROUND(SUM(M35+P35),-2)</f>
        <v>236500</v>
      </c>
      <c r="R35" s="777"/>
      <c r="S35" s="781">
        <f t="shared" si="13"/>
        <v>2838000</v>
      </c>
      <c r="T35" s="782">
        <v>300000</v>
      </c>
      <c r="U35" s="782"/>
      <c r="V35" s="782"/>
      <c r="W35" s="781"/>
      <c r="X35" s="781"/>
      <c r="Y35" s="781">
        <f t="shared" si="14"/>
        <v>168980</v>
      </c>
      <c r="Z35" s="781"/>
      <c r="AA35" s="776"/>
      <c r="AB35" s="782">
        <f t="shared" si="15"/>
        <v>0</v>
      </c>
      <c r="AC35" s="781"/>
      <c r="AD35" s="781"/>
      <c r="AE35" s="781"/>
      <c r="AF35" s="781"/>
      <c r="AG35" s="783">
        <f t="shared" si="16"/>
        <v>3306980</v>
      </c>
      <c r="AH35" s="781"/>
      <c r="AI35" s="781"/>
      <c r="AJ35" s="781"/>
      <c r="AK35" s="783"/>
      <c r="AL35" s="784">
        <f t="shared" si="9"/>
        <v>3306980</v>
      </c>
      <c r="AM35" s="727">
        <v>12</v>
      </c>
      <c r="AN35" s="529">
        <f t="shared" si="20"/>
        <v>892884.60000000009</v>
      </c>
      <c r="AO35" s="524"/>
      <c r="AP35" s="524"/>
      <c r="AQ35" s="525">
        <v>33320</v>
      </c>
      <c r="AR35" s="525"/>
      <c r="AS35" s="525"/>
      <c r="AT35" s="525">
        <v>35700</v>
      </c>
      <c r="AU35" s="555">
        <f t="shared" si="21"/>
        <v>961904.60000000009</v>
      </c>
      <c r="AV35" s="585"/>
    </row>
    <row r="36" spans="1:48" s="586" customFormat="1" outlineLevel="1" x14ac:dyDescent="0.2">
      <c r="A36" s="730">
        <v>8</v>
      </c>
      <c r="B36" s="622" t="s">
        <v>28</v>
      </c>
      <c r="C36" s="623" t="s">
        <v>1252</v>
      </c>
      <c r="D36" s="623" t="s">
        <v>1665</v>
      </c>
      <c r="E36" s="622"/>
      <c r="F36" s="624">
        <v>59</v>
      </c>
      <c r="G36" s="625"/>
      <c r="H36" s="776"/>
      <c r="I36" s="776"/>
      <c r="J36" s="776"/>
      <c r="K36" s="776"/>
      <c r="L36" s="776"/>
      <c r="M36" s="777">
        <v>250000</v>
      </c>
      <c r="N36" s="778"/>
      <c r="O36" s="779"/>
      <c r="P36" s="776">
        <f t="shared" si="19"/>
        <v>0</v>
      </c>
      <c r="Q36" s="780">
        <f t="shared" si="22"/>
        <v>250000</v>
      </c>
      <c r="R36" s="777"/>
      <c r="S36" s="781">
        <f t="shared" si="13"/>
        <v>1500000</v>
      </c>
      <c r="T36" s="782">
        <v>100000</v>
      </c>
      <c r="U36" s="782"/>
      <c r="V36" s="782"/>
      <c r="W36" s="781"/>
      <c r="X36" s="781"/>
      <c r="Y36" s="781">
        <f t="shared" si="14"/>
        <v>84490</v>
      </c>
      <c r="Z36" s="781"/>
      <c r="AA36" s="776"/>
      <c r="AB36" s="782">
        <f t="shared" si="15"/>
        <v>0</v>
      </c>
      <c r="AC36" s="781"/>
      <c r="AD36" s="781"/>
      <c r="AE36" s="781"/>
      <c r="AF36" s="781"/>
      <c r="AG36" s="783">
        <f t="shared" si="16"/>
        <v>1684490</v>
      </c>
      <c r="AH36" s="781"/>
      <c r="AI36" s="781"/>
      <c r="AJ36" s="781"/>
      <c r="AK36" s="783"/>
      <c r="AL36" s="784">
        <f t="shared" si="9"/>
        <v>1684490</v>
      </c>
      <c r="AM36" s="727">
        <v>6</v>
      </c>
      <c r="AN36" s="529">
        <f t="shared" si="20"/>
        <v>454812.30000000005</v>
      </c>
      <c r="AO36" s="524"/>
      <c r="AP36" s="524"/>
      <c r="AQ36" s="525">
        <v>33320</v>
      </c>
      <c r="AR36" s="525"/>
      <c r="AS36" s="525"/>
      <c r="AT36" s="525">
        <v>35700</v>
      </c>
      <c r="AU36" s="555">
        <f t="shared" si="21"/>
        <v>523832.30000000005</v>
      </c>
      <c r="AV36" s="585"/>
    </row>
    <row r="37" spans="1:48" s="586" customFormat="1" outlineLevel="1" x14ac:dyDescent="0.2">
      <c r="A37" s="730">
        <v>9</v>
      </c>
      <c r="B37" s="622" t="s">
        <v>1237</v>
      </c>
      <c r="C37" s="623" t="s">
        <v>1253</v>
      </c>
      <c r="D37" s="623" t="s">
        <v>1664</v>
      </c>
      <c r="E37" s="622"/>
      <c r="F37" s="624">
        <v>19</v>
      </c>
      <c r="G37" s="625"/>
      <c r="H37" s="776">
        <v>185520</v>
      </c>
      <c r="I37" s="776">
        <f t="shared" si="10"/>
        <v>37104</v>
      </c>
      <c r="J37" s="776"/>
      <c r="K37" s="776"/>
      <c r="L37" s="776"/>
      <c r="M37" s="777">
        <f t="shared" si="11"/>
        <v>222600</v>
      </c>
      <c r="N37" s="778">
        <v>0.35</v>
      </c>
      <c r="O37" s="779">
        <v>42339</v>
      </c>
      <c r="P37" s="776">
        <f t="shared" si="19"/>
        <v>77910</v>
      </c>
      <c r="Q37" s="780">
        <f t="shared" si="22"/>
        <v>300500</v>
      </c>
      <c r="R37" s="777"/>
      <c r="S37" s="781">
        <f t="shared" si="13"/>
        <v>3606000</v>
      </c>
      <c r="T37" s="781">
        <v>300000</v>
      </c>
      <c r="U37" s="781"/>
      <c r="V37" s="782" t="e">
        <f>SUM(#REF!*#REF!)</f>
        <v>#REF!</v>
      </c>
      <c r="W37" s="781"/>
      <c r="X37" s="781"/>
      <c r="Y37" s="781">
        <f t="shared" si="14"/>
        <v>168980</v>
      </c>
      <c r="Z37" s="781"/>
      <c r="AA37" s="776">
        <v>2500</v>
      </c>
      <c r="AB37" s="782">
        <f t="shared" si="15"/>
        <v>30000</v>
      </c>
      <c r="AC37" s="781"/>
      <c r="AD37" s="781"/>
      <c r="AE37" s="781"/>
      <c r="AF37" s="781"/>
      <c r="AG37" s="783" t="e">
        <f t="shared" si="16"/>
        <v>#REF!</v>
      </c>
      <c r="AH37" s="781"/>
      <c r="AI37" s="781"/>
      <c r="AJ37" s="781"/>
      <c r="AK37" s="783"/>
      <c r="AL37" s="784" t="e">
        <f t="shared" si="9"/>
        <v>#REF!</v>
      </c>
      <c r="AM37" s="727">
        <v>12</v>
      </c>
      <c r="AN37" s="529" t="e">
        <f t="shared" si="20"/>
        <v>#REF!</v>
      </c>
      <c r="AO37" s="524"/>
      <c r="AP37" s="524"/>
      <c r="AQ37" s="525">
        <v>33320</v>
      </c>
      <c r="AR37" s="525"/>
      <c r="AS37" s="525"/>
      <c r="AT37" s="525">
        <v>35700</v>
      </c>
      <c r="AU37" s="555" t="e">
        <f t="shared" si="21"/>
        <v>#REF!</v>
      </c>
      <c r="AV37" s="585"/>
    </row>
    <row r="38" spans="1:48" s="586" customFormat="1" outlineLevel="1" x14ac:dyDescent="0.2">
      <c r="A38" s="730"/>
      <c r="B38" s="622"/>
      <c r="C38" s="623" t="s">
        <v>1253</v>
      </c>
      <c r="D38" s="623" t="s">
        <v>26</v>
      </c>
      <c r="E38" s="622"/>
      <c r="F38" s="624"/>
      <c r="G38" s="625"/>
      <c r="H38" s="776"/>
      <c r="I38" s="776"/>
      <c r="J38" s="776"/>
      <c r="K38" s="776"/>
      <c r="L38" s="776"/>
      <c r="M38" s="777"/>
      <c r="N38" s="778"/>
      <c r="O38" s="779"/>
      <c r="P38" s="776"/>
      <c r="Q38" s="780"/>
      <c r="R38" s="777"/>
      <c r="S38" s="781"/>
      <c r="T38" s="781"/>
      <c r="U38" s="781"/>
      <c r="V38" s="782"/>
      <c r="W38" s="781"/>
      <c r="X38" s="781"/>
      <c r="Y38" s="781"/>
      <c r="Z38" s="781"/>
      <c r="AA38" s="776"/>
      <c r="AB38" s="782"/>
      <c r="AC38" s="781"/>
      <c r="AD38" s="781"/>
      <c r="AE38" s="781"/>
      <c r="AF38" s="781"/>
      <c r="AG38" s="783"/>
      <c r="AH38" s="781"/>
      <c r="AI38" s="781"/>
      <c r="AJ38" s="781"/>
      <c r="AK38" s="783"/>
      <c r="AL38" s="784"/>
      <c r="AM38" s="727"/>
      <c r="AN38" s="529"/>
      <c r="AO38" s="524"/>
      <c r="AP38" s="524"/>
      <c r="AQ38" s="525"/>
      <c r="AR38" s="525"/>
      <c r="AS38" s="525"/>
      <c r="AT38" s="525"/>
      <c r="AU38" s="555"/>
      <c r="AV38" s="585"/>
    </row>
    <row r="39" spans="1:48" s="586" customFormat="1" outlineLevel="1" x14ac:dyDescent="0.2">
      <c r="A39" s="730">
        <v>10</v>
      </c>
      <c r="B39" s="622" t="s">
        <v>1237</v>
      </c>
      <c r="C39" s="623" t="s">
        <v>1254</v>
      </c>
      <c r="D39" s="623" t="s">
        <v>1666</v>
      </c>
      <c r="E39" s="622"/>
      <c r="F39" s="624">
        <v>20</v>
      </c>
      <c r="G39" s="625"/>
      <c r="H39" s="776">
        <v>170060</v>
      </c>
      <c r="I39" s="776">
        <f t="shared" si="10"/>
        <v>34012</v>
      </c>
      <c r="J39" s="776"/>
      <c r="K39" s="776"/>
      <c r="L39" s="776"/>
      <c r="M39" s="777">
        <f t="shared" si="11"/>
        <v>204100</v>
      </c>
      <c r="N39" s="778">
        <v>0.5</v>
      </c>
      <c r="O39" s="779">
        <v>42339</v>
      </c>
      <c r="P39" s="776">
        <f t="shared" si="19"/>
        <v>102050</v>
      </c>
      <c r="Q39" s="780">
        <f t="shared" si="22"/>
        <v>306200</v>
      </c>
      <c r="R39" s="777"/>
      <c r="S39" s="781">
        <f t="shared" ref="S39:S55" si="23">SUM(Q39*AM39+R39)</f>
        <v>3674400</v>
      </c>
      <c r="T39" s="781">
        <v>0</v>
      </c>
      <c r="U39" s="781">
        <v>200000</v>
      </c>
      <c r="V39" s="781"/>
      <c r="W39" s="781"/>
      <c r="X39" s="781"/>
      <c r="Y39" s="781">
        <f t="shared" ref="Y39:Y55" si="24">(168980*AM39)/12</f>
        <v>168980</v>
      </c>
      <c r="Z39" s="781"/>
      <c r="AA39" s="776">
        <v>8000</v>
      </c>
      <c r="AB39" s="782">
        <f t="shared" ref="AB39:AB55" si="25">SUM(AA39*AM39)</f>
        <v>96000</v>
      </c>
      <c r="AC39" s="781"/>
      <c r="AD39" s="781"/>
      <c r="AE39" s="781"/>
      <c r="AF39" s="781"/>
      <c r="AG39" s="783">
        <f t="shared" si="16"/>
        <v>4139380</v>
      </c>
      <c r="AH39" s="781"/>
      <c r="AI39" s="781"/>
      <c r="AJ39" s="781"/>
      <c r="AK39" s="783"/>
      <c r="AL39" s="784">
        <f t="shared" si="9"/>
        <v>4139380</v>
      </c>
      <c r="AM39" s="727">
        <v>12</v>
      </c>
      <c r="AN39" s="529">
        <f t="shared" si="20"/>
        <v>1117632.6000000001</v>
      </c>
      <c r="AO39" s="524"/>
      <c r="AP39" s="524"/>
      <c r="AQ39" s="525">
        <v>33320</v>
      </c>
      <c r="AR39" s="525"/>
      <c r="AS39" s="525"/>
      <c r="AT39" s="525">
        <v>35700</v>
      </c>
      <c r="AU39" s="555">
        <f t="shared" si="21"/>
        <v>1186652.6000000001</v>
      </c>
      <c r="AV39" s="585"/>
    </row>
    <row r="40" spans="1:48" s="586" customFormat="1" outlineLevel="1" x14ac:dyDescent="0.2">
      <c r="A40" s="730">
        <v>11</v>
      </c>
      <c r="B40" s="622" t="s">
        <v>1237</v>
      </c>
      <c r="C40" s="623" t="s">
        <v>1255</v>
      </c>
      <c r="D40" s="623" t="s">
        <v>1666</v>
      </c>
      <c r="E40" s="622"/>
      <c r="F40" s="624">
        <v>20</v>
      </c>
      <c r="G40" s="625"/>
      <c r="H40" s="776">
        <v>96625</v>
      </c>
      <c r="I40" s="776">
        <f t="shared" si="10"/>
        <v>19325</v>
      </c>
      <c r="J40" s="776"/>
      <c r="K40" s="776"/>
      <c r="L40" s="776"/>
      <c r="M40" s="777">
        <f t="shared" si="11"/>
        <v>116000</v>
      </c>
      <c r="N40" s="778">
        <v>0.4</v>
      </c>
      <c r="O40" s="779">
        <v>42339</v>
      </c>
      <c r="P40" s="776">
        <f t="shared" si="19"/>
        <v>46400</v>
      </c>
      <c r="Q40" s="780">
        <f t="shared" si="22"/>
        <v>162400</v>
      </c>
      <c r="R40" s="777"/>
      <c r="S40" s="781">
        <f t="shared" si="23"/>
        <v>1948800</v>
      </c>
      <c r="T40" s="781">
        <v>200000</v>
      </c>
      <c r="U40" s="781"/>
      <c r="V40" s="781"/>
      <c r="W40" s="781"/>
      <c r="X40" s="781"/>
      <c r="Y40" s="781">
        <f t="shared" si="24"/>
        <v>168980</v>
      </c>
      <c r="Z40" s="781"/>
      <c r="AA40" s="776"/>
      <c r="AB40" s="782">
        <f t="shared" si="25"/>
        <v>0</v>
      </c>
      <c r="AC40" s="781"/>
      <c r="AD40" s="781"/>
      <c r="AE40" s="781"/>
      <c r="AF40" s="781"/>
      <c r="AG40" s="783">
        <f t="shared" si="16"/>
        <v>2317780</v>
      </c>
      <c r="AH40" s="781"/>
      <c r="AI40" s="781"/>
      <c r="AJ40" s="781"/>
      <c r="AK40" s="783"/>
      <c r="AL40" s="784">
        <f t="shared" si="9"/>
        <v>2317780</v>
      </c>
      <c r="AM40" s="727">
        <v>12</v>
      </c>
      <c r="AN40" s="529">
        <f t="shared" si="20"/>
        <v>625800.60000000009</v>
      </c>
      <c r="AO40" s="524"/>
      <c r="AP40" s="524"/>
      <c r="AQ40" s="525">
        <v>33320</v>
      </c>
      <c r="AR40" s="525"/>
      <c r="AS40" s="525"/>
      <c r="AT40" s="525">
        <v>35700</v>
      </c>
      <c r="AU40" s="555">
        <f t="shared" si="21"/>
        <v>694820.60000000009</v>
      </c>
      <c r="AV40" s="585"/>
    </row>
    <row r="41" spans="1:48" s="586" customFormat="1" outlineLevel="1" x14ac:dyDescent="0.2">
      <c r="A41" s="730">
        <v>12</v>
      </c>
      <c r="B41" s="622" t="s">
        <v>1237</v>
      </c>
      <c r="C41" s="623" t="s">
        <v>1256</v>
      </c>
      <c r="D41" s="623" t="s">
        <v>1666</v>
      </c>
      <c r="E41" s="622"/>
      <c r="F41" s="624">
        <v>20</v>
      </c>
      <c r="G41" s="625"/>
      <c r="H41" s="776">
        <v>162330</v>
      </c>
      <c r="I41" s="776">
        <f t="shared" si="10"/>
        <v>32466</v>
      </c>
      <c r="J41" s="776"/>
      <c r="K41" s="776"/>
      <c r="L41" s="776"/>
      <c r="M41" s="777">
        <f t="shared" si="11"/>
        <v>194800</v>
      </c>
      <c r="N41" s="778">
        <v>0.1</v>
      </c>
      <c r="O41" s="779">
        <v>42339</v>
      </c>
      <c r="P41" s="776">
        <f t="shared" si="19"/>
        <v>19480</v>
      </c>
      <c r="Q41" s="780">
        <f t="shared" si="22"/>
        <v>214300</v>
      </c>
      <c r="R41" s="777"/>
      <c r="S41" s="781">
        <f t="shared" si="23"/>
        <v>214300</v>
      </c>
      <c r="T41" s="782">
        <v>150000</v>
      </c>
      <c r="U41" s="782"/>
      <c r="V41" s="782"/>
      <c r="W41" s="781"/>
      <c r="X41" s="781"/>
      <c r="Y41" s="781">
        <f t="shared" si="24"/>
        <v>14081.666666666666</v>
      </c>
      <c r="Z41" s="781"/>
      <c r="AA41" s="776">
        <v>4000</v>
      </c>
      <c r="AB41" s="782">
        <f t="shared" si="25"/>
        <v>4000</v>
      </c>
      <c r="AC41" s="781"/>
      <c r="AD41" s="781"/>
      <c r="AE41" s="781"/>
      <c r="AF41" s="781"/>
      <c r="AG41" s="783">
        <f t="shared" si="16"/>
        <v>382381.66666666669</v>
      </c>
      <c r="AH41" s="781"/>
      <c r="AI41" s="781"/>
      <c r="AJ41" s="781"/>
      <c r="AK41" s="783"/>
      <c r="AL41" s="784">
        <f t="shared" si="9"/>
        <v>382381.66666666669</v>
      </c>
      <c r="AM41" s="727">
        <v>1</v>
      </c>
      <c r="AN41" s="529">
        <f t="shared" si="20"/>
        <v>103243.05000000002</v>
      </c>
      <c r="AO41" s="524"/>
      <c r="AP41" s="524"/>
      <c r="AQ41" s="525">
        <v>33320</v>
      </c>
      <c r="AR41" s="525"/>
      <c r="AS41" s="525"/>
      <c r="AT41" s="525">
        <v>35700</v>
      </c>
      <c r="AU41" s="555">
        <f t="shared" si="21"/>
        <v>172263.05000000002</v>
      </c>
      <c r="AV41" s="585"/>
    </row>
    <row r="42" spans="1:48" s="586" customFormat="1" outlineLevel="1" x14ac:dyDescent="0.2">
      <c r="A42" s="730">
        <v>13</v>
      </c>
      <c r="B42" s="622" t="s">
        <v>1237</v>
      </c>
      <c r="C42" s="630" t="s">
        <v>1257</v>
      </c>
      <c r="D42" s="623" t="s">
        <v>1666</v>
      </c>
      <c r="E42" s="622"/>
      <c r="F42" s="624">
        <v>20</v>
      </c>
      <c r="G42" s="625"/>
      <c r="H42" s="776"/>
      <c r="I42" s="776">
        <f t="shared" si="10"/>
        <v>0</v>
      </c>
      <c r="J42" s="776"/>
      <c r="K42" s="776"/>
      <c r="L42" s="776"/>
      <c r="M42" s="777">
        <v>260000</v>
      </c>
      <c r="N42" s="778" t="s">
        <v>1246</v>
      </c>
      <c r="O42" s="779">
        <v>42217</v>
      </c>
      <c r="P42" s="776"/>
      <c r="Q42" s="780">
        <f t="shared" si="22"/>
        <v>260000</v>
      </c>
      <c r="R42" s="777"/>
      <c r="S42" s="781">
        <f t="shared" si="23"/>
        <v>3120000</v>
      </c>
      <c r="T42" s="782">
        <v>100000</v>
      </c>
      <c r="U42" s="782"/>
      <c r="V42" s="782"/>
      <c r="W42" s="781"/>
      <c r="X42" s="781"/>
      <c r="Y42" s="781">
        <f t="shared" si="24"/>
        <v>168980</v>
      </c>
      <c r="Z42" s="781"/>
      <c r="AA42" s="776">
        <v>8500</v>
      </c>
      <c r="AB42" s="782">
        <f t="shared" si="25"/>
        <v>102000</v>
      </c>
      <c r="AC42" s="781"/>
      <c r="AD42" s="781"/>
      <c r="AE42" s="781"/>
      <c r="AF42" s="781"/>
      <c r="AG42" s="783">
        <f t="shared" si="16"/>
        <v>3490980</v>
      </c>
      <c r="AH42" s="781"/>
      <c r="AI42" s="781"/>
      <c r="AJ42" s="781"/>
      <c r="AK42" s="783"/>
      <c r="AL42" s="784">
        <f t="shared" si="9"/>
        <v>3490980</v>
      </c>
      <c r="AM42" s="727">
        <v>12</v>
      </c>
      <c r="AN42" s="529">
        <f t="shared" si="20"/>
        <v>942564.60000000009</v>
      </c>
      <c r="AO42" s="524"/>
      <c r="AP42" s="524"/>
      <c r="AQ42" s="525">
        <v>33320</v>
      </c>
      <c r="AR42" s="525"/>
      <c r="AS42" s="525"/>
      <c r="AT42" s="525">
        <v>35700</v>
      </c>
      <c r="AU42" s="559">
        <f>SUM(AN42:AT42)</f>
        <v>1011584.6000000001</v>
      </c>
      <c r="AV42" s="585"/>
    </row>
    <row r="43" spans="1:48" s="586" customFormat="1" outlineLevel="1" x14ac:dyDescent="0.2">
      <c r="A43" s="730">
        <v>14</v>
      </c>
      <c r="B43" s="622" t="s">
        <v>1237</v>
      </c>
      <c r="C43" s="630" t="s">
        <v>1258</v>
      </c>
      <c r="D43" s="623" t="s">
        <v>1664</v>
      </c>
      <c r="E43" s="622"/>
      <c r="F43" s="624">
        <v>19</v>
      </c>
      <c r="G43" s="625"/>
      <c r="H43" s="776">
        <v>220305</v>
      </c>
      <c r="I43" s="776">
        <f t="shared" si="10"/>
        <v>44061</v>
      </c>
      <c r="J43" s="776"/>
      <c r="K43" s="776"/>
      <c r="L43" s="776"/>
      <c r="M43" s="777">
        <f t="shared" si="11"/>
        <v>264400</v>
      </c>
      <c r="N43" s="778">
        <v>0.15</v>
      </c>
      <c r="O43" s="779"/>
      <c r="P43" s="776">
        <f>SUM(M43*N43)</f>
        <v>39660</v>
      </c>
      <c r="Q43" s="780">
        <f t="shared" si="22"/>
        <v>304100</v>
      </c>
      <c r="R43" s="777"/>
      <c r="S43" s="781">
        <f t="shared" si="23"/>
        <v>3649200</v>
      </c>
      <c r="T43" s="781">
        <v>0</v>
      </c>
      <c r="U43" s="781"/>
      <c r="V43" s="781"/>
      <c r="W43" s="781"/>
      <c r="X43" s="781"/>
      <c r="Y43" s="781">
        <f t="shared" si="24"/>
        <v>168980</v>
      </c>
      <c r="Z43" s="781"/>
      <c r="AA43" s="776"/>
      <c r="AB43" s="782">
        <f t="shared" si="25"/>
        <v>0</v>
      </c>
      <c r="AC43" s="781"/>
      <c r="AD43" s="781"/>
      <c r="AE43" s="781"/>
      <c r="AF43" s="781"/>
      <c r="AG43" s="783">
        <f t="shared" si="16"/>
        <v>3818180</v>
      </c>
      <c r="AH43" s="781"/>
      <c r="AI43" s="781"/>
      <c r="AJ43" s="781"/>
      <c r="AK43" s="783"/>
      <c r="AL43" s="784">
        <f t="shared" si="9"/>
        <v>3818180</v>
      </c>
      <c r="AM43" s="727">
        <v>12</v>
      </c>
      <c r="AN43" s="529">
        <f t="shared" ref="AN43:AN55" si="26">SUM(AL43*0.27)</f>
        <v>1030908.6000000001</v>
      </c>
      <c r="AO43" s="524"/>
      <c r="AP43" s="524"/>
      <c r="AQ43" s="525">
        <v>33320</v>
      </c>
      <c r="AR43" s="525"/>
      <c r="AS43" s="525"/>
      <c r="AT43" s="525">
        <v>35700</v>
      </c>
      <c r="AU43" s="555">
        <f t="shared" ref="AU43:AU106" si="27">SUM(AN43:AT43)</f>
        <v>1099928.6000000001</v>
      </c>
      <c r="AV43" s="585"/>
    </row>
    <row r="44" spans="1:48" s="586" customFormat="1" outlineLevel="1" x14ac:dyDescent="0.2">
      <c r="A44" s="730">
        <v>15</v>
      </c>
      <c r="B44" s="622" t="s">
        <v>1237</v>
      </c>
      <c r="C44" s="623" t="s">
        <v>1259</v>
      </c>
      <c r="D44" s="623" t="s">
        <v>1666</v>
      </c>
      <c r="E44" s="622"/>
      <c r="F44" s="624">
        <v>20</v>
      </c>
      <c r="G44" s="625"/>
      <c r="H44" s="776">
        <v>154600</v>
      </c>
      <c r="I44" s="776">
        <f t="shared" si="10"/>
        <v>30920</v>
      </c>
      <c r="J44" s="792"/>
      <c r="K44" s="776"/>
      <c r="L44" s="776"/>
      <c r="M44" s="777">
        <f t="shared" si="11"/>
        <v>185500</v>
      </c>
      <c r="N44" s="778">
        <v>0.1</v>
      </c>
      <c r="O44" s="779"/>
      <c r="P44" s="776">
        <f>SUM(M44*N44)</f>
        <v>18550</v>
      </c>
      <c r="Q44" s="780">
        <f t="shared" si="22"/>
        <v>204100</v>
      </c>
      <c r="R44" s="777"/>
      <c r="S44" s="781">
        <f t="shared" si="23"/>
        <v>2449200</v>
      </c>
      <c r="T44" s="781">
        <v>250000</v>
      </c>
      <c r="U44" s="781"/>
      <c r="V44" s="781"/>
      <c r="W44" s="781"/>
      <c r="X44" s="781"/>
      <c r="Y44" s="781">
        <f t="shared" si="24"/>
        <v>168980</v>
      </c>
      <c r="Z44" s="781"/>
      <c r="AA44" s="776"/>
      <c r="AB44" s="782">
        <f t="shared" si="25"/>
        <v>0</v>
      </c>
      <c r="AC44" s="781"/>
      <c r="AD44" s="781"/>
      <c r="AE44" s="781"/>
      <c r="AF44" s="781"/>
      <c r="AG44" s="783">
        <f t="shared" si="16"/>
        <v>2868180</v>
      </c>
      <c r="AH44" s="781"/>
      <c r="AI44" s="781"/>
      <c r="AJ44" s="781"/>
      <c r="AK44" s="783"/>
      <c r="AL44" s="784">
        <f t="shared" si="9"/>
        <v>2868180</v>
      </c>
      <c r="AM44" s="727">
        <v>12</v>
      </c>
      <c r="AN44" s="529">
        <f t="shared" si="26"/>
        <v>774408.60000000009</v>
      </c>
      <c r="AO44" s="524"/>
      <c r="AP44" s="524"/>
      <c r="AQ44" s="525">
        <v>33320</v>
      </c>
      <c r="AR44" s="525"/>
      <c r="AS44" s="525"/>
      <c r="AT44" s="525">
        <v>35700</v>
      </c>
      <c r="AU44" s="555">
        <f t="shared" si="27"/>
        <v>843428.60000000009</v>
      </c>
      <c r="AV44" s="585"/>
    </row>
    <row r="45" spans="1:48" s="586" customFormat="1" outlineLevel="1" x14ac:dyDescent="0.2">
      <c r="A45" s="730">
        <v>16</v>
      </c>
      <c r="B45" s="622" t="s">
        <v>1237</v>
      </c>
      <c r="C45" s="623" t="s">
        <v>1260</v>
      </c>
      <c r="D45" s="623" t="s">
        <v>1664</v>
      </c>
      <c r="E45" s="622"/>
      <c r="F45" s="624">
        <v>19</v>
      </c>
      <c r="G45" s="625"/>
      <c r="H45" s="776">
        <v>220305</v>
      </c>
      <c r="I45" s="776">
        <f t="shared" si="10"/>
        <v>44061</v>
      </c>
      <c r="J45" s="776"/>
      <c r="K45" s="776"/>
      <c r="L45" s="776"/>
      <c r="M45" s="777">
        <f t="shared" si="11"/>
        <v>264400</v>
      </c>
      <c r="N45" s="778"/>
      <c r="O45" s="779"/>
      <c r="P45" s="776">
        <f>SUM(M45*N45)</f>
        <v>0</v>
      </c>
      <c r="Q45" s="780">
        <f t="shared" si="22"/>
        <v>264400</v>
      </c>
      <c r="R45" s="777"/>
      <c r="S45" s="781">
        <f t="shared" si="23"/>
        <v>3172800</v>
      </c>
      <c r="T45" s="781">
        <v>200000</v>
      </c>
      <c r="U45" s="781"/>
      <c r="V45" s="781"/>
      <c r="W45" s="781"/>
      <c r="X45" s="781"/>
      <c r="Y45" s="781">
        <f t="shared" si="24"/>
        <v>168980</v>
      </c>
      <c r="Z45" s="781"/>
      <c r="AA45" s="776"/>
      <c r="AB45" s="782">
        <f t="shared" si="25"/>
        <v>0</v>
      </c>
      <c r="AC45" s="781"/>
      <c r="AD45" s="781"/>
      <c r="AE45" s="781"/>
      <c r="AF45" s="781"/>
      <c r="AG45" s="783">
        <f t="shared" si="16"/>
        <v>3541780</v>
      </c>
      <c r="AH45" s="781"/>
      <c r="AI45" s="781"/>
      <c r="AJ45" s="781"/>
      <c r="AK45" s="783"/>
      <c r="AL45" s="784">
        <f t="shared" si="9"/>
        <v>3541780</v>
      </c>
      <c r="AM45" s="727">
        <v>12</v>
      </c>
      <c r="AN45" s="529">
        <f t="shared" si="26"/>
        <v>956280.60000000009</v>
      </c>
      <c r="AO45" s="524"/>
      <c r="AP45" s="524"/>
      <c r="AQ45" s="525">
        <v>33320</v>
      </c>
      <c r="AR45" s="525"/>
      <c r="AS45" s="525"/>
      <c r="AT45" s="525">
        <v>35700</v>
      </c>
      <c r="AU45" s="555">
        <f t="shared" si="27"/>
        <v>1025300.6000000001</v>
      </c>
      <c r="AV45" s="585"/>
    </row>
    <row r="46" spans="1:48" s="586" customFormat="1" outlineLevel="1" x14ac:dyDescent="0.2">
      <c r="A46" s="730">
        <v>17</v>
      </c>
      <c r="B46" s="622" t="s">
        <v>1237</v>
      </c>
      <c r="C46" s="623" t="s">
        <v>1261</v>
      </c>
      <c r="D46" s="623" t="s">
        <v>1666</v>
      </c>
      <c r="E46" s="622"/>
      <c r="F46" s="624">
        <v>20</v>
      </c>
      <c r="G46" s="625"/>
      <c r="H46" s="776">
        <v>170060</v>
      </c>
      <c r="I46" s="776">
        <f t="shared" si="10"/>
        <v>34012</v>
      </c>
      <c r="J46" s="776"/>
      <c r="K46" s="776"/>
      <c r="L46" s="776"/>
      <c r="M46" s="777">
        <f t="shared" si="11"/>
        <v>204100</v>
      </c>
      <c r="N46" s="778">
        <v>0.1</v>
      </c>
      <c r="O46" s="779">
        <v>42430</v>
      </c>
      <c r="P46" s="776">
        <f>SUM(M46*N46)</f>
        <v>20410</v>
      </c>
      <c r="Q46" s="780">
        <f t="shared" si="22"/>
        <v>224500</v>
      </c>
      <c r="R46" s="777"/>
      <c r="S46" s="781">
        <f t="shared" si="23"/>
        <v>2694000</v>
      </c>
      <c r="T46" s="782">
        <v>200000</v>
      </c>
      <c r="U46" s="782"/>
      <c r="V46" s="782"/>
      <c r="W46" s="781"/>
      <c r="X46" s="781"/>
      <c r="Y46" s="781">
        <f t="shared" si="24"/>
        <v>168980</v>
      </c>
      <c r="Z46" s="781"/>
      <c r="AA46" s="776"/>
      <c r="AB46" s="782">
        <f t="shared" si="25"/>
        <v>0</v>
      </c>
      <c r="AC46" s="781"/>
      <c r="AD46" s="781"/>
      <c r="AE46" s="781"/>
      <c r="AF46" s="781"/>
      <c r="AG46" s="783">
        <f t="shared" si="16"/>
        <v>3062980</v>
      </c>
      <c r="AH46" s="781"/>
      <c r="AI46" s="781"/>
      <c r="AJ46" s="781"/>
      <c r="AK46" s="783"/>
      <c r="AL46" s="784">
        <f t="shared" si="9"/>
        <v>3062980</v>
      </c>
      <c r="AM46" s="727">
        <v>12</v>
      </c>
      <c r="AN46" s="529">
        <f t="shared" si="26"/>
        <v>827004.60000000009</v>
      </c>
      <c r="AO46" s="524"/>
      <c r="AP46" s="524"/>
      <c r="AQ46" s="525">
        <v>33320</v>
      </c>
      <c r="AR46" s="525"/>
      <c r="AS46" s="525"/>
      <c r="AT46" s="525">
        <v>35700</v>
      </c>
      <c r="AU46" s="555">
        <f t="shared" si="27"/>
        <v>896024.60000000009</v>
      </c>
      <c r="AV46" s="585"/>
    </row>
    <row r="47" spans="1:48" s="586" customFormat="1" outlineLevel="1" x14ac:dyDescent="0.2">
      <c r="A47" s="730">
        <v>18</v>
      </c>
      <c r="B47" s="622" t="s">
        <v>1237</v>
      </c>
      <c r="C47" s="623" t="s">
        <v>1262</v>
      </c>
      <c r="D47" s="623" t="s">
        <v>1666</v>
      </c>
      <c r="E47" s="622"/>
      <c r="F47" s="624">
        <v>20</v>
      </c>
      <c r="G47" s="625"/>
      <c r="H47" s="776">
        <v>154600</v>
      </c>
      <c r="I47" s="776">
        <f t="shared" si="10"/>
        <v>30920</v>
      </c>
      <c r="J47" s="776"/>
      <c r="K47" s="776"/>
      <c r="L47" s="776"/>
      <c r="M47" s="777">
        <f t="shared" si="11"/>
        <v>185500</v>
      </c>
      <c r="N47" s="778">
        <v>0.2</v>
      </c>
      <c r="O47" s="779"/>
      <c r="P47" s="776">
        <f>SUM(M47*N47)</f>
        <v>37100</v>
      </c>
      <c r="Q47" s="780">
        <f t="shared" si="22"/>
        <v>222600</v>
      </c>
      <c r="R47" s="777"/>
      <c r="S47" s="781">
        <f t="shared" si="23"/>
        <v>2671200</v>
      </c>
      <c r="T47" s="781">
        <v>200000</v>
      </c>
      <c r="U47" s="781"/>
      <c r="V47" s="781"/>
      <c r="W47" s="781"/>
      <c r="X47" s="781"/>
      <c r="Y47" s="781">
        <f t="shared" si="24"/>
        <v>168980</v>
      </c>
      <c r="Z47" s="781"/>
      <c r="AA47" s="776"/>
      <c r="AB47" s="782">
        <f t="shared" si="25"/>
        <v>0</v>
      </c>
      <c r="AC47" s="781"/>
      <c r="AD47" s="781"/>
      <c r="AE47" s="781"/>
      <c r="AF47" s="781"/>
      <c r="AG47" s="783">
        <f t="shared" si="16"/>
        <v>3040180</v>
      </c>
      <c r="AH47" s="781"/>
      <c r="AI47" s="781"/>
      <c r="AJ47" s="781"/>
      <c r="AK47" s="783"/>
      <c r="AL47" s="784">
        <f t="shared" si="9"/>
        <v>3040180</v>
      </c>
      <c r="AM47" s="727">
        <v>12</v>
      </c>
      <c r="AN47" s="529">
        <f t="shared" si="26"/>
        <v>820848.60000000009</v>
      </c>
      <c r="AO47" s="524"/>
      <c r="AP47" s="524"/>
      <c r="AQ47" s="525">
        <v>33320</v>
      </c>
      <c r="AR47" s="525"/>
      <c r="AS47" s="525"/>
      <c r="AT47" s="525">
        <v>35700</v>
      </c>
      <c r="AU47" s="555">
        <f t="shared" si="27"/>
        <v>889868.60000000009</v>
      </c>
      <c r="AV47" s="585"/>
    </row>
    <row r="48" spans="1:48" s="586" customFormat="1" outlineLevel="1" x14ac:dyDescent="0.2">
      <c r="A48" s="730">
        <v>19</v>
      </c>
      <c r="B48" s="622" t="s">
        <v>1237</v>
      </c>
      <c r="C48" s="623" t="s">
        <v>1263</v>
      </c>
      <c r="D48" s="623" t="s">
        <v>1666</v>
      </c>
      <c r="E48" s="622"/>
      <c r="F48" s="624">
        <v>20</v>
      </c>
      <c r="G48" s="625"/>
      <c r="H48" s="776">
        <v>77300</v>
      </c>
      <c r="I48" s="776">
        <f t="shared" si="10"/>
        <v>15460</v>
      </c>
      <c r="J48" s="776"/>
      <c r="K48" s="776"/>
      <c r="L48" s="776"/>
      <c r="M48" s="777">
        <f t="shared" si="11"/>
        <v>92800</v>
      </c>
      <c r="N48" s="778" t="s">
        <v>1246</v>
      </c>
      <c r="O48" s="779">
        <v>42339</v>
      </c>
      <c r="P48" s="776"/>
      <c r="Q48" s="780">
        <v>190000</v>
      </c>
      <c r="R48" s="777"/>
      <c r="S48" s="781">
        <f t="shared" si="23"/>
        <v>2280000</v>
      </c>
      <c r="T48" s="781">
        <v>200000</v>
      </c>
      <c r="U48" s="781">
        <v>200000</v>
      </c>
      <c r="V48" s="782" t="e">
        <f>SUM(#REF!*#REF!)</f>
        <v>#REF!</v>
      </c>
      <c r="W48" s="781"/>
      <c r="X48" s="781"/>
      <c r="Y48" s="781">
        <f t="shared" si="24"/>
        <v>168980</v>
      </c>
      <c r="Z48" s="781"/>
      <c r="AA48" s="776"/>
      <c r="AB48" s="782">
        <f t="shared" si="25"/>
        <v>0</v>
      </c>
      <c r="AC48" s="781"/>
      <c r="AD48" s="781"/>
      <c r="AE48" s="781"/>
      <c r="AF48" s="781"/>
      <c r="AG48" s="783" t="e">
        <f t="shared" si="16"/>
        <v>#REF!</v>
      </c>
      <c r="AH48" s="781"/>
      <c r="AI48" s="781"/>
      <c r="AJ48" s="781"/>
      <c r="AK48" s="783"/>
      <c r="AL48" s="784" t="e">
        <f t="shared" si="9"/>
        <v>#REF!</v>
      </c>
      <c r="AM48" s="727">
        <v>12</v>
      </c>
      <c r="AN48" s="529" t="e">
        <f t="shared" si="26"/>
        <v>#REF!</v>
      </c>
      <c r="AO48" s="524"/>
      <c r="AP48" s="524"/>
      <c r="AQ48" s="525">
        <v>33320</v>
      </c>
      <c r="AR48" s="525"/>
      <c r="AS48" s="525"/>
      <c r="AT48" s="525">
        <v>35700</v>
      </c>
      <c r="AU48" s="555" t="e">
        <f t="shared" si="27"/>
        <v>#REF!</v>
      </c>
      <c r="AV48" s="585"/>
    </row>
    <row r="49" spans="1:48" s="586" customFormat="1" outlineLevel="1" x14ac:dyDescent="0.2">
      <c r="A49" s="730">
        <v>20</v>
      </c>
      <c r="B49" s="622" t="s">
        <v>1237</v>
      </c>
      <c r="C49" s="623" t="s">
        <v>1264</v>
      </c>
      <c r="D49" s="623" t="s">
        <v>1664</v>
      </c>
      <c r="E49" s="622"/>
      <c r="F49" s="624">
        <v>19</v>
      </c>
      <c r="G49" s="625"/>
      <c r="H49" s="776">
        <v>197115</v>
      </c>
      <c r="I49" s="776">
        <f t="shared" si="10"/>
        <v>39423</v>
      </c>
      <c r="J49" s="776"/>
      <c r="K49" s="776"/>
      <c r="L49" s="776"/>
      <c r="M49" s="777">
        <f t="shared" si="11"/>
        <v>236500</v>
      </c>
      <c r="N49" s="778">
        <v>0.15</v>
      </c>
      <c r="O49" s="779">
        <v>42339</v>
      </c>
      <c r="P49" s="776">
        <f t="shared" ref="P49:P55" si="28">SUM(M49*N49)</f>
        <v>35475</v>
      </c>
      <c r="Q49" s="780">
        <f t="shared" si="22"/>
        <v>272000</v>
      </c>
      <c r="R49" s="777"/>
      <c r="S49" s="781">
        <f t="shared" si="23"/>
        <v>3264000</v>
      </c>
      <c r="T49" s="781">
        <v>250000</v>
      </c>
      <c r="U49" s="781"/>
      <c r="V49" s="781"/>
      <c r="W49" s="781"/>
      <c r="X49" s="781"/>
      <c r="Y49" s="781">
        <f t="shared" si="24"/>
        <v>168980</v>
      </c>
      <c r="Z49" s="781"/>
      <c r="AA49" s="776"/>
      <c r="AB49" s="782">
        <f t="shared" si="25"/>
        <v>0</v>
      </c>
      <c r="AC49" s="781">
        <v>200000</v>
      </c>
      <c r="AD49" s="781"/>
      <c r="AE49" s="781"/>
      <c r="AF49" s="781"/>
      <c r="AG49" s="783">
        <f t="shared" si="16"/>
        <v>3882980</v>
      </c>
      <c r="AH49" s="781"/>
      <c r="AI49" s="781"/>
      <c r="AJ49" s="781"/>
      <c r="AK49" s="783"/>
      <c r="AL49" s="784">
        <f t="shared" si="9"/>
        <v>3882980</v>
      </c>
      <c r="AM49" s="727">
        <v>12</v>
      </c>
      <c r="AN49" s="529">
        <f t="shared" si="26"/>
        <v>1048404.6000000001</v>
      </c>
      <c r="AO49" s="524"/>
      <c r="AP49" s="524"/>
      <c r="AQ49" s="525">
        <v>33320</v>
      </c>
      <c r="AR49" s="525"/>
      <c r="AS49" s="525"/>
      <c r="AT49" s="525">
        <v>35700</v>
      </c>
      <c r="AU49" s="555">
        <f t="shared" si="27"/>
        <v>1117424.6000000001</v>
      </c>
      <c r="AV49" s="585"/>
    </row>
    <row r="50" spans="1:48" s="586" customFormat="1" outlineLevel="1" x14ac:dyDescent="0.2">
      <c r="A50" s="730">
        <v>21</v>
      </c>
      <c r="B50" s="622" t="s">
        <v>1237</v>
      </c>
      <c r="C50" s="623" t="s">
        <v>1265</v>
      </c>
      <c r="D50" s="623" t="s">
        <v>1666</v>
      </c>
      <c r="E50" s="622"/>
      <c r="F50" s="624">
        <v>20</v>
      </c>
      <c r="G50" s="625"/>
      <c r="H50" s="776">
        <v>104355</v>
      </c>
      <c r="I50" s="776">
        <f t="shared" si="10"/>
        <v>20871</v>
      </c>
      <c r="J50" s="776"/>
      <c r="K50" s="776"/>
      <c r="L50" s="776"/>
      <c r="M50" s="777">
        <f t="shared" si="11"/>
        <v>125200</v>
      </c>
      <c r="N50" s="778">
        <v>0.4</v>
      </c>
      <c r="O50" s="779">
        <v>42339</v>
      </c>
      <c r="P50" s="776">
        <f t="shared" si="28"/>
        <v>50080</v>
      </c>
      <c r="Q50" s="780">
        <f t="shared" si="22"/>
        <v>175300</v>
      </c>
      <c r="R50" s="777"/>
      <c r="S50" s="781">
        <f t="shared" si="23"/>
        <v>2103600</v>
      </c>
      <c r="T50" s="781">
        <v>250000</v>
      </c>
      <c r="U50" s="781"/>
      <c r="V50" s="781"/>
      <c r="W50" s="781"/>
      <c r="X50" s="781"/>
      <c r="Y50" s="781">
        <f t="shared" si="24"/>
        <v>168980</v>
      </c>
      <c r="Z50" s="781"/>
      <c r="AA50" s="776"/>
      <c r="AB50" s="782">
        <f t="shared" si="25"/>
        <v>0</v>
      </c>
      <c r="AC50" s="781"/>
      <c r="AD50" s="781"/>
      <c r="AE50" s="781"/>
      <c r="AF50" s="781"/>
      <c r="AG50" s="783">
        <f t="shared" si="16"/>
        <v>2522580</v>
      </c>
      <c r="AH50" s="781"/>
      <c r="AI50" s="781"/>
      <c r="AJ50" s="781"/>
      <c r="AK50" s="783"/>
      <c r="AL50" s="784">
        <f t="shared" si="9"/>
        <v>2522580</v>
      </c>
      <c r="AM50" s="727">
        <v>12</v>
      </c>
      <c r="AN50" s="529">
        <f t="shared" si="26"/>
        <v>681096.60000000009</v>
      </c>
      <c r="AO50" s="524"/>
      <c r="AP50" s="524"/>
      <c r="AQ50" s="525">
        <v>33320</v>
      </c>
      <c r="AR50" s="525"/>
      <c r="AS50" s="525"/>
      <c r="AT50" s="525">
        <v>35700</v>
      </c>
      <c r="AU50" s="555">
        <f t="shared" si="27"/>
        <v>750116.60000000009</v>
      </c>
      <c r="AV50" s="585"/>
    </row>
    <row r="51" spans="1:48" s="586" customFormat="1" outlineLevel="1" x14ac:dyDescent="0.2">
      <c r="A51" s="730">
        <v>22</v>
      </c>
      <c r="B51" s="622" t="s">
        <v>28</v>
      </c>
      <c r="C51" s="623" t="s">
        <v>1266</v>
      </c>
      <c r="D51" s="623" t="s">
        <v>1667</v>
      </c>
      <c r="E51" s="622"/>
      <c r="F51" s="624">
        <v>60</v>
      </c>
      <c r="G51" s="625"/>
      <c r="H51" s="776"/>
      <c r="I51" s="776"/>
      <c r="J51" s="776"/>
      <c r="K51" s="776"/>
      <c r="L51" s="776"/>
      <c r="M51" s="777">
        <v>260000</v>
      </c>
      <c r="N51" s="778"/>
      <c r="O51" s="779"/>
      <c r="P51" s="776">
        <f t="shared" si="28"/>
        <v>0</v>
      </c>
      <c r="Q51" s="780">
        <f t="shared" si="22"/>
        <v>260000</v>
      </c>
      <c r="R51" s="777"/>
      <c r="S51" s="781">
        <f t="shared" si="23"/>
        <v>3120000</v>
      </c>
      <c r="T51" s="781">
        <v>200000</v>
      </c>
      <c r="U51" s="781"/>
      <c r="V51" s="781"/>
      <c r="W51" s="781"/>
      <c r="X51" s="781"/>
      <c r="Y51" s="781">
        <f t="shared" si="24"/>
        <v>168980</v>
      </c>
      <c r="Z51" s="781"/>
      <c r="AA51" s="776"/>
      <c r="AB51" s="782">
        <f t="shared" si="25"/>
        <v>0</v>
      </c>
      <c r="AC51" s="781"/>
      <c r="AD51" s="781"/>
      <c r="AE51" s="781"/>
      <c r="AF51" s="781"/>
      <c r="AG51" s="783">
        <f t="shared" si="16"/>
        <v>3488980</v>
      </c>
      <c r="AH51" s="781"/>
      <c r="AI51" s="781"/>
      <c r="AJ51" s="781"/>
      <c r="AK51" s="783"/>
      <c r="AL51" s="784">
        <f t="shared" si="9"/>
        <v>3488980</v>
      </c>
      <c r="AM51" s="727">
        <v>12</v>
      </c>
      <c r="AN51" s="529">
        <f t="shared" si="26"/>
        <v>942024.60000000009</v>
      </c>
      <c r="AO51" s="524"/>
      <c r="AP51" s="524"/>
      <c r="AQ51" s="525">
        <v>33320</v>
      </c>
      <c r="AR51" s="525"/>
      <c r="AS51" s="525"/>
      <c r="AT51" s="525">
        <v>35700</v>
      </c>
      <c r="AU51" s="555">
        <f t="shared" si="27"/>
        <v>1011044.6000000001</v>
      </c>
      <c r="AV51" s="585"/>
    </row>
    <row r="52" spans="1:48" s="586" customFormat="1" outlineLevel="1" x14ac:dyDescent="0.2">
      <c r="A52" s="730">
        <v>23</v>
      </c>
      <c r="B52" s="622" t="s">
        <v>1237</v>
      </c>
      <c r="C52" s="623" t="s">
        <v>1267</v>
      </c>
      <c r="D52" s="623" t="s">
        <v>1664</v>
      </c>
      <c r="E52" s="622"/>
      <c r="F52" s="624">
        <v>19</v>
      </c>
      <c r="G52" s="625"/>
      <c r="H52" s="776">
        <v>220305</v>
      </c>
      <c r="I52" s="776">
        <f t="shared" si="10"/>
        <v>44061</v>
      </c>
      <c r="J52" s="776"/>
      <c r="K52" s="776"/>
      <c r="L52" s="776"/>
      <c r="M52" s="777">
        <f t="shared" si="11"/>
        <v>264400</v>
      </c>
      <c r="N52" s="778"/>
      <c r="O52" s="779"/>
      <c r="P52" s="776">
        <f t="shared" si="28"/>
        <v>0</v>
      </c>
      <c r="Q52" s="780">
        <f t="shared" si="22"/>
        <v>264400</v>
      </c>
      <c r="R52" s="777"/>
      <c r="S52" s="781">
        <f t="shared" si="23"/>
        <v>3172800</v>
      </c>
      <c r="T52" s="781">
        <v>100000</v>
      </c>
      <c r="U52" s="781"/>
      <c r="V52" s="782" t="e">
        <f>SUM(#REF!*#REF!)</f>
        <v>#REF!</v>
      </c>
      <c r="W52" s="781"/>
      <c r="X52" s="781"/>
      <c r="Y52" s="781">
        <f t="shared" si="24"/>
        <v>168980</v>
      </c>
      <c r="Z52" s="781"/>
      <c r="AA52" s="776"/>
      <c r="AB52" s="782">
        <f t="shared" si="25"/>
        <v>0</v>
      </c>
      <c r="AC52" s="781"/>
      <c r="AD52" s="781"/>
      <c r="AE52" s="781"/>
      <c r="AF52" s="781"/>
      <c r="AG52" s="783" t="e">
        <f t="shared" si="16"/>
        <v>#REF!</v>
      </c>
      <c r="AH52" s="781"/>
      <c r="AI52" s="781"/>
      <c r="AJ52" s="781"/>
      <c r="AK52" s="783"/>
      <c r="AL52" s="784" t="e">
        <f t="shared" si="9"/>
        <v>#REF!</v>
      </c>
      <c r="AM52" s="727">
        <v>12</v>
      </c>
      <c r="AN52" s="529" t="e">
        <f t="shared" si="26"/>
        <v>#REF!</v>
      </c>
      <c r="AO52" s="524"/>
      <c r="AP52" s="524"/>
      <c r="AQ52" s="525">
        <v>33320</v>
      </c>
      <c r="AR52" s="525"/>
      <c r="AS52" s="525"/>
      <c r="AT52" s="525">
        <v>35700</v>
      </c>
      <c r="AU52" s="555" t="e">
        <f t="shared" si="27"/>
        <v>#REF!</v>
      </c>
      <c r="AV52" s="585"/>
    </row>
    <row r="53" spans="1:48" s="586" customFormat="1" outlineLevel="1" x14ac:dyDescent="0.2">
      <c r="A53" s="730">
        <v>24</v>
      </c>
      <c r="B53" s="622" t="s">
        <v>1237</v>
      </c>
      <c r="C53" s="623" t="s">
        <v>1268</v>
      </c>
      <c r="D53" s="623" t="s">
        <v>1666</v>
      </c>
      <c r="E53" s="622"/>
      <c r="F53" s="624">
        <v>20</v>
      </c>
      <c r="G53" s="625"/>
      <c r="H53" s="776">
        <v>102423</v>
      </c>
      <c r="I53" s="776">
        <f t="shared" si="10"/>
        <v>20484.600000000002</v>
      </c>
      <c r="J53" s="776">
        <v>11595</v>
      </c>
      <c r="K53" s="776"/>
      <c r="L53" s="776"/>
      <c r="M53" s="777">
        <f t="shared" si="11"/>
        <v>134500</v>
      </c>
      <c r="N53" s="778">
        <v>0.2</v>
      </c>
      <c r="O53" s="779">
        <v>42339</v>
      </c>
      <c r="P53" s="776">
        <f t="shared" si="28"/>
        <v>26900</v>
      </c>
      <c r="Q53" s="780">
        <f t="shared" si="22"/>
        <v>161400</v>
      </c>
      <c r="R53" s="777"/>
      <c r="S53" s="781">
        <f t="shared" si="23"/>
        <v>1936800</v>
      </c>
      <c r="T53" s="781">
        <v>250000</v>
      </c>
      <c r="U53" s="781"/>
      <c r="V53" s="781"/>
      <c r="W53" s="781"/>
      <c r="X53" s="781"/>
      <c r="Y53" s="781">
        <f t="shared" si="24"/>
        <v>168980</v>
      </c>
      <c r="Z53" s="781"/>
      <c r="AA53" s="776">
        <v>14000</v>
      </c>
      <c r="AB53" s="782">
        <f t="shared" si="25"/>
        <v>168000</v>
      </c>
      <c r="AC53" s="781"/>
      <c r="AD53" s="781"/>
      <c r="AE53" s="781"/>
      <c r="AF53" s="781"/>
      <c r="AG53" s="783">
        <f t="shared" si="16"/>
        <v>2523780</v>
      </c>
      <c r="AH53" s="781"/>
      <c r="AI53" s="781"/>
      <c r="AJ53" s="781"/>
      <c r="AK53" s="783"/>
      <c r="AL53" s="784">
        <f t="shared" si="9"/>
        <v>2523780</v>
      </c>
      <c r="AM53" s="727">
        <v>12</v>
      </c>
      <c r="AN53" s="529">
        <f t="shared" si="26"/>
        <v>681420.60000000009</v>
      </c>
      <c r="AO53" s="524"/>
      <c r="AP53" s="524"/>
      <c r="AQ53" s="525">
        <v>33320</v>
      </c>
      <c r="AR53" s="525"/>
      <c r="AS53" s="525"/>
      <c r="AT53" s="525">
        <v>35700</v>
      </c>
      <c r="AU53" s="555">
        <f t="shared" si="27"/>
        <v>750440.60000000009</v>
      </c>
      <c r="AV53" s="585"/>
    </row>
    <row r="54" spans="1:48" s="586" customFormat="1" outlineLevel="1" x14ac:dyDescent="0.2">
      <c r="A54" s="730">
        <v>25</v>
      </c>
      <c r="B54" s="622"/>
      <c r="C54" s="623" t="s">
        <v>1410</v>
      </c>
      <c r="D54" s="623" t="s">
        <v>1666</v>
      </c>
      <c r="E54" s="622"/>
      <c r="F54" s="624"/>
      <c r="G54" s="625"/>
      <c r="H54" s="776"/>
      <c r="I54" s="776"/>
      <c r="J54" s="776"/>
      <c r="K54" s="776"/>
      <c r="L54" s="776"/>
      <c r="M54" s="777"/>
      <c r="N54" s="778"/>
      <c r="O54" s="779"/>
      <c r="P54" s="776"/>
      <c r="Q54" s="780">
        <v>180000</v>
      </c>
      <c r="R54" s="777"/>
      <c r="S54" s="781">
        <f t="shared" si="23"/>
        <v>1260000</v>
      </c>
      <c r="T54" s="781">
        <v>100000</v>
      </c>
      <c r="U54" s="781"/>
      <c r="V54" s="781"/>
      <c r="W54" s="781"/>
      <c r="X54" s="781"/>
      <c r="Y54" s="781">
        <f t="shared" si="24"/>
        <v>98571.666666666672</v>
      </c>
      <c r="Z54" s="781"/>
      <c r="AA54" s="776">
        <v>2000</v>
      </c>
      <c r="AB54" s="782">
        <f t="shared" si="25"/>
        <v>14000</v>
      </c>
      <c r="AC54" s="781"/>
      <c r="AD54" s="781"/>
      <c r="AE54" s="781"/>
      <c r="AF54" s="781"/>
      <c r="AG54" s="783">
        <f t="shared" si="16"/>
        <v>1472571.6666666667</v>
      </c>
      <c r="AH54" s="781"/>
      <c r="AI54" s="781"/>
      <c r="AJ54" s="781"/>
      <c r="AK54" s="783"/>
      <c r="AL54" s="784">
        <f t="shared" si="9"/>
        <v>1472571.6666666667</v>
      </c>
      <c r="AM54" s="727">
        <v>7</v>
      </c>
      <c r="AN54" s="529">
        <f t="shared" ref="AN54" si="29">SUM(AL54*0.27)</f>
        <v>397594.35000000003</v>
      </c>
      <c r="AO54" s="524"/>
      <c r="AP54" s="524"/>
      <c r="AQ54" s="525">
        <v>33320</v>
      </c>
      <c r="AR54" s="525"/>
      <c r="AS54" s="525"/>
      <c r="AT54" s="525">
        <v>35700</v>
      </c>
      <c r="AU54" s="555">
        <f t="shared" ref="AU54" si="30">SUM(AN54:AT54)</f>
        <v>466614.35000000003</v>
      </c>
      <c r="AV54" s="585"/>
    </row>
    <row r="55" spans="1:48" s="591" customFormat="1" ht="16.5" outlineLevel="1" thickBot="1" x14ac:dyDescent="0.25">
      <c r="A55" s="732">
        <v>26</v>
      </c>
      <c r="B55" s="733" t="s">
        <v>1237</v>
      </c>
      <c r="C55" s="734" t="s">
        <v>1411</v>
      </c>
      <c r="D55" s="734" t="s">
        <v>1269</v>
      </c>
      <c r="E55" s="733"/>
      <c r="F55" s="735">
        <v>19</v>
      </c>
      <c r="G55" s="736"/>
      <c r="H55" s="793">
        <v>231900</v>
      </c>
      <c r="I55" s="793">
        <f t="shared" si="10"/>
        <v>46380</v>
      </c>
      <c r="J55" s="793"/>
      <c r="K55" s="793"/>
      <c r="L55" s="793"/>
      <c r="M55" s="793">
        <f t="shared" si="11"/>
        <v>278300</v>
      </c>
      <c r="N55" s="794"/>
      <c r="O55" s="795"/>
      <c r="P55" s="793">
        <f t="shared" si="28"/>
        <v>0</v>
      </c>
      <c r="Q55" s="796">
        <f t="shared" si="22"/>
        <v>278300</v>
      </c>
      <c r="R55" s="793"/>
      <c r="S55" s="796">
        <f t="shared" si="23"/>
        <v>3339600</v>
      </c>
      <c r="T55" s="796">
        <v>0</v>
      </c>
      <c r="U55" s="796"/>
      <c r="V55" s="796"/>
      <c r="W55" s="796"/>
      <c r="X55" s="796"/>
      <c r="Y55" s="796">
        <f t="shared" si="24"/>
        <v>168980</v>
      </c>
      <c r="Z55" s="796"/>
      <c r="AA55" s="793"/>
      <c r="AB55" s="797">
        <f t="shared" si="25"/>
        <v>0</v>
      </c>
      <c r="AC55" s="796"/>
      <c r="AD55" s="796"/>
      <c r="AE55" s="796"/>
      <c r="AF55" s="796"/>
      <c r="AG55" s="798">
        <f t="shared" si="16"/>
        <v>3508580</v>
      </c>
      <c r="AH55" s="796"/>
      <c r="AI55" s="796"/>
      <c r="AJ55" s="796"/>
      <c r="AK55" s="798"/>
      <c r="AL55" s="799">
        <f t="shared" si="9"/>
        <v>3508580</v>
      </c>
      <c r="AM55" s="729">
        <v>12</v>
      </c>
      <c r="AN55" s="535">
        <f t="shared" si="26"/>
        <v>947316.60000000009</v>
      </c>
      <c r="AO55" s="533"/>
      <c r="AP55" s="533"/>
      <c r="AQ55" s="534">
        <v>33320</v>
      </c>
      <c r="AR55" s="534"/>
      <c r="AS55" s="534"/>
      <c r="AT55" s="534">
        <v>35700</v>
      </c>
      <c r="AU55" s="556">
        <f t="shared" si="27"/>
        <v>1016336.6000000001</v>
      </c>
      <c r="AV55" s="590"/>
    </row>
    <row r="56" spans="1:48" s="594" customFormat="1" ht="17.25" thickTop="1" thickBot="1" x14ac:dyDescent="0.25">
      <c r="A56" s="704"/>
      <c r="B56" s="612"/>
      <c r="C56" s="678"/>
      <c r="D56" s="612"/>
      <c r="E56" s="612"/>
      <c r="F56" s="614"/>
      <c r="G56" s="612"/>
      <c r="H56" s="800"/>
      <c r="I56" s="800"/>
      <c r="J56" s="800"/>
      <c r="K56" s="800"/>
      <c r="L56" s="800"/>
      <c r="M56" s="800"/>
      <c r="N56" s="801"/>
      <c r="O56" s="802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  <c r="AJ56" s="800"/>
      <c r="AK56" s="800"/>
      <c r="AL56" s="800"/>
      <c r="AM56" s="691"/>
      <c r="AN56" s="691"/>
      <c r="AO56" s="691"/>
      <c r="AP56" s="691"/>
      <c r="AQ56" s="691"/>
      <c r="AR56" s="691"/>
      <c r="AS56" s="691"/>
      <c r="AT56" s="691"/>
      <c r="AU56" s="691"/>
    </row>
    <row r="57" spans="1:48" s="593" customFormat="1" ht="30.75" customHeight="1" collapsed="1" x14ac:dyDescent="0.2">
      <c r="A57" s="1783" t="s">
        <v>35</v>
      </c>
      <c r="B57" s="1784"/>
      <c r="C57" s="1784"/>
      <c r="D57" s="1784"/>
      <c r="E57" s="1784"/>
      <c r="F57" s="1784"/>
      <c r="G57" s="1785"/>
      <c r="H57" s="803"/>
      <c r="I57" s="803"/>
      <c r="J57" s="803"/>
      <c r="K57" s="803"/>
      <c r="L57" s="803"/>
      <c r="M57" s="803"/>
      <c r="N57" s="803"/>
      <c r="O57" s="803"/>
      <c r="P57" s="803"/>
      <c r="Q57" s="803">
        <f>SUM(Q58:Q107)</f>
        <v>10798500</v>
      </c>
      <c r="R57" s="803"/>
      <c r="S57" s="803">
        <f t="shared" ref="S57:AL57" si="31">SUM(S58:S107)</f>
        <v>129582156</v>
      </c>
      <c r="T57" s="803">
        <f t="shared" si="31"/>
        <v>10230000</v>
      </c>
      <c r="U57" s="803">
        <v>400000</v>
      </c>
      <c r="V57" s="803">
        <v>5000000</v>
      </c>
      <c r="W57" s="803">
        <f t="shared" si="31"/>
        <v>0</v>
      </c>
      <c r="X57" s="803">
        <f t="shared" si="31"/>
        <v>9058851</v>
      </c>
      <c r="Y57" s="803">
        <f t="shared" si="31"/>
        <v>8380020</v>
      </c>
      <c r="Z57" s="803">
        <v>0</v>
      </c>
      <c r="AA57" s="803">
        <f t="shared" si="31"/>
        <v>102200</v>
      </c>
      <c r="AB57" s="803">
        <f t="shared" si="31"/>
        <v>1082400</v>
      </c>
      <c r="AC57" s="803"/>
      <c r="AD57" s="803">
        <f t="shared" si="31"/>
        <v>0</v>
      </c>
      <c r="AE57" s="803">
        <f t="shared" si="31"/>
        <v>0</v>
      </c>
      <c r="AF57" s="803">
        <f t="shared" si="31"/>
        <v>0</v>
      </c>
      <c r="AG57" s="803">
        <f>SUM(S57,T57,U57,V57,W57,X57,Y57,Z57,AB57,AC57,AE57,AD57,AF57)</f>
        <v>163733427</v>
      </c>
      <c r="AH57" s="803">
        <f t="shared" si="31"/>
        <v>0</v>
      </c>
      <c r="AI57" s="803">
        <f t="shared" si="31"/>
        <v>0</v>
      </c>
      <c r="AJ57" s="803"/>
      <c r="AK57" s="803">
        <f t="shared" si="31"/>
        <v>0</v>
      </c>
      <c r="AL57" s="804">
        <f t="shared" si="31"/>
        <v>158333427</v>
      </c>
      <c r="AM57" s="695"/>
      <c r="AN57" s="552">
        <f t="shared" ref="AN57:AT57" si="32">SUM(AN58:AN107)</f>
        <v>42750025.290000029</v>
      </c>
      <c r="AO57" s="551">
        <v>1929000</v>
      </c>
      <c r="AP57" s="551">
        <f t="shared" si="32"/>
        <v>0</v>
      </c>
      <c r="AQ57" s="551">
        <f t="shared" si="32"/>
        <v>1666000</v>
      </c>
      <c r="AR57" s="551">
        <f t="shared" si="32"/>
        <v>0</v>
      </c>
      <c r="AS57" s="551">
        <f t="shared" si="32"/>
        <v>0</v>
      </c>
      <c r="AT57" s="551">
        <f t="shared" si="32"/>
        <v>1785000</v>
      </c>
      <c r="AU57" s="555">
        <f t="shared" si="27"/>
        <v>48130025.290000029</v>
      </c>
      <c r="AV57" s="592"/>
    </row>
    <row r="58" spans="1:48" s="586" customFormat="1" hidden="1" outlineLevel="1" x14ac:dyDescent="0.25">
      <c r="A58" s="705">
        <v>1</v>
      </c>
      <c r="B58" s="631" t="s">
        <v>22</v>
      </c>
      <c r="C58" s="632" t="s">
        <v>1272</v>
      </c>
      <c r="D58" s="633" t="s">
        <v>1270</v>
      </c>
      <c r="E58" s="634" t="s">
        <v>1271</v>
      </c>
      <c r="F58" s="635">
        <v>32</v>
      </c>
      <c r="G58" s="636">
        <v>42736</v>
      </c>
      <c r="H58" s="805">
        <v>325700</v>
      </c>
      <c r="I58" s="806"/>
      <c r="J58" s="807"/>
      <c r="K58" s="806"/>
      <c r="L58" s="808"/>
      <c r="M58" s="808">
        <f>SUM(H58:L58)</f>
        <v>325700</v>
      </c>
      <c r="N58" s="807"/>
      <c r="O58" s="809"/>
      <c r="P58" s="809"/>
      <c r="Q58" s="810">
        <f t="shared" ref="Q58:Q107" si="33">ROUND(SUM(M58+P58),-2)</f>
        <v>325700</v>
      </c>
      <c r="R58" s="807"/>
      <c r="S58" s="811">
        <f t="shared" ref="S58:S89" si="34">SUM(M58*12)+L58</f>
        <v>3908400</v>
      </c>
      <c r="T58" s="809">
        <v>400000</v>
      </c>
      <c r="U58" s="811"/>
      <c r="V58" s="811"/>
      <c r="W58" s="811"/>
      <c r="X58" s="811"/>
      <c r="Y58" s="811">
        <f t="shared" ref="Y58:Y98" si="35">(168980*AM58)/12</f>
        <v>168980</v>
      </c>
      <c r="Z58" s="811"/>
      <c r="AA58" s="805"/>
      <c r="AB58" s="809">
        <f>SUM(AA58*12)</f>
        <v>0</v>
      </c>
      <c r="AC58" s="811"/>
      <c r="AD58" s="811"/>
      <c r="AE58" s="812"/>
      <c r="AF58" s="811"/>
      <c r="AG58" s="812">
        <f t="shared" ref="AG58:AG89" si="36">SUM(S58,T58,U58,V58,W58,X58,Y58,Z58,AB58,AC58,AD58,AE58,AF58)</f>
        <v>4477380</v>
      </c>
      <c r="AH58" s="811"/>
      <c r="AI58" s="811"/>
      <c r="AJ58" s="811"/>
      <c r="AK58" s="812">
        <f t="shared" ref="AK58:AK89" si="37">SUM(AH58,AI58,AJ58)</f>
        <v>0</v>
      </c>
      <c r="AL58" s="813">
        <f t="shared" ref="AL58:AL89" si="38">SUM(AG58,AK58)</f>
        <v>4477380</v>
      </c>
      <c r="AM58" s="698">
        <v>12</v>
      </c>
      <c r="AN58" s="529">
        <f t="shared" ref="AN58:AN107" si="39">SUM(AL58*0.27)</f>
        <v>1208892.6000000001</v>
      </c>
      <c r="AO58" s="526"/>
      <c r="AP58" s="526"/>
      <c r="AQ58" s="525">
        <v>33320</v>
      </c>
      <c r="AR58" s="525"/>
      <c r="AS58" s="525"/>
      <c r="AT58" s="525">
        <v>35700</v>
      </c>
      <c r="AU58" s="555">
        <f t="shared" si="27"/>
        <v>1277912.6000000001</v>
      </c>
      <c r="AV58" s="585"/>
    </row>
    <row r="59" spans="1:48" s="586" customFormat="1" hidden="1" outlineLevel="1" x14ac:dyDescent="0.25">
      <c r="A59" s="705">
        <v>2</v>
      </c>
      <c r="B59" s="631" t="s">
        <v>22</v>
      </c>
      <c r="C59" s="632" t="s">
        <v>1275</v>
      </c>
      <c r="D59" s="637" t="s">
        <v>1273</v>
      </c>
      <c r="E59" s="638" t="s">
        <v>1274</v>
      </c>
      <c r="F59" s="639">
        <v>27</v>
      </c>
      <c r="G59" s="636">
        <v>42370</v>
      </c>
      <c r="H59" s="808">
        <v>129000</v>
      </c>
      <c r="I59" s="806"/>
      <c r="J59" s="807"/>
      <c r="K59" s="806"/>
      <c r="L59" s="808"/>
      <c r="M59" s="808">
        <v>129000</v>
      </c>
      <c r="N59" s="807"/>
      <c r="O59" s="809"/>
      <c r="P59" s="809"/>
      <c r="Q59" s="810">
        <f t="shared" si="33"/>
        <v>129000</v>
      </c>
      <c r="R59" s="807"/>
      <c r="S59" s="811">
        <f t="shared" si="34"/>
        <v>1548000</v>
      </c>
      <c r="T59" s="809">
        <v>120000</v>
      </c>
      <c r="U59" s="811"/>
      <c r="V59" s="811"/>
      <c r="W59" s="811"/>
      <c r="X59" s="811"/>
      <c r="Y59" s="811">
        <f t="shared" si="35"/>
        <v>168980</v>
      </c>
      <c r="Z59" s="811"/>
      <c r="AA59" s="805"/>
      <c r="AB59" s="809"/>
      <c r="AC59" s="811"/>
      <c r="AD59" s="811"/>
      <c r="AE59" s="812"/>
      <c r="AF59" s="811"/>
      <c r="AG59" s="812">
        <f t="shared" si="36"/>
        <v>1836980</v>
      </c>
      <c r="AH59" s="811"/>
      <c r="AI59" s="811"/>
      <c r="AJ59" s="811"/>
      <c r="AK59" s="812">
        <f t="shared" si="37"/>
        <v>0</v>
      </c>
      <c r="AL59" s="813">
        <f t="shared" si="38"/>
        <v>1836980</v>
      </c>
      <c r="AM59" s="698">
        <v>12</v>
      </c>
      <c r="AN59" s="529">
        <f t="shared" si="39"/>
        <v>495984.60000000003</v>
      </c>
      <c r="AO59" s="526"/>
      <c r="AP59" s="526"/>
      <c r="AQ59" s="525">
        <v>33320</v>
      </c>
      <c r="AR59" s="525"/>
      <c r="AS59" s="525"/>
      <c r="AT59" s="525">
        <v>35700</v>
      </c>
      <c r="AU59" s="555">
        <f t="shared" si="27"/>
        <v>565004.60000000009</v>
      </c>
      <c r="AV59" s="585"/>
    </row>
    <row r="60" spans="1:48" s="586" customFormat="1" hidden="1" outlineLevel="1" x14ac:dyDescent="0.25">
      <c r="A60" s="705">
        <v>3</v>
      </c>
      <c r="B60" s="631" t="s">
        <v>22</v>
      </c>
      <c r="C60" s="632" t="s">
        <v>1277</v>
      </c>
      <c r="D60" s="633" t="s">
        <v>1270</v>
      </c>
      <c r="E60" s="634" t="s">
        <v>1276</v>
      </c>
      <c r="F60" s="635">
        <v>32</v>
      </c>
      <c r="G60" s="636">
        <v>42736</v>
      </c>
      <c r="H60" s="805">
        <v>334300</v>
      </c>
      <c r="I60" s="814"/>
      <c r="J60" s="807"/>
      <c r="K60" s="814"/>
      <c r="L60" s="808"/>
      <c r="M60" s="808">
        <f>SUM(H60:K60)</f>
        <v>334300</v>
      </c>
      <c r="N60" s="807"/>
      <c r="O60" s="811"/>
      <c r="P60" s="811"/>
      <c r="Q60" s="810">
        <f t="shared" si="33"/>
        <v>334300</v>
      </c>
      <c r="R60" s="807"/>
      <c r="S60" s="811">
        <f t="shared" si="34"/>
        <v>4011600</v>
      </c>
      <c r="T60" s="809">
        <v>300000</v>
      </c>
      <c r="U60" s="811"/>
      <c r="V60" s="811"/>
      <c r="W60" s="811"/>
      <c r="X60" s="811"/>
      <c r="Y60" s="811">
        <f t="shared" si="35"/>
        <v>168980</v>
      </c>
      <c r="Z60" s="811"/>
      <c r="AA60" s="810">
        <v>12000</v>
      </c>
      <c r="AB60" s="809">
        <f>SUM(AA60*12)</f>
        <v>144000</v>
      </c>
      <c r="AC60" s="811"/>
      <c r="AD60" s="811"/>
      <c r="AE60" s="812"/>
      <c r="AF60" s="811"/>
      <c r="AG60" s="812">
        <f t="shared" si="36"/>
        <v>4624580</v>
      </c>
      <c r="AH60" s="811"/>
      <c r="AI60" s="811"/>
      <c r="AJ60" s="811"/>
      <c r="AK60" s="812">
        <f t="shared" si="37"/>
        <v>0</v>
      </c>
      <c r="AL60" s="813">
        <f t="shared" si="38"/>
        <v>4624580</v>
      </c>
      <c r="AM60" s="698">
        <v>12</v>
      </c>
      <c r="AN60" s="529">
        <f t="shared" si="39"/>
        <v>1248636.6000000001</v>
      </c>
      <c r="AO60" s="526"/>
      <c r="AP60" s="526"/>
      <c r="AQ60" s="525">
        <v>33320</v>
      </c>
      <c r="AR60" s="525"/>
      <c r="AS60" s="525"/>
      <c r="AT60" s="525">
        <v>35700</v>
      </c>
      <c r="AU60" s="555">
        <f t="shared" si="27"/>
        <v>1317656.6000000001</v>
      </c>
      <c r="AV60" s="585"/>
    </row>
    <row r="61" spans="1:48" s="586" customFormat="1" hidden="1" outlineLevel="1" x14ac:dyDescent="0.25">
      <c r="A61" s="705">
        <v>4</v>
      </c>
      <c r="B61" s="631" t="s">
        <v>22</v>
      </c>
      <c r="C61" s="632" t="s">
        <v>1279</v>
      </c>
      <c r="D61" s="633" t="s">
        <v>1270</v>
      </c>
      <c r="E61" s="634" t="s">
        <v>1278</v>
      </c>
      <c r="F61" s="635">
        <v>31</v>
      </c>
      <c r="G61" s="636">
        <v>43101</v>
      </c>
      <c r="H61" s="805">
        <v>291428</v>
      </c>
      <c r="I61" s="806"/>
      <c r="J61" s="807"/>
      <c r="K61" s="806">
        <v>8572</v>
      </c>
      <c r="L61" s="808"/>
      <c r="M61" s="808">
        <f>SUM(H61:K61)</f>
        <v>300000</v>
      </c>
      <c r="N61" s="807"/>
      <c r="O61" s="811"/>
      <c r="P61" s="811"/>
      <c r="Q61" s="810">
        <f t="shared" si="33"/>
        <v>300000</v>
      </c>
      <c r="R61" s="807"/>
      <c r="S61" s="811">
        <f t="shared" si="34"/>
        <v>3600000</v>
      </c>
      <c r="T61" s="811">
        <v>250000</v>
      </c>
      <c r="U61" s="811"/>
      <c r="V61" s="811"/>
      <c r="W61" s="811"/>
      <c r="X61" s="811">
        <f>H61*2</f>
        <v>582856</v>
      </c>
      <c r="Y61" s="811">
        <f t="shared" si="35"/>
        <v>168980</v>
      </c>
      <c r="Z61" s="811"/>
      <c r="AA61" s="805"/>
      <c r="AB61" s="809">
        <f>SUM(AA61*12)</f>
        <v>0</v>
      </c>
      <c r="AC61" s="811"/>
      <c r="AD61" s="811"/>
      <c r="AE61" s="812"/>
      <c r="AF61" s="811"/>
      <c r="AG61" s="812">
        <f t="shared" si="36"/>
        <v>4601836</v>
      </c>
      <c r="AH61" s="811"/>
      <c r="AI61" s="811"/>
      <c r="AJ61" s="811"/>
      <c r="AK61" s="812">
        <f t="shared" si="37"/>
        <v>0</v>
      </c>
      <c r="AL61" s="813">
        <f t="shared" si="38"/>
        <v>4601836</v>
      </c>
      <c r="AM61" s="698">
        <v>12</v>
      </c>
      <c r="AN61" s="529">
        <f t="shared" si="39"/>
        <v>1242495.72</v>
      </c>
      <c r="AO61" s="526"/>
      <c r="AP61" s="526"/>
      <c r="AQ61" s="525">
        <v>33320</v>
      </c>
      <c r="AR61" s="525"/>
      <c r="AS61" s="525"/>
      <c r="AT61" s="525">
        <v>35700</v>
      </c>
      <c r="AU61" s="555">
        <f t="shared" si="27"/>
        <v>1311515.72</v>
      </c>
      <c r="AV61" s="585"/>
    </row>
    <row r="62" spans="1:48" s="586" customFormat="1" hidden="1" outlineLevel="1" x14ac:dyDescent="0.25">
      <c r="A62" s="705">
        <v>5</v>
      </c>
      <c r="B62" s="631" t="s">
        <v>22</v>
      </c>
      <c r="C62" s="632" t="s">
        <v>1281</v>
      </c>
      <c r="D62" s="633" t="s">
        <v>1270</v>
      </c>
      <c r="E62" s="634" t="s">
        <v>1280</v>
      </c>
      <c r="F62" s="635">
        <v>31</v>
      </c>
      <c r="G62" s="636">
        <v>42370</v>
      </c>
      <c r="H62" s="815">
        <v>291437</v>
      </c>
      <c r="I62" s="814"/>
      <c r="J62" s="807"/>
      <c r="K62" s="816"/>
      <c r="L62" s="808"/>
      <c r="M62" s="808">
        <f>SUM(H62:K62)</f>
        <v>291437</v>
      </c>
      <c r="N62" s="807"/>
      <c r="O62" s="811"/>
      <c r="P62" s="811"/>
      <c r="Q62" s="810">
        <f t="shared" si="33"/>
        <v>291400</v>
      </c>
      <c r="R62" s="807"/>
      <c r="S62" s="811">
        <f t="shared" si="34"/>
        <v>3497244</v>
      </c>
      <c r="T62" s="811">
        <v>250000</v>
      </c>
      <c r="U62" s="811"/>
      <c r="V62" s="811"/>
      <c r="W62" s="811"/>
      <c r="X62" s="811"/>
      <c r="Y62" s="811">
        <f t="shared" si="35"/>
        <v>168980</v>
      </c>
      <c r="Z62" s="811"/>
      <c r="AA62" s="810">
        <v>12000</v>
      </c>
      <c r="AB62" s="809">
        <f>SUM(AA62*12)</f>
        <v>144000</v>
      </c>
      <c r="AC62" s="811"/>
      <c r="AD62" s="811"/>
      <c r="AE62" s="812"/>
      <c r="AF62" s="811"/>
      <c r="AG62" s="812">
        <f t="shared" si="36"/>
        <v>4060224</v>
      </c>
      <c r="AH62" s="811"/>
      <c r="AI62" s="811"/>
      <c r="AJ62" s="811"/>
      <c r="AK62" s="812">
        <f t="shared" si="37"/>
        <v>0</v>
      </c>
      <c r="AL62" s="813">
        <f t="shared" si="38"/>
        <v>4060224</v>
      </c>
      <c r="AM62" s="698">
        <v>12</v>
      </c>
      <c r="AN62" s="529">
        <f t="shared" si="39"/>
        <v>1096260.48</v>
      </c>
      <c r="AO62" s="526"/>
      <c r="AP62" s="526"/>
      <c r="AQ62" s="525">
        <v>33320</v>
      </c>
      <c r="AR62" s="525"/>
      <c r="AS62" s="525"/>
      <c r="AT62" s="525">
        <v>35700</v>
      </c>
      <c r="AU62" s="555">
        <f t="shared" si="27"/>
        <v>1165280.48</v>
      </c>
      <c r="AV62" s="585"/>
    </row>
    <row r="63" spans="1:48" s="586" customFormat="1" hidden="1" outlineLevel="1" x14ac:dyDescent="0.25">
      <c r="A63" s="705">
        <v>6</v>
      </c>
      <c r="B63" s="631" t="s">
        <v>22</v>
      </c>
      <c r="C63" s="632" t="s">
        <v>1284</v>
      </c>
      <c r="D63" s="640" t="s">
        <v>1282</v>
      </c>
      <c r="E63" s="634" t="s">
        <v>1283</v>
      </c>
      <c r="F63" s="635">
        <v>32</v>
      </c>
      <c r="G63" s="636">
        <v>43101</v>
      </c>
      <c r="H63" s="805">
        <v>308627</v>
      </c>
      <c r="I63" s="814"/>
      <c r="J63" s="807"/>
      <c r="K63" s="814">
        <v>68573</v>
      </c>
      <c r="L63" s="808"/>
      <c r="M63" s="808">
        <f>SUM(H63:K63)</f>
        <v>377200</v>
      </c>
      <c r="N63" s="807"/>
      <c r="O63" s="811"/>
      <c r="P63" s="811"/>
      <c r="Q63" s="810">
        <f t="shared" si="33"/>
        <v>377200</v>
      </c>
      <c r="R63" s="807"/>
      <c r="S63" s="811">
        <f t="shared" si="34"/>
        <v>4526400</v>
      </c>
      <c r="T63" s="809">
        <v>300000</v>
      </c>
      <c r="U63" s="811"/>
      <c r="V63" s="811"/>
      <c r="W63" s="811"/>
      <c r="X63" s="811"/>
      <c r="Y63" s="811">
        <f t="shared" si="35"/>
        <v>168980</v>
      </c>
      <c r="Z63" s="811"/>
      <c r="AA63" s="810">
        <v>1200</v>
      </c>
      <c r="AB63" s="809">
        <f>SUM(AA63*12)</f>
        <v>14400</v>
      </c>
      <c r="AC63" s="811"/>
      <c r="AD63" s="811"/>
      <c r="AE63" s="812"/>
      <c r="AF63" s="811"/>
      <c r="AG63" s="812">
        <f t="shared" si="36"/>
        <v>5009780</v>
      </c>
      <c r="AH63" s="811"/>
      <c r="AI63" s="811"/>
      <c r="AJ63" s="811"/>
      <c r="AK63" s="812">
        <f t="shared" si="37"/>
        <v>0</v>
      </c>
      <c r="AL63" s="813">
        <f t="shared" si="38"/>
        <v>5009780</v>
      </c>
      <c r="AM63" s="698">
        <v>12</v>
      </c>
      <c r="AN63" s="529">
        <f t="shared" si="39"/>
        <v>1352640.6</v>
      </c>
      <c r="AO63" s="526"/>
      <c r="AP63" s="526"/>
      <c r="AQ63" s="525">
        <v>33320</v>
      </c>
      <c r="AR63" s="525"/>
      <c r="AS63" s="525"/>
      <c r="AT63" s="525">
        <v>35700</v>
      </c>
      <c r="AU63" s="555">
        <f t="shared" si="27"/>
        <v>1421660.6</v>
      </c>
      <c r="AV63" s="585"/>
    </row>
    <row r="64" spans="1:48" s="586" customFormat="1" hidden="1" outlineLevel="1" x14ac:dyDescent="0.25">
      <c r="A64" s="705">
        <v>7</v>
      </c>
      <c r="B64" s="631" t="s">
        <v>22</v>
      </c>
      <c r="C64" s="632" t="s">
        <v>1286</v>
      </c>
      <c r="D64" s="633" t="s">
        <v>1270</v>
      </c>
      <c r="E64" s="634" t="s">
        <v>1285</v>
      </c>
      <c r="F64" s="635">
        <v>31</v>
      </c>
      <c r="G64" s="636">
        <v>42736</v>
      </c>
      <c r="H64" s="805">
        <v>282900</v>
      </c>
      <c r="I64" s="814"/>
      <c r="J64" s="807"/>
      <c r="K64" s="814"/>
      <c r="L64" s="808"/>
      <c r="M64" s="808">
        <f>SUM(H64:K64)</f>
        <v>282900</v>
      </c>
      <c r="N64" s="807"/>
      <c r="O64" s="811"/>
      <c r="P64" s="811"/>
      <c r="Q64" s="810">
        <f t="shared" si="33"/>
        <v>282900</v>
      </c>
      <c r="R64" s="807"/>
      <c r="S64" s="811">
        <f t="shared" si="34"/>
        <v>3394800</v>
      </c>
      <c r="T64" s="811">
        <v>250000</v>
      </c>
      <c r="U64" s="811"/>
      <c r="V64" s="811"/>
      <c r="W64" s="811"/>
      <c r="X64" s="811"/>
      <c r="Y64" s="811">
        <f t="shared" si="35"/>
        <v>168980</v>
      </c>
      <c r="Z64" s="811"/>
      <c r="AA64" s="810"/>
      <c r="AB64" s="809">
        <f>SUM(AA64*12)</f>
        <v>0</v>
      </c>
      <c r="AC64" s="811"/>
      <c r="AD64" s="811"/>
      <c r="AE64" s="812"/>
      <c r="AF64" s="811"/>
      <c r="AG64" s="812">
        <f t="shared" si="36"/>
        <v>3813780</v>
      </c>
      <c r="AH64" s="811"/>
      <c r="AI64" s="811"/>
      <c r="AJ64" s="811"/>
      <c r="AK64" s="812">
        <f t="shared" si="37"/>
        <v>0</v>
      </c>
      <c r="AL64" s="813">
        <f t="shared" si="38"/>
        <v>3813780</v>
      </c>
      <c r="AM64" s="698">
        <v>12</v>
      </c>
      <c r="AN64" s="529">
        <f t="shared" si="39"/>
        <v>1029720.6000000001</v>
      </c>
      <c r="AO64" s="526"/>
      <c r="AP64" s="526"/>
      <c r="AQ64" s="525">
        <v>33320</v>
      </c>
      <c r="AR64" s="525"/>
      <c r="AS64" s="525"/>
      <c r="AT64" s="525">
        <v>35700</v>
      </c>
      <c r="AU64" s="555">
        <f t="shared" si="27"/>
        <v>1098740.6000000001</v>
      </c>
      <c r="AV64" s="585"/>
    </row>
    <row r="65" spans="1:48" s="586" customFormat="1" hidden="1" outlineLevel="1" x14ac:dyDescent="0.25">
      <c r="A65" s="705">
        <v>8</v>
      </c>
      <c r="B65" s="631" t="s">
        <v>22</v>
      </c>
      <c r="C65" s="632" t="s">
        <v>1288</v>
      </c>
      <c r="D65" s="637" t="s">
        <v>1273</v>
      </c>
      <c r="E65" s="641" t="s">
        <v>1287</v>
      </c>
      <c r="F65" s="639">
        <v>27</v>
      </c>
      <c r="G65" s="636">
        <v>42736</v>
      </c>
      <c r="H65" s="808">
        <v>129000</v>
      </c>
      <c r="I65" s="814"/>
      <c r="J65" s="807"/>
      <c r="K65" s="814"/>
      <c r="L65" s="808"/>
      <c r="M65" s="808">
        <v>129000</v>
      </c>
      <c r="N65" s="807"/>
      <c r="O65" s="811"/>
      <c r="P65" s="811"/>
      <c r="Q65" s="810">
        <f t="shared" si="33"/>
        <v>129000</v>
      </c>
      <c r="R65" s="807"/>
      <c r="S65" s="811">
        <f t="shared" si="34"/>
        <v>1548000</v>
      </c>
      <c r="T65" s="809">
        <v>120000</v>
      </c>
      <c r="U65" s="811"/>
      <c r="V65" s="811"/>
      <c r="W65" s="811"/>
      <c r="X65" s="811"/>
      <c r="Y65" s="811">
        <f t="shared" si="35"/>
        <v>168980</v>
      </c>
      <c r="Z65" s="811"/>
      <c r="AA65" s="810">
        <v>12000</v>
      </c>
      <c r="AB65" s="809"/>
      <c r="AC65" s="811"/>
      <c r="AD65" s="811"/>
      <c r="AE65" s="812"/>
      <c r="AF65" s="811"/>
      <c r="AG65" s="812">
        <f t="shared" si="36"/>
        <v>1836980</v>
      </c>
      <c r="AH65" s="811"/>
      <c r="AI65" s="811"/>
      <c r="AJ65" s="811"/>
      <c r="AK65" s="812">
        <f t="shared" si="37"/>
        <v>0</v>
      </c>
      <c r="AL65" s="813">
        <f t="shared" si="38"/>
        <v>1836980</v>
      </c>
      <c r="AM65" s="698">
        <v>12</v>
      </c>
      <c r="AN65" s="529">
        <f t="shared" si="39"/>
        <v>495984.60000000003</v>
      </c>
      <c r="AO65" s="526"/>
      <c r="AP65" s="526"/>
      <c r="AQ65" s="525">
        <v>33320</v>
      </c>
      <c r="AR65" s="525"/>
      <c r="AS65" s="525"/>
      <c r="AT65" s="525">
        <v>35700</v>
      </c>
      <c r="AU65" s="555">
        <f t="shared" si="27"/>
        <v>565004.60000000009</v>
      </c>
      <c r="AV65" s="585"/>
    </row>
    <row r="66" spans="1:48" s="586" customFormat="1" hidden="1" outlineLevel="1" x14ac:dyDescent="0.25">
      <c r="A66" s="705">
        <v>9</v>
      </c>
      <c r="B66" s="631" t="s">
        <v>22</v>
      </c>
      <c r="C66" s="632" t="s">
        <v>1291</v>
      </c>
      <c r="D66" s="640" t="s">
        <v>1289</v>
      </c>
      <c r="E66" s="634" t="s">
        <v>1290</v>
      </c>
      <c r="F66" s="635">
        <v>27</v>
      </c>
      <c r="G66" s="636">
        <v>43101</v>
      </c>
      <c r="H66" s="808">
        <v>129000</v>
      </c>
      <c r="I66" s="806"/>
      <c r="J66" s="807"/>
      <c r="K66" s="806"/>
      <c r="L66" s="808"/>
      <c r="M66" s="808">
        <v>129000</v>
      </c>
      <c r="N66" s="807"/>
      <c r="O66" s="811"/>
      <c r="P66" s="811"/>
      <c r="Q66" s="810">
        <f t="shared" si="33"/>
        <v>129000</v>
      </c>
      <c r="R66" s="807"/>
      <c r="S66" s="811">
        <f t="shared" si="34"/>
        <v>1548000</v>
      </c>
      <c r="T66" s="809">
        <v>120000</v>
      </c>
      <c r="U66" s="811"/>
      <c r="V66" s="811"/>
      <c r="W66" s="811"/>
      <c r="X66" s="811"/>
      <c r="Y66" s="811">
        <f t="shared" si="35"/>
        <v>168980</v>
      </c>
      <c r="Z66" s="811"/>
      <c r="AA66" s="805"/>
      <c r="AB66" s="809">
        <f t="shared" ref="AB66:AB72" si="40">SUM(AA66*12)</f>
        <v>0</v>
      </c>
      <c r="AC66" s="811"/>
      <c r="AD66" s="811"/>
      <c r="AE66" s="812"/>
      <c r="AF66" s="811"/>
      <c r="AG66" s="812">
        <f t="shared" si="36"/>
        <v>1836980</v>
      </c>
      <c r="AH66" s="811"/>
      <c r="AI66" s="811"/>
      <c r="AJ66" s="811"/>
      <c r="AK66" s="812">
        <f t="shared" si="37"/>
        <v>0</v>
      </c>
      <c r="AL66" s="813">
        <f t="shared" si="38"/>
        <v>1836980</v>
      </c>
      <c r="AM66" s="698">
        <v>12</v>
      </c>
      <c r="AN66" s="529">
        <f t="shared" si="39"/>
        <v>495984.60000000003</v>
      </c>
      <c r="AO66" s="526"/>
      <c r="AP66" s="526"/>
      <c r="AQ66" s="525">
        <v>33320</v>
      </c>
      <c r="AR66" s="525"/>
      <c r="AS66" s="525"/>
      <c r="AT66" s="525">
        <v>35700</v>
      </c>
      <c r="AU66" s="555">
        <f t="shared" si="27"/>
        <v>565004.60000000009</v>
      </c>
      <c r="AV66" s="585"/>
    </row>
    <row r="67" spans="1:48" s="586" customFormat="1" hidden="1" outlineLevel="1" x14ac:dyDescent="0.25">
      <c r="A67" s="705">
        <v>10</v>
      </c>
      <c r="B67" s="631" t="s">
        <v>22</v>
      </c>
      <c r="C67" s="632" t="s">
        <v>1293</v>
      </c>
      <c r="D67" s="633" t="s">
        <v>1270</v>
      </c>
      <c r="E67" s="641" t="s">
        <v>1292</v>
      </c>
      <c r="F67" s="639">
        <v>30</v>
      </c>
      <c r="G67" s="636">
        <v>43101</v>
      </c>
      <c r="H67" s="805">
        <v>171400</v>
      </c>
      <c r="I67" s="806"/>
      <c r="J67" s="807"/>
      <c r="K67" s="806"/>
      <c r="L67" s="808"/>
      <c r="M67" s="808">
        <f>SUM(H67:K67)</f>
        <v>171400</v>
      </c>
      <c r="N67" s="807"/>
      <c r="O67" s="811"/>
      <c r="P67" s="811"/>
      <c r="Q67" s="810">
        <f t="shared" si="33"/>
        <v>171400</v>
      </c>
      <c r="R67" s="807"/>
      <c r="S67" s="811">
        <f t="shared" si="34"/>
        <v>2056800</v>
      </c>
      <c r="T67" s="811">
        <v>170000</v>
      </c>
      <c r="U67" s="811"/>
      <c r="V67" s="811"/>
      <c r="W67" s="811"/>
      <c r="X67" s="811"/>
      <c r="Y67" s="811">
        <f t="shared" si="35"/>
        <v>168980</v>
      </c>
      <c r="Z67" s="811"/>
      <c r="AA67" s="805">
        <v>12000</v>
      </c>
      <c r="AB67" s="809">
        <f t="shared" si="40"/>
        <v>144000</v>
      </c>
      <c r="AC67" s="811"/>
      <c r="AD67" s="811"/>
      <c r="AE67" s="812"/>
      <c r="AF67" s="811"/>
      <c r="AG67" s="812">
        <f t="shared" si="36"/>
        <v>2539780</v>
      </c>
      <c r="AH67" s="811"/>
      <c r="AI67" s="811"/>
      <c r="AJ67" s="811"/>
      <c r="AK67" s="812">
        <f t="shared" si="37"/>
        <v>0</v>
      </c>
      <c r="AL67" s="813">
        <f t="shared" si="38"/>
        <v>2539780</v>
      </c>
      <c r="AM67" s="698">
        <v>12</v>
      </c>
      <c r="AN67" s="529">
        <f t="shared" si="39"/>
        <v>685740.60000000009</v>
      </c>
      <c r="AO67" s="526"/>
      <c r="AP67" s="526"/>
      <c r="AQ67" s="525">
        <v>33320</v>
      </c>
      <c r="AR67" s="525"/>
      <c r="AS67" s="525"/>
      <c r="AT67" s="525">
        <v>35700</v>
      </c>
      <c r="AU67" s="555">
        <f t="shared" si="27"/>
        <v>754760.60000000009</v>
      </c>
      <c r="AV67" s="585"/>
    </row>
    <row r="68" spans="1:48" s="586" customFormat="1" hidden="1" outlineLevel="1" x14ac:dyDescent="0.25">
      <c r="A68" s="705">
        <v>11</v>
      </c>
      <c r="B68" s="631" t="s">
        <v>22</v>
      </c>
      <c r="C68" s="632" t="s">
        <v>1295</v>
      </c>
      <c r="D68" s="633" t="s">
        <v>1270</v>
      </c>
      <c r="E68" s="634" t="s">
        <v>1294</v>
      </c>
      <c r="F68" s="635">
        <v>31</v>
      </c>
      <c r="G68" s="636">
        <v>42370</v>
      </c>
      <c r="H68" s="805">
        <v>248579</v>
      </c>
      <c r="I68" s="814"/>
      <c r="J68" s="807"/>
      <c r="K68" s="814"/>
      <c r="L68" s="808"/>
      <c r="M68" s="808">
        <f>SUM(H68:K68)</f>
        <v>248579</v>
      </c>
      <c r="N68" s="807"/>
      <c r="O68" s="811"/>
      <c r="P68" s="811"/>
      <c r="Q68" s="810">
        <f t="shared" si="33"/>
        <v>248600</v>
      </c>
      <c r="R68" s="807"/>
      <c r="S68" s="811">
        <f t="shared" si="34"/>
        <v>2982948</v>
      </c>
      <c r="T68" s="811">
        <v>250000</v>
      </c>
      <c r="U68" s="811"/>
      <c r="V68" s="811"/>
      <c r="W68" s="811"/>
      <c r="X68" s="811"/>
      <c r="Y68" s="811">
        <f t="shared" si="35"/>
        <v>168980</v>
      </c>
      <c r="Z68" s="811"/>
      <c r="AA68" s="810"/>
      <c r="AB68" s="809">
        <f t="shared" si="40"/>
        <v>0</v>
      </c>
      <c r="AC68" s="811"/>
      <c r="AD68" s="811"/>
      <c r="AE68" s="812"/>
      <c r="AF68" s="811"/>
      <c r="AG68" s="812">
        <f t="shared" si="36"/>
        <v>3401928</v>
      </c>
      <c r="AH68" s="811"/>
      <c r="AI68" s="811"/>
      <c r="AJ68" s="811"/>
      <c r="AK68" s="812">
        <f t="shared" si="37"/>
        <v>0</v>
      </c>
      <c r="AL68" s="813">
        <f t="shared" si="38"/>
        <v>3401928</v>
      </c>
      <c r="AM68" s="698">
        <v>12</v>
      </c>
      <c r="AN68" s="529">
        <f t="shared" si="39"/>
        <v>918520.56</v>
      </c>
      <c r="AO68" s="526"/>
      <c r="AP68" s="526"/>
      <c r="AQ68" s="525">
        <v>33320</v>
      </c>
      <c r="AR68" s="525"/>
      <c r="AS68" s="525"/>
      <c r="AT68" s="525">
        <v>35700</v>
      </c>
      <c r="AU68" s="555">
        <f t="shared" si="27"/>
        <v>987540.56</v>
      </c>
      <c r="AV68" s="585"/>
    </row>
    <row r="69" spans="1:48" s="586" customFormat="1" hidden="1" outlineLevel="1" x14ac:dyDescent="0.25">
      <c r="A69" s="705">
        <v>12</v>
      </c>
      <c r="B69" s="631" t="s">
        <v>22</v>
      </c>
      <c r="C69" s="632" t="s">
        <v>1296</v>
      </c>
      <c r="D69" s="633" t="s">
        <v>1270</v>
      </c>
      <c r="E69" s="634" t="s">
        <v>1276</v>
      </c>
      <c r="F69" s="635">
        <v>32</v>
      </c>
      <c r="G69" s="636">
        <v>42370</v>
      </c>
      <c r="H69" s="815">
        <v>317152</v>
      </c>
      <c r="I69" s="817"/>
      <c r="J69" s="807"/>
      <c r="K69" s="817"/>
      <c r="L69" s="808"/>
      <c r="M69" s="808">
        <f>SUM(H69:K69)</f>
        <v>317152</v>
      </c>
      <c r="N69" s="807"/>
      <c r="O69" s="811"/>
      <c r="P69" s="811"/>
      <c r="Q69" s="810">
        <f t="shared" si="33"/>
        <v>317200</v>
      </c>
      <c r="R69" s="807"/>
      <c r="S69" s="811">
        <f t="shared" si="34"/>
        <v>3805824</v>
      </c>
      <c r="T69" s="811">
        <v>300000</v>
      </c>
      <c r="U69" s="811"/>
      <c r="V69" s="811"/>
      <c r="W69" s="811"/>
      <c r="X69" s="811"/>
      <c r="Y69" s="811">
        <f t="shared" si="35"/>
        <v>168980</v>
      </c>
      <c r="Z69" s="811"/>
      <c r="AA69" s="815"/>
      <c r="AB69" s="809">
        <f t="shared" si="40"/>
        <v>0</v>
      </c>
      <c r="AC69" s="811"/>
      <c r="AD69" s="811"/>
      <c r="AE69" s="812"/>
      <c r="AF69" s="811"/>
      <c r="AG69" s="812">
        <f t="shared" si="36"/>
        <v>4274804</v>
      </c>
      <c r="AH69" s="811"/>
      <c r="AI69" s="811"/>
      <c r="AJ69" s="811"/>
      <c r="AK69" s="812">
        <f t="shared" si="37"/>
        <v>0</v>
      </c>
      <c r="AL69" s="813">
        <f t="shared" si="38"/>
        <v>4274804</v>
      </c>
      <c r="AM69" s="698">
        <v>12</v>
      </c>
      <c r="AN69" s="529">
        <f t="shared" si="39"/>
        <v>1154197.08</v>
      </c>
      <c r="AO69" s="526"/>
      <c r="AP69" s="526"/>
      <c r="AQ69" s="525">
        <v>33320</v>
      </c>
      <c r="AR69" s="525"/>
      <c r="AS69" s="525"/>
      <c r="AT69" s="525">
        <v>35700</v>
      </c>
      <c r="AU69" s="555">
        <f t="shared" si="27"/>
        <v>1223217.08</v>
      </c>
      <c r="AV69" s="585"/>
    </row>
    <row r="70" spans="1:48" s="586" customFormat="1" hidden="1" outlineLevel="1" x14ac:dyDescent="0.25">
      <c r="A70" s="705">
        <v>13</v>
      </c>
      <c r="B70" s="631" t="s">
        <v>22</v>
      </c>
      <c r="C70" s="632" t="s">
        <v>1297</v>
      </c>
      <c r="D70" s="637" t="s">
        <v>1273</v>
      </c>
      <c r="E70" s="634" t="s">
        <v>725</v>
      </c>
      <c r="F70" s="635">
        <v>26</v>
      </c>
      <c r="G70" s="636">
        <v>42736</v>
      </c>
      <c r="H70" s="808">
        <v>129000</v>
      </c>
      <c r="I70" s="818"/>
      <c r="J70" s="807"/>
      <c r="K70" s="818"/>
      <c r="L70" s="808"/>
      <c r="M70" s="808">
        <v>129000</v>
      </c>
      <c r="N70" s="807"/>
      <c r="O70" s="819"/>
      <c r="P70" s="819"/>
      <c r="Q70" s="810">
        <f t="shared" si="33"/>
        <v>129000</v>
      </c>
      <c r="R70" s="807"/>
      <c r="S70" s="811">
        <f t="shared" si="34"/>
        <v>1548000</v>
      </c>
      <c r="T70" s="809">
        <v>120000</v>
      </c>
      <c r="U70" s="819"/>
      <c r="V70" s="819"/>
      <c r="W70" s="819"/>
      <c r="X70" s="819"/>
      <c r="Y70" s="811">
        <f t="shared" si="35"/>
        <v>168980</v>
      </c>
      <c r="Z70" s="819"/>
      <c r="AA70" s="820"/>
      <c r="AB70" s="809">
        <f t="shared" si="40"/>
        <v>0</v>
      </c>
      <c r="AC70" s="819"/>
      <c r="AD70" s="811"/>
      <c r="AE70" s="812"/>
      <c r="AF70" s="819"/>
      <c r="AG70" s="812">
        <f t="shared" si="36"/>
        <v>1836980</v>
      </c>
      <c r="AH70" s="819"/>
      <c r="AI70" s="819"/>
      <c r="AJ70" s="819"/>
      <c r="AK70" s="812">
        <f t="shared" si="37"/>
        <v>0</v>
      </c>
      <c r="AL70" s="813">
        <f t="shared" si="38"/>
        <v>1836980</v>
      </c>
      <c r="AM70" s="698">
        <v>12</v>
      </c>
      <c r="AN70" s="529">
        <f t="shared" si="39"/>
        <v>495984.60000000003</v>
      </c>
      <c r="AO70" s="526"/>
      <c r="AP70" s="526"/>
      <c r="AQ70" s="525">
        <v>33320</v>
      </c>
      <c r="AR70" s="525"/>
      <c r="AS70" s="525"/>
      <c r="AT70" s="525">
        <v>35700</v>
      </c>
      <c r="AU70" s="555">
        <f t="shared" si="27"/>
        <v>565004.60000000009</v>
      </c>
      <c r="AV70" s="585"/>
    </row>
    <row r="71" spans="1:48" s="586" customFormat="1" hidden="1" outlineLevel="1" x14ac:dyDescent="0.25">
      <c r="A71" s="705">
        <v>14</v>
      </c>
      <c r="B71" s="631" t="s">
        <v>22</v>
      </c>
      <c r="C71" s="632" t="s">
        <v>1298</v>
      </c>
      <c r="D71" s="637" t="s">
        <v>1273</v>
      </c>
      <c r="E71" s="634" t="s">
        <v>68</v>
      </c>
      <c r="F71" s="635">
        <v>26</v>
      </c>
      <c r="G71" s="636">
        <v>42370</v>
      </c>
      <c r="H71" s="808">
        <v>129000</v>
      </c>
      <c r="I71" s="806"/>
      <c r="J71" s="807"/>
      <c r="K71" s="806"/>
      <c r="L71" s="808"/>
      <c r="M71" s="808">
        <v>129000</v>
      </c>
      <c r="N71" s="807"/>
      <c r="O71" s="811"/>
      <c r="P71" s="811"/>
      <c r="Q71" s="810">
        <f t="shared" si="33"/>
        <v>129000</v>
      </c>
      <c r="R71" s="807"/>
      <c r="S71" s="811">
        <f t="shared" si="34"/>
        <v>1548000</v>
      </c>
      <c r="T71" s="809">
        <v>120000</v>
      </c>
      <c r="U71" s="811"/>
      <c r="V71" s="811"/>
      <c r="W71" s="811"/>
      <c r="X71" s="811">
        <f>H71*2</f>
        <v>258000</v>
      </c>
      <c r="Y71" s="811">
        <f t="shared" si="35"/>
        <v>168980</v>
      </c>
      <c r="Z71" s="811"/>
      <c r="AA71" s="805"/>
      <c r="AB71" s="809">
        <f t="shared" si="40"/>
        <v>0</v>
      </c>
      <c r="AC71" s="811"/>
      <c r="AD71" s="811"/>
      <c r="AE71" s="812"/>
      <c r="AF71" s="811"/>
      <c r="AG71" s="812">
        <f t="shared" si="36"/>
        <v>2094980</v>
      </c>
      <c r="AH71" s="811"/>
      <c r="AI71" s="811"/>
      <c r="AJ71" s="811"/>
      <c r="AK71" s="812">
        <f t="shared" si="37"/>
        <v>0</v>
      </c>
      <c r="AL71" s="813">
        <f t="shared" si="38"/>
        <v>2094980</v>
      </c>
      <c r="AM71" s="698">
        <v>12</v>
      </c>
      <c r="AN71" s="529">
        <f t="shared" si="39"/>
        <v>565644.60000000009</v>
      </c>
      <c r="AO71" s="526"/>
      <c r="AP71" s="526"/>
      <c r="AQ71" s="525">
        <v>33320</v>
      </c>
      <c r="AR71" s="525"/>
      <c r="AS71" s="525"/>
      <c r="AT71" s="525">
        <v>35700</v>
      </c>
      <c r="AU71" s="555">
        <f t="shared" si="27"/>
        <v>634664.60000000009</v>
      </c>
      <c r="AV71" s="585"/>
    </row>
    <row r="72" spans="1:48" s="586" customFormat="1" hidden="1" outlineLevel="1" x14ac:dyDescent="0.25">
      <c r="A72" s="705">
        <v>15</v>
      </c>
      <c r="B72" s="631" t="s">
        <v>22</v>
      </c>
      <c r="C72" s="632" t="s">
        <v>1299</v>
      </c>
      <c r="D72" s="633" t="s">
        <v>1270</v>
      </c>
      <c r="E72" s="634" t="s">
        <v>1278</v>
      </c>
      <c r="F72" s="635">
        <v>31</v>
      </c>
      <c r="G72" s="636">
        <v>43101</v>
      </c>
      <c r="H72" s="805">
        <v>300000</v>
      </c>
      <c r="I72" s="814"/>
      <c r="J72" s="807"/>
      <c r="K72" s="814"/>
      <c r="L72" s="808"/>
      <c r="M72" s="808">
        <f>SUM(H72:K72)</f>
        <v>300000</v>
      </c>
      <c r="N72" s="807"/>
      <c r="O72" s="811"/>
      <c r="P72" s="811"/>
      <c r="Q72" s="810">
        <f t="shared" si="33"/>
        <v>300000</v>
      </c>
      <c r="R72" s="807"/>
      <c r="S72" s="811">
        <f t="shared" si="34"/>
        <v>3600000</v>
      </c>
      <c r="T72" s="809">
        <v>300000</v>
      </c>
      <c r="U72" s="811"/>
      <c r="V72" s="811"/>
      <c r="W72" s="811"/>
      <c r="X72" s="811"/>
      <c r="Y72" s="811">
        <f t="shared" si="35"/>
        <v>168980</v>
      </c>
      <c r="Z72" s="811"/>
      <c r="AA72" s="810"/>
      <c r="AB72" s="809">
        <f t="shared" si="40"/>
        <v>0</v>
      </c>
      <c r="AC72" s="811"/>
      <c r="AD72" s="811"/>
      <c r="AE72" s="812"/>
      <c r="AF72" s="811"/>
      <c r="AG72" s="812">
        <f t="shared" si="36"/>
        <v>4068980</v>
      </c>
      <c r="AH72" s="811"/>
      <c r="AI72" s="811"/>
      <c r="AJ72" s="811"/>
      <c r="AK72" s="812">
        <f t="shared" si="37"/>
        <v>0</v>
      </c>
      <c r="AL72" s="813">
        <f t="shared" si="38"/>
        <v>4068980</v>
      </c>
      <c r="AM72" s="698">
        <v>12</v>
      </c>
      <c r="AN72" s="529">
        <f t="shared" si="39"/>
        <v>1098624.6000000001</v>
      </c>
      <c r="AO72" s="526"/>
      <c r="AP72" s="526"/>
      <c r="AQ72" s="525">
        <v>33320</v>
      </c>
      <c r="AR72" s="525"/>
      <c r="AS72" s="525"/>
      <c r="AT72" s="525">
        <v>35700</v>
      </c>
      <c r="AU72" s="555">
        <f t="shared" si="27"/>
        <v>1167644.6000000001</v>
      </c>
      <c r="AV72" s="585"/>
    </row>
    <row r="73" spans="1:48" s="586" customFormat="1" hidden="1" outlineLevel="1" x14ac:dyDescent="0.25">
      <c r="A73" s="705">
        <v>16</v>
      </c>
      <c r="B73" s="631" t="s">
        <v>22</v>
      </c>
      <c r="C73" s="632" t="s">
        <v>1302</v>
      </c>
      <c r="D73" s="640" t="s">
        <v>1300</v>
      </c>
      <c r="E73" s="636" t="s">
        <v>1301</v>
      </c>
      <c r="F73" s="635">
        <v>31</v>
      </c>
      <c r="G73" s="636">
        <v>42736</v>
      </c>
      <c r="H73" s="805">
        <v>340600</v>
      </c>
      <c r="I73" s="814"/>
      <c r="J73" s="807"/>
      <c r="K73" s="814"/>
      <c r="L73" s="808"/>
      <c r="M73" s="808">
        <f>SUM(H73:K73)</f>
        <v>340600</v>
      </c>
      <c r="N73" s="807"/>
      <c r="O73" s="811"/>
      <c r="P73" s="811"/>
      <c r="Q73" s="810">
        <f t="shared" si="33"/>
        <v>340600</v>
      </c>
      <c r="R73" s="807"/>
      <c r="S73" s="811">
        <f t="shared" si="34"/>
        <v>4087200</v>
      </c>
      <c r="T73" s="809">
        <v>300000</v>
      </c>
      <c r="U73" s="811"/>
      <c r="V73" s="811"/>
      <c r="W73" s="811"/>
      <c r="X73" s="811">
        <f>H73*5</f>
        <v>1703000</v>
      </c>
      <c r="Y73" s="811">
        <f t="shared" si="35"/>
        <v>168980</v>
      </c>
      <c r="Z73" s="811"/>
      <c r="AA73" s="810"/>
      <c r="AB73" s="809"/>
      <c r="AC73" s="811"/>
      <c r="AD73" s="811"/>
      <c r="AE73" s="812"/>
      <c r="AF73" s="811"/>
      <c r="AG73" s="812">
        <f t="shared" si="36"/>
        <v>6259180</v>
      </c>
      <c r="AH73" s="811"/>
      <c r="AI73" s="811"/>
      <c r="AJ73" s="811"/>
      <c r="AK73" s="812">
        <f t="shared" si="37"/>
        <v>0</v>
      </c>
      <c r="AL73" s="813">
        <f t="shared" si="38"/>
        <v>6259180</v>
      </c>
      <c r="AM73" s="698">
        <v>12</v>
      </c>
      <c r="AN73" s="529">
        <f t="shared" si="39"/>
        <v>1689978.6</v>
      </c>
      <c r="AO73" s="526"/>
      <c r="AP73" s="526"/>
      <c r="AQ73" s="525">
        <v>33320</v>
      </c>
      <c r="AR73" s="525"/>
      <c r="AS73" s="525"/>
      <c r="AT73" s="525">
        <v>35700</v>
      </c>
      <c r="AU73" s="555">
        <f t="shared" si="27"/>
        <v>1758998.6</v>
      </c>
      <c r="AV73" s="585"/>
    </row>
    <row r="74" spans="1:48" s="586" customFormat="1" hidden="1" outlineLevel="1" x14ac:dyDescent="0.25">
      <c r="A74" s="705">
        <v>17</v>
      </c>
      <c r="B74" s="631" t="s">
        <v>22</v>
      </c>
      <c r="C74" s="632" t="s">
        <v>1304</v>
      </c>
      <c r="D74" s="640" t="s">
        <v>1303</v>
      </c>
      <c r="E74" s="634" t="s">
        <v>1274</v>
      </c>
      <c r="F74" s="635">
        <v>27</v>
      </c>
      <c r="G74" s="636">
        <v>43101</v>
      </c>
      <c r="H74" s="805">
        <v>64500</v>
      </c>
      <c r="I74" s="814"/>
      <c r="J74" s="807"/>
      <c r="K74" s="814"/>
      <c r="L74" s="808"/>
      <c r="M74" s="808">
        <f>SUM(H74:K74)</f>
        <v>64500</v>
      </c>
      <c r="N74" s="807"/>
      <c r="O74" s="811"/>
      <c r="P74" s="811"/>
      <c r="Q74" s="810">
        <f t="shared" si="33"/>
        <v>64500</v>
      </c>
      <c r="R74" s="807"/>
      <c r="S74" s="811">
        <f t="shared" si="34"/>
        <v>774000</v>
      </c>
      <c r="T74" s="809">
        <v>120000</v>
      </c>
      <c r="U74" s="811"/>
      <c r="V74" s="811"/>
      <c r="W74" s="811"/>
      <c r="X74" s="811"/>
      <c r="Y74" s="811">
        <f t="shared" si="35"/>
        <v>168980</v>
      </c>
      <c r="Z74" s="811"/>
      <c r="AA74" s="810"/>
      <c r="AB74" s="809">
        <f t="shared" ref="AB74:AB79" si="41">SUM(AA74*12)</f>
        <v>0</v>
      </c>
      <c r="AC74" s="811"/>
      <c r="AD74" s="811"/>
      <c r="AE74" s="812"/>
      <c r="AF74" s="811"/>
      <c r="AG74" s="812">
        <f t="shared" si="36"/>
        <v>1062980</v>
      </c>
      <c r="AH74" s="811"/>
      <c r="AI74" s="811"/>
      <c r="AJ74" s="811"/>
      <c r="AK74" s="812">
        <f t="shared" si="37"/>
        <v>0</v>
      </c>
      <c r="AL74" s="813">
        <f t="shared" si="38"/>
        <v>1062980</v>
      </c>
      <c r="AM74" s="698">
        <v>12</v>
      </c>
      <c r="AN74" s="529">
        <f t="shared" si="39"/>
        <v>287004.60000000003</v>
      </c>
      <c r="AO74" s="526"/>
      <c r="AP74" s="526"/>
      <c r="AQ74" s="525">
        <v>33320</v>
      </c>
      <c r="AR74" s="525"/>
      <c r="AS74" s="525"/>
      <c r="AT74" s="525">
        <v>35700</v>
      </c>
      <c r="AU74" s="555">
        <f t="shared" si="27"/>
        <v>356024.60000000003</v>
      </c>
      <c r="AV74" s="585"/>
    </row>
    <row r="75" spans="1:48" s="586" customFormat="1" hidden="1" outlineLevel="1" x14ac:dyDescent="0.25">
      <c r="A75" s="705">
        <v>18</v>
      </c>
      <c r="B75" s="631" t="s">
        <v>22</v>
      </c>
      <c r="C75" s="632" t="s">
        <v>1305</v>
      </c>
      <c r="D75" s="633" t="s">
        <v>1270</v>
      </c>
      <c r="E75" s="634" t="s">
        <v>1292</v>
      </c>
      <c r="F75" s="635">
        <v>30</v>
      </c>
      <c r="G75" s="636">
        <v>42736</v>
      </c>
      <c r="H75" s="805">
        <v>171400</v>
      </c>
      <c r="I75" s="814"/>
      <c r="J75" s="807"/>
      <c r="K75" s="814"/>
      <c r="L75" s="808"/>
      <c r="M75" s="808">
        <f>SUM(H75:K75)</f>
        <v>171400</v>
      </c>
      <c r="N75" s="807"/>
      <c r="O75" s="811"/>
      <c r="P75" s="811"/>
      <c r="Q75" s="810">
        <f t="shared" si="33"/>
        <v>171400</v>
      </c>
      <c r="R75" s="807"/>
      <c r="S75" s="811">
        <f t="shared" si="34"/>
        <v>2056800</v>
      </c>
      <c r="T75" s="811">
        <v>170000</v>
      </c>
      <c r="U75" s="811"/>
      <c r="V75" s="811"/>
      <c r="W75" s="811"/>
      <c r="X75" s="811"/>
      <c r="Y75" s="811">
        <f t="shared" si="35"/>
        <v>168980</v>
      </c>
      <c r="Z75" s="811"/>
      <c r="AA75" s="810">
        <v>12000</v>
      </c>
      <c r="AB75" s="809">
        <f t="shared" si="41"/>
        <v>144000</v>
      </c>
      <c r="AC75" s="811"/>
      <c r="AD75" s="811"/>
      <c r="AE75" s="812"/>
      <c r="AF75" s="811"/>
      <c r="AG75" s="812">
        <f t="shared" si="36"/>
        <v>2539780</v>
      </c>
      <c r="AH75" s="811"/>
      <c r="AI75" s="811"/>
      <c r="AJ75" s="811"/>
      <c r="AK75" s="812">
        <f t="shared" si="37"/>
        <v>0</v>
      </c>
      <c r="AL75" s="813">
        <f t="shared" si="38"/>
        <v>2539780</v>
      </c>
      <c r="AM75" s="698">
        <v>12</v>
      </c>
      <c r="AN75" s="529">
        <f t="shared" si="39"/>
        <v>685740.60000000009</v>
      </c>
      <c r="AO75" s="526"/>
      <c r="AP75" s="526"/>
      <c r="AQ75" s="525">
        <v>33320</v>
      </c>
      <c r="AR75" s="525"/>
      <c r="AS75" s="525"/>
      <c r="AT75" s="525">
        <v>35700</v>
      </c>
      <c r="AU75" s="555">
        <f t="shared" si="27"/>
        <v>754760.60000000009</v>
      </c>
      <c r="AV75" s="585"/>
    </row>
    <row r="76" spans="1:48" s="586" customFormat="1" hidden="1" outlineLevel="1" x14ac:dyDescent="0.25">
      <c r="A76" s="705">
        <v>19</v>
      </c>
      <c r="B76" s="631" t="s">
        <v>22</v>
      </c>
      <c r="C76" s="632" t="s">
        <v>1307</v>
      </c>
      <c r="D76" s="637" t="s">
        <v>1273</v>
      </c>
      <c r="E76" s="634" t="s">
        <v>1306</v>
      </c>
      <c r="F76" s="635">
        <v>26</v>
      </c>
      <c r="G76" s="636">
        <v>42370</v>
      </c>
      <c r="H76" s="808">
        <v>129000</v>
      </c>
      <c r="I76" s="806"/>
      <c r="J76" s="807"/>
      <c r="K76" s="806"/>
      <c r="L76" s="808"/>
      <c r="M76" s="808">
        <v>129000</v>
      </c>
      <c r="N76" s="807"/>
      <c r="O76" s="811"/>
      <c r="P76" s="811"/>
      <c r="Q76" s="810">
        <f t="shared" si="33"/>
        <v>129000</v>
      </c>
      <c r="R76" s="807"/>
      <c r="S76" s="811">
        <f t="shared" si="34"/>
        <v>1548000</v>
      </c>
      <c r="T76" s="809">
        <v>120000</v>
      </c>
      <c r="U76" s="811"/>
      <c r="V76" s="811"/>
      <c r="W76" s="811"/>
      <c r="X76" s="811"/>
      <c r="Y76" s="811">
        <f t="shared" si="35"/>
        <v>168980</v>
      </c>
      <c r="Z76" s="811"/>
      <c r="AA76" s="805"/>
      <c r="AB76" s="809">
        <f t="shared" si="41"/>
        <v>0</v>
      </c>
      <c r="AC76" s="811"/>
      <c r="AD76" s="811"/>
      <c r="AE76" s="812"/>
      <c r="AF76" s="811"/>
      <c r="AG76" s="812">
        <f t="shared" si="36"/>
        <v>1836980</v>
      </c>
      <c r="AH76" s="811"/>
      <c r="AI76" s="811"/>
      <c r="AJ76" s="811"/>
      <c r="AK76" s="812">
        <f t="shared" si="37"/>
        <v>0</v>
      </c>
      <c r="AL76" s="813">
        <f t="shared" si="38"/>
        <v>1836980</v>
      </c>
      <c r="AM76" s="698">
        <v>12</v>
      </c>
      <c r="AN76" s="529">
        <f t="shared" si="39"/>
        <v>495984.60000000003</v>
      </c>
      <c r="AO76" s="526"/>
      <c r="AP76" s="526"/>
      <c r="AQ76" s="525">
        <v>33320</v>
      </c>
      <c r="AR76" s="525"/>
      <c r="AS76" s="525"/>
      <c r="AT76" s="525">
        <v>35700</v>
      </c>
      <c r="AU76" s="555">
        <f t="shared" si="27"/>
        <v>565004.60000000009</v>
      </c>
      <c r="AV76" s="585"/>
    </row>
    <row r="77" spans="1:48" s="586" customFormat="1" hidden="1" outlineLevel="1" x14ac:dyDescent="0.25">
      <c r="A77" s="705">
        <v>20</v>
      </c>
      <c r="B77" s="631" t="s">
        <v>22</v>
      </c>
      <c r="C77" s="632" t="s">
        <v>1309</v>
      </c>
      <c r="D77" s="633" t="s">
        <v>1270</v>
      </c>
      <c r="E77" s="634" t="s">
        <v>1308</v>
      </c>
      <c r="F77" s="635">
        <v>30</v>
      </c>
      <c r="G77" s="636">
        <v>42370</v>
      </c>
      <c r="H77" s="805">
        <v>171400</v>
      </c>
      <c r="I77" s="806"/>
      <c r="J77" s="807"/>
      <c r="K77" s="806"/>
      <c r="L77" s="808"/>
      <c r="M77" s="808">
        <f>SUM(H77:K77)</f>
        <v>171400</v>
      </c>
      <c r="N77" s="807"/>
      <c r="O77" s="811"/>
      <c r="P77" s="811"/>
      <c r="Q77" s="810">
        <f t="shared" si="33"/>
        <v>171400</v>
      </c>
      <c r="R77" s="807"/>
      <c r="S77" s="811">
        <f t="shared" si="34"/>
        <v>2056800</v>
      </c>
      <c r="T77" s="811">
        <v>170000</v>
      </c>
      <c r="U77" s="811"/>
      <c r="V77" s="811"/>
      <c r="W77" s="811"/>
      <c r="X77" s="811"/>
      <c r="Y77" s="811">
        <f t="shared" si="35"/>
        <v>168980</v>
      </c>
      <c r="Z77" s="811"/>
      <c r="AA77" s="805"/>
      <c r="AB77" s="809">
        <f t="shared" si="41"/>
        <v>0</v>
      </c>
      <c r="AC77" s="811"/>
      <c r="AD77" s="811"/>
      <c r="AE77" s="812"/>
      <c r="AF77" s="811"/>
      <c r="AG77" s="812">
        <f t="shared" si="36"/>
        <v>2395780</v>
      </c>
      <c r="AH77" s="811"/>
      <c r="AI77" s="811"/>
      <c r="AJ77" s="811"/>
      <c r="AK77" s="812">
        <f t="shared" si="37"/>
        <v>0</v>
      </c>
      <c r="AL77" s="813">
        <f t="shared" si="38"/>
        <v>2395780</v>
      </c>
      <c r="AM77" s="698">
        <v>12</v>
      </c>
      <c r="AN77" s="529">
        <f t="shared" si="39"/>
        <v>646860.60000000009</v>
      </c>
      <c r="AO77" s="526"/>
      <c r="AP77" s="526"/>
      <c r="AQ77" s="525">
        <v>33320</v>
      </c>
      <c r="AR77" s="525"/>
      <c r="AS77" s="525"/>
      <c r="AT77" s="525">
        <v>35700</v>
      </c>
      <c r="AU77" s="555">
        <f t="shared" si="27"/>
        <v>715880.60000000009</v>
      </c>
      <c r="AV77" s="585"/>
    </row>
    <row r="78" spans="1:48" s="586" customFormat="1" hidden="1" outlineLevel="1" x14ac:dyDescent="0.25">
      <c r="A78" s="705">
        <v>21</v>
      </c>
      <c r="B78" s="631" t="s">
        <v>22</v>
      </c>
      <c r="C78" s="632" t="s">
        <v>1311</v>
      </c>
      <c r="D78" s="633" t="s">
        <v>1270</v>
      </c>
      <c r="E78" s="634" t="s">
        <v>1310</v>
      </c>
      <c r="F78" s="635">
        <v>31</v>
      </c>
      <c r="G78" s="636">
        <v>42370</v>
      </c>
      <c r="H78" s="821">
        <v>265722</v>
      </c>
      <c r="I78" s="822"/>
      <c r="J78" s="807"/>
      <c r="K78" s="822"/>
      <c r="L78" s="808"/>
      <c r="M78" s="808">
        <f>SUM(H78:K78)</f>
        <v>265722</v>
      </c>
      <c r="N78" s="807"/>
      <c r="O78" s="811"/>
      <c r="P78" s="811"/>
      <c r="Q78" s="810">
        <f t="shared" si="33"/>
        <v>265700</v>
      </c>
      <c r="R78" s="807"/>
      <c r="S78" s="811">
        <f t="shared" si="34"/>
        <v>3188664</v>
      </c>
      <c r="T78" s="811">
        <v>250000</v>
      </c>
      <c r="U78" s="811"/>
      <c r="V78" s="811"/>
      <c r="W78" s="811"/>
      <c r="X78" s="811"/>
      <c r="Y78" s="811">
        <f t="shared" si="35"/>
        <v>168980</v>
      </c>
      <c r="Z78" s="811"/>
      <c r="AA78" s="823"/>
      <c r="AB78" s="809">
        <f t="shared" si="41"/>
        <v>0</v>
      </c>
      <c r="AC78" s="811"/>
      <c r="AD78" s="811"/>
      <c r="AE78" s="812"/>
      <c r="AF78" s="811"/>
      <c r="AG78" s="812">
        <f t="shared" si="36"/>
        <v>3607644</v>
      </c>
      <c r="AH78" s="811"/>
      <c r="AI78" s="811"/>
      <c r="AJ78" s="811"/>
      <c r="AK78" s="812">
        <f t="shared" si="37"/>
        <v>0</v>
      </c>
      <c r="AL78" s="813">
        <f t="shared" si="38"/>
        <v>3607644</v>
      </c>
      <c r="AM78" s="698">
        <v>12</v>
      </c>
      <c r="AN78" s="529">
        <f t="shared" si="39"/>
        <v>974063.88000000012</v>
      </c>
      <c r="AO78" s="526"/>
      <c r="AP78" s="526"/>
      <c r="AQ78" s="525">
        <v>33320</v>
      </c>
      <c r="AR78" s="525"/>
      <c r="AS78" s="525"/>
      <c r="AT78" s="525">
        <v>35700</v>
      </c>
      <c r="AU78" s="555">
        <f t="shared" si="27"/>
        <v>1043083.8800000001</v>
      </c>
      <c r="AV78" s="585"/>
    </row>
    <row r="79" spans="1:48" s="586" customFormat="1" hidden="1" outlineLevel="1" x14ac:dyDescent="0.25">
      <c r="A79" s="705">
        <v>22</v>
      </c>
      <c r="B79" s="631" t="s">
        <v>22</v>
      </c>
      <c r="C79" s="632" t="s">
        <v>1313</v>
      </c>
      <c r="D79" s="637" t="s">
        <v>1273</v>
      </c>
      <c r="E79" s="634" t="s">
        <v>1312</v>
      </c>
      <c r="F79" s="635">
        <v>26</v>
      </c>
      <c r="G79" s="636">
        <v>42736</v>
      </c>
      <c r="H79" s="808">
        <v>129000</v>
      </c>
      <c r="I79" s="806"/>
      <c r="J79" s="807"/>
      <c r="K79" s="806"/>
      <c r="L79" s="808"/>
      <c r="M79" s="808">
        <v>129000</v>
      </c>
      <c r="N79" s="807"/>
      <c r="O79" s="811"/>
      <c r="P79" s="811"/>
      <c r="Q79" s="810">
        <f t="shared" si="33"/>
        <v>129000</v>
      </c>
      <c r="R79" s="807"/>
      <c r="S79" s="811">
        <f t="shared" si="34"/>
        <v>1548000</v>
      </c>
      <c r="T79" s="809">
        <v>120000</v>
      </c>
      <c r="U79" s="811"/>
      <c r="V79" s="811"/>
      <c r="W79" s="811"/>
      <c r="X79" s="811"/>
      <c r="Y79" s="811">
        <f t="shared" si="35"/>
        <v>168980</v>
      </c>
      <c r="Z79" s="811"/>
      <c r="AA79" s="805"/>
      <c r="AB79" s="809">
        <f t="shared" si="41"/>
        <v>0</v>
      </c>
      <c r="AC79" s="811"/>
      <c r="AD79" s="811"/>
      <c r="AE79" s="812"/>
      <c r="AF79" s="811"/>
      <c r="AG79" s="812">
        <f t="shared" si="36"/>
        <v>1836980</v>
      </c>
      <c r="AH79" s="811"/>
      <c r="AI79" s="811"/>
      <c r="AJ79" s="811"/>
      <c r="AK79" s="812">
        <f t="shared" si="37"/>
        <v>0</v>
      </c>
      <c r="AL79" s="813">
        <f t="shared" si="38"/>
        <v>1836980</v>
      </c>
      <c r="AM79" s="698">
        <v>12</v>
      </c>
      <c r="AN79" s="529">
        <f t="shared" si="39"/>
        <v>495984.60000000003</v>
      </c>
      <c r="AO79" s="526"/>
      <c r="AP79" s="526"/>
      <c r="AQ79" s="525">
        <v>33320</v>
      </c>
      <c r="AR79" s="525"/>
      <c r="AS79" s="525"/>
      <c r="AT79" s="525">
        <v>35700</v>
      </c>
      <c r="AU79" s="555">
        <f t="shared" si="27"/>
        <v>565004.60000000009</v>
      </c>
      <c r="AV79" s="585"/>
    </row>
    <row r="80" spans="1:48" s="586" customFormat="1" hidden="1" outlineLevel="1" x14ac:dyDescent="0.25">
      <c r="A80" s="705">
        <v>23</v>
      </c>
      <c r="B80" s="631" t="s">
        <v>22</v>
      </c>
      <c r="C80" s="632" t="s">
        <v>1315</v>
      </c>
      <c r="D80" s="633" t="s">
        <v>1270</v>
      </c>
      <c r="E80" s="634" t="s">
        <v>1294</v>
      </c>
      <c r="F80" s="642">
        <v>31</v>
      </c>
      <c r="G80" s="643" t="s">
        <v>1314</v>
      </c>
      <c r="H80" s="805">
        <v>240000</v>
      </c>
      <c r="I80" s="806"/>
      <c r="J80" s="807"/>
      <c r="K80" s="806"/>
      <c r="L80" s="808"/>
      <c r="M80" s="808">
        <f>SUM(H80:K80)</f>
        <v>240000</v>
      </c>
      <c r="N80" s="807"/>
      <c r="O80" s="811"/>
      <c r="P80" s="811"/>
      <c r="Q80" s="810">
        <f t="shared" si="33"/>
        <v>240000</v>
      </c>
      <c r="R80" s="807"/>
      <c r="S80" s="811">
        <f t="shared" si="34"/>
        <v>2880000</v>
      </c>
      <c r="T80" s="811">
        <v>250000</v>
      </c>
      <c r="U80" s="811"/>
      <c r="V80" s="811"/>
      <c r="W80" s="811"/>
      <c r="X80" s="811"/>
      <c r="Y80" s="811">
        <f t="shared" si="35"/>
        <v>168980</v>
      </c>
      <c r="Z80" s="811"/>
      <c r="AA80" s="805"/>
      <c r="AB80" s="809"/>
      <c r="AC80" s="811"/>
      <c r="AD80" s="811"/>
      <c r="AE80" s="812"/>
      <c r="AF80" s="811"/>
      <c r="AG80" s="812">
        <f t="shared" si="36"/>
        <v>3298980</v>
      </c>
      <c r="AH80" s="811"/>
      <c r="AI80" s="811"/>
      <c r="AJ80" s="811"/>
      <c r="AK80" s="812">
        <f t="shared" si="37"/>
        <v>0</v>
      </c>
      <c r="AL80" s="813">
        <f t="shared" si="38"/>
        <v>3298980</v>
      </c>
      <c r="AM80" s="698">
        <v>12</v>
      </c>
      <c r="AN80" s="529">
        <f t="shared" si="39"/>
        <v>890724.60000000009</v>
      </c>
      <c r="AO80" s="526"/>
      <c r="AP80" s="526"/>
      <c r="AQ80" s="525">
        <v>33320</v>
      </c>
      <c r="AR80" s="525"/>
      <c r="AS80" s="525"/>
      <c r="AT80" s="525">
        <v>35700</v>
      </c>
      <c r="AU80" s="555">
        <f t="shared" si="27"/>
        <v>959744.60000000009</v>
      </c>
      <c r="AV80" s="585"/>
    </row>
    <row r="81" spans="1:48" s="586" customFormat="1" hidden="1" outlineLevel="1" x14ac:dyDescent="0.25">
      <c r="A81" s="705">
        <v>24</v>
      </c>
      <c r="B81" s="631" t="s">
        <v>22</v>
      </c>
      <c r="C81" s="632" t="s">
        <v>1317</v>
      </c>
      <c r="D81" s="637" t="s">
        <v>1273</v>
      </c>
      <c r="E81" s="634" t="s">
        <v>1316</v>
      </c>
      <c r="F81" s="635">
        <v>27</v>
      </c>
      <c r="G81" s="636">
        <v>43101</v>
      </c>
      <c r="H81" s="808">
        <v>129000</v>
      </c>
      <c r="I81" s="814"/>
      <c r="J81" s="807"/>
      <c r="K81" s="814"/>
      <c r="L81" s="808"/>
      <c r="M81" s="808">
        <v>129000</v>
      </c>
      <c r="N81" s="807"/>
      <c r="O81" s="811"/>
      <c r="P81" s="811"/>
      <c r="Q81" s="810">
        <f t="shared" si="33"/>
        <v>129000</v>
      </c>
      <c r="R81" s="807"/>
      <c r="S81" s="811">
        <f t="shared" si="34"/>
        <v>1548000</v>
      </c>
      <c r="T81" s="809">
        <v>120000</v>
      </c>
      <c r="U81" s="811"/>
      <c r="V81" s="811"/>
      <c r="W81" s="811"/>
      <c r="X81" s="811"/>
      <c r="Y81" s="811">
        <f t="shared" si="35"/>
        <v>168980</v>
      </c>
      <c r="Z81" s="811"/>
      <c r="AA81" s="810"/>
      <c r="AB81" s="809">
        <f t="shared" ref="AB81:AB90" si="42">SUM(AA81*12)</f>
        <v>0</v>
      </c>
      <c r="AC81" s="811"/>
      <c r="AD81" s="811"/>
      <c r="AE81" s="812"/>
      <c r="AF81" s="811"/>
      <c r="AG81" s="812">
        <f t="shared" si="36"/>
        <v>1836980</v>
      </c>
      <c r="AH81" s="811"/>
      <c r="AI81" s="811"/>
      <c r="AJ81" s="811"/>
      <c r="AK81" s="812">
        <f t="shared" si="37"/>
        <v>0</v>
      </c>
      <c r="AL81" s="813">
        <f t="shared" si="38"/>
        <v>1836980</v>
      </c>
      <c r="AM81" s="698">
        <v>12</v>
      </c>
      <c r="AN81" s="529">
        <f t="shared" si="39"/>
        <v>495984.60000000003</v>
      </c>
      <c r="AO81" s="526"/>
      <c r="AP81" s="526"/>
      <c r="AQ81" s="525">
        <v>33320</v>
      </c>
      <c r="AR81" s="525"/>
      <c r="AS81" s="525"/>
      <c r="AT81" s="525">
        <v>35700</v>
      </c>
      <c r="AU81" s="555">
        <f t="shared" si="27"/>
        <v>565004.60000000009</v>
      </c>
      <c r="AV81" s="585"/>
    </row>
    <row r="82" spans="1:48" s="586" customFormat="1" hidden="1" outlineLevel="1" x14ac:dyDescent="0.25">
      <c r="A82" s="705">
        <v>25</v>
      </c>
      <c r="B82" s="631" t="s">
        <v>22</v>
      </c>
      <c r="C82" s="644" t="s">
        <v>1319</v>
      </c>
      <c r="D82" s="640" t="s">
        <v>1318</v>
      </c>
      <c r="E82" s="641" t="s">
        <v>1316</v>
      </c>
      <c r="F82" s="639">
        <v>27</v>
      </c>
      <c r="G82" s="636">
        <v>42736</v>
      </c>
      <c r="H82" s="808">
        <v>129000</v>
      </c>
      <c r="I82" s="806"/>
      <c r="J82" s="807"/>
      <c r="K82" s="806">
        <v>50000</v>
      </c>
      <c r="L82" s="808"/>
      <c r="M82" s="808">
        <f>SUM(H82:K82)</f>
        <v>179000</v>
      </c>
      <c r="N82" s="807"/>
      <c r="O82" s="811"/>
      <c r="P82" s="811"/>
      <c r="Q82" s="810">
        <f t="shared" si="33"/>
        <v>179000</v>
      </c>
      <c r="R82" s="807"/>
      <c r="S82" s="811">
        <f t="shared" si="34"/>
        <v>2148000</v>
      </c>
      <c r="T82" s="811">
        <v>120000</v>
      </c>
      <c r="U82" s="811"/>
      <c r="V82" s="811"/>
      <c r="W82" s="811"/>
      <c r="X82" s="811"/>
      <c r="Y82" s="811">
        <f t="shared" si="35"/>
        <v>168980</v>
      </c>
      <c r="Z82" s="811"/>
      <c r="AA82" s="805"/>
      <c r="AB82" s="809">
        <f t="shared" si="42"/>
        <v>0</v>
      </c>
      <c r="AC82" s="811"/>
      <c r="AD82" s="811"/>
      <c r="AE82" s="812"/>
      <c r="AF82" s="811"/>
      <c r="AG82" s="812">
        <f t="shared" si="36"/>
        <v>2436980</v>
      </c>
      <c r="AH82" s="811"/>
      <c r="AI82" s="811"/>
      <c r="AJ82" s="811"/>
      <c r="AK82" s="812">
        <f t="shared" si="37"/>
        <v>0</v>
      </c>
      <c r="AL82" s="813">
        <f t="shared" si="38"/>
        <v>2436980</v>
      </c>
      <c r="AM82" s="698">
        <v>12</v>
      </c>
      <c r="AN82" s="529">
        <f t="shared" si="39"/>
        <v>657984.60000000009</v>
      </c>
      <c r="AO82" s="526"/>
      <c r="AP82" s="526"/>
      <c r="AQ82" s="525">
        <v>33320</v>
      </c>
      <c r="AR82" s="525"/>
      <c r="AS82" s="525"/>
      <c r="AT82" s="525">
        <v>35700</v>
      </c>
      <c r="AU82" s="555">
        <f t="shared" si="27"/>
        <v>727004.60000000009</v>
      </c>
      <c r="AV82" s="585"/>
    </row>
    <row r="83" spans="1:48" s="586" customFormat="1" hidden="1" outlineLevel="1" x14ac:dyDescent="0.25">
      <c r="A83" s="705">
        <v>26</v>
      </c>
      <c r="B83" s="631" t="s">
        <v>22</v>
      </c>
      <c r="C83" s="632" t="s">
        <v>1320</v>
      </c>
      <c r="D83" s="640" t="s">
        <v>1289</v>
      </c>
      <c r="E83" s="634" t="s">
        <v>1316</v>
      </c>
      <c r="F83" s="635">
        <v>27</v>
      </c>
      <c r="G83" s="636">
        <v>43101</v>
      </c>
      <c r="H83" s="808">
        <v>129000</v>
      </c>
      <c r="I83" s="806"/>
      <c r="J83" s="807"/>
      <c r="K83" s="806"/>
      <c r="L83" s="808"/>
      <c r="M83" s="808">
        <v>129000</v>
      </c>
      <c r="N83" s="807"/>
      <c r="O83" s="811"/>
      <c r="P83" s="811"/>
      <c r="Q83" s="810">
        <f t="shared" si="33"/>
        <v>129000</v>
      </c>
      <c r="R83" s="807"/>
      <c r="S83" s="811">
        <f t="shared" si="34"/>
        <v>1548000</v>
      </c>
      <c r="T83" s="809">
        <v>120000</v>
      </c>
      <c r="U83" s="811"/>
      <c r="V83" s="811"/>
      <c r="W83" s="811"/>
      <c r="X83" s="811"/>
      <c r="Y83" s="811">
        <f t="shared" si="35"/>
        <v>168980</v>
      </c>
      <c r="Z83" s="811"/>
      <c r="AA83" s="805"/>
      <c r="AB83" s="809">
        <f t="shared" si="42"/>
        <v>0</v>
      </c>
      <c r="AC83" s="811"/>
      <c r="AD83" s="811"/>
      <c r="AE83" s="812"/>
      <c r="AF83" s="811"/>
      <c r="AG83" s="812">
        <f t="shared" si="36"/>
        <v>1836980</v>
      </c>
      <c r="AH83" s="811"/>
      <c r="AI83" s="811"/>
      <c r="AJ83" s="811"/>
      <c r="AK83" s="812">
        <f t="shared" si="37"/>
        <v>0</v>
      </c>
      <c r="AL83" s="813">
        <f t="shared" si="38"/>
        <v>1836980</v>
      </c>
      <c r="AM83" s="698">
        <v>12</v>
      </c>
      <c r="AN83" s="529">
        <f t="shared" si="39"/>
        <v>495984.60000000003</v>
      </c>
      <c r="AO83" s="526"/>
      <c r="AP83" s="526"/>
      <c r="AQ83" s="525">
        <v>33320</v>
      </c>
      <c r="AR83" s="525"/>
      <c r="AS83" s="525"/>
      <c r="AT83" s="525">
        <v>35700</v>
      </c>
      <c r="AU83" s="555">
        <f t="shared" si="27"/>
        <v>565004.60000000009</v>
      </c>
      <c r="AV83" s="585"/>
    </row>
    <row r="84" spans="1:48" s="586" customFormat="1" hidden="1" outlineLevel="1" x14ac:dyDescent="0.25">
      <c r="A84" s="705">
        <v>27</v>
      </c>
      <c r="B84" s="631" t="s">
        <v>22</v>
      </c>
      <c r="C84" s="632" t="s">
        <v>1322</v>
      </c>
      <c r="D84" s="633" t="s">
        <v>1270</v>
      </c>
      <c r="E84" s="634" t="s">
        <v>1321</v>
      </c>
      <c r="F84" s="635">
        <v>31</v>
      </c>
      <c r="G84" s="636">
        <v>42370</v>
      </c>
      <c r="H84" s="805">
        <v>317199</v>
      </c>
      <c r="I84" s="814"/>
      <c r="J84" s="807"/>
      <c r="K84" s="814">
        <v>48001</v>
      </c>
      <c r="L84" s="808"/>
      <c r="M84" s="808">
        <f>SUM(H84:K84)</f>
        <v>365200</v>
      </c>
      <c r="N84" s="807"/>
      <c r="O84" s="811"/>
      <c r="P84" s="811"/>
      <c r="Q84" s="810">
        <f t="shared" si="33"/>
        <v>365200</v>
      </c>
      <c r="R84" s="807"/>
      <c r="S84" s="811">
        <f t="shared" si="34"/>
        <v>4382400</v>
      </c>
      <c r="T84" s="809">
        <v>300000</v>
      </c>
      <c r="U84" s="811"/>
      <c r="V84" s="811"/>
      <c r="W84" s="811"/>
      <c r="X84" s="811">
        <f>H84*5</f>
        <v>1585995</v>
      </c>
      <c r="Y84" s="811">
        <f t="shared" si="35"/>
        <v>168980</v>
      </c>
      <c r="Z84" s="811"/>
      <c r="AA84" s="810"/>
      <c r="AB84" s="809">
        <f t="shared" si="42"/>
        <v>0</v>
      </c>
      <c r="AC84" s="811"/>
      <c r="AD84" s="811"/>
      <c r="AE84" s="812"/>
      <c r="AF84" s="811"/>
      <c r="AG84" s="812">
        <f t="shared" si="36"/>
        <v>6437375</v>
      </c>
      <c r="AH84" s="811"/>
      <c r="AI84" s="811"/>
      <c r="AJ84" s="811"/>
      <c r="AK84" s="812">
        <f t="shared" si="37"/>
        <v>0</v>
      </c>
      <c r="AL84" s="813">
        <f t="shared" si="38"/>
        <v>6437375</v>
      </c>
      <c r="AM84" s="698">
        <v>12</v>
      </c>
      <c r="AN84" s="529">
        <f t="shared" si="39"/>
        <v>1738091.25</v>
      </c>
      <c r="AO84" s="526"/>
      <c r="AP84" s="526"/>
      <c r="AQ84" s="525">
        <v>33320</v>
      </c>
      <c r="AR84" s="525"/>
      <c r="AS84" s="525"/>
      <c r="AT84" s="525">
        <v>35700</v>
      </c>
      <c r="AU84" s="555">
        <f t="shared" si="27"/>
        <v>1807111.25</v>
      </c>
      <c r="AV84" s="585"/>
    </row>
    <row r="85" spans="1:48" s="586" customFormat="1" hidden="1" outlineLevel="1" x14ac:dyDescent="0.25">
      <c r="A85" s="705">
        <v>28</v>
      </c>
      <c r="B85" s="631" t="s">
        <v>22</v>
      </c>
      <c r="C85" s="632" t="s">
        <v>1324</v>
      </c>
      <c r="D85" s="637" t="s">
        <v>1273</v>
      </c>
      <c r="E85" s="634" t="s">
        <v>1323</v>
      </c>
      <c r="F85" s="635">
        <v>27</v>
      </c>
      <c r="G85" s="636">
        <v>43466</v>
      </c>
      <c r="H85" s="808">
        <v>129000</v>
      </c>
      <c r="I85" s="814"/>
      <c r="J85" s="807"/>
      <c r="K85" s="814"/>
      <c r="L85" s="808"/>
      <c r="M85" s="808">
        <v>129000</v>
      </c>
      <c r="N85" s="807"/>
      <c r="O85" s="811"/>
      <c r="P85" s="811"/>
      <c r="Q85" s="810">
        <f t="shared" si="33"/>
        <v>129000</v>
      </c>
      <c r="R85" s="807"/>
      <c r="S85" s="811">
        <f t="shared" si="34"/>
        <v>1548000</v>
      </c>
      <c r="T85" s="809">
        <v>120000</v>
      </c>
      <c r="U85" s="811"/>
      <c r="V85" s="811"/>
      <c r="W85" s="811"/>
      <c r="X85" s="811"/>
      <c r="Y85" s="811">
        <f t="shared" si="35"/>
        <v>168980</v>
      </c>
      <c r="Z85" s="811"/>
      <c r="AA85" s="810"/>
      <c r="AB85" s="809">
        <f t="shared" si="42"/>
        <v>0</v>
      </c>
      <c r="AC85" s="811"/>
      <c r="AD85" s="811"/>
      <c r="AE85" s="812"/>
      <c r="AF85" s="811"/>
      <c r="AG85" s="812">
        <f t="shared" si="36"/>
        <v>1836980</v>
      </c>
      <c r="AH85" s="811"/>
      <c r="AI85" s="811"/>
      <c r="AJ85" s="811"/>
      <c r="AK85" s="812">
        <f t="shared" si="37"/>
        <v>0</v>
      </c>
      <c r="AL85" s="813">
        <f t="shared" si="38"/>
        <v>1836980</v>
      </c>
      <c r="AM85" s="698">
        <v>12</v>
      </c>
      <c r="AN85" s="529">
        <f t="shared" si="39"/>
        <v>495984.60000000003</v>
      </c>
      <c r="AO85" s="526"/>
      <c r="AP85" s="526"/>
      <c r="AQ85" s="525">
        <v>33320</v>
      </c>
      <c r="AR85" s="525"/>
      <c r="AS85" s="525"/>
      <c r="AT85" s="525">
        <v>35700</v>
      </c>
      <c r="AU85" s="555">
        <f t="shared" si="27"/>
        <v>565004.60000000009</v>
      </c>
      <c r="AV85" s="585"/>
    </row>
    <row r="86" spans="1:48" s="586" customFormat="1" hidden="1" outlineLevel="1" x14ac:dyDescent="0.25">
      <c r="A86" s="705">
        <v>29</v>
      </c>
      <c r="B86" s="631" t="s">
        <v>22</v>
      </c>
      <c r="C86" s="632" t="s">
        <v>1325</v>
      </c>
      <c r="D86" s="633" t="s">
        <v>1270</v>
      </c>
      <c r="E86" s="634" t="s">
        <v>1285</v>
      </c>
      <c r="F86" s="635">
        <v>31</v>
      </c>
      <c r="G86" s="636">
        <v>42370</v>
      </c>
      <c r="H86" s="805">
        <v>282865</v>
      </c>
      <c r="I86" s="814"/>
      <c r="J86" s="807"/>
      <c r="K86" s="814"/>
      <c r="L86" s="808"/>
      <c r="M86" s="808">
        <f>SUM(H86:K86)</f>
        <v>282865</v>
      </c>
      <c r="N86" s="807"/>
      <c r="O86" s="811"/>
      <c r="P86" s="811"/>
      <c r="Q86" s="810">
        <f t="shared" si="33"/>
        <v>282900</v>
      </c>
      <c r="R86" s="807"/>
      <c r="S86" s="811">
        <f t="shared" si="34"/>
        <v>3394380</v>
      </c>
      <c r="T86" s="811">
        <v>250000</v>
      </c>
      <c r="U86" s="811"/>
      <c r="V86" s="811"/>
      <c r="W86" s="811"/>
      <c r="X86" s="811"/>
      <c r="Y86" s="811">
        <f t="shared" si="35"/>
        <v>168980</v>
      </c>
      <c r="Z86" s="811"/>
      <c r="AA86" s="810"/>
      <c r="AB86" s="809">
        <f t="shared" si="42"/>
        <v>0</v>
      </c>
      <c r="AC86" s="811"/>
      <c r="AD86" s="811"/>
      <c r="AE86" s="812"/>
      <c r="AF86" s="811"/>
      <c r="AG86" s="812">
        <f t="shared" si="36"/>
        <v>3813360</v>
      </c>
      <c r="AH86" s="811"/>
      <c r="AI86" s="811"/>
      <c r="AJ86" s="811"/>
      <c r="AK86" s="812">
        <f t="shared" si="37"/>
        <v>0</v>
      </c>
      <c r="AL86" s="813">
        <f t="shared" si="38"/>
        <v>3813360</v>
      </c>
      <c r="AM86" s="698">
        <v>12</v>
      </c>
      <c r="AN86" s="529">
        <f t="shared" si="39"/>
        <v>1029607.2000000001</v>
      </c>
      <c r="AO86" s="526"/>
      <c r="AP86" s="526"/>
      <c r="AQ86" s="525">
        <v>33320</v>
      </c>
      <c r="AR86" s="525"/>
      <c r="AS86" s="525"/>
      <c r="AT86" s="525">
        <v>35700</v>
      </c>
      <c r="AU86" s="555">
        <f t="shared" si="27"/>
        <v>1098627.2000000002</v>
      </c>
      <c r="AV86" s="585"/>
    </row>
    <row r="87" spans="1:48" s="586" customFormat="1" hidden="1" outlineLevel="1" x14ac:dyDescent="0.25">
      <c r="A87" s="705">
        <v>30</v>
      </c>
      <c r="B87" s="631" t="s">
        <v>22</v>
      </c>
      <c r="C87" s="632" t="s">
        <v>1327</v>
      </c>
      <c r="D87" s="633" t="s">
        <v>1270</v>
      </c>
      <c r="E87" s="634" t="s">
        <v>1326</v>
      </c>
      <c r="F87" s="635">
        <v>31</v>
      </c>
      <c r="G87" s="636">
        <v>43101</v>
      </c>
      <c r="H87" s="805">
        <v>222900</v>
      </c>
      <c r="I87" s="814"/>
      <c r="J87" s="807"/>
      <c r="K87" s="814"/>
      <c r="L87" s="808"/>
      <c r="M87" s="808">
        <f>SUM(H87:K87)</f>
        <v>222900</v>
      </c>
      <c r="N87" s="807"/>
      <c r="O87" s="811"/>
      <c r="P87" s="811"/>
      <c r="Q87" s="810">
        <f t="shared" si="33"/>
        <v>222900</v>
      </c>
      <c r="R87" s="807"/>
      <c r="S87" s="811">
        <f t="shared" si="34"/>
        <v>2674800</v>
      </c>
      <c r="T87" s="811">
        <v>250000</v>
      </c>
      <c r="U87" s="811"/>
      <c r="V87" s="811"/>
      <c r="W87" s="811"/>
      <c r="X87" s="811"/>
      <c r="Y87" s="811">
        <f t="shared" si="35"/>
        <v>168980</v>
      </c>
      <c r="Z87" s="811"/>
      <c r="AA87" s="810">
        <v>5000</v>
      </c>
      <c r="AB87" s="809">
        <f t="shared" si="42"/>
        <v>60000</v>
      </c>
      <c r="AC87" s="811"/>
      <c r="AD87" s="811"/>
      <c r="AE87" s="812"/>
      <c r="AF87" s="811"/>
      <c r="AG87" s="812">
        <f t="shared" si="36"/>
        <v>3153780</v>
      </c>
      <c r="AH87" s="811"/>
      <c r="AI87" s="811"/>
      <c r="AJ87" s="811"/>
      <c r="AK87" s="812">
        <f t="shared" si="37"/>
        <v>0</v>
      </c>
      <c r="AL87" s="813">
        <f t="shared" si="38"/>
        <v>3153780</v>
      </c>
      <c r="AM87" s="698">
        <v>12</v>
      </c>
      <c r="AN87" s="529">
        <f t="shared" si="39"/>
        <v>851520.60000000009</v>
      </c>
      <c r="AO87" s="526"/>
      <c r="AP87" s="526"/>
      <c r="AQ87" s="525">
        <v>33320</v>
      </c>
      <c r="AR87" s="525"/>
      <c r="AS87" s="525"/>
      <c r="AT87" s="525">
        <v>35700</v>
      </c>
      <c r="AU87" s="555">
        <f t="shared" si="27"/>
        <v>920540.60000000009</v>
      </c>
      <c r="AV87" s="585"/>
    </row>
    <row r="88" spans="1:48" s="586" customFormat="1" hidden="1" outlineLevel="1" x14ac:dyDescent="0.25">
      <c r="A88" s="705">
        <v>31</v>
      </c>
      <c r="B88" s="631" t="s">
        <v>22</v>
      </c>
      <c r="C88" s="632" t="s">
        <v>1329</v>
      </c>
      <c r="D88" s="637" t="s">
        <v>1273</v>
      </c>
      <c r="E88" s="634" t="s">
        <v>1328</v>
      </c>
      <c r="F88" s="635">
        <v>27</v>
      </c>
      <c r="G88" s="636">
        <v>42736</v>
      </c>
      <c r="H88" s="808">
        <v>129000</v>
      </c>
      <c r="I88" s="814"/>
      <c r="J88" s="807"/>
      <c r="K88" s="814"/>
      <c r="L88" s="808"/>
      <c r="M88" s="808">
        <v>129000</v>
      </c>
      <c r="N88" s="807"/>
      <c r="O88" s="811"/>
      <c r="P88" s="811"/>
      <c r="Q88" s="810">
        <f t="shared" si="33"/>
        <v>129000</v>
      </c>
      <c r="R88" s="807"/>
      <c r="S88" s="811">
        <f t="shared" si="34"/>
        <v>1548000</v>
      </c>
      <c r="T88" s="809">
        <v>120000</v>
      </c>
      <c r="U88" s="811"/>
      <c r="V88" s="811"/>
      <c r="W88" s="811"/>
      <c r="X88" s="811"/>
      <c r="Y88" s="811">
        <f t="shared" si="35"/>
        <v>168980</v>
      </c>
      <c r="Z88" s="811"/>
      <c r="AA88" s="810"/>
      <c r="AB88" s="809">
        <f t="shared" si="42"/>
        <v>0</v>
      </c>
      <c r="AC88" s="811"/>
      <c r="AD88" s="811"/>
      <c r="AE88" s="812"/>
      <c r="AF88" s="811"/>
      <c r="AG88" s="812">
        <f t="shared" si="36"/>
        <v>1836980</v>
      </c>
      <c r="AH88" s="811"/>
      <c r="AI88" s="811"/>
      <c r="AJ88" s="811"/>
      <c r="AK88" s="812">
        <f t="shared" si="37"/>
        <v>0</v>
      </c>
      <c r="AL88" s="813">
        <f t="shared" si="38"/>
        <v>1836980</v>
      </c>
      <c r="AM88" s="698">
        <v>12</v>
      </c>
      <c r="AN88" s="529">
        <f t="shared" si="39"/>
        <v>495984.60000000003</v>
      </c>
      <c r="AO88" s="526"/>
      <c r="AP88" s="526"/>
      <c r="AQ88" s="525">
        <v>33320</v>
      </c>
      <c r="AR88" s="525"/>
      <c r="AS88" s="525"/>
      <c r="AT88" s="525">
        <v>35700</v>
      </c>
      <c r="AU88" s="555">
        <f t="shared" si="27"/>
        <v>565004.60000000009</v>
      </c>
      <c r="AV88" s="585"/>
    </row>
    <row r="89" spans="1:48" s="586" customFormat="1" hidden="1" outlineLevel="1" x14ac:dyDescent="0.25">
      <c r="A89" s="705">
        <v>32</v>
      </c>
      <c r="B89" s="631" t="s">
        <v>22</v>
      </c>
      <c r="C89" s="632" t="s">
        <v>1330</v>
      </c>
      <c r="D89" s="633" t="s">
        <v>1270</v>
      </c>
      <c r="E89" s="634" t="s">
        <v>1326</v>
      </c>
      <c r="F89" s="635">
        <v>31</v>
      </c>
      <c r="G89" s="636">
        <v>43101</v>
      </c>
      <c r="H89" s="805">
        <v>231428</v>
      </c>
      <c r="I89" s="814"/>
      <c r="J89" s="807"/>
      <c r="K89" s="814">
        <v>8572</v>
      </c>
      <c r="L89" s="808"/>
      <c r="M89" s="808">
        <f>SUM(H89:K89)</f>
        <v>240000</v>
      </c>
      <c r="N89" s="807"/>
      <c r="O89" s="811"/>
      <c r="P89" s="811"/>
      <c r="Q89" s="810">
        <f t="shared" si="33"/>
        <v>240000</v>
      </c>
      <c r="R89" s="807"/>
      <c r="S89" s="811">
        <f t="shared" si="34"/>
        <v>2880000</v>
      </c>
      <c r="T89" s="811">
        <v>250000</v>
      </c>
      <c r="U89" s="811"/>
      <c r="V89" s="811"/>
      <c r="W89" s="811"/>
      <c r="X89" s="811"/>
      <c r="Y89" s="811">
        <f t="shared" si="35"/>
        <v>168980</v>
      </c>
      <c r="Z89" s="811"/>
      <c r="AA89" s="810">
        <v>12000</v>
      </c>
      <c r="AB89" s="809">
        <f t="shared" si="42"/>
        <v>144000</v>
      </c>
      <c r="AC89" s="811"/>
      <c r="AD89" s="811"/>
      <c r="AE89" s="812"/>
      <c r="AF89" s="811"/>
      <c r="AG89" s="812">
        <f t="shared" si="36"/>
        <v>3442980</v>
      </c>
      <c r="AH89" s="811"/>
      <c r="AI89" s="811"/>
      <c r="AJ89" s="811"/>
      <c r="AK89" s="812">
        <f t="shared" si="37"/>
        <v>0</v>
      </c>
      <c r="AL89" s="813">
        <f t="shared" si="38"/>
        <v>3442980</v>
      </c>
      <c r="AM89" s="698">
        <v>12</v>
      </c>
      <c r="AN89" s="529">
        <f t="shared" si="39"/>
        <v>929604.60000000009</v>
      </c>
      <c r="AO89" s="526"/>
      <c r="AP89" s="526"/>
      <c r="AQ89" s="525">
        <v>33320</v>
      </c>
      <c r="AR89" s="525"/>
      <c r="AS89" s="525"/>
      <c r="AT89" s="525">
        <v>35700</v>
      </c>
      <c r="AU89" s="555">
        <f t="shared" si="27"/>
        <v>998624.60000000009</v>
      </c>
      <c r="AV89" s="585"/>
    </row>
    <row r="90" spans="1:48" s="586" customFormat="1" hidden="1" outlineLevel="1" x14ac:dyDescent="0.25">
      <c r="A90" s="705">
        <v>33</v>
      </c>
      <c r="B90" s="631" t="s">
        <v>22</v>
      </c>
      <c r="C90" s="632" t="s">
        <v>1331</v>
      </c>
      <c r="D90" s="633" t="s">
        <v>1270</v>
      </c>
      <c r="E90" s="634" t="s">
        <v>1321</v>
      </c>
      <c r="F90" s="635">
        <v>31</v>
      </c>
      <c r="G90" s="636">
        <v>43101</v>
      </c>
      <c r="H90" s="805">
        <v>317200</v>
      </c>
      <c r="I90" s="814"/>
      <c r="J90" s="807"/>
      <c r="K90" s="814"/>
      <c r="L90" s="808"/>
      <c r="M90" s="808">
        <f>SUM(H90:K90)</f>
        <v>317200</v>
      </c>
      <c r="N90" s="807"/>
      <c r="O90" s="811"/>
      <c r="P90" s="811"/>
      <c r="Q90" s="810">
        <f t="shared" si="33"/>
        <v>317200</v>
      </c>
      <c r="R90" s="807"/>
      <c r="S90" s="811">
        <f t="shared" ref="S90:S107" si="43">SUM(M90*12)+L90</f>
        <v>3806400</v>
      </c>
      <c r="T90" s="809">
        <v>300000</v>
      </c>
      <c r="U90" s="811"/>
      <c r="V90" s="811"/>
      <c r="W90" s="811"/>
      <c r="X90" s="811"/>
      <c r="Y90" s="811">
        <f t="shared" si="35"/>
        <v>168980</v>
      </c>
      <c r="Z90" s="811"/>
      <c r="AA90" s="810"/>
      <c r="AB90" s="809">
        <f t="shared" si="42"/>
        <v>0</v>
      </c>
      <c r="AC90" s="811"/>
      <c r="AD90" s="811"/>
      <c r="AE90" s="812"/>
      <c r="AF90" s="811"/>
      <c r="AG90" s="812">
        <f t="shared" ref="AG90:AG107" si="44">SUM(S90,T90,U90,V90,W90,X90,Y90,Z90,AB90,AC90,AD90,AE90,AF90)</f>
        <v>4275380</v>
      </c>
      <c r="AH90" s="811"/>
      <c r="AI90" s="811"/>
      <c r="AJ90" s="811"/>
      <c r="AK90" s="812">
        <f t="shared" ref="AK90:AK107" si="45">SUM(AH90,AI90,AJ90)</f>
        <v>0</v>
      </c>
      <c r="AL90" s="813">
        <f t="shared" ref="AL90:AL107" si="46">SUM(AG90,AK90)</f>
        <v>4275380</v>
      </c>
      <c r="AM90" s="698">
        <v>12</v>
      </c>
      <c r="AN90" s="529">
        <f t="shared" si="39"/>
        <v>1154352.6000000001</v>
      </c>
      <c r="AO90" s="526"/>
      <c r="AP90" s="526"/>
      <c r="AQ90" s="525">
        <v>33320</v>
      </c>
      <c r="AR90" s="525"/>
      <c r="AS90" s="525"/>
      <c r="AT90" s="525">
        <v>35700</v>
      </c>
      <c r="AU90" s="555">
        <f t="shared" si="27"/>
        <v>1223372.6000000001</v>
      </c>
      <c r="AV90" s="585"/>
    </row>
    <row r="91" spans="1:48" s="586" customFormat="1" hidden="1" outlineLevel="1" x14ac:dyDescent="0.25">
      <c r="A91" s="705">
        <v>34</v>
      </c>
      <c r="B91" s="631" t="s">
        <v>22</v>
      </c>
      <c r="C91" s="632" t="s">
        <v>1333</v>
      </c>
      <c r="D91" s="640" t="s">
        <v>1289</v>
      </c>
      <c r="E91" s="645" t="s">
        <v>1332</v>
      </c>
      <c r="F91" s="635">
        <v>27</v>
      </c>
      <c r="G91" s="636">
        <v>42370</v>
      </c>
      <c r="H91" s="808">
        <v>129000</v>
      </c>
      <c r="I91" s="814"/>
      <c r="J91" s="807"/>
      <c r="K91" s="814"/>
      <c r="L91" s="808"/>
      <c r="M91" s="808">
        <v>129000</v>
      </c>
      <c r="N91" s="807"/>
      <c r="O91" s="811"/>
      <c r="P91" s="811"/>
      <c r="Q91" s="810">
        <f t="shared" si="33"/>
        <v>129000</v>
      </c>
      <c r="R91" s="807"/>
      <c r="S91" s="811">
        <f t="shared" si="43"/>
        <v>1548000</v>
      </c>
      <c r="T91" s="809">
        <v>120000</v>
      </c>
      <c r="U91" s="811"/>
      <c r="V91" s="811"/>
      <c r="W91" s="811"/>
      <c r="X91" s="811"/>
      <c r="Y91" s="811">
        <f t="shared" si="35"/>
        <v>168980</v>
      </c>
      <c r="Z91" s="811"/>
      <c r="AA91" s="810"/>
      <c r="AB91" s="809"/>
      <c r="AC91" s="811"/>
      <c r="AD91" s="811"/>
      <c r="AE91" s="812"/>
      <c r="AF91" s="811"/>
      <c r="AG91" s="812">
        <f t="shared" si="44"/>
        <v>1836980</v>
      </c>
      <c r="AH91" s="811"/>
      <c r="AI91" s="811"/>
      <c r="AJ91" s="811"/>
      <c r="AK91" s="812">
        <f t="shared" si="45"/>
        <v>0</v>
      </c>
      <c r="AL91" s="813">
        <f t="shared" si="46"/>
        <v>1836980</v>
      </c>
      <c r="AM91" s="698">
        <v>12</v>
      </c>
      <c r="AN91" s="529">
        <f t="shared" si="39"/>
        <v>495984.60000000003</v>
      </c>
      <c r="AO91" s="526"/>
      <c r="AP91" s="526"/>
      <c r="AQ91" s="525">
        <v>33320</v>
      </c>
      <c r="AR91" s="525"/>
      <c r="AS91" s="525"/>
      <c r="AT91" s="525">
        <v>35700</v>
      </c>
      <c r="AU91" s="555">
        <f t="shared" si="27"/>
        <v>565004.60000000009</v>
      </c>
      <c r="AV91" s="585"/>
    </row>
    <row r="92" spans="1:48" s="586" customFormat="1" hidden="1" outlineLevel="1" x14ac:dyDescent="0.25">
      <c r="A92" s="705">
        <v>35</v>
      </c>
      <c r="B92" s="631" t="s">
        <v>22</v>
      </c>
      <c r="C92" s="632" t="s">
        <v>1334</v>
      </c>
      <c r="D92" s="633" t="s">
        <v>1270</v>
      </c>
      <c r="E92" s="634" t="s">
        <v>1310</v>
      </c>
      <c r="F92" s="635">
        <v>31</v>
      </c>
      <c r="G92" s="636">
        <v>42370</v>
      </c>
      <c r="H92" s="805">
        <v>265722</v>
      </c>
      <c r="I92" s="814"/>
      <c r="J92" s="807"/>
      <c r="K92" s="814">
        <v>48001</v>
      </c>
      <c r="L92" s="808"/>
      <c r="M92" s="808">
        <f t="shared" ref="M92:M107" si="47">SUM(H92:K92)</f>
        <v>313723</v>
      </c>
      <c r="N92" s="807"/>
      <c r="O92" s="811"/>
      <c r="P92" s="811"/>
      <c r="Q92" s="810">
        <f t="shared" si="33"/>
        <v>313700</v>
      </c>
      <c r="R92" s="807"/>
      <c r="S92" s="811">
        <f t="shared" si="43"/>
        <v>3764676</v>
      </c>
      <c r="T92" s="811">
        <v>250000</v>
      </c>
      <c r="U92" s="811"/>
      <c r="V92" s="811"/>
      <c r="W92" s="811"/>
      <c r="X92" s="811"/>
      <c r="Y92" s="811">
        <f t="shared" si="35"/>
        <v>168980</v>
      </c>
      <c r="Z92" s="811"/>
      <c r="AA92" s="810"/>
      <c r="AB92" s="809">
        <f t="shared" ref="AB92:AB97" si="48">SUM(AA92*12)</f>
        <v>0</v>
      </c>
      <c r="AC92" s="811"/>
      <c r="AD92" s="811"/>
      <c r="AE92" s="812"/>
      <c r="AF92" s="811"/>
      <c r="AG92" s="812">
        <f t="shared" si="44"/>
        <v>4183656</v>
      </c>
      <c r="AH92" s="811"/>
      <c r="AI92" s="811"/>
      <c r="AJ92" s="811"/>
      <c r="AK92" s="812">
        <f t="shared" si="45"/>
        <v>0</v>
      </c>
      <c r="AL92" s="813">
        <f t="shared" si="46"/>
        <v>4183656</v>
      </c>
      <c r="AM92" s="698">
        <v>12</v>
      </c>
      <c r="AN92" s="529">
        <f t="shared" si="39"/>
        <v>1129587.1200000001</v>
      </c>
      <c r="AO92" s="526"/>
      <c r="AP92" s="526"/>
      <c r="AQ92" s="525">
        <v>33320</v>
      </c>
      <c r="AR92" s="525"/>
      <c r="AS92" s="525"/>
      <c r="AT92" s="525">
        <v>35700</v>
      </c>
      <c r="AU92" s="555">
        <f t="shared" si="27"/>
        <v>1198607.1200000001</v>
      </c>
      <c r="AV92" s="585"/>
    </row>
    <row r="93" spans="1:48" s="586" customFormat="1" hidden="1" outlineLevel="1" x14ac:dyDescent="0.25">
      <c r="A93" s="705">
        <v>36</v>
      </c>
      <c r="B93" s="631" t="s">
        <v>22</v>
      </c>
      <c r="C93" s="632" t="s">
        <v>1335</v>
      </c>
      <c r="D93" s="633" t="s">
        <v>1270</v>
      </c>
      <c r="E93" s="634" t="s">
        <v>1310</v>
      </c>
      <c r="F93" s="635">
        <v>31</v>
      </c>
      <c r="G93" s="636">
        <v>43101</v>
      </c>
      <c r="H93" s="805">
        <v>257200</v>
      </c>
      <c r="I93" s="814"/>
      <c r="J93" s="807"/>
      <c r="K93" s="814"/>
      <c r="L93" s="808"/>
      <c r="M93" s="808">
        <f t="shared" si="47"/>
        <v>257200</v>
      </c>
      <c r="N93" s="807"/>
      <c r="O93" s="811"/>
      <c r="P93" s="811"/>
      <c r="Q93" s="810">
        <f t="shared" si="33"/>
        <v>257200</v>
      </c>
      <c r="R93" s="807"/>
      <c r="S93" s="811">
        <f t="shared" si="43"/>
        <v>3086400</v>
      </c>
      <c r="T93" s="811">
        <v>250000</v>
      </c>
      <c r="U93" s="811"/>
      <c r="V93" s="811"/>
      <c r="W93" s="811"/>
      <c r="X93" s="811"/>
      <c r="Y93" s="811">
        <f t="shared" si="35"/>
        <v>168980</v>
      </c>
      <c r="Z93" s="811"/>
      <c r="AA93" s="810"/>
      <c r="AB93" s="809">
        <f t="shared" si="48"/>
        <v>0</v>
      </c>
      <c r="AC93" s="811"/>
      <c r="AD93" s="811"/>
      <c r="AE93" s="812"/>
      <c r="AF93" s="811"/>
      <c r="AG93" s="812">
        <f t="shared" si="44"/>
        <v>3505380</v>
      </c>
      <c r="AH93" s="811"/>
      <c r="AI93" s="811"/>
      <c r="AJ93" s="811"/>
      <c r="AK93" s="812">
        <f t="shared" si="45"/>
        <v>0</v>
      </c>
      <c r="AL93" s="813">
        <f t="shared" si="46"/>
        <v>3505380</v>
      </c>
      <c r="AM93" s="698">
        <v>12</v>
      </c>
      <c r="AN93" s="529">
        <f t="shared" si="39"/>
        <v>946452.60000000009</v>
      </c>
      <c r="AO93" s="526"/>
      <c r="AP93" s="526"/>
      <c r="AQ93" s="525">
        <v>33320</v>
      </c>
      <c r="AR93" s="525"/>
      <c r="AS93" s="525"/>
      <c r="AT93" s="525">
        <v>35700</v>
      </c>
      <c r="AU93" s="555">
        <f t="shared" si="27"/>
        <v>1015472.6000000001</v>
      </c>
      <c r="AV93" s="585"/>
    </row>
    <row r="94" spans="1:48" s="586" customFormat="1" hidden="1" outlineLevel="1" x14ac:dyDescent="0.25">
      <c r="A94" s="705">
        <v>37</v>
      </c>
      <c r="B94" s="631" t="s">
        <v>22</v>
      </c>
      <c r="C94" s="632" t="s">
        <v>1336</v>
      </c>
      <c r="D94" s="633" t="s">
        <v>1270</v>
      </c>
      <c r="E94" s="634" t="s">
        <v>1294</v>
      </c>
      <c r="F94" s="635">
        <v>31</v>
      </c>
      <c r="G94" s="636">
        <v>42736</v>
      </c>
      <c r="H94" s="805">
        <v>240000</v>
      </c>
      <c r="I94" s="814"/>
      <c r="J94" s="807"/>
      <c r="K94" s="814"/>
      <c r="L94" s="808"/>
      <c r="M94" s="808">
        <f t="shared" si="47"/>
        <v>240000</v>
      </c>
      <c r="N94" s="807"/>
      <c r="O94" s="811"/>
      <c r="P94" s="811"/>
      <c r="Q94" s="810">
        <f t="shared" si="33"/>
        <v>240000</v>
      </c>
      <c r="R94" s="807"/>
      <c r="S94" s="811">
        <f t="shared" si="43"/>
        <v>2880000</v>
      </c>
      <c r="T94" s="811">
        <v>250000</v>
      </c>
      <c r="U94" s="811"/>
      <c r="V94" s="811"/>
      <c r="W94" s="811"/>
      <c r="X94" s="811"/>
      <c r="Y94" s="811">
        <f t="shared" si="35"/>
        <v>168980</v>
      </c>
      <c r="Z94" s="811"/>
      <c r="AA94" s="810">
        <v>12000</v>
      </c>
      <c r="AB94" s="809">
        <f t="shared" si="48"/>
        <v>144000</v>
      </c>
      <c r="AC94" s="811"/>
      <c r="AD94" s="811"/>
      <c r="AE94" s="812"/>
      <c r="AF94" s="811"/>
      <c r="AG94" s="812">
        <f t="shared" si="44"/>
        <v>3442980</v>
      </c>
      <c r="AH94" s="811"/>
      <c r="AI94" s="811"/>
      <c r="AJ94" s="811"/>
      <c r="AK94" s="812">
        <f t="shared" si="45"/>
        <v>0</v>
      </c>
      <c r="AL94" s="813">
        <f t="shared" si="46"/>
        <v>3442980</v>
      </c>
      <c r="AM94" s="698">
        <v>12</v>
      </c>
      <c r="AN94" s="529">
        <f t="shared" si="39"/>
        <v>929604.60000000009</v>
      </c>
      <c r="AO94" s="526"/>
      <c r="AP94" s="526"/>
      <c r="AQ94" s="525">
        <v>33320</v>
      </c>
      <c r="AR94" s="525"/>
      <c r="AS94" s="525"/>
      <c r="AT94" s="525">
        <v>35700</v>
      </c>
      <c r="AU94" s="555">
        <f t="shared" si="27"/>
        <v>998624.60000000009</v>
      </c>
      <c r="AV94" s="585"/>
    </row>
    <row r="95" spans="1:48" s="586" customFormat="1" hidden="1" outlineLevel="1" x14ac:dyDescent="0.25">
      <c r="A95" s="705">
        <v>38</v>
      </c>
      <c r="B95" s="631" t="s">
        <v>22</v>
      </c>
      <c r="C95" s="632" t="s">
        <v>1338</v>
      </c>
      <c r="D95" s="633" t="s">
        <v>1270</v>
      </c>
      <c r="E95" s="634" t="s">
        <v>1337</v>
      </c>
      <c r="F95" s="635">
        <v>32</v>
      </c>
      <c r="G95" s="636">
        <v>43101</v>
      </c>
      <c r="H95" s="805">
        <v>351400</v>
      </c>
      <c r="I95" s="814"/>
      <c r="J95" s="807"/>
      <c r="K95" s="814"/>
      <c r="L95" s="808"/>
      <c r="M95" s="808">
        <f t="shared" si="47"/>
        <v>351400</v>
      </c>
      <c r="N95" s="807"/>
      <c r="O95" s="811"/>
      <c r="P95" s="811"/>
      <c r="Q95" s="810">
        <f t="shared" si="33"/>
        <v>351400</v>
      </c>
      <c r="R95" s="807"/>
      <c r="S95" s="811">
        <f t="shared" si="43"/>
        <v>4216800</v>
      </c>
      <c r="T95" s="809">
        <v>300000</v>
      </c>
      <c r="U95" s="811"/>
      <c r="V95" s="811"/>
      <c r="W95" s="811"/>
      <c r="X95" s="811">
        <f>H95*5</f>
        <v>1757000</v>
      </c>
      <c r="Y95" s="811">
        <f t="shared" si="35"/>
        <v>168980</v>
      </c>
      <c r="Z95" s="811"/>
      <c r="AA95" s="810"/>
      <c r="AB95" s="809">
        <f t="shared" si="48"/>
        <v>0</v>
      </c>
      <c r="AC95" s="811"/>
      <c r="AD95" s="811"/>
      <c r="AE95" s="812"/>
      <c r="AF95" s="811"/>
      <c r="AG95" s="812">
        <f t="shared" si="44"/>
        <v>6442780</v>
      </c>
      <c r="AH95" s="811"/>
      <c r="AI95" s="811"/>
      <c r="AJ95" s="811"/>
      <c r="AK95" s="812">
        <f t="shared" si="45"/>
        <v>0</v>
      </c>
      <c r="AL95" s="813">
        <f t="shared" si="46"/>
        <v>6442780</v>
      </c>
      <c r="AM95" s="698">
        <v>12</v>
      </c>
      <c r="AN95" s="529">
        <f t="shared" si="39"/>
        <v>1739550.6</v>
      </c>
      <c r="AO95" s="526"/>
      <c r="AP95" s="526"/>
      <c r="AQ95" s="525">
        <v>33320</v>
      </c>
      <c r="AR95" s="525"/>
      <c r="AS95" s="525"/>
      <c r="AT95" s="525">
        <v>35700</v>
      </c>
      <c r="AU95" s="555">
        <f t="shared" si="27"/>
        <v>1808570.6</v>
      </c>
      <c r="AV95" s="585"/>
    </row>
    <row r="96" spans="1:48" s="586" customFormat="1" hidden="1" outlineLevel="1" x14ac:dyDescent="0.25">
      <c r="A96" s="705">
        <v>39</v>
      </c>
      <c r="B96" s="631" t="s">
        <v>22</v>
      </c>
      <c r="C96" s="632" t="s">
        <v>1340</v>
      </c>
      <c r="D96" s="640" t="s">
        <v>1289</v>
      </c>
      <c r="E96" s="646" t="s">
        <v>1339</v>
      </c>
      <c r="F96" s="647">
        <v>28</v>
      </c>
      <c r="G96" s="648">
        <v>42736</v>
      </c>
      <c r="H96" s="808">
        <v>129000</v>
      </c>
      <c r="I96" s="814"/>
      <c r="J96" s="807"/>
      <c r="K96" s="814"/>
      <c r="L96" s="808"/>
      <c r="M96" s="808">
        <f t="shared" si="47"/>
        <v>129000</v>
      </c>
      <c r="N96" s="807"/>
      <c r="O96" s="811"/>
      <c r="P96" s="811"/>
      <c r="Q96" s="810">
        <f t="shared" si="33"/>
        <v>129000</v>
      </c>
      <c r="R96" s="807"/>
      <c r="S96" s="811">
        <f t="shared" si="43"/>
        <v>1548000</v>
      </c>
      <c r="T96" s="809">
        <v>120000</v>
      </c>
      <c r="U96" s="811"/>
      <c r="V96" s="811"/>
      <c r="W96" s="811"/>
      <c r="X96" s="811"/>
      <c r="Y96" s="811">
        <f t="shared" si="35"/>
        <v>168980</v>
      </c>
      <c r="Z96" s="811"/>
      <c r="AA96" s="810"/>
      <c r="AB96" s="809">
        <f t="shared" si="48"/>
        <v>0</v>
      </c>
      <c r="AC96" s="811"/>
      <c r="AD96" s="811"/>
      <c r="AE96" s="812"/>
      <c r="AF96" s="811"/>
      <c r="AG96" s="812">
        <f t="shared" si="44"/>
        <v>1836980</v>
      </c>
      <c r="AH96" s="811"/>
      <c r="AI96" s="811"/>
      <c r="AJ96" s="811"/>
      <c r="AK96" s="812">
        <f t="shared" si="45"/>
        <v>0</v>
      </c>
      <c r="AL96" s="813">
        <f t="shared" si="46"/>
        <v>1836980</v>
      </c>
      <c r="AM96" s="698">
        <v>12</v>
      </c>
      <c r="AN96" s="529">
        <f t="shared" si="39"/>
        <v>495984.60000000003</v>
      </c>
      <c r="AO96" s="526"/>
      <c r="AP96" s="526"/>
      <c r="AQ96" s="525">
        <v>33320</v>
      </c>
      <c r="AR96" s="525"/>
      <c r="AS96" s="525"/>
      <c r="AT96" s="525">
        <v>35700</v>
      </c>
      <c r="AU96" s="555">
        <f t="shared" si="27"/>
        <v>565004.60000000009</v>
      </c>
      <c r="AV96" s="585"/>
    </row>
    <row r="97" spans="1:55" s="586" customFormat="1" hidden="1" outlineLevel="1" x14ac:dyDescent="0.25">
      <c r="A97" s="705">
        <v>40</v>
      </c>
      <c r="B97" s="631" t="s">
        <v>22</v>
      </c>
      <c r="C97" s="649" t="s">
        <v>1342</v>
      </c>
      <c r="D97" s="633" t="s">
        <v>1270</v>
      </c>
      <c r="E97" s="650" t="s">
        <v>1341</v>
      </c>
      <c r="F97" s="651">
        <v>31</v>
      </c>
      <c r="G97" s="652">
        <v>42370</v>
      </c>
      <c r="H97" s="805">
        <v>231435</v>
      </c>
      <c r="I97" s="814"/>
      <c r="J97" s="807"/>
      <c r="K97" s="814"/>
      <c r="L97" s="808"/>
      <c r="M97" s="808">
        <f t="shared" si="47"/>
        <v>231435</v>
      </c>
      <c r="N97" s="807"/>
      <c r="O97" s="811"/>
      <c r="P97" s="811"/>
      <c r="Q97" s="810">
        <f t="shared" si="33"/>
        <v>231400</v>
      </c>
      <c r="R97" s="807"/>
      <c r="S97" s="811">
        <f t="shared" si="43"/>
        <v>2777220</v>
      </c>
      <c r="T97" s="811">
        <v>250000</v>
      </c>
      <c r="U97" s="811"/>
      <c r="V97" s="811"/>
      <c r="W97" s="811"/>
      <c r="X97" s="811"/>
      <c r="Y97" s="811">
        <f t="shared" si="35"/>
        <v>168980</v>
      </c>
      <c r="Z97" s="811"/>
      <c r="AA97" s="810"/>
      <c r="AB97" s="809">
        <f t="shared" si="48"/>
        <v>0</v>
      </c>
      <c r="AC97" s="811"/>
      <c r="AD97" s="811"/>
      <c r="AE97" s="812"/>
      <c r="AF97" s="811"/>
      <c r="AG97" s="812">
        <f t="shared" si="44"/>
        <v>3196200</v>
      </c>
      <c r="AH97" s="811"/>
      <c r="AI97" s="811"/>
      <c r="AJ97" s="811"/>
      <c r="AK97" s="812">
        <f t="shared" si="45"/>
        <v>0</v>
      </c>
      <c r="AL97" s="813">
        <f t="shared" si="46"/>
        <v>3196200</v>
      </c>
      <c r="AM97" s="698">
        <v>12</v>
      </c>
      <c r="AN97" s="529">
        <f t="shared" si="39"/>
        <v>862974</v>
      </c>
      <c r="AO97" s="526"/>
      <c r="AP97" s="526"/>
      <c r="AQ97" s="525">
        <v>33320</v>
      </c>
      <c r="AR97" s="525"/>
      <c r="AS97" s="525"/>
      <c r="AT97" s="525">
        <v>35700</v>
      </c>
      <c r="AU97" s="555">
        <f t="shared" si="27"/>
        <v>931994</v>
      </c>
      <c r="AV97" s="585"/>
    </row>
    <row r="98" spans="1:55" s="586" customFormat="1" hidden="1" outlineLevel="1" x14ac:dyDescent="0.25">
      <c r="A98" s="705">
        <v>41</v>
      </c>
      <c r="B98" s="631" t="s">
        <v>22</v>
      </c>
      <c r="C98" s="649" t="s">
        <v>1345</v>
      </c>
      <c r="D98" s="653" t="s">
        <v>1343</v>
      </c>
      <c r="E98" s="654" t="s">
        <v>1344</v>
      </c>
      <c r="F98" s="655">
        <v>27</v>
      </c>
      <c r="G98" s="652">
        <v>42370</v>
      </c>
      <c r="H98" s="808">
        <v>129000</v>
      </c>
      <c r="I98" s="814"/>
      <c r="J98" s="807"/>
      <c r="K98" s="814"/>
      <c r="L98" s="808"/>
      <c r="M98" s="808">
        <f t="shared" si="47"/>
        <v>129000</v>
      </c>
      <c r="N98" s="807"/>
      <c r="O98" s="811"/>
      <c r="P98" s="811"/>
      <c r="Q98" s="810">
        <f t="shared" si="33"/>
        <v>129000</v>
      </c>
      <c r="R98" s="807"/>
      <c r="S98" s="811">
        <f t="shared" si="43"/>
        <v>1548000</v>
      </c>
      <c r="T98" s="809">
        <v>120000</v>
      </c>
      <c r="U98" s="811"/>
      <c r="V98" s="811"/>
      <c r="W98" s="811"/>
      <c r="X98" s="811"/>
      <c r="Y98" s="811">
        <f t="shared" si="35"/>
        <v>168980</v>
      </c>
      <c r="Z98" s="811"/>
      <c r="AA98" s="810"/>
      <c r="AB98" s="809"/>
      <c r="AC98" s="811"/>
      <c r="AD98" s="811"/>
      <c r="AE98" s="812"/>
      <c r="AF98" s="811"/>
      <c r="AG98" s="812">
        <f t="shared" si="44"/>
        <v>1836980</v>
      </c>
      <c r="AH98" s="811"/>
      <c r="AI98" s="811"/>
      <c r="AJ98" s="811"/>
      <c r="AK98" s="812">
        <f t="shared" si="45"/>
        <v>0</v>
      </c>
      <c r="AL98" s="813">
        <f t="shared" si="46"/>
        <v>1836980</v>
      </c>
      <c r="AM98" s="698">
        <v>12</v>
      </c>
      <c r="AN98" s="529">
        <f t="shared" si="39"/>
        <v>495984.60000000003</v>
      </c>
      <c r="AO98" s="526"/>
      <c r="AP98" s="526"/>
      <c r="AQ98" s="525">
        <v>33320</v>
      </c>
      <c r="AR98" s="525"/>
      <c r="AS98" s="525"/>
      <c r="AT98" s="525">
        <v>35700</v>
      </c>
      <c r="AU98" s="555">
        <f t="shared" si="27"/>
        <v>565004.60000000009</v>
      </c>
      <c r="AV98" s="585"/>
    </row>
    <row r="99" spans="1:55" s="586" customFormat="1" hidden="1" outlineLevel="1" x14ac:dyDescent="0.25">
      <c r="A99" s="705">
        <v>42</v>
      </c>
      <c r="B99" s="631" t="s">
        <v>22</v>
      </c>
      <c r="C99" s="649" t="s">
        <v>1347</v>
      </c>
      <c r="D99" s="653" t="s">
        <v>1343</v>
      </c>
      <c r="E99" s="654" t="s">
        <v>1346</v>
      </c>
      <c r="F99" s="655">
        <v>27</v>
      </c>
      <c r="G99" s="652">
        <v>42736</v>
      </c>
      <c r="H99" s="805">
        <v>64500</v>
      </c>
      <c r="I99" s="814"/>
      <c r="J99" s="807"/>
      <c r="K99" s="814"/>
      <c r="L99" s="808"/>
      <c r="M99" s="808">
        <f t="shared" si="47"/>
        <v>64500</v>
      </c>
      <c r="N99" s="807"/>
      <c r="O99" s="811"/>
      <c r="P99" s="811"/>
      <c r="Q99" s="810">
        <f t="shared" si="33"/>
        <v>64500</v>
      </c>
      <c r="R99" s="807"/>
      <c r="S99" s="811">
        <f t="shared" si="43"/>
        <v>774000</v>
      </c>
      <c r="T99" s="809">
        <v>120000</v>
      </c>
      <c r="U99" s="811"/>
      <c r="V99" s="811"/>
      <c r="W99" s="811"/>
      <c r="X99" s="811"/>
      <c r="Y99" s="811">
        <v>100000</v>
      </c>
      <c r="Z99" s="811"/>
      <c r="AA99" s="810"/>
      <c r="AB99" s="809"/>
      <c r="AC99" s="811"/>
      <c r="AD99" s="811"/>
      <c r="AE99" s="812"/>
      <c r="AF99" s="811"/>
      <c r="AG99" s="812">
        <f t="shared" si="44"/>
        <v>994000</v>
      </c>
      <c r="AH99" s="811"/>
      <c r="AI99" s="811"/>
      <c r="AJ99" s="811"/>
      <c r="AK99" s="812">
        <f t="shared" si="45"/>
        <v>0</v>
      </c>
      <c r="AL99" s="813">
        <f t="shared" si="46"/>
        <v>994000</v>
      </c>
      <c r="AM99" s="698">
        <v>12</v>
      </c>
      <c r="AN99" s="529">
        <f t="shared" si="39"/>
        <v>268380</v>
      </c>
      <c r="AO99" s="526"/>
      <c r="AP99" s="526"/>
      <c r="AQ99" s="525">
        <v>33320</v>
      </c>
      <c r="AR99" s="525"/>
      <c r="AS99" s="525"/>
      <c r="AT99" s="525">
        <v>35700</v>
      </c>
      <c r="AU99" s="555">
        <f t="shared" si="27"/>
        <v>337400</v>
      </c>
      <c r="AV99" s="585"/>
    </row>
    <row r="100" spans="1:55" s="586" customFormat="1" hidden="1" outlineLevel="1" x14ac:dyDescent="0.25">
      <c r="A100" s="705">
        <v>43</v>
      </c>
      <c r="B100" s="631" t="s">
        <v>22</v>
      </c>
      <c r="C100" s="649" t="s">
        <v>1348</v>
      </c>
      <c r="D100" s="637" t="s">
        <v>1273</v>
      </c>
      <c r="E100" s="650" t="s">
        <v>1312</v>
      </c>
      <c r="F100" s="651">
        <v>26</v>
      </c>
      <c r="G100" s="652">
        <v>42736</v>
      </c>
      <c r="H100" s="808">
        <v>129000</v>
      </c>
      <c r="I100" s="814"/>
      <c r="J100" s="807"/>
      <c r="K100" s="814"/>
      <c r="L100" s="808"/>
      <c r="M100" s="808">
        <f t="shared" si="47"/>
        <v>129000</v>
      </c>
      <c r="N100" s="807"/>
      <c r="O100" s="811"/>
      <c r="P100" s="811"/>
      <c r="Q100" s="810">
        <f t="shared" si="33"/>
        <v>129000</v>
      </c>
      <c r="R100" s="807"/>
      <c r="S100" s="811">
        <f t="shared" si="43"/>
        <v>1548000</v>
      </c>
      <c r="T100" s="809">
        <v>120000</v>
      </c>
      <c r="U100" s="811"/>
      <c r="V100" s="811"/>
      <c r="W100" s="811"/>
      <c r="X100" s="811"/>
      <c r="Y100" s="811">
        <f t="shared" ref="Y100:Y107" si="49">(168980*AM100)/12</f>
        <v>168980</v>
      </c>
      <c r="Z100" s="811"/>
      <c r="AA100" s="810"/>
      <c r="AB100" s="809">
        <f t="shared" ref="AB100:AB107" si="50">SUM(AA100*12)</f>
        <v>0</v>
      </c>
      <c r="AC100" s="811"/>
      <c r="AD100" s="811"/>
      <c r="AE100" s="812"/>
      <c r="AF100" s="811"/>
      <c r="AG100" s="812">
        <f t="shared" si="44"/>
        <v>1836980</v>
      </c>
      <c r="AH100" s="811"/>
      <c r="AI100" s="811"/>
      <c r="AJ100" s="811"/>
      <c r="AK100" s="812">
        <f t="shared" si="45"/>
        <v>0</v>
      </c>
      <c r="AL100" s="813">
        <f t="shared" si="46"/>
        <v>1836980</v>
      </c>
      <c r="AM100" s="698">
        <v>12</v>
      </c>
      <c r="AN100" s="529">
        <f t="shared" si="39"/>
        <v>495984.60000000003</v>
      </c>
      <c r="AO100" s="526"/>
      <c r="AP100" s="526"/>
      <c r="AQ100" s="525">
        <v>33320</v>
      </c>
      <c r="AR100" s="525"/>
      <c r="AS100" s="525"/>
      <c r="AT100" s="525">
        <v>35700</v>
      </c>
      <c r="AU100" s="555">
        <f t="shared" si="27"/>
        <v>565004.60000000009</v>
      </c>
      <c r="AV100" s="585"/>
    </row>
    <row r="101" spans="1:55" s="586" customFormat="1" hidden="1" outlineLevel="1" x14ac:dyDescent="0.25">
      <c r="A101" s="705">
        <v>44</v>
      </c>
      <c r="B101" s="631" t="s">
        <v>22</v>
      </c>
      <c r="C101" s="649" t="s">
        <v>1349</v>
      </c>
      <c r="D101" s="637" t="s">
        <v>1273</v>
      </c>
      <c r="E101" s="650" t="s">
        <v>547</v>
      </c>
      <c r="F101" s="651">
        <v>26</v>
      </c>
      <c r="G101" s="652">
        <v>42736</v>
      </c>
      <c r="H101" s="808">
        <v>129000</v>
      </c>
      <c r="I101" s="814"/>
      <c r="J101" s="807"/>
      <c r="K101" s="814"/>
      <c r="L101" s="808"/>
      <c r="M101" s="808">
        <f t="shared" si="47"/>
        <v>129000</v>
      </c>
      <c r="N101" s="807"/>
      <c r="O101" s="811"/>
      <c r="P101" s="811"/>
      <c r="Q101" s="810">
        <f t="shared" si="33"/>
        <v>129000</v>
      </c>
      <c r="R101" s="807"/>
      <c r="S101" s="811">
        <f t="shared" si="43"/>
        <v>1548000</v>
      </c>
      <c r="T101" s="809">
        <v>120000</v>
      </c>
      <c r="U101" s="811"/>
      <c r="V101" s="811"/>
      <c r="W101" s="811"/>
      <c r="X101" s="811"/>
      <c r="Y101" s="811">
        <f t="shared" si="49"/>
        <v>168980</v>
      </c>
      <c r="Z101" s="811"/>
      <c r="AA101" s="810"/>
      <c r="AB101" s="809">
        <f t="shared" si="50"/>
        <v>0</v>
      </c>
      <c r="AC101" s="811"/>
      <c r="AD101" s="811"/>
      <c r="AE101" s="812"/>
      <c r="AF101" s="811"/>
      <c r="AG101" s="812">
        <f t="shared" si="44"/>
        <v>1836980</v>
      </c>
      <c r="AH101" s="811"/>
      <c r="AI101" s="811"/>
      <c r="AJ101" s="811"/>
      <c r="AK101" s="812">
        <f t="shared" si="45"/>
        <v>0</v>
      </c>
      <c r="AL101" s="813">
        <f t="shared" si="46"/>
        <v>1836980</v>
      </c>
      <c r="AM101" s="698">
        <v>12</v>
      </c>
      <c r="AN101" s="529">
        <f t="shared" si="39"/>
        <v>495984.60000000003</v>
      </c>
      <c r="AO101" s="526"/>
      <c r="AP101" s="526"/>
      <c r="AQ101" s="525">
        <v>33320</v>
      </c>
      <c r="AR101" s="525"/>
      <c r="AS101" s="525"/>
      <c r="AT101" s="525">
        <v>35700</v>
      </c>
      <c r="AU101" s="555">
        <f t="shared" si="27"/>
        <v>565004.60000000009</v>
      </c>
      <c r="AV101" s="585"/>
    </row>
    <row r="102" spans="1:55" s="586" customFormat="1" hidden="1" outlineLevel="1" x14ac:dyDescent="0.25">
      <c r="A102" s="705">
        <v>45</v>
      </c>
      <c r="B102" s="631" t="s">
        <v>22</v>
      </c>
      <c r="C102" s="649" t="s">
        <v>1350</v>
      </c>
      <c r="D102" s="633" t="s">
        <v>1270</v>
      </c>
      <c r="E102" s="650" t="s">
        <v>1321</v>
      </c>
      <c r="F102" s="651">
        <v>31</v>
      </c>
      <c r="G102" s="652">
        <v>43101</v>
      </c>
      <c r="H102" s="805">
        <v>317200</v>
      </c>
      <c r="I102" s="814"/>
      <c r="J102" s="807"/>
      <c r="K102" s="814"/>
      <c r="L102" s="808"/>
      <c r="M102" s="808">
        <f t="shared" si="47"/>
        <v>317200</v>
      </c>
      <c r="N102" s="807"/>
      <c r="O102" s="811"/>
      <c r="P102" s="811"/>
      <c r="Q102" s="810">
        <f t="shared" si="33"/>
        <v>317200</v>
      </c>
      <c r="R102" s="807"/>
      <c r="S102" s="811">
        <f t="shared" si="43"/>
        <v>3806400</v>
      </c>
      <c r="T102" s="809">
        <v>300000</v>
      </c>
      <c r="U102" s="811"/>
      <c r="V102" s="811"/>
      <c r="W102" s="811"/>
      <c r="X102" s="811">
        <f>H102*5</f>
        <v>1586000</v>
      </c>
      <c r="Y102" s="811">
        <f t="shared" si="49"/>
        <v>168980</v>
      </c>
      <c r="Z102" s="811"/>
      <c r="AA102" s="810"/>
      <c r="AB102" s="809">
        <f t="shared" si="50"/>
        <v>0</v>
      </c>
      <c r="AC102" s="811"/>
      <c r="AD102" s="811"/>
      <c r="AE102" s="812"/>
      <c r="AF102" s="811"/>
      <c r="AG102" s="812">
        <f t="shared" si="44"/>
        <v>5861380</v>
      </c>
      <c r="AH102" s="811"/>
      <c r="AI102" s="811"/>
      <c r="AJ102" s="811"/>
      <c r="AK102" s="812">
        <f t="shared" si="45"/>
        <v>0</v>
      </c>
      <c r="AL102" s="813">
        <f t="shared" si="46"/>
        <v>5861380</v>
      </c>
      <c r="AM102" s="698">
        <v>12</v>
      </c>
      <c r="AN102" s="529">
        <f t="shared" si="39"/>
        <v>1582572.6</v>
      </c>
      <c r="AO102" s="526"/>
      <c r="AP102" s="526"/>
      <c r="AQ102" s="525">
        <v>33320</v>
      </c>
      <c r="AR102" s="525"/>
      <c r="AS102" s="525"/>
      <c r="AT102" s="525">
        <v>35700</v>
      </c>
      <c r="AU102" s="555">
        <f t="shared" si="27"/>
        <v>1651592.6</v>
      </c>
      <c r="AV102" s="585"/>
    </row>
    <row r="103" spans="1:55" s="586" customFormat="1" hidden="1" outlineLevel="1" x14ac:dyDescent="0.25">
      <c r="A103" s="705">
        <v>46</v>
      </c>
      <c r="B103" s="631" t="s">
        <v>22</v>
      </c>
      <c r="C103" s="649" t="s">
        <v>1351</v>
      </c>
      <c r="D103" s="633" t="s">
        <v>1270</v>
      </c>
      <c r="E103" s="650" t="s">
        <v>1321</v>
      </c>
      <c r="F103" s="651">
        <v>31</v>
      </c>
      <c r="G103" s="652">
        <v>42370</v>
      </c>
      <c r="H103" s="805">
        <v>317200</v>
      </c>
      <c r="I103" s="814"/>
      <c r="J103" s="807"/>
      <c r="K103" s="814"/>
      <c r="L103" s="808"/>
      <c r="M103" s="808">
        <f t="shared" si="47"/>
        <v>317200</v>
      </c>
      <c r="N103" s="807"/>
      <c r="O103" s="811"/>
      <c r="P103" s="811"/>
      <c r="Q103" s="810">
        <f t="shared" si="33"/>
        <v>317200</v>
      </c>
      <c r="R103" s="807"/>
      <c r="S103" s="811">
        <f t="shared" si="43"/>
        <v>3806400</v>
      </c>
      <c r="T103" s="809">
        <v>300000</v>
      </c>
      <c r="U103" s="811"/>
      <c r="V103" s="811"/>
      <c r="W103" s="811"/>
      <c r="X103" s="811">
        <f>H103*5</f>
        <v>1586000</v>
      </c>
      <c r="Y103" s="811">
        <f t="shared" si="49"/>
        <v>168980</v>
      </c>
      <c r="Z103" s="811"/>
      <c r="AA103" s="810"/>
      <c r="AB103" s="809">
        <f t="shared" si="50"/>
        <v>0</v>
      </c>
      <c r="AC103" s="811"/>
      <c r="AD103" s="811"/>
      <c r="AE103" s="812"/>
      <c r="AF103" s="811"/>
      <c r="AG103" s="812">
        <f t="shared" si="44"/>
        <v>5861380</v>
      </c>
      <c r="AH103" s="811"/>
      <c r="AI103" s="811"/>
      <c r="AJ103" s="811"/>
      <c r="AK103" s="812">
        <f t="shared" si="45"/>
        <v>0</v>
      </c>
      <c r="AL103" s="813">
        <f t="shared" si="46"/>
        <v>5861380</v>
      </c>
      <c r="AM103" s="698">
        <v>12</v>
      </c>
      <c r="AN103" s="529">
        <f t="shared" si="39"/>
        <v>1582572.6</v>
      </c>
      <c r="AO103" s="526"/>
      <c r="AP103" s="526"/>
      <c r="AQ103" s="525">
        <v>33320</v>
      </c>
      <c r="AR103" s="525"/>
      <c r="AS103" s="525"/>
      <c r="AT103" s="525">
        <v>35700</v>
      </c>
      <c r="AU103" s="555">
        <f t="shared" si="27"/>
        <v>1651592.6</v>
      </c>
      <c r="AV103" s="585"/>
    </row>
    <row r="104" spans="1:55" s="586" customFormat="1" hidden="1" outlineLevel="1" x14ac:dyDescent="0.25">
      <c r="A104" s="705">
        <v>47</v>
      </c>
      <c r="B104" s="631" t="s">
        <v>22</v>
      </c>
      <c r="C104" s="632" t="s">
        <v>1353</v>
      </c>
      <c r="D104" s="633" t="s">
        <v>1270</v>
      </c>
      <c r="E104" s="656" t="s">
        <v>1352</v>
      </c>
      <c r="F104" s="657">
        <v>32</v>
      </c>
      <c r="G104" s="658">
        <v>43101</v>
      </c>
      <c r="H104" s="805">
        <v>317200</v>
      </c>
      <c r="I104" s="814"/>
      <c r="J104" s="807"/>
      <c r="K104" s="814"/>
      <c r="L104" s="808"/>
      <c r="M104" s="808">
        <f t="shared" si="47"/>
        <v>317200</v>
      </c>
      <c r="N104" s="807"/>
      <c r="O104" s="811"/>
      <c r="P104" s="811"/>
      <c r="Q104" s="810">
        <f t="shared" si="33"/>
        <v>317200</v>
      </c>
      <c r="R104" s="807"/>
      <c r="S104" s="811">
        <f t="shared" si="43"/>
        <v>3806400</v>
      </c>
      <c r="T104" s="809">
        <v>300000</v>
      </c>
      <c r="U104" s="811"/>
      <c r="V104" s="811"/>
      <c r="W104" s="811"/>
      <c r="X104" s="811"/>
      <c r="Y104" s="811">
        <f t="shared" si="49"/>
        <v>168980</v>
      </c>
      <c r="Z104" s="811"/>
      <c r="AA104" s="810">
        <v>12000</v>
      </c>
      <c r="AB104" s="809">
        <f t="shared" si="50"/>
        <v>144000</v>
      </c>
      <c r="AC104" s="811"/>
      <c r="AD104" s="811"/>
      <c r="AE104" s="812"/>
      <c r="AF104" s="811"/>
      <c r="AG104" s="812">
        <f t="shared" si="44"/>
        <v>4419380</v>
      </c>
      <c r="AH104" s="811"/>
      <c r="AI104" s="811"/>
      <c r="AJ104" s="811"/>
      <c r="AK104" s="812">
        <f t="shared" si="45"/>
        <v>0</v>
      </c>
      <c r="AL104" s="813">
        <f t="shared" si="46"/>
        <v>4419380</v>
      </c>
      <c r="AM104" s="698">
        <v>12</v>
      </c>
      <c r="AN104" s="529">
        <f t="shared" si="39"/>
        <v>1193232.6000000001</v>
      </c>
      <c r="AO104" s="526"/>
      <c r="AP104" s="526"/>
      <c r="AQ104" s="525">
        <v>33320</v>
      </c>
      <c r="AR104" s="525"/>
      <c r="AS104" s="525"/>
      <c r="AT104" s="525">
        <v>35700</v>
      </c>
      <c r="AU104" s="555">
        <f t="shared" si="27"/>
        <v>1262252.6000000001</v>
      </c>
      <c r="AV104" s="585"/>
    </row>
    <row r="105" spans="1:55" s="586" customFormat="1" hidden="1" outlineLevel="1" x14ac:dyDescent="0.25">
      <c r="A105" s="705">
        <v>48</v>
      </c>
      <c r="B105" s="631" t="s">
        <v>22</v>
      </c>
      <c r="C105" s="632" t="s">
        <v>1354</v>
      </c>
      <c r="D105" s="637" t="s">
        <v>1273</v>
      </c>
      <c r="E105" s="634" t="s">
        <v>617</v>
      </c>
      <c r="F105" s="635">
        <v>26</v>
      </c>
      <c r="G105" s="636">
        <v>42736</v>
      </c>
      <c r="H105" s="808">
        <v>129000</v>
      </c>
      <c r="I105" s="814"/>
      <c r="J105" s="807"/>
      <c r="K105" s="814"/>
      <c r="L105" s="808"/>
      <c r="M105" s="808">
        <f t="shared" si="47"/>
        <v>129000</v>
      </c>
      <c r="N105" s="807"/>
      <c r="O105" s="811"/>
      <c r="P105" s="811"/>
      <c r="Q105" s="810">
        <f t="shared" si="33"/>
        <v>129000</v>
      </c>
      <c r="R105" s="807"/>
      <c r="S105" s="811">
        <f t="shared" si="43"/>
        <v>1548000</v>
      </c>
      <c r="T105" s="809">
        <v>120000</v>
      </c>
      <c r="U105" s="811"/>
      <c r="V105" s="811"/>
      <c r="W105" s="811"/>
      <c r="X105" s="811"/>
      <c r="Y105" s="811">
        <f t="shared" si="49"/>
        <v>168980</v>
      </c>
      <c r="Z105" s="811"/>
      <c r="AA105" s="810"/>
      <c r="AB105" s="809">
        <f t="shared" si="50"/>
        <v>0</v>
      </c>
      <c r="AC105" s="811"/>
      <c r="AD105" s="811"/>
      <c r="AE105" s="812"/>
      <c r="AF105" s="811"/>
      <c r="AG105" s="812">
        <f t="shared" si="44"/>
        <v>1836980</v>
      </c>
      <c r="AH105" s="811"/>
      <c r="AI105" s="811"/>
      <c r="AJ105" s="811"/>
      <c r="AK105" s="812">
        <f t="shared" si="45"/>
        <v>0</v>
      </c>
      <c r="AL105" s="813">
        <f t="shared" si="46"/>
        <v>1836980</v>
      </c>
      <c r="AM105" s="698">
        <v>12</v>
      </c>
      <c r="AN105" s="529">
        <f t="shared" si="39"/>
        <v>495984.60000000003</v>
      </c>
      <c r="AO105" s="526"/>
      <c r="AP105" s="526"/>
      <c r="AQ105" s="525">
        <v>33320</v>
      </c>
      <c r="AR105" s="525"/>
      <c r="AS105" s="525"/>
      <c r="AT105" s="525">
        <v>35700</v>
      </c>
      <c r="AU105" s="555">
        <f t="shared" si="27"/>
        <v>565004.60000000009</v>
      </c>
      <c r="AV105" s="585"/>
    </row>
    <row r="106" spans="1:55" s="586" customFormat="1" hidden="1" outlineLevel="1" x14ac:dyDescent="0.25">
      <c r="A106" s="706">
        <v>49</v>
      </c>
      <c r="B106" s="659" t="s">
        <v>22</v>
      </c>
      <c r="C106" s="660" t="s">
        <v>1357</v>
      </c>
      <c r="D106" s="661" t="s">
        <v>1355</v>
      </c>
      <c r="E106" s="646" t="s">
        <v>1356</v>
      </c>
      <c r="F106" s="647">
        <v>31</v>
      </c>
      <c r="G106" s="648">
        <v>42736</v>
      </c>
      <c r="H106" s="805">
        <v>248628</v>
      </c>
      <c r="I106" s="814"/>
      <c r="J106" s="807"/>
      <c r="K106" s="814">
        <v>8572</v>
      </c>
      <c r="L106" s="808"/>
      <c r="M106" s="808">
        <f t="shared" si="47"/>
        <v>257200</v>
      </c>
      <c r="N106" s="807"/>
      <c r="O106" s="811"/>
      <c r="P106" s="811"/>
      <c r="Q106" s="824">
        <f t="shared" si="33"/>
        <v>257200</v>
      </c>
      <c r="R106" s="807"/>
      <c r="S106" s="811">
        <f t="shared" si="43"/>
        <v>3086400</v>
      </c>
      <c r="T106" s="811">
        <v>250000</v>
      </c>
      <c r="U106" s="811"/>
      <c r="V106" s="811"/>
      <c r="W106" s="811"/>
      <c r="X106" s="811"/>
      <c r="Y106" s="811">
        <f t="shared" si="49"/>
        <v>168980</v>
      </c>
      <c r="Z106" s="811"/>
      <c r="AA106" s="810"/>
      <c r="AB106" s="809">
        <f t="shared" si="50"/>
        <v>0</v>
      </c>
      <c r="AC106" s="811"/>
      <c r="AD106" s="811"/>
      <c r="AE106" s="812"/>
      <c r="AF106" s="811"/>
      <c r="AG106" s="812">
        <f t="shared" si="44"/>
        <v>3505380</v>
      </c>
      <c r="AH106" s="811"/>
      <c r="AI106" s="811"/>
      <c r="AJ106" s="811"/>
      <c r="AK106" s="812">
        <f t="shared" si="45"/>
        <v>0</v>
      </c>
      <c r="AL106" s="813">
        <f t="shared" si="46"/>
        <v>3505380</v>
      </c>
      <c r="AM106" s="698">
        <v>12</v>
      </c>
      <c r="AN106" s="529">
        <f t="shared" si="39"/>
        <v>946452.60000000009</v>
      </c>
      <c r="AO106" s="526"/>
      <c r="AP106" s="526"/>
      <c r="AQ106" s="525">
        <v>33320</v>
      </c>
      <c r="AR106" s="525"/>
      <c r="AS106" s="525"/>
      <c r="AT106" s="525">
        <v>35700</v>
      </c>
      <c r="AU106" s="555">
        <f t="shared" si="27"/>
        <v>1015472.6000000001</v>
      </c>
      <c r="AV106" s="585"/>
    </row>
    <row r="107" spans="1:55" s="586" customFormat="1" ht="16.5" hidden="1" outlineLevel="1" thickBot="1" x14ac:dyDescent="0.3">
      <c r="A107" s="707">
        <v>50</v>
      </c>
      <c r="B107" s="662" t="s">
        <v>22</v>
      </c>
      <c r="C107" s="663" t="s">
        <v>1358</v>
      </c>
      <c r="D107" s="664" t="s">
        <v>1273</v>
      </c>
      <c r="E107" s="665" t="s">
        <v>1346</v>
      </c>
      <c r="F107" s="666">
        <v>27</v>
      </c>
      <c r="G107" s="667">
        <v>42370</v>
      </c>
      <c r="H107" s="825">
        <v>129000</v>
      </c>
      <c r="I107" s="826"/>
      <c r="J107" s="827"/>
      <c r="K107" s="826"/>
      <c r="L107" s="825"/>
      <c r="M107" s="825">
        <f t="shared" si="47"/>
        <v>129000</v>
      </c>
      <c r="N107" s="827"/>
      <c r="O107" s="828"/>
      <c r="P107" s="828"/>
      <c r="Q107" s="829">
        <f t="shared" si="33"/>
        <v>129000</v>
      </c>
      <c r="R107" s="827"/>
      <c r="S107" s="828">
        <f t="shared" si="43"/>
        <v>1548000</v>
      </c>
      <c r="T107" s="830">
        <v>120000</v>
      </c>
      <c r="U107" s="828"/>
      <c r="V107" s="828"/>
      <c r="W107" s="828"/>
      <c r="X107" s="828"/>
      <c r="Y107" s="811">
        <f t="shared" si="49"/>
        <v>168980</v>
      </c>
      <c r="Z107" s="828"/>
      <c r="AA107" s="831"/>
      <c r="AB107" s="830">
        <f t="shared" si="50"/>
        <v>0</v>
      </c>
      <c r="AC107" s="828"/>
      <c r="AD107" s="828"/>
      <c r="AE107" s="832"/>
      <c r="AF107" s="828"/>
      <c r="AG107" s="812">
        <f t="shared" si="44"/>
        <v>1836980</v>
      </c>
      <c r="AH107" s="828"/>
      <c r="AI107" s="828"/>
      <c r="AJ107" s="828"/>
      <c r="AK107" s="812">
        <f t="shared" si="45"/>
        <v>0</v>
      </c>
      <c r="AL107" s="813">
        <f t="shared" si="46"/>
        <v>1836980</v>
      </c>
      <c r="AM107" s="698">
        <v>12</v>
      </c>
      <c r="AN107" s="529">
        <f t="shared" si="39"/>
        <v>495984.60000000003</v>
      </c>
      <c r="AO107" s="537"/>
      <c r="AP107" s="537"/>
      <c r="AQ107" s="525">
        <v>33320</v>
      </c>
      <c r="AR107" s="525"/>
      <c r="AS107" s="525"/>
      <c r="AT107" s="525">
        <v>35700</v>
      </c>
      <c r="AU107" s="555">
        <f>SUM(AN107:AT107)</f>
        <v>565004.60000000009</v>
      </c>
      <c r="AV107" s="585"/>
    </row>
    <row r="108" spans="1:55" s="595" customFormat="1" ht="16.5" thickBot="1" x14ac:dyDescent="0.25">
      <c r="A108" s="704"/>
      <c r="B108" s="612"/>
      <c r="C108" s="613"/>
      <c r="D108" s="612"/>
      <c r="E108" s="612"/>
      <c r="F108" s="614"/>
      <c r="G108" s="612"/>
      <c r="H108" s="833"/>
      <c r="I108" s="833"/>
      <c r="J108" s="833"/>
      <c r="K108" s="833"/>
      <c r="L108" s="833"/>
      <c r="M108" s="833"/>
      <c r="N108" s="834"/>
      <c r="O108" s="835"/>
      <c r="P108" s="833"/>
      <c r="Q108" s="833"/>
      <c r="R108" s="833"/>
      <c r="S108" s="833"/>
      <c r="T108" s="833"/>
      <c r="U108" s="833"/>
      <c r="V108" s="833"/>
      <c r="W108" s="833"/>
      <c r="X108" s="833"/>
      <c r="Y108" s="833"/>
      <c r="Z108" s="833"/>
      <c r="AA108" s="833"/>
      <c r="AB108" s="833"/>
      <c r="AC108" s="833"/>
      <c r="AD108" s="833"/>
      <c r="AE108" s="833"/>
      <c r="AF108" s="833"/>
      <c r="AG108" s="836"/>
      <c r="AH108" s="833"/>
      <c r="AI108" s="833"/>
      <c r="AJ108" s="833"/>
      <c r="AK108" s="836"/>
      <c r="AL108" s="836"/>
      <c r="AM108" s="29"/>
      <c r="AN108" s="29"/>
      <c r="AO108" s="29"/>
      <c r="AP108" s="29"/>
      <c r="AQ108" s="29"/>
      <c r="AR108" s="29"/>
      <c r="AS108" s="29"/>
      <c r="AT108" s="29"/>
      <c r="AU108" s="738"/>
    </row>
    <row r="109" spans="1:55" s="593" customFormat="1" ht="30.75" customHeight="1" collapsed="1" x14ac:dyDescent="0.2">
      <c r="A109" s="1786" t="s">
        <v>51</v>
      </c>
      <c r="B109" s="1787"/>
      <c r="C109" s="1787"/>
      <c r="D109" s="1787"/>
      <c r="E109" s="1787"/>
      <c r="F109" s="1787"/>
      <c r="G109" s="1788"/>
      <c r="H109" s="837"/>
      <c r="I109" s="837"/>
      <c r="J109" s="837"/>
      <c r="K109" s="837"/>
      <c r="L109" s="837"/>
      <c r="M109" s="837"/>
      <c r="N109" s="837"/>
      <c r="O109" s="837"/>
      <c r="P109" s="837"/>
      <c r="Q109" s="837" t="e">
        <f t="shared" ref="Q109" si="51">SUM(Q110:Q114)</f>
        <v>#REF!</v>
      </c>
      <c r="R109" s="837"/>
      <c r="S109" s="837" t="e">
        <f t="shared" ref="S109:AI109" si="52">SUM(S110:S114)</f>
        <v>#REF!</v>
      </c>
      <c r="T109" s="837">
        <f t="shared" si="52"/>
        <v>750000</v>
      </c>
      <c r="U109" s="837">
        <f>SUM(U110:U114)</f>
        <v>450000</v>
      </c>
      <c r="V109" s="837">
        <f t="shared" si="52"/>
        <v>0</v>
      </c>
      <c r="W109" s="837">
        <f t="shared" si="52"/>
        <v>0</v>
      </c>
      <c r="X109" s="837">
        <f t="shared" si="52"/>
        <v>0</v>
      </c>
      <c r="Y109" s="837">
        <f t="shared" si="52"/>
        <v>732246.66666666663</v>
      </c>
      <c r="Z109" s="837">
        <f t="shared" si="52"/>
        <v>0</v>
      </c>
      <c r="AA109" s="837">
        <f t="shared" si="52"/>
        <v>0</v>
      </c>
      <c r="AB109" s="837">
        <f t="shared" si="52"/>
        <v>0</v>
      </c>
      <c r="AC109" s="837">
        <f t="shared" si="52"/>
        <v>100000</v>
      </c>
      <c r="AD109" s="837">
        <f t="shared" si="52"/>
        <v>0</v>
      </c>
      <c r="AE109" s="837">
        <f t="shared" si="52"/>
        <v>0</v>
      </c>
      <c r="AF109" s="837">
        <f t="shared" si="52"/>
        <v>0</v>
      </c>
      <c r="AG109" s="837" t="e">
        <f t="shared" si="52"/>
        <v>#REF!</v>
      </c>
      <c r="AH109" s="837">
        <f t="shared" si="52"/>
        <v>0</v>
      </c>
      <c r="AI109" s="837">
        <f t="shared" si="52"/>
        <v>0</v>
      </c>
      <c r="AJ109" s="837">
        <v>1500000</v>
      </c>
      <c r="AK109" s="837">
        <f>SUM(AH109:AJ109)</f>
        <v>1500000</v>
      </c>
      <c r="AL109" s="838" t="e">
        <f t="shared" ref="AL109:AL114" si="53">SUM(AG109,AK109)</f>
        <v>#REF!</v>
      </c>
      <c r="AM109" s="695"/>
      <c r="AN109" s="552" t="e">
        <f t="shared" ref="AN109:AU109" si="54">SUM(AN110:AN114)</f>
        <v>#REF!</v>
      </c>
      <c r="AO109" s="551">
        <f t="shared" si="54"/>
        <v>0</v>
      </c>
      <c r="AP109" s="551">
        <f t="shared" si="54"/>
        <v>0</v>
      </c>
      <c r="AQ109" s="551">
        <f t="shared" si="54"/>
        <v>166600</v>
      </c>
      <c r="AR109" s="551">
        <f t="shared" si="54"/>
        <v>0</v>
      </c>
      <c r="AS109" s="551">
        <f t="shared" si="54"/>
        <v>0</v>
      </c>
      <c r="AT109" s="551">
        <f t="shared" si="54"/>
        <v>178500</v>
      </c>
      <c r="AU109" s="557" t="e">
        <f t="shared" si="54"/>
        <v>#REF!</v>
      </c>
      <c r="AV109" s="592"/>
    </row>
    <row r="110" spans="1:55" hidden="1" outlineLevel="1" x14ac:dyDescent="0.2">
      <c r="A110" s="708"/>
      <c r="B110" s="668" t="s">
        <v>22</v>
      </c>
      <c r="C110" s="669" t="s">
        <v>1359</v>
      </c>
      <c r="D110" s="669"/>
      <c r="E110" s="670"/>
      <c r="F110" s="671">
        <v>28</v>
      </c>
      <c r="G110" s="672"/>
      <c r="H110" s="839">
        <v>139995</v>
      </c>
      <c r="I110" s="839">
        <v>40000</v>
      </c>
      <c r="J110" s="839">
        <v>10000</v>
      </c>
      <c r="K110" s="839">
        <v>37500</v>
      </c>
      <c r="L110" s="839">
        <v>22500</v>
      </c>
      <c r="M110" s="840">
        <v>270000</v>
      </c>
      <c r="N110" s="841"/>
      <c r="O110" s="842"/>
      <c r="P110" s="839"/>
      <c r="Q110" s="843" t="e">
        <f>ROUND(SUM(M110+P110+#REF!),-2)</f>
        <v>#REF!</v>
      </c>
      <c r="R110" s="839"/>
      <c r="S110" s="844" t="e">
        <f>SUM(Q110*AM110+R110)</f>
        <v>#REF!</v>
      </c>
      <c r="T110" s="839">
        <v>300000</v>
      </c>
      <c r="U110" s="839">
        <v>250000</v>
      </c>
      <c r="V110" s="839"/>
      <c r="W110" s="839"/>
      <c r="X110" s="839"/>
      <c r="Y110" s="844">
        <f>(168980*AM110)/12</f>
        <v>168980</v>
      </c>
      <c r="Z110" s="839"/>
      <c r="AA110" s="839"/>
      <c r="AB110" s="839"/>
      <c r="AC110" s="839">
        <v>60000</v>
      </c>
      <c r="AD110" s="839"/>
      <c r="AE110" s="839"/>
      <c r="AF110" s="839"/>
      <c r="AG110" s="845" t="e">
        <f>SUM(S110,T110,U110,V110,W110,X110,Y110,Z110,AB110,AC110,AD110,AE110,AF110)</f>
        <v>#REF!</v>
      </c>
      <c r="AH110" s="839"/>
      <c r="AI110" s="839"/>
      <c r="AJ110" s="839"/>
      <c r="AK110" s="846"/>
      <c r="AL110" s="847" t="e">
        <f t="shared" si="53"/>
        <v>#REF!</v>
      </c>
      <c r="AM110" s="699">
        <v>12</v>
      </c>
      <c r="AN110" s="529" t="e">
        <f>SUM(AL110*0.27)</f>
        <v>#REF!</v>
      </c>
      <c r="AQ110" s="525">
        <v>33320</v>
      </c>
      <c r="AR110" s="525"/>
      <c r="AS110" s="525"/>
      <c r="AT110" s="525">
        <v>35700</v>
      </c>
      <c r="AU110" s="559" t="e">
        <f>SUM(AN110:AT110)</f>
        <v>#REF!</v>
      </c>
      <c r="AV110" s="596"/>
      <c r="BC110" s="588"/>
    </row>
    <row r="111" spans="1:55" hidden="1" outlineLevel="1" x14ac:dyDescent="0.2">
      <c r="A111" s="708"/>
      <c r="B111" s="668" t="s">
        <v>22</v>
      </c>
      <c r="C111" s="669" t="s">
        <v>1360</v>
      </c>
      <c r="D111" s="669"/>
      <c r="E111" s="670"/>
      <c r="F111" s="671">
        <v>28</v>
      </c>
      <c r="G111" s="672"/>
      <c r="H111" s="839">
        <v>218855</v>
      </c>
      <c r="I111" s="839">
        <v>10943</v>
      </c>
      <c r="J111" s="839"/>
      <c r="K111" s="839">
        <v>40000</v>
      </c>
      <c r="L111" s="839"/>
      <c r="M111" s="840">
        <f>ROUND(SUM(H111:L111),-2)</f>
        <v>269800</v>
      </c>
      <c r="N111" s="841"/>
      <c r="O111" s="842"/>
      <c r="P111" s="839"/>
      <c r="Q111" s="843" t="e">
        <f>ROUND(SUM(M111+P111+#REF!),-2)</f>
        <v>#REF!</v>
      </c>
      <c r="R111" s="839"/>
      <c r="S111" s="844" t="e">
        <f>SUM(Q111*AM111+R111)</f>
        <v>#REF!</v>
      </c>
      <c r="T111" s="839"/>
      <c r="U111" s="839"/>
      <c r="V111" s="839"/>
      <c r="W111" s="839"/>
      <c r="X111" s="839"/>
      <c r="Y111" s="844">
        <f>(168980*AM111)/12</f>
        <v>56326.666666666664</v>
      </c>
      <c r="Z111" s="839"/>
      <c r="AA111" s="839"/>
      <c r="AB111" s="839"/>
      <c r="AC111" s="839">
        <v>40000</v>
      </c>
      <c r="AD111" s="839"/>
      <c r="AE111" s="839"/>
      <c r="AF111" s="839"/>
      <c r="AG111" s="845" t="e">
        <f>SUM(S111,T111,U111,V111,W111,X111,Y111,Z111,AB111,AC111,AD111,AE111,AF111)</f>
        <v>#REF!</v>
      </c>
      <c r="AH111" s="839"/>
      <c r="AI111" s="839"/>
      <c r="AJ111" s="839"/>
      <c r="AK111" s="846"/>
      <c r="AL111" s="847" t="e">
        <f t="shared" si="53"/>
        <v>#REF!</v>
      </c>
      <c r="AM111" s="699">
        <v>4</v>
      </c>
      <c r="AN111" s="529" t="e">
        <f>SUM(AL111*0.27)</f>
        <v>#REF!</v>
      </c>
      <c r="AQ111" s="525">
        <v>33320</v>
      </c>
      <c r="AR111" s="525"/>
      <c r="AS111" s="525"/>
      <c r="AT111" s="525">
        <v>35700</v>
      </c>
      <c r="AU111" s="559" t="e">
        <f>SUM(AN111:AT111)</f>
        <v>#REF!</v>
      </c>
      <c r="AV111" s="596"/>
      <c r="BC111" s="588"/>
    </row>
    <row r="112" spans="1:55" hidden="1" outlineLevel="1" x14ac:dyDescent="0.2">
      <c r="A112" s="708"/>
      <c r="B112" s="668" t="s">
        <v>22</v>
      </c>
      <c r="C112" s="669" t="s">
        <v>1361</v>
      </c>
      <c r="D112" s="669"/>
      <c r="E112" s="670"/>
      <c r="F112" s="671">
        <v>26</v>
      </c>
      <c r="G112" s="672"/>
      <c r="H112" s="839">
        <v>81043</v>
      </c>
      <c r="I112" s="839">
        <v>20457</v>
      </c>
      <c r="J112" s="839"/>
      <c r="K112" s="839">
        <v>59000</v>
      </c>
      <c r="L112" s="839">
        <v>19500</v>
      </c>
      <c r="M112" s="840">
        <f>ROUND(SUM(H112:L112),-2)</f>
        <v>180000</v>
      </c>
      <c r="N112" s="841"/>
      <c r="O112" s="842"/>
      <c r="P112" s="839"/>
      <c r="Q112" s="843" t="e">
        <f>ROUND(SUM(M112+P112+#REF!),-2)</f>
        <v>#REF!</v>
      </c>
      <c r="R112" s="839"/>
      <c r="S112" s="844" t="e">
        <f>SUM(Q112*AM112+R112)</f>
        <v>#REF!</v>
      </c>
      <c r="T112" s="839">
        <v>250000</v>
      </c>
      <c r="U112" s="839">
        <v>150000</v>
      </c>
      <c r="V112" s="839"/>
      <c r="W112" s="839"/>
      <c r="X112" s="839"/>
      <c r="Y112" s="844">
        <f>(168980*AM112)/12</f>
        <v>168980</v>
      </c>
      <c r="Z112" s="839"/>
      <c r="AA112" s="839"/>
      <c r="AB112" s="839"/>
      <c r="AC112" s="839"/>
      <c r="AD112" s="839"/>
      <c r="AE112" s="839"/>
      <c r="AF112" s="839"/>
      <c r="AG112" s="845" t="e">
        <f>SUM(S112,T112,U112,V112,W112,X112,Y112,Z112,AB112,AC112,AD112,AE112,AF112)</f>
        <v>#REF!</v>
      </c>
      <c r="AH112" s="839"/>
      <c r="AI112" s="839"/>
      <c r="AJ112" s="839"/>
      <c r="AK112" s="846"/>
      <c r="AL112" s="847" t="e">
        <f t="shared" si="53"/>
        <v>#REF!</v>
      </c>
      <c r="AM112" s="699">
        <v>12</v>
      </c>
      <c r="AN112" s="529" t="e">
        <f>SUM(AL112*0.27)</f>
        <v>#REF!</v>
      </c>
      <c r="AQ112" s="525">
        <v>33320</v>
      </c>
      <c r="AR112" s="525"/>
      <c r="AS112" s="525"/>
      <c r="AT112" s="525">
        <v>35700</v>
      </c>
      <c r="AU112" s="559" t="e">
        <f>SUM(AN112:AT112)</f>
        <v>#REF!</v>
      </c>
      <c r="AV112" s="596"/>
      <c r="BC112" s="588"/>
    </row>
    <row r="113" spans="1:55" hidden="1" outlineLevel="1" x14ac:dyDescent="0.2">
      <c r="A113" s="708"/>
      <c r="B113" s="668" t="s">
        <v>22</v>
      </c>
      <c r="C113" s="669" t="s">
        <v>1362</v>
      </c>
      <c r="D113" s="669"/>
      <c r="E113" s="670"/>
      <c r="F113" s="671">
        <v>28</v>
      </c>
      <c r="G113" s="672"/>
      <c r="H113" s="839">
        <v>172883</v>
      </c>
      <c r="I113" s="839">
        <v>13831</v>
      </c>
      <c r="J113" s="839"/>
      <c r="K113" s="839"/>
      <c r="L113" s="839">
        <v>13300</v>
      </c>
      <c r="M113" s="840">
        <f>ROUND(SUM(H113:L113),-2)</f>
        <v>200000</v>
      </c>
      <c r="N113" s="841"/>
      <c r="O113" s="842"/>
      <c r="P113" s="839"/>
      <c r="Q113" s="843" t="e">
        <f>ROUND(SUM(M113+P113+#REF!),-2)</f>
        <v>#REF!</v>
      </c>
      <c r="R113" s="839"/>
      <c r="S113" s="844" t="e">
        <f>SUM(Q113*AM113+R113)</f>
        <v>#REF!</v>
      </c>
      <c r="T113" s="839">
        <v>150000</v>
      </c>
      <c r="U113" s="839">
        <v>0</v>
      </c>
      <c r="V113" s="839"/>
      <c r="W113" s="839"/>
      <c r="X113" s="839"/>
      <c r="Y113" s="844">
        <f>(168980*AM113)/12</f>
        <v>168980</v>
      </c>
      <c r="Z113" s="839"/>
      <c r="AA113" s="839"/>
      <c r="AB113" s="839"/>
      <c r="AC113" s="839"/>
      <c r="AD113" s="839"/>
      <c r="AE113" s="839"/>
      <c r="AF113" s="839"/>
      <c r="AG113" s="845" t="e">
        <f>SUM(S113,T113,U113,V113,W113,X113,Y113,Z113,AB113,AC113,AD113,AE113,AF113)</f>
        <v>#REF!</v>
      </c>
      <c r="AH113" s="839"/>
      <c r="AI113" s="839"/>
      <c r="AJ113" s="839"/>
      <c r="AK113" s="846"/>
      <c r="AL113" s="847" t="e">
        <f t="shared" si="53"/>
        <v>#REF!</v>
      </c>
      <c r="AM113" s="699">
        <v>12</v>
      </c>
      <c r="AN113" s="529" t="e">
        <f>SUM(AL113*0.27)</f>
        <v>#REF!</v>
      </c>
      <c r="AQ113" s="525">
        <v>33320</v>
      </c>
      <c r="AR113" s="525"/>
      <c r="AS113" s="525"/>
      <c r="AT113" s="525">
        <v>35700</v>
      </c>
      <c r="AU113" s="559" t="e">
        <f>SUM(AN113:AT113)</f>
        <v>#REF!</v>
      </c>
      <c r="AV113" s="596"/>
      <c r="BC113" s="588"/>
    </row>
    <row r="114" spans="1:55" ht="16.5" hidden="1" outlineLevel="1" thickBot="1" x14ac:dyDescent="0.25">
      <c r="A114" s="709"/>
      <c r="B114" s="673" t="s">
        <v>22</v>
      </c>
      <c r="C114" s="674" t="s">
        <v>1363</v>
      </c>
      <c r="D114" s="674"/>
      <c r="E114" s="675"/>
      <c r="F114" s="676">
        <v>26</v>
      </c>
      <c r="G114" s="677"/>
      <c r="H114" s="848">
        <v>57750</v>
      </c>
      <c r="I114" s="848">
        <v>25500</v>
      </c>
      <c r="J114" s="848"/>
      <c r="K114" s="848"/>
      <c r="L114" s="848">
        <v>6700</v>
      </c>
      <c r="M114" s="849">
        <f>ROUND(SUM(H114:L114),-2)</f>
        <v>90000</v>
      </c>
      <c r="N114" s="850"/>
      <c r="O114" s="851"/>
      <c r="P114" s="848"/>
      <c r="Q114" s="852" t="e">
        <f>ROUND(SUM(M114+P114+#REF!),-2)</f>
        <v>#REF!</v>
      </c>
      <c r="R114" s="848"/>
      <c r="S114" s="853" t="e">
        <f>SUM(Q114*AM114+R114)</f>
        <v>#REF!</v>
      </c>
      <c r="T114" s="848">
        <v>50000</v>
      </c>
      <c r="U114" s="848">
        <v>50000</v>
      </c>
      <c r="V114" s="848"/>
      <c r="W114" s="848"/>
      <c r="X114" s="848"/>
      <c r="Y114" s="844">
        <f>(168980*AM114)/12</f>
        <v>168980</v>
      </c>
      <c r="Z114" s="848"/>
      <c r="AA114" s="848"/>
      <c r="AB114" s="848"/>
      <c r="AC114" s="848"/>
      <c r="AD114" s="848"/>
      <c r="AE114" s="848"/>
      <c r="AF114" s="848"/>
      <c r="AG114" s="854" t="e">
        <f>SUM(S114,T114,U114,V114,W114,X114,Y114,Z114,AB114,AC114,AD114,AE114,AF114)</f>
        <v>#REF!</v>
      </c>
      <c r="AH114" s="848"/>
      <c r="AI114" s="848"/>
      <c r="AJ114" s="848"/>
      <c r="AK114" s="855"/>
      <c r="AL114" s="856" t="e">
        <f t="shared" si="53"/>
        <v>#REF!</v>
      </c>
      <c r="AM114" s="699">
        <v>12</v>
      </c>
      <c r="AN114" s="531" t="e">
        <f>SUM(AL114*0.27)</f>
        <v>#REF!</v>
      </c>
      <c r="AO114" s="530"/>
      <c r="AP114" s="530"/>
      <c r="AQ114" s="527">
        <v>33320</v>
      </c>
      <c r="AR114" s="527"/>
      <c r="AS114" s="527"/>
      <c r="AT114" s="527">
        <v>35700</v>
      </c>
      <c r="AU114" s="560" t="e">
        <f>SUM(AN114:AT114)</f>
        <v>#REF!</v>
      </c>
      <c r="AV114" s="596"/>
      <c r="BC114" s="588"/>
    </row>
    <row r="115" spans="1:55" x14ac:dyDescent="0.2">
      <c r="A115" s="540"/>
      <c r="B115" s="597"/>
      <c r="C115" s="599"/>
      <c r="D115" s="597"/>
      <c r="E115" s="597"/>
      <c r="F115" s="598"/>
      <c r="G115" s="597"/>
      <c r="H115" s="576"/>
      <c r="I115" s="576"/>
      <c r="J115" s="576"/>
      <c r="K115" s="576"/>
      <c r="L115" s="576"/>
      <c r="M115" s="576"/>
      <c r="N115" s="577"/>
      <c r="O115" s="578"/>
      <c r="P115" s="576"/>
      <c r="Q115" s="576"/>
      <c r="R115" s="576"/>
      <c r="S115" s="576"/>
      <c r="T115" s="576"/>
      <c r="U115" s="576"/>
      <c r="V115" s="576"/>
      <c r="W115" s="576"/>
      <c r="X115" s="576"/>
      <c r="Y115" s="579"/>
      <c r="Z115" s="576"/>
      <c r="AA115" s="576"/>
      <c r="AB115" s="576"/>
      <c r="AC115" s="576"/>
      <c r="AD115" s="576"/>
      <c r="AE115" s="576"/>
      <c r="AF115" s="576"/>
      <c r="AG115" s="580"/>
      <c r="AH115" s="576"/>
      <c r="AI115" s="576"/>
      <c r="AJ115" s="576"/>
      <c r="AK115" s="580"/>
      <c r="AL115" s="580"/>
      <c r="AN115" s="539"/>
      <c r="AO115" s="539"/>
      <c r="AP115" s="539"/>
      <c r="AQ115" s="539"/>
      <c r="AR115" s="539"/>
      <c r="AS115" s="539"/>
      <c r="AT115" s="539"/>
      <c r="AU115" s="558"/>
      <c r="BC115" s="588"/>
    </row>
  </sheetData>
  <mergeCells count="5">
    <mergeCell ref="A3:G3"/>
    <mergeCell ref="A5:G5"/>
    <mergeCell ref="A27:G27"/>
    <mergeCell ref="A57:G57"/>
    <mergeCell ref="A109:G109"/>
  </mergeCells>
  <pageMargins left="0.70866141732283472" right="0.70866141732283472" top="0.74803149606299213" bottom="0.74803149606299213" header="0.31496062992125984" footer="0.31496062992125984"/>
  <pageSetup paperSize="8" scale="25" fitToHeight="0" pageOrder="overThenDown" orientation="landscape" r:id="rId1"/>
  <rowBreaks count="1" manualBreakCount="1">
    <brk id="109" max="54" man="1"/>
  </rowBreaks>
  <colBreaks count="2" manualBreakCount="2">
    <brk id="37" max="116" man="1"/>
    <brk id="4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T69"/>
  <sheetViews>
    <sheetView view="pageBreakPreview" zoomScale="65" zoomScaleNormal="70" zoomScaleSheetLayoutView="65" workbookViewId="0">
      <pane xSplit="3" ySplit="7" topLeftCell="K31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30" customHeight="1" outlineLevelCol="1" x14ac:dyDescent="0.2"/>
  <cols>
    <col min="1" max="1" width="5.5703125" style="1581" customWidth="1"/>
    <col min="2" max="2" width="70.7109375" style="1582" customWidth="1"/>
    <col min="3" max="3" width="8.140625" style="1583" customWidth="1"/>
    <col min="4" max="4" width="20.7109375" style="1584" customWidth="1"/>
    <col min="5" max="5" width="20.7109375" style="1585" customWidth="1"/>
    <col min="6" max="6" width="20.7109375" style="1585" customWidth="1" outlineLevel="1"/>
    <col min="7" max="7" width="20.7109375" style="1586" customWidth="1"/>
    <col min="8" max="8" width="20.7109375" style="1533" customWidth="1"/>
    <col min="9" max="9" width="20.7109375" style="1533" customWidth="1" outlineLevel="1"/>
    <col min="10" max="10" width="20.7109375" style="1586" customWidth="1"/>
    <col min="11" max="11" width="20.7109375" style="1533" customWidth="1"/>
    <col min="12" max="12" width="20.7109375" style="1533" customWidth="1" outlineLevel="1"/>
    <col min="13" max="13" width="20.7109375" style="1586" customWidth="1"/>
    <col min="14" max="14" width="20.7109375" style="1587" customWidth="1"/>
    <col min="15" max="15" width="20.7109375" style="1533" customWidth="1" outlineLevel="1"/>
    <col min="16" max="16" width="20.7109375" style="1588" customWidth="1"/>
    <col min="17" max="17" width="20.7109375" style="1590" customWidth="1"/>
    <col min="18" max="18" width="20.7109375" style="1590" customWidth="1" outlineLevel="1"/>
    <col min="19" max="19" width="20.7109375" style="1591" customWidth="1" outlineLevel="1"/>
    <col min="20" max="20" width="9.140625" style="1533"/>
    <col min="21" max="16384" width="9.140625" style="1512"/>
  </cols>
  <sheetData>
    <row r="1" spans="1:20" s="1496" customFormat="1" ht="30" customHeight="1" x14ac:dyDescent="0.2">
      <c r="A1" s="1388" t="s">
        <v>2061</v>
      </c>
      <c r="B1" s="1389"/>
      <c r="C1" s="1390"/>
      <c r="D1" s="1391"/>
      <c r="E1" s="1391"/>
      <c r="F1" s="1391"/>
      <c r="G1" s="1392"/>
      <c r="H1" s="1392"/>
      <c r="I1" s="1392"/>
      <c r="J1" s="1389"/>
      <c r="K1" s="1393"/>
      <c r="L1" s="1389"/>
      <c r="M1" s="1392"/>
      <c r="N1" s="1392"/>
      <c r="O1" s="1392"/>
      <c r="P1" s="1392"/>
      <c r="Q1" s="1394"/>
      <c r="R1" s="1392"/>
      <c r="S1" s="1392"/>
      <c r="T1" s="1495"/>
    </row>
    <row r="2" spans="1:20" s="1496" customFormat="1" ht="19.5" customHeight="1" x14ac:dyDescent="0.25">
      <c r="A2" s="1689" t="s">
        <v>2049</v>
      </c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1223"/>
      <c r="T2" s="1495"/>
    </row>
    <row r="3" spans="1:20" s="1496" customFormat="1" ht="18" customHeight="1" x14ac:dyDescent="0.25">
      <c r="A3" s="1689" t="s">
        <v>1893</v>
      </c>
      <c r="B3" s="1689"/>
      <c r="C3" s="1689"/>
      <c r="D3" s="1689"/>
      <c r="E3" s="1689"/>
      <c r="F3" s="1689"/>
      <c r="G3" s="1689"/>
      <c r="H3" s="1689"/>
      <c r="I3" s="1689"/>
      <c r="J3" s="1689"/>
      <c r="K3" s="1689"/>
      <c r="L3" s="1689"/>
      <c r="M3" s="1689"/>
      <c r="N3" s="1689"/>
      <c r="O3" s="1689"/>
      <c r="P3" s="1689"/>
      <c r="Q3" s="1689"/>
      <c r="R3" s="1689"/>
      <c r="S3" s="1223"/>
      <c r="T3" s="1495"/>
    </row>
    <row r="4" spans="1:20" s="1496" customFormat="1" ht="30" customHeight="1" x14ac:dyDescent="0.2">
      <c r="A4" s="1690" t="s">
        <v>1786</v>
      </c>
      <c r="B4" s="1690"/>
      <c r="C4" s="1690"/>
      <c r="D4" s="1690"/>
      <c r="E4" s="1690"/>
      <c r="F4" s="1690"/>
      <c r="G4" s="1690"/>
      <c r="H4" s="1690"/>
      <c r="I4" s="1690"/>
      <c r="J4" s="1690"/>
      <c r="K4" s="1690"/>
      <c r="L4" s="1690"/>
      <c r="M4" s="1690"/>
      <c r="N4" s="1690"/>
      <c r="O4" s="1690"/>
      <c r="P4" s="1690"/>
      <c r="Q4" s="1690"/>
      <c r="R4" s="1690"/>
      <c r="S4" s="1395"/>
      <c r="T4" s="1495"/>
    </row>
    <row r="5" spans="1:20" ht="47.25" customHeight="1" thickBot="1" x14ac:dyDescent="0.25">
      <c r="A5" s="1497"/>
      <c r="B5" s="1498"/>
      <c r="C5" s="1499"/>
      <c r="D5" s="1500"/>
      <c r="E5" s="1501"/>
      <c r="F5" s="1502"/>
      <c r="G5" s="1503"/>
      <c r="H5" s="1504"/>
      <c r="I5" s="1505"/>
      <c r="J5" s="1503"/>
      <c r="K5" s="1504"/>
      <c r="L5" s="1505"/>
      <c r="M5" s="1503"/>
      <c r="N5" s="1506"/>
      <c r="O5" s="1505"/>
      <c r="P5" s="1507"/>
      <c r="Q5" s="1508"/>
      <c r="R5" s="1509"/>
      <c r="S5" s="1510"/>
      <c r="T5" s="1511"/>
    </row>
    <row r="6" spans="1:20" s="1514" customFormat="1" ht="43.5" customHeight="1" x14ac:dyDescent="0.2">
      <c r="A6" s="1692" t="s">
        <v>48</v>
      </c>
      <c r="B6" s="1694" t="s">
        <v>49</v>
      </c>
      <c r="C6" s="1696" t="s">
        <v>50</v>
      </c>
      <c r="D6" s="1698" t="s">
        <v>16</v>
      </c>
      <c r="E6" s="1698"/>
      <c r="F6" s="1698"/>
      <c r="G6" s="1691" t="s">
        <v>23</v>
      </c>
      <c r="H6" s="1691"/>
      <c r="I6" s="1691"/>
      <c r="J6" s="1691" t="s">
        <v>35</v>
      </c>
      <c r="K6" s="1691"/>
      <c r="L6" s="1691"/>
      <c r="M6" s="1691" t="s">
        <v>51</v>
      </c>
      <c r="N6" s="1691"/>
      <c r="O6" s="1691"/>
      <c r="P6" s="1691" t="s">
        <v>52</v>
      </c>
      <c r="Q6" s="1691"/>
      <c r="R6" s="1691"/>
      <c r="S6" s="1699"/>
      <c r="T6" s="1513"/>
    </row>
    <row r="7" spans="1:20" s="1517" customFormat="1" ht="43.5" customHeight="1" x14ac:dyDescent="0.2">
      <c r="A7" s="1693"/>
      <c r="B7" s="1695"/>
      <c r="C7" s="1697"/>
      <c r="D7" s="1397" t="s">
        <v>1</v>
      </c>
      <c r="E7" s="1397" t="s">
        <v>728</v>
      </c>
      <c r="F7" s="1397" t="s">
        <v>54</v>
      </c>
      <c r="G7" s="1397" t="s">
        <v>1</v>
      </c>
      <c r="H7" s="1515" t="s">
        <v>728</v>
      </c>
      <c r="I7" s="1515" t="s">
        <v>54</v>
      </c>
      <c r="J7" s="1397" t="s">
        <v>1</v>
      </c>
      <c r="K7" s="1515" t="s">
        <v>728</v>
      </c>
      <c r="L7" s="1515" t="s">
        <v>54</v>
      </c>
      <c r="M7" s="1397" t="s">
        <v>1</v>
      </c>
      <c r="N7" s="1515" t="s">
        <v>2</v>
      </c>
      <c r="O7" s="1515" t="s">
        <v>54</v>
      </c>
      <c r="P7" s="1397" t="s">
        <v>1</v>
      </c>
      <c r="Q7" s="1397" t="s">
        <v>728</v>
      </c>
      <c r="R7" s="1397" t="s">
        <v>54</v>
      </c>
      <c r="S7" s="1398" t="s">
        <v>2028</v>
      </c>
      <c r="T7" s="1516"/>
    </row>
    <row r="8" spans="1:20" s="1525" customFormat="1" ht="35.25" customHeight="1" x14ac:dyDescent="0.2">
      <c r="A8" s="1518" t="s">
        <v>87</v>
      </c>
      <c r="B8" s="1519" t="s">
        <v>1201</v>
      </c>
      <c r="C8" s="1520" t="s">
        <v>766</v>
      </c>
      <c r="D8" s="1401">
        <f>SUM(Önkorm.!D347)</f>
        <v>13317300</v>
      </c>
      <c r="E8" s="1521">
        <f>SUM(Önkorm.!E347)</f>
        <v>18175628</v>
      </c>
      <c r="F8" s="1401">
        <v>17477328</v>
      </c>
      <c r="G8" s="1401">
        <f>SUM('Polg. Hiv.'!D349)</f>
        <v>99036118</v>
      </c>
      <c r="H8" s="1401">
        <v>98868179</v>
      </c>
      <c r="I8" s="1401">
        <v>93440891</v>
      </c>
      <c r="J8" s="1401">
        <f>SUM(Óvoda!D346)</f>
        <v>163733427</v>
      </c>
      <c r="K8" s="1401">
        <f>SUM(Óvoda!E346)</f>
        <v>167054009</v>
      </c>
      <c r="L8" s="1401">
        <v>160164076</v>
      </c>
      <c r="M8" s="1401">
        <f>SUM('Műv. Ház'!D344)</f>
        <v>12041447</v>
      </c>
      <c r="N8" s="1401">
        <f>SUM('Műv. Ház'!E344)</f>
        <v>13147858</v>
      </c>
      <c r="O8" s="1401">
        <v>12247858</v>
      </c>
      <c r="P8" s="1522">
        <f t="shared" ref="P8" si="0">SUM(D8,G8,J8,M8)</f>
        <v>288128292</v>
      </c>
      <c r="Q8" s="1522">
        <f t="shared" ref="Q8:R9" si="1">SUM(E8,H8,K8,N8)</f>
        <v>297245674</v>
      </c>
      <c r="R8" s="1522">
        <f t="shared" si="1"/>
        <v>283330153</v>
      </c>
      <c r="S8" s="1523">
        <f>R8/Q8</f>
        <v>0.9531851185158039</v>
      </c>
      <c r="T8" s="1524"/>
    </row>
    <row r="9" spans="1:20" s="1525" customFormat="1" ht="30" customHeight="1" x14ac:dyDescent="0.2">
      <c r="A9" s="1518" t="s">
        <v>99</v>
      </c>
      <c r="B9" s="1519" t="s">
        <v>1202</v>
      </c>
      <c r="C9" s="1520" t="s">
        <v>773</v>
      </c>
      <c r="D9" s="1401">
        <f>SUM(Önkorm.!D351)</f>
        <v>22795140</v>
      </c>
      <c r="E9" s="1521">
        <f>SUM(Önkorm.!E351)</f>
        <v>26548879</v>
      </c>
      <c r="F9" s="1401">
        <v>26541245</v>
      </c>
      <c r="G9" s="1401">
        <f>SUM('Polg. Hiv.'!D353)</f>
        <v>1200000</v>
      </c>
      <c r="H9" s="1401">
        <v>1367939</v>
      </c>
      <c r="I9" s="1401">
        <v>805579</v>
      </c>
      <c r="J9" s="1401">
        <f>SUM(Óvoda!D350)</f>
        <v>0</v>
      </c>
      <c r="K9" s="1401">
        <f>SUM(Óvoda!E350)</f>
        <v>561600</v>
      </c>
      <c r="L9" s="1401">
        <v>561600</v>
      </c>
      <c r="M9" s="1401">
        <f>SUM('Műv. Ház'!D348)</f>
        <v>1500000</v>
      </c>
      <c r="N9" s="1401">
        <f>SUM('Műv. Ház'!E348)</f>
        <v>2068992</v>
      </c>
      <c r="O9" s="1401">
        <v>2068992</v>
      </c>
      <c r="P9" s="1522">
        <f t="shared" ref="P9:Q9" si="2">SUM(D9,G9,J9,M9)</f>
        <v>25495140</v>
      </c>
      <c r="Q9" s="1522">
        <f t="shared" si="2"/>
        <v>30547410</v>
      </c>
      <c r="R9" s="1522">
        <f t="shared" si="1"/>
        <v>29977416</v>
      </c>
      <c r="S9" s="1523">
        <f>R9/Q9</f>
        <v>0.98134067667275227</v>
      </c>
      <c r="T9" s="1524"/>
    </row>
    <row r="10" spans="1:20" s="1529" customFormat="1" ht="30" customHeight="1" x14ac:dyDescent="0.2">
      <c r="A10" s="1526" t="s">
        <v>102</v>
      </c>
      <c r="B10" s="1409" t="s">
        <v>1429</v>
      </c>
      <c r="C10" s="1527" t="s">
        <v>774</v>
      </c>
      <c r="D10" s="1403">
        <f>SUM(D8:D9)</f>
        <v>36112440</v>
      </c>
      <c r="E10" s="1403">
        <f>SUM(E9,E8)</f>
        <v>44724507</v>
      </c>
      <c r="F10" s="1403">
        <f>SUM(F8:F9)</f>
        <v>44018573</v>
      </c>
      <c r="G10" s="1403">
        <f>SUM(G9,G8)</f>
        <v>100236118</v>
      </c>
      <c r="H10" s="1403">
        <f>SUM(H9,H8)</f>
        <v>100236118</v>
      </c>
      <c r="I10" s="1403">
        <f>SUM(I8:I9)</f>
        <v>94246470</v>
      </c>
      <c r="J10" s="1403">
        <f>SUM(J9,J8)</f>
        <v>163733427</v>
      </c>
      <c r="K10" s="1403">
        <f>SUM(K9,K8)</f>
        <v>167615609</v>
      </c>
      <c r="L10" s="1403">
        <f>SUM(L8:L9)</f>
        <v>160725676</v>
      </c>
      <c r="M10" s="1403">
        <f>SUM(M9,M8)</f>
        <v>13541447</v>
      </c>
      <c r="N10" s="1403">
        <f>SUM(N9,N8)</f>
        <v>15216850</v>
      </c>
      <c r="O10" s="1403">
        <f>SUM(O8:O9)</f>
        <v>14316850</v>
      </c>
      <c r="P10" s="1403">
        <f>SUM(P9,P8)</f>
        <v>313623432</v>
      </c>
      <c r="Q10" s="1403">
        <f>SUM(Q9,Q8)</f>
        <v>327793084</v>
      </c>
      <c r="R10" s="1403">
        <f>SUM(R9,R8)</f>
        <v>313307569</v>
      </c>
      <c r="S10" s="1404">
        <f>R10/Q10</f>
        <v>0.95580896697625262</v>
      </c>
      <c r="T10" s="1528"/>
    </row>
    <row r="11" spans="1:20" s="1529" customFormat="1" ht="30" customHeight="1" x14ac:dyDescent="0.2">
      <c r="A11" s="1526">
        <v>21</v>
      </c>
      <c r="B11" s="1409" t="s">
        <v>1430</v>
      </c>
      <c r="C11" s="1527" t="s">
        <v>775</v>
      </c>
      <c r="D11" s="1403">
        <f>SUM(Önkorm.!D354)</f>
        <v>9970509</v>
      </c>
      <c r="E11" s="1403">
        <f>SUM(Önkorm.!E354)</f>
        <v>14936162</v>
      </c>
      <c r="F11" s="1403">
        <v>14831846</v>
      </c>
      <c r="G11" s="1403">
        <f>SUM('Polg. Hiv.'!D356)</f>
        <v>27842132</v>
      </c>
      <c r="H11" s="1403">
        <f>SUM('Polg. Hiv.'!E356)</f>
        <v>27842132</v>
      </c>
      <c r="I11" s="1403">
        <v>26661019</v>
      </c>
      <c r="J11" s="1403">
        <f>SUM(Óvoda!D353)</f>
        <v>48130025</v>
      </c>
      <c r="K11" s="1403">
        <f>SUM(Óvoda!E353)</f>
        <v>48130025</v>
      </c>
      <c r="L11" s="1403">
        <v>45767719</v>
      </c>
      <c r="M11" s="1403">
        <v>3596291</v>
      </c>
      <c r="N11" s="1403">
        <f>SUM('Műv. Ház'!E351)</f>
        <v>4097320</v>
      </c>
      <c r="O11" s="1403">
        <v>3854320</v>
      </c>
      <c r="P11" s="1403">
        <f t="shared" ref="P11:R26" si="3">SUM(D11,G11,J11,M11)</f>
        <v>89538957</v>
      </c>
      <c r="Q11" s="1403">
        <f t="shared" si="3"/>
        <v>95005639</v>
      </c>
      <c r="R11" s="1403">
        <f t="shared" si="3"/>
        <v>91114904</v>
      </c>
      <c r="S11" s="1404">
        <f>R11/Q11</f>
        <v>0.95904732560137829</v>
      </c>
      <c r="T11" s="1528"/>
    </row>
    <row r="12" spans="1:20" s="1525" customFormat="1" ht="30" customHeight="1" x14ac:dyDescent="0.2">
      <c r="A12" s="1518" t="s">
        <v>793</v>
      </c>
      <c r="B12" s="1399" t="s">
        <v>1431</v>
      </c>
      <c r="C12" s="1520" t="s">
        <v>794</v>
      </c>
      <c r="D12" s="1401">
        <f>SUM(Önkorm.!D366)</f>
        <v>1100000</v>
      </c>
      <c r="E12" s="1401">
        <f>SUM(Önkorm.!E366)</f>
        <v>1653214</v>
      </c>
      <c r="F12" s="1401">
        <v>1653214</v>
      </c>
      <c r="G12" s="1401">
        <f>SUM('Polg. Hiv.'!D368)</f>
        <v>3500000</v>
      </c>
      <c r="H12" s="1401">
        <f>SUM('Polg. Hiv.'!E368)</f>
        <v>3288991</v>
      </c>
      <c r="I12" s="1401">
        <v>2169065</v>
      </c>
      <c r="J12" s="1401">
        <f>SUM(Óvoda!D365)</f>
        <v>3830000</v>
      </c>
      <c r="K12" s="1401">
        <f>SUM(Óvoda!E365)</f>
        <v>2807775</v>
      </c>
      <c r="L12" s="1401">
        <v>2807775</v>
      </c>
      <c r="M12" s="1401">
        <f>SUM('Műv. Ház'!D363)</f>
        <v>12450000</v>
      </c>
      <c r="N12" s="1401">
        <f>SUM('Műv. Ház'!E363)</f>
        <v>5076992</v>
      </c>
      <c r="O12" s="1401">
        <v>4849918</v>
      </c>
      <c r="P12" s="1522">
        <f t="shared" ref="P12:Q13" si="4">SUM(D12,G12,J12,M12)</f>
        <v>20880000</v>
      </c>
      <c r="Q12" s="1522">
        <f t="shared" si="4"/>
        <v>12826972</v>
      </c>
      <c r="R12" s="1522">
        <f t="shared" si="3"/>
        <v>11479972</v>
      </c>
      <c r="S12" s="1523">
        <f t="shared" ref="S12:S16" si="5">R12/Q12</f>
        <v>0.89498690727632368</v>
      </c>
      <c r="T12" s="1524"/>
    </row>
    <row r="13" spans="1:20" s="1525" customFormat="1" ht="30" customHeight="1" x14ac:dyDescent="0.2">
      <c r="A13" s="1518" t="s">
        <v>133</v>
      </c>
      <c r="B13" s="1399" t="s">
        <v>1432</v>
      </c>
      <c r="C13" s="1520" t="s">
        <v>799</v>
      </c>
      <c r="D13" s="1401">
        <f>SUM(Önkorm.!D369)</f>
        <v>1630000</v>
      </c>
      <c r="E13" s="1401">
        <f>SUM(Önkorm.!E369)</f>
        <v>4455937</v>
      </c>
      <c r="F13" s="1401">
        <v>4455937</v>
      </c>
      <c r="G13" s="1401">
        <f>SUM('Polg. Hiv.'!D371)</f>
        <v>2651000</v>
      </c>
      <c r="H13" s="1401">
        <f>SUM('Polg. Hiv.'!E371)</f>
        <v>6500000</v>
      </c>
      <c r="I13" s="1530">
        <v>5846484</v>
      </c>
      <c r="J13" s="1401">
        <v>400000</v>
      </c>
      <c r="K13" s="1401">
        <f>SUM(Óvoda!E368)</f>
        <v>0</v>
      </c>
      <c r="L13" s="1401">
        <v>0</v>
      </c>
      <c r="M13" s="1401">
        <f>SUM('Műv. Ház'!D366)</f>
        <v>380000</v>
      </c>
      <c r="N13" s="1401">
        <f>SUM('Műv. Ház'!E366)</f>
        <v>497445</v>
      </c>
      <c r="O13" s="1401">
        <v>459654</v>
      </c>
      <c r="P13" s="1522">
        <f t="shared" si="4"/>
        <v>5061000</v>
      </c>
      <c r="Q13" s="1522">
        <f t="shared" si="4"/>
        <v>11453382</v>
      </c>
      <c r="R13" s="1522">
        <f t="shared" si="3"/>
        <v>10762075</v>
      </c>
      <c r="S13" s="1523">
        <f t="shared" si="5"/>
        <v>0.93964167090558925</v>
      </c>
      <c r="T13" s="1524"/>
    </row>
    <row r="14" spans="1:20" s="1525" customFormat="1" ht="30" customHeight="1" x14ac:dyDescent="0.2">
      <c r="A14" s="1518">
        <v>45</v>
      </c>
      <c r="B14" s="1399" t="s">
        <v>1433</v>
      </c>
      <c r="C14" s="1520" t="s">
        <v>817</v>
      </c>
      <c r="D14" s="1401">
        <f>SUM(Önkorm.!D379)</f>
        <v>56600000</v>
      </c>
      <c r="E14" s="1401">
        <f>SUM(Önkorm.!E379)</f>
        <v>114423393</v>
      </c>
      <c r="F14" s="1401">
        <v>108540680</v>
      </c>
      <c r="G14" s="1401">
        <f>SUM('Polg. Hiv.'!D381)</f>
        <v>6900000</v>
      </c>
      <c r="H14" s="1401">
        <f>SUM('Polg. Hiv.'!E381)</f>
        <v>13624913</v>
      </c>
      <c r="I14" s="1401">
        <v>12635259</v>
      </c>
      <c r="J14" s="1401">
        <f>SUM(Óvoda!D378)</f>
        <v>28388000</v>
      </c>
      <c r="K14" s="1401">
        <f>SUM(Óvoda!E378)</f>
        <v>34281875</v>
      </c>
      <c r="L14" s="1401">
        <v>31411450</v>
      </c>
      <c r="M14" s="1401">
        <f>SUM('Műv. Ház'!D376)</f>
        <v>21020000</v>
      </c>
      <c r="N14" s="1401">
        <f>SUM('Műv. Ház'!E376)</f>
        <v>25216144</v>
      </c>
      <c r="O14" s="1401">
        <v>25109370</v>
      </c>
      <c r="P14" s="1522">
        <f t="shared" ref="P14:Q14" si="6">SUM(D14,G14,J14,M14)</f>
        <v>112908000</v>
      </c>
      <c r="Q14" s="1522">
        <f t="shared" si="6"/>
        <v>187546325</v>
      </c>
      <c r="R14" s="1522">
        <f t="shared" si="3"/>
        <v>177696759</v>
      </c>
      <c r="S14" s="1523">
        <f t="shared" si="5"/>
        <v>0.94748195679120883</v>
      </c>
      <c r="T14" s="1524"/>
    </row>
    <row r="15" spans="1:20" s="1525" customFormat="1" ht="30" customHeight="1" x14ac:dyDescent="0.2">
      <c r="A15" s="1518">
        <v>48</v>
      </c>
      <c r="B15" s="1399" t="s">
        <v>1434</v>
      </c>
      <c r="C15" s="1520" t="s">
        <v>822</v>
      </c>
      <c r="D15" s="1401">
        <f>SUM(Önkorm.!D382)</f>
        <v>0</v>
      </c>
      <c r="E15" s="1401">
        <f>SUM(Önkorm.!E382)</f>
        <v>7985543</v>
      </c>
      <c r="F15" s="1401">
        <v>7985543</v>
      </c>
      <c r="G15" s="1401">
        <f>SUM('Polg. Hiv.'!D384)</f>
        <v>120000</v>
      </c>
      <c r="H15" s="1401">
        <f>SUM('Polg. Hiv.'!E384)</f>
        <v>120000</v>
      </c>
      <c r="I15" s="1401">
        <v>63957</v>
      </c>
      <c r="J15" s="1401">
        <f>SUM(Óvoda!D381)</f>
        <v>20000</v>
      </c>
      <c r="K15" s="1401">
        <f>SUM(Óvoda!E381)</f>
        <v>13724</v>
      </c>
      <c r="L15" s="1401">
        <v>13724</v>
      </c>
      <c r="M15" s="1401">
        <f>SUM('Műv. Ház'!D379)</f>
        <v>720000</v>
      </c>
      <c r="N15" s="1401">
        <f>SUM('Műv. Ház'!E379)</f>
        <v>733718</v>
      </c>
      <c r="O15" s="1401">
        <v>733718</v>
      </c>
      <c r="P15" s="1522">
        <f t="shared" ref="P15:Q17" si="7">SUM(D15,G15,J15,M15)</f>
        <v>860000</v>
      </c>
      <c r="Q15" s="1522">
        <f t="shared" si="7"/>
        <v>8852985</v>
      </c>
      <c r="R15" s="1522">
        <f t="shared" si="3"/>
        <v>8796942</v>
      </c>
      <c r="S15" s="1523">
        <f t="shared" si="5"/>
        <v>0.9936695927983612</v>
      </c>
      <c r="T15" s="1524"/>
    </row>
    <row r="16" spans="1:20" s="1525" customFormat="1" ht="30" customHeight="1" x14ac:dyDescent="0.2">
      <c r="A16" s="1518">
        <v>59</v>
      </c>
      <c r="B16" s="1399" t="s">
        <v>1435</v>
      </c>
      <c r="C16" s="1520" t="s">
        <v>839</v>
      </c>
      <c r="D16" s="1401">
        <f>SUM(Önkorm.!D393)</f>
        <v>114000000</v>
      </c>
      <c r="E16" s="1401">
        <f>SUM(Önkorm.!E393)</f>
        <v>83168822</v>
      </c>
      <c r="F16" s="1401">
        <v>82828827</v>
      </c>
      <c r="G16" s="1401">
        <f>SUM('Polg. Hiv.'!D395)</f>
        <v>5300000</v>
      </c>
      <c r="H16" s="1401">
        <f>SUM('Polg. Hiv.'!E395)</f>
        <v>4857096</v>
      </c>
      <c r="I16" s="1401">
        <v>4694462</v>
      </c>
      <c r="J16" s="1401">
        <f>SUM(Óvoda!D392)</f>
        <v>8300000</v>
      </c>
      <c r="K16" s="1401">
        <f>SUM(Óvoda!E392)</f>
        <v>10140162</v>
      </c>
      <c r="L16" s="1401">
        <v>9166910</v>
      </c>
      <c r="M16" s="1401">
        <f>SUM('Műv. Ház'!D390)</f>
        <v>50000</v>
      </c>
      <c r="N16" s="1401">
        <f>SUM('Műv. Ház'!E390)</f>
        <v>6083033</v>
      </c>
      <c r="O16" s="1401">
        <v>5984827</v>
      </c>
      <c r="P16" s="1522">
        <f t="shared" si="7"/>
        <v>127650000</v>
      </c>
      <c r="Q16" s="1522">
        <f t="shared" si="7"/>
        <v>104249113</v>
      </c>
      <c r="R16" s="1522">
        <f t="shared" si="3"/>
        <v>102675026</v>
      </c>
      <c r="S16" s="1523">
        <f t="shared" si="5"/>
        <v>0.98490071565405068</v>
      </c>
      <c r="T16" s="1524"/>
    </row>
    <row r="17" spans="1:20" s="1529" customFormat="1" ht="30" customHeight="1" x14ac:dyDescent="0.2">
      <c r="A17" s="1526">
        <v>60</v>
      </c>
      <c r="B17" s="1409" t="s">
        <v>1436</v>
      </c>
      <c r="C17" s="1527" t="s">
        <v>840</v>
      </c>
      <c r="D17" s="1403">
        <f>SUM(D12+D13+D14+D15+D16)</f>
        <v>173330000</v>
      </c>
      <c r="E17" s="1403">
        <f>SUM(E12+E13+E14+E15+E16)</f>
        <v>211686909</v>
      </c>
      <c r="F17" s="1403">
        <f>SUM(F12:F16)</f>
        <v>205464201</v>
      </c>
      <c r="G17" s="1403">
        <f>SUM('Polg. Hiv.'!D396)</f>
        <v>18471000</v>
      </c>
      <c r="H17" s="1403">
        <f>SUM(H12:H16)</f>
        <v>28391000</v>
      </c>
      <c r="I17" s="1403">
        <f>SUM(I12:I16)</f>
        <v>25409227</v>
      </c>
      <c r="J17" s="1403">
        <f>SUM(J12+J13+J14+J15+J16)</f>
        <v>40938000</v>
      </c>
      <c r="K17" s="1403">
        <f>SUM(K12+K13+K14+K15+K16)</f>
        <v>47243536</v>
      </c>
      <c r="L17" s="1403">
        <f>SUM(L12:L16)</f>
        <v>43399859</v>
      </c>
      <c r="M17" s="1403">
        <f>SUM(M12+M13+M14+M15+M16)</f>
        <v>34620000</v>
      </c>
      <c r="N17" s="1403">
        <f>SUM(N12+N13+N14+N15+N16)</f>
        <v>37607332</v>
      </c>
      <c r="O17" s="1403">
        <f>SUM(O12:O16)</f>
        <v>37137487</v>
      </c>
      <c r="P17" s="1403">
        <f t="shared" si="7"/>
        <v>267359000</v>
      </c>
      <c r="Q17" s="1403">
        <f t="shared" si="7"/>
        <v>324928777</v>
      </c>
      <c r="R17" s="1403">
        <f t="shared" si="3"/>
        <v>311410774</v>
      </c>
      <c r="S17" s="1404">
        <f>R17/Q17</f>
        <v>0.95839702741995059</v>
      </c>
      <c r="T17" s="1528"/>
    </row>
    <row r="18" spans="1:20" ht="30" customHeight="1" x14ac:dyDescent="0.2">
      <c r="A18" s="1518">
        <v>61</v>
      </c>
      <c r="B18" s="1531" t="s">
        <v>841</v>
      </c>
      <c r="C18" s="1520" t="s">
        <v>842</v>
      </c>
      <c r="D18" s="1522">
        <f>SUM(Önkorm.!D396)</f>
        <v>0</v>
      </c>
      <c r="E18" s="1522">
        <f>SUM(Önkorm.!E396)</f>
        <v>0</v>
      </c>
      <c r="F18" s="1401"/>
      <c r="G18" s="1522"/>
      <c r="H18" s="1401"/>
      <c r="I18" s="1401"/>
      <c r="J18" s="1522"/>
      <c r="K18" s="1522"/>
      <c r="L18" s="1401"/>
      <c r="M18" s="1522"/>
      <c r="N18" s="1401"/>
      <c r="O18" s="1401"/>
      <c r="P18" s="1522">
        <f t="shared" ref="P18:Q20" si="8">SUM(D18,G18,J18,M18)</f>
        <v>0</v>
      </c>
      <c r="Q18" s="1522">
        <f t="shared" si="8"/>
        <v>0</v>
      </c>
      <c r="R18" s="1522">
        <f t="shared" si="3"/>
        <v>0</v>
      </c>
      <c r="S18" s="1532"/>
      <c r="T18" s="1511"/>
    </row>
    <row r="19" spans="1:20" ht="30" customHeight="1" x14ac:dyDescent="0.2">
      <c r="A19" s="1518">
        <v>62</v>
      </c>
      <c r="B19" s="1531" t="s">
        <v>1465</v>
      </c>
      <c r="C19" s="1520" t="s">
        <v>843</v>
      </c>
      <c r="D19" s="1522">
        <f>SUM(Önkorm.!D397)</f>
        <v>0</v>
      </c>
      <c r="E19" s="1522">
        <f>SUM(Önkorm.!E397)</f>
        <v>1281800</v>
      </c>
      <c r="F19" s="1522">
        <v>1281800</v>
      </c>
      <c r="G19" s="1522"/>
      <c r="H19" s="1522"/>
      <c r="I19" s="1522"/>
      <c r="J19" s="1522"/>
      <c r="K19" s="1522"/>
      <c r="L19" s="1522"/>
      <c r="M19" s="1522"/>
      <c r="N19" s="1522"/>
      <c r="O19" s="1522"/>
      <c r="P19" s="1522">
        <f t="shared" si="8"/>
        <v>0</v>
      </c>
      <c r="Q19" s="1522">
        <f t="shared" si="8"/>
        <v>1281800</v>
      </c>
      <c r="R19" s="1522">
        <f t="shared" si="3"/>
        <v>1281800</v>
      </c>
      <c r="S19" s="1523">
        <f>R19/Q19</f>
        <v>1</v>
      </c>
      <c r="T19" s="1511"/>
    </row>
    <row r="20" spans="1:20" ht="30" customHeight="1" x14ac:dyDescent="0.2">
      <c r="A20" s="1518">
        <v>74</v>
      </c>
      <c r="B20" s="1531" t="s">
        <v>866</v>
      </c>
      <c r="C20" s="1520" t="s">
        <v>867</v>
      </c>
      <c r="D20" s="1522">
        <f>SUM(Önkorm.!D409)</f>
        <v>4000000</v>
      </c>
      <c r="E20" s="1522">
        <v>0</v>
      </c>
      <c r="F20" s="1522"/>
      <c r="G20" s="1522"/>
      <c r="H20" s="1522"/>
      <c r="I20" s="1522"/>
      <c r="J20" s="1522"/>
      <c r="K20" s="1522"/>
      <c r="L20" s="1522"/>
      <c r="M20" s="1522"/>
      <c r="N20" s="1522"/>
      <c r="O20" s="1522"/>
      <c r="P20" s="1522">
        <f t="shared" si="8"/>
        <v>4000000</v>
      </c>
      <c r="Q20" s="1522">
        <f t="shared" si="8"/>
        <v>0</v>
      </c>
      <c r="R20" s="1522">
        <f t="shared" si="3"/>
        <v>0</v>
      </c>
      <c r="S20" s="1532"/>
      <c r="T20" s="1511"/>
    </row>
    <row r="21" spans="1:20" ht="30" customHeight="1" x14ac:dyDescent="0.2">
      <c r="A21" s="1518">
        <v>75</v>
      </c>
      <c r="B21" s="1531" t="s">
        <v>1466</v>
      </c>
      <c r="C21" s="1520" t="s">
        <v>869</v>
      </c>
      <c r="D21" s="1522">
        <f>SUM(Önkorm.!D411)</f>
        <v>6400000</v>
      </c>
      <c r="E21" s="1522">
        <v>0</v>
      </c>
      <c r="F21" s="1522"/>
      <c r="G21" s="1522"/>
      <c r="H21" s="1522"/>
      <c r="I21" s="1522"/>
      <c r="J21" s="1522"/>
      <c r="K21" s="1522"/>
      <c r="L21" s="1522"/>
      <c r="M21" s="1522"/>
      <c r="N21" s="1522"/>
      <c r="O21" s="1522"/>
      <c r="P21" s="1522">
        <f t="shared" ref="P21:Q25" si="9">SUM(D21,G21,J21,M21)</f>
        <v>6400000</v>
      </c>
      <c r="Q21" s="1522">
        <f t="shared" si="9"/>
        <v>0</v>
      </c>
      <c r="R21" s="1522">
        <f t="shared" si="3"/>
        <v>0</v>
      </c>
      <c r="S21" s="1532"/>
      <c r="T21" s="1511"/>
    </row>
    <row r="22" spans="1:20" s="1533" customFormat="1" ht="30" customHeight="1" x14ac:dyDescent="0.2">
      <c r="A22" s="1518">
        <v>85</v>
      </c>
      <c r="B22" s="1531" t="s">
        <v>1467</v>
      </c>
      <c r="C22" s="1520" t="s">
        <v>888</v>
      </c>
      <c r="D22" s="1522">
        <f>SUM(Önkorm.!D421)</f>
        <v>0</v>
      </c>
      <c r="E22" s="1522">
        <f>SUM(Önkorm.!E421)</f>
        <v>0</v>
      </c>
      <c r="F22" s="1522"/>
      <c r="G22" s="1522"/>
      <c r="H22" s="1522"/>
      <c r="I22" s="1522"/>
      <c r="J22" s="1522"/>
      <c r="K22" s="1522"/>
      <c r="L22" s="1522"/>
      <c r="M22" s="1522"/>
      <c r="N22" s="1522"/>
      <c r="O22" s="1522"/>
      <c r="P22" s="1522">
        <f t="shared" si="9"/>
        <v>0</v>
      </c>
      <c r="Q22" s="1522">
        <f t="shared" si="9"/>
        <v>0</v>
      </c>
      <c r="R22" s="1522">
        <f t="shared" si="3"/>
        <v>0</v>
      </c>
      <c r="S22" s="1532"/>
      <c r="T22" s="1511"/>
    </row>
    <row r="23" spans="1:20" ht="30" customHeight="1" x14ac:dyDescent="0.2">
      <c r="A23" s="1518">
        <v>95</v>
      </c>
      <c r="B23" s="1531" t="s">
        <v>1468</v>
      </c>
      <c r="C23" s="1520" t="s">
        <v>907</v>
      </c>
      <c r="D23" s="1522">
        <f>SUM(Önkorm.!D431)</f>
        <v>1500000</v>
      </c>
      <c r="E23" s="1522">
        <v>0</v>
      </c>
      <c r="F23" s="1522"/>
      <c r="G23" s="1522"/>
      <c r="H23" s="1522"/>
      <c r="I23" s="1522"/>
      <c r="J23" s="1522"/>
      <c r="K23" s="1522"/>
      <c r="L23" s="1522"/>
      <c r="M23" s="1522"/>
      <c r="N23" s="1522"/>
      <c r="O23" s="1522"/>
      <c r="P23" s="1522">
        <f t="shared" si="9"/>
        <v>1500000</v>
      </c>
      <c r="Q23" s="1522">
        <f t="shared" si="9"/>
        <v>0</v>
      </c>
      <c r="R23" s="1522">
        <f t="shared" si="3"/>
        <v>0</v>
      </c>
      <c r="S23" s="1532"/>
      <c r="T23" s="1511"/>
    </row>
    <row r="24" spans="1:20" ht="30" hidden="1" customHeight="1" x14ac:dyDescent="0.2">
      <c r="A24" s="1518">
        <v>102</v>
      </c>
      <c r="B24" s="1531" t="s">
        <v>1469</v>
      </c>
      <c r="C24" s="1520" t="s">
        <v>920</v>
      </c>
      <c r="D24" s="1401">
        <f>SUM(Önkorm.!D438)</f>
        <v>0</v>
      </c>
      <c r="E24" s="1401">
        <f>SUM(Önkorm.!E438)</f>
        <v>0</v>
      </c>
      <c r="F24" s="1401"/>
      <c r="G24" s="1401"/>
      <c r="H24" s="1401"/>
      <c r="I24" s="1401"/>
      <c r="J24" s="1401"/>
      <c r="K24" s="1401"/>
      <c r="L24" s="1401"/>
      <c r="M24" s="1401"/>
      <c r="N24" s="1401"/>
      <c r="O24" s="1401"/>
      <c r="P24" s="1522">
        <f t="shared" si="9"/>
        <v>0</v>
      </c>
      <c r="Q24" s="1522">
        <f t="shared" si="9"/>
        <v>0</v>
      </c>
      <c r="R24" s="1522">
        <f t="shared" si="3"/>
        <v>0</v>
      </c>
      <c r="S24" s="1532"/>
      <c r="T24" s="1511"/>
    </row>
    <row r="25" spans="1:20" ht="30" customHeight="1" x14ac:dyDescent="0.2">
      <c r="A25" s="1518">
        <v>105</v>
      </c>
      <c r="B25" s="1531" t="s">
        <v>1470</v>
      </c>
      <c r="C25" s="1520" t="s">
        <v>925</v>
      </c>
      <c r="D25" s="1522">
        <f>SUM(Önkorm.!D441)</f>
        <v>3900000</v>
      </c>
      <c r="E25" s="1522">
        <v>15800000</v>
      </c>
      <c r="F25" s="1522">
        <v>10210942</v>
      </c>
      <c r="G25" s="1522"/>
      <c r="H25" s="1522"/>
      <c r="I25" s="1522"/>
      <c r="J25" s="1522"/>
      <c r="K25" s="1522"/>
      <c r="L25" s="1522"/>
      <c r="M25" s="1522"/>
      <c r="N25" s="1522"/>
      <c r="O25" s="1522"/>
      <c r="P25" s="1522">
        <f t="shared" si="9"/>
        <v>3900000</v>
      </c>
      <c r="Q25" s="1522">
        <f t="shared" si="9"/>
        <v>15800000</v>
      </c>
      <c r="R25" s="1522">
        <f t="shared" si="3"/>
        <v>10210942</v>
      </c>
      <c r="S25" s="1523">
        <f>R25/Q25</f>
        <v>0.64626215189873415</v>
      </c>
      <c r="T25" s="1511"/>
    </row>
    <row r="26" spans="1:20" s="1595" customFormat="1" ht="30" customHeight="1" x14ac:dyDescent="0.2">
      <c r="A26" s="1592">
        <v>131</v>
      </c>
      <c r="B26" s="1409" t="s">
        <v>1485</v>
      </c>
      <c r="C26" s="1593" t="s">
        <v>976</v>
      </c>
      <c r="D26" s="1403">
        <f>SUM(Önkorm.!D467)</f>
        <v>15800000</v>
      </c>
      <c r="E26" s="1403">
        <f>SUM(Önkorm.!E467)</f>
        <v>16362600</v>
      </c>
      <c r="F26" s="1403">
        <f>SUM(F18:F25)</f>
        <v>11492742</v>
      </c>
      <c r="G26" s="1403">
        <v>0</v>
      </c>
      <c r="H26" s="1403">
        <v>0</v>
      </c>
      <c r="I26" s="1403">
        <f>SUM(I18:I25)</f>
        <v>0</v>
      </c>
      <c r="J26" s="1403">
        <v>0</v>
      </c>
      <c r="K26" s="1403">
        <v>0</v>
      </c>
      <c r="L26" s="1403">
        <v>0</v>
      </c>
      <c r="M26" s="1403"/>
      <c r="N26" s="1403"/>
      <c r="O26" s="1403"/>
      <c r="P26" s="1403">
        <f t="shared" ref="P26:Q26" si="10">SUM(D26,G26,J26,M26)</f>
        <v>15800000</v>
      </c>
      <c r="Q26" s="1403">
        <f t="shared" si="10"/>
        <v>16362600</v>
      </c>
      <c r="R26" s="1403">
        <f t="shared" si="3"/>
        <v>11492742</v>
      </c>
      <c r="S26" s="1404">
        <f>R26/Q26</f>
        <v>0.70237871731876356</v>
      </c>
      <c r="T26" s="1594"/>
    </row>
    <row r="27" spans="1:20" s="1538" customFormat="1" ht="30" customHeight="1" x14ac:dyDescent="0.2">
      <c r="A27" s="1534"/>
      <c r="B27" s="1535" t="s">
        <v>1749</v>
      </c>
      <c r="C27" s="1536"/>
      <c r="D27" s="1521">
        <v>1640567</v>
      </c>
      <c r="E27" s="1521">
        <v>1640567</v>
      </c>
      <c r="F27" s="1521">
        <v>1640567</v>
      </c>
      <c r="G27" s="1599"/>
      <c r="H27" s="1599"/>
      <c r="I27" s="1599"/>
      <c r="J27" s="1599"/>
      <c r="K27" s="1599"/>
      <c r="L27" s="1599"/>
      <c r="M27" s="1599"/>
      <c r="N27" s="1599"/>
      <c r="O27" s="1599"/>
      <c r="P27" s="1522">
        <f t="shared" ref="P27:R32" si="11">SUM(D27,G27,J27,M27)</f>
        <v>1640567</v>
      </c>
      <c r="Q27" s="1522">
        <f t="shared" si="11"/>
        <v>1640567</v>
      </c>
      <c r="R27" s="1522">
        <f t="shared" si="11"/>
        <v>1640567</v>
      </c>
      <c r="S27" s="1523">
        <f t="shared" ref="S27:S29" si="12">R27/Q27</f>
        <v>1</v>
      </c>
      <c r="T27" s="1537"/>
    </row>
    <row r="28" spans="1:20" ht="30" customHeight="1" x14ac:dyDescent="0.2">
      <c r="A28" s="1539"/>
      <c r="B28" s="1535" t="s">
        <v>1605</v>
      </c>
      <c r="C28" s="1520"/>
      <c r="D28" s="1401">
        <f>SUM(Önkorm.!D499)</f>
        <v>1769000</v>
      </c>
      <c r="E28" s="1401">
        <f>SUM(Önkorm.!E499)</f>
        <v>3068190</v>
      </c>
      <c r="F28" s="1401">
        <v>2308750</v>
      </c>
      <c r="G28" s="1598"/>
      <c r="H28" s="1596"/>
      <c r="I28" s="1596"/>
      <c r="J28" s="1598"/>
      <c r="K28" s="1596"/>
      <c r="L28" s="1596"/>
      <c r="M28" s="1598"/>
      <c r="N28" s="1401"/>
      <c r="O28" s="1596"/>
      <c r="P28" s="1522">
        <f t="shared" si="11"/>
        <v>1769000</v>
      </c>
      <c r="Q28" s="1522">
        <f t="shared" si="11"/>
        <v>3068190</v>
      </c>
      <c r="R28" s="1522">
        <f t="shared" si="11"/>
        <v>2308750</v>
      </c>
      <c r="S28" s="1523">
        <f t="shared" si="12"/>
        <v>0.75247947486954847</v>
      </c>
      <c r="T28" s="1511"/>
    </row>
    <row r="29" spans="1:20" ht="30" customHeight="1" x14ac:dyDescent="0.2">
      <c r="A29" s="1539"/>
      <c r="B29" s="1535" t="s">
        <v>1602</v>
      </c>
      <c r="C29" s="1520"/>
      <c r="D29" s="1401">
        <f>SUM(Önkorm.!D527)</f>
        <v>139298000</v>
      </c>
      <c r="E29" s="1401">
        <f>SUM(Önkorm.!E527)</f>
        <v>222502640</v>
      </c>
      <c r="F29" s="1401">
        <v>222502640</v>
      </c>
      <c r="G29" s="1598"/>
      <c r="H29" s="1596"/>
      <c r="I29" s="1596"/>
      <c r="J29" s="1598"/>
      <c r="K29" s="1596"/>
      <c r="L29" s="1596"/>
      <c r="M29" s="1598"/>
      <c r="N29" s="1401"/>
      <c r="O29" s="1596"/>
      <c r="P29" s="1522">
        <f t="shared" si="11"/>
        <v>139298000</v>
      </c>
      <c r="Q29" s="1522">
        <f t="shared" si="11"/>
        <v>222502640</v>
      </c>
      <c r="R29" s="1522">
        <f t="shared" si="11"/>
        <v>222502640</v>
      </c>
      <c r="S29" s="1523">
        <f t="shared" si="12"/>
        <v>1</v>
      </c>
      <c r="T29" s="1511"/>
    </row>
    <row r="30" spans="1:20" ht="30" customHeight="1" x14ac:dyDescent="0.2">
      <c r="A30" s="1518">
        <v>200</v>
      </c>
      <c r="B30" s="1399" t="s">
        <v>1022</v>
      </c>
      <c r="C30" s="1520" t="s">
        <v>1023</v>
      </c>
      <c r="D30" s="1522">
        <f>SUM(Önkorm.!D547)</f>
        <v>328217793</v>
      </c>
      <c r="E30" s="1522">
        <f>SUM(tartalékok!C8)</f>
        <v>308057069</v>
      </c>
      <c r="F30" s="1401">
        <v>0</v>
      </c>
      <c r="G30" s="1522"/>
      <c r="H30" s="1522"/>
      <c r="I30" s="1596"/>
      <c r="J30" s="1596"/>
      <c r="K30" s="1596"/>
      <c r="L30" s="1596"/>
      <c r="M30" s="1596"/>
      <c r="N30" s="1401"/>
      <c r="O30" s="1596"/>
      <c r="P30" s="1522">
        <f t="shared" si="11"/>
        <v>328217793</v>
      </c>
      <c r="Q30" s="1522">
        <f t="shared" si="11"/>
        <v>308057069</v>
      </c>
      <c r="R30" s="1522">
        <f t="shared" si="11"/>
        <v>0</v>
      </c>
      <c r="S30" s="1532"/>
      <c r="T30" s="1511"/>
    </row>
    <row r="31" spans="1:20" ht="30" customHeight="1" x14ac:dyDescent="0.2">
      <c r="A31" s="1518"/>
      <c r="B31" s="1540" t="s">
        <v>1500</v>
      </c>
      <c r="C31" s="1520"/>
      <c r="D31" s="1522">
        <f>SUM(Önkorm.!D548)</f>
        <v>157088793</v>
      </c>
      <c r="E31" s="1522">
        <f>SUM(Önkorm.!E548)</f>
        <v>153602269</v>
      </c>
      <c r="F31" s="1401">
        <v>0</v>
      </c>
      <c r="G31" s="1522"/>
      <c r="H31" s="1522"/>
      <c r="I31" s="1596"/>
      <c r="J31" s="1596"/>
      <c r="K31" s="1596"/>
      <c r="L31" s="1596"/>
      <c r="M31" s="1596"/>
      <c r="N31" s="1401"/>
      <c r="O31" s="1596"/>
      <c r="P31" s="1522">
        <f t="shared" si="11"/>
        <v>157088793</v>
      </c>
      <c r="Q31" s="1522">
        <f t="shared" si="11"/>
        <v>153602269</v>
      </c>
      <c r="R31" s="1522">
        <f t="shared" si="11"/>
        <v>0</v>
      </c>
      <c r="S31" s="1532"/>
      <c r="T31" s="1511"/>
    </row>
    <row r="32" spans="1:20" ht="30" customHeight="1" x14ac:dyDescent="0.2">
      <c r="A32" s="1518"/>
      <c r="B32" s="1540" t="s">
        <v>1501</v>
      </c>
      <c r="C32" s="1520"/>
      <c r="D32" s="1522">
        <f>SUM(Önkorm.!D549)</f>
        <v>171129000</v>
      </c>
      <c r="E32" s="1522">
        <f>SUM(Önkorm.!E549)</f>
        <v>154454800</v>
      </c>
      <c r="F32" s="1401">
        <v>0</v>
      </c>
      <c r="G32" s="1522"/>
      <c r="H32" s="1522"/>
      <c r="I32" s="1596"/>
      <c r="J32" s="1596"/>
      <c r="K32" s="1596"/>
      <c r="L32" s="1596"/>
      <c r="M32" s="1596"/>
      <c r="N32" s="1401"/>
      <c r="O32" s="1596"/>
      <c r="P32" s="1522">
        <f t="shared" si="11"/>
        <v>171129000</v>
      </c>
      <c r="Q32" s="1522">
        <f t="shared" si="11"/>
        <v>154454800</v>
      </c>
      <c r="R32" s="1522">
        <f t="shared" si="11"/>
        <v>0</v>
      </c>
      <c r="S32" s="1532"/>
      <c r="T32" s="1511"/>
    </row>
    <row r="33" spans="1:20" s="1529" customFormat="1" ht="30" customHeight="1" x14ac:dyDescent="0.2">
      <c r="A33" s="1526">
        <v>201</v>
      </c>
      <c r="B33" s="1409" t="s">
        <v>1471</v>
      </c>
      <c r="C33" s="1527" t="s">
        <v>1028</v>
      </c>
      <c r="D33" s="1403">
        <f>SUM(Önkorm.!D550)</f>
        <v>469284793</v>
      </c>
      <c r="E33" s="1403">
        <f>SUM(Önkorm.!E550)</f>
        <v>535268466</v>
      </c>
      <c r="F33" s="1403">
        <f>SUM(F27:F30)</f>
        <v>226451957</v>
      </c>
      <c r="G33" s="1555">
        <v>0</v>
      </c>
      <c r="H33" s="1555">
        <v>0</v>
      </c>
      <c r="I33" s="1403">
        <v>0</v>
      </c>
      <c r="J33" s="1555">
        <v>0</v>
      </c>
      <c r="K33" s="1555">
        <v>0</v>
      </c>
      <c r="L33" s="1555">
        <v>0</v>
      </c>
      <c r="M33" s="1555">
        <v>0</v>
      </c>
      <c r="N33" s="1555">
        <v>0</v>
      </c>
      <c r="O33" s="1555"/>
      <c r="P33" s="1403">
        <f t="shared" ref="P33:R40" si="13">SUM(D33,G33,J33,M33)</f>
        <v>469284793</v>
      </c>
      <c r="Q33" s="1403">
        <f t="shared" si="13"/>
        <v>535268466</v>
      </c>
      <c r="R33" s="1403">
        <f t="shared" si="13"/>
        <v>226451957</v>
      </c>
      <c r="S33" s="1404">
        <f>R33/Q33</f>
        <v>0.4230623909012417</v>
      </c>
      <c r="T33" s="1528"/>
    </row>
    <row r="34" spans="1:20" ht="30" customHeight="1" x14ac:dyDescent="0.2">
      <c r="A34" s="1518">
        <v>202</v>
      </c>
      <c r="B34" s="1531" t="s">
        <v>1029</v>
      </c>
      <c r="C34" s="1520" t="s">
        <v>1030</v>
      </c>
      <c r="D34" s="1522">
        <f>SUM(Önkorm.!D552)</f>
        <v>0</v>
      </c>
      <c r="E34" s="1522">
        <f>SUM(Önkorm.!E552)</f>
        <v>2580000</v>
      </c>
      <c r="F34" s="1541">
        <v>5000</v>
      </c>
      <c r="G34" s="1522">
        <v>0</v>
      </c>
      <c r="H34" s="1522">
        <f>SUM('Polg. Hiv.'!E543)</f>
        <v>276000</v>
      </c>
      <c r="I34" s="1410">
        <v>276000</v>
      </c>
      <c r="J34" s="1401"/>
      <c r="K34" s="1401">
        <f>SUM(Óvoda!E540)</f>
        <v>0</v>
      </c>
      <c r="L34" s="1401"/>
      <c r="M34" s="1596"/>
      <c r="N34" s="1401"/>
      <c r="O34" s="1401"/>
      <c r="P34" s="1522">
        <f>SUM(D34,G34,J34,M34)</f>
        <v>0</v>
      </c>
      <c r="Q34" s="1522">
        <f>SUM(E34,H34,K34,N34)</f>
        <v>2856000</v>
      </c>
      <c r="R34" s="1522">
        <f t="shared" si="13"/>
        <v>281000</v>
      </c>
      <c r="S34" s="1523">
        <f t="shared" ref="S34:S42" si="14">R34/Q34</f>
        <v>9.8389355742296916E-2</v>
      </c>
      <c r="T34" s="1511"/>
    </row>
    <row r="35" spans="1:20" ht="30" customHeight="1" x14ac:dyDescent="0.2">
      <c r="A35" s="1518">
        <v>203</v>
      </c>
      <c r="B35" s="1531" t="s">
        <v>1472</v>
      </c>
      <c r="C35" s="1520" t="s">
        <v>1031</v>
      </c>
      <c r="D35" s="1522">
        <f>SUM(Önkorm.!D555)</f>
        <v>112382000</v>
      </c>
      <c r="E35" s="1522">
        <f>SUM(Önkorm.!E555)</f>
        <v>104623029.11811024</v>
      </c>
      <c r="F35" s="1522">
        <v>83000257</v>
      </c>
      <c r="G35" s="1522"/>
      <c r="H35" s="1522">
        <f>SUM('Polg. Hiv.'!E544)</f>
        <v>0</v>
      </c>
      <c r="I35" s="1600"/>
      <c r="J35" s="1401"/>
      <c r="K35" s="1401">
        <f>SUM(Óvoda!E541)</f>
        <v>279006</v>
      </c>
      <c r="L35" s="1401">
        <v>279006</v>
      </c>
      <c r="M35" s="1596"/>
      <c r="N35" s="1401"/>
      <c r="O35" s="1401"/>
      <c r="P35" s="1522">
        <f>SUM(D35,G35,J35,M35)</f>
        <v>112382000</v>
      </c>
      <c r="Q35" s="1522">
        <f>SUM(E35,H35,K35,N35)</f>
        <v>104902035.11811024</v>
      </c>
      <c r="R35" s="1522">
        <f t="shared" si="13"/>
        <v>83279263</v>
      </c>
      <c r="S35" s="1523">
        <f t="shared" si="14"/>
        <v>0.79387652399912978</v>
      </c>
      <c r="T35" s="1511"/>
    </row>
    <row r="36" spans="1:20" ht="30" customHeight="1" x14ac:dyDescent="0.2">
      <c r="A36" s="1518">
        <v>205</v>
      </c>
      <c r="B36" s="1531" t="s">
        <v>1038</v>
      </c>
      <c r="C36" s="1520" t="s">
        <v>1039</v>
      </c>
      <c r="D36" s="1522">
        <f>SUM(Önkorm.!D589)</f>
        <v>0</v>
      </c>
      <c r="E36" s="1522">
        <f>SUM(Önkorm.!E589)</f>
        <v>2764360</v>
      </c>
      <c r="F36" s="1522">
        <v>2764360</v>
      </c>
      <c r="G36" s="1522">
        <v>0</v>
      </c>
      <c r="H36" s="1522">
        <f>SUM('Polg. Hiv.'!E545)</f>
        <v>831471</v>
      </c>
      <c r="I36" s="1410">
        <v>401006</v>
      </c>
      <c r="J36" s="1401"/>
      <c r="K36" s="1401">
        <f>SUM(Óvoda!E542)</f>
        <v>329180</v>
      </c>
      <c r="L36" s="1401">
        <v>329180</v>
      </c>
      <c r="M36" s="1596"/>
      <c r="N36" s="1401">
        <v>374413</v>
      </c>
      <c r="O36" s="1401">
        <v>374413</v>
      </c>
      <c r="P36" s="1522">
        <f t="shared" ref="P36:Q40" si="15">SUM(D36,G36,J36,M36)</f>
        <v>0</v>
      </c>
      <c r="Q36" s="1522">
        <f t="shared" si="15"/>
        <v>4299424</v>
      </c>
      <c r="R36" s="1522">
        <f t="shared" si="13"/>
        <v>3868959</v>
      </c>
      <c r="S36" s="1523">
        <f t="shared" si="14"/>
        <v>0.89987844883407642</v>
      </c>
      <c r="T36" s="1511"/>
    </row>
    <row r="37" spans="1:20" ht="30" customHeight="1" x14ac:dyDescent="0.2">
      <c r="A37" s="1518">
        <v>206</v>
      </c>
      <c r="B37" s="1531" t="s">
        <v>1040</v>
      </c>
      <c r="C37" s="1520" t="s">
        <v>1041</v>
      </c>
      <c r="D37" s="1522">
        <f>SUM(Önkorm.!D593)</f>
        <v>0</v>
      </c>
      <c r="E37" s="1522">
        <f>SUM(Önkorm.!E593)</f>
        <v>2960241</v>
      </c>
      <c r="F37" s="1522">
        <v>2946131</v>
      </c>
      <c r="G37" s="1522">
        <v>0</v>
      </c>
      <c r="H37" s="1522">
        <f>SUM('Polg. Hiv.'!E547)</f>
        <v>1164204</v>
      </c>
      <c r="I37" s="1410">
        <v>329375</v>
      </c>
      <c r="J37" s="1401"/>
      <c r="K37" s="1401">
        <f>SUM(Óvoda!E544)</f>
        <v>1870634</v>
      </c>
      <c r="L37" s="1401">
        <v>1795839</v>
      </c>
      <c r="M37" s="1596"/>
      <c r="N37" s="1401">
        <v>2294807</v>
      </c>
      <c r="O37" s="1401">
        <v>2294807</v>
      </c>
      <c r="P37" s="1522">
        <f t="shared" si="15"/>
        <v>0</v>
      </c>
      <c r="Q37" s="1522">
        <f t="shared" si="15"/>
        <v>8289886</v>
      </c>
      <c r="R37" s="1522">
        <f t="shared" si="13"/>
        <v>7366152</v>
      </c>
      <c r="S37" s="1523">
        <f t="shared" si="14"/>
        <v>0.88857096466706542</v>
      </c>
      <c r="T37" s="1511"/>
    </row>
    <row r="38" spans="1:20" ht="30" hidden="1" customHeight="1" x14ac:dyDescent="0.2">
      <c r="A38" s="1518">
        <v>207</v>
      </c>
      <c r="B38" s="1531" t="s">
        <v>1042</v>
      </c>
      <c r="C38" s="1520" t="s">
        <v>1043</v>
      </c>
      <c r="D38" s="1522">
        <f>SUM(Önkorm.!D600)</f>
        <v>0</v>
      </c>
      <c r="E38" s="1522">
        <f>SUM(Önkorm.!E600)</f>
        <v>0</v>
      </c>
      <c r="F38" s="1522">
        <v>0</v>
      </c>
      <c r="G38" s="1401"/>
      <c r="H38" s="1401">
        <f>SUM('Polg. Hiv.'!E549)</f>
        <v>0</v>
      </c>
      <c r="I38" s="1600"/>
      <c r="J38" s="1401"/>
      <c r="K38" s="1401">
        <f>SUM(Óvoda!E547)</f>
        <v>0</v>
      </c>
      <c r="L38" s="1401"/>
      <c r="M38" s="1596"/>
      <c r="N38" s="1401"/>
      <c r="O38" s="1401"/>
      <c r="P38" s="1522">
        <f t="shared" si="15"/>
        <v>0</v>
      </c>
      <c r="Q38" s="1522">
        <f t="shared" si="15"/>
        <v>0</v>
      </c>
      <c r="R38" s="1522">
        <f t="shared" si="13"/>
        <v>0</v>
      </c>
      <c r="S38" s="1523">
        <v>0</v>
      </c>
      <c r="T38" s="1511"/>
    </row>
    <row r="39" spans="1:20" ht="30" hidden="1" customHeight="1" x14ac:dyDescent="0.2">
      <c r="A39" s="1518">
        <v>208</v>
      </c>
      <c r="B39" s="1531" t="s">
        <v>1044</v>
      </c>
      <c r="C39" s="1520" t="s">
        <v>1045</v>
      </c>
      <c r="D39" s="1522">
        <f>SUM(Önkorm.!D601)</f>
        <v>0</v>
      </c>
      <c r="E39" s="1522">
        <f>SUM(Önkorm.!E601)</f>
        <v>0</v>
      </c>
      <c r="F39" s="1522">
        <v>0</v>
      </c>
      <c r="G39" s="1401"/>
      <c r="H39" s="1401">
        <f>SUM('Polg. Hiv.'!E550)</f>
        <v>0</v>
      </c>
      <c r="I39" s="1600"/>
      <c r="J39" s="1401"/>
      <c r="K39" s="1401">
        <f>SUM(Óvoda!E548)</f>
        <v>0</v>
      </c>
      <c r="L39" s="1401"/>
      <c r="M39" s="1596"/>
      <c r="N39" s="1401"/>
      <c r="O39" s="1401"/>
      <c r="P39" s="1522">
        <f t="shared" si="15"/>
        <v>0</v>
      </c>
      <c r="Q39" s="1522">
        <f t="shared" si="15"/>
        <v>0</v>
      </c>
      <c r="R39" s="1522">
        <f t="shared" si="13"/>
        <v>0</v>
      </c>
      <c r="S39" s="1523">
        <v>0</v>
      </c>
      <c r="T39" s="1511"/>
    </row>
    <row r="40" spans="1:20" s="1544" customFormat="1" ht="30" customHeight="1" x14ac:dyDescent="0.2">
      <c r="A40" s="1534">
        <v>209</v>
      </c>
      <c r="B40" s="1542" t="s">
        <v>1046</v>
      </c>
      <c r="C40" s="1536" t="s">
        <v>1047</v>
      </c>
      <c r="D40" s="1541">
        <f>SUM(Önkorm.!D602)</f>
        <v>0</v>
      </c>
      <c r="E40" s="1541">
        <f>SUM(Önkorm.!E602)</f>
        <v>28326463.151889764</v>
      </c>
      <c r="F40" s="1541">
        <v>21130633</v>
      </c>
      <c r="G40" s="1541"/>
      <c r="H40" s="1541">
        <f>SUM('Polg. Hiv.'!E551)</f>
        <v>230061</v>
      </c>
      <c r="I40" s="1601">
        <v>181461</v>
      </c>
      <c r="J40" s="1521"/>
      <c r="K40" s="1521">
        <f>SUM(Óvoda!E549)</f>
        <v>611830</v>
      </c>
      <c r="L40" s="1521">
        <v>591635</v>
      </c>
      <c r="M40" s="1602"/>
      <c r="N40" s="1521">
        <v>700658</v>
      </c>
      <c r="O40" s="1521">
        <v>700658</v>
      </c>
      <c r="P40" s="1541">
        <f t="shared" si="15"/>
        <v>0</v>
      </c>
      <c r="Q40" s="1541">
        <f t="shared" si="15"/>
        <v>29869012.151889764</v>
      </c>
      <c r="R40" s="1541">
        <f t="shared" si="13"/>
        <v>22604387</v>
      </c>
      <c r="S40" s="1523">
        <f t="shared" si="14"/>
        <v>0.75678388307762823</v>
      </c>
      <c r="T40" s="1543"/>
    </row>
    <row r="41" spans="1:20" s="1529" customFormat="1" ht="30" customHeight="1" x14ac:dyDescent="0.2">
      <c r="A41" s="1526">
        <v>210</v>
      </c>
      <c r="B41" s="1409" t="s">
        <v>1473</v>
      </c>
      <c r="C41" s="1527" t="s">
        <v>1048</v>
      </c>
      <c r="D41" s="1403">
        <f t="shared" ref="D41:N41" si="16">SUM(D34,D35,D36,D37,D38,D39,D40)</f>
        <v>112382000</v>
      </c>
      <c r="E41" s="1403">
        <f t="shared" si="16"/>
        <v>141254093.27000001</v>
      </c>
      <c r="F41" s="1403">
        <f>SUM(F34:F40)</f>
        <v>109846381</v>
      </c>
      <c r="G41" s="1403">
        <f t="shared" si="16"/>
        <v>0</v>
      </c>
      <c r="H41" s="1403">
        <f>SUM('Polg. Hiv.'!E552)</f>
        <v>2501736</v>
      </c>
      <c r="I41" s="1403">
        <f>SUM(I34:I40)</f>
        <v>1187842</v>
      </c>
      <c r="J41" s="1403">
        <f t="shared" si="16"/>
        <v>0</v>
      </c>
      <c r="K41" s="1403">
        <f t="shared" si="16"/>
        <v>3090650</v>
      </c>
      <c r="L41" s="1403">
        <f>SUM(L34:L40)</f>
        <v>2995660</v>
      </c>
      <c r="M41" s="1403">
        <f t="shared" si="16"/>
        <v>0</v>
      </c>
      <c r="N41" s="1403">
        <f t="shared" si="16"/>
        <v>3369878</v>
      </c>
      <c r="O41" s="1403">
        <f>SUM(O34:O40)</f>
        <v>3369878</v>
      </c>
      <c r="P41" s="1403">
        <f>SUM(P34:P40)</f>
        <v>112382000</v>
      </c>
      <c r="Q41" s="1403">
        <f>SUM(Q34:Q40)</f>
        <v>150216357.27000001</v>
      </c>
      <c r="R41" s="1403">
        <f>SUM(R34:R40)</f>
        <v>117399761</v>
      </c>
      <c r="S41" s="1404">
        <f>R41/Q41</f>
        <v>0.78153779743829621</v>
      </c>
      <c r="T41" s="1528"/>
    </row>
    <row r="42" spans="1:20" ht="30" customHeight="1" x14ac:dyDescent="0.2">
      <c r="A42" s="1518">
        <v>211</v>
      </c>
      <c r="B42" s="1531" t="s">
        <v>1049</v>
      </c>
      <c r="C42" s="1520" t="s">
        <v>1050</v>
      </c>
      <c r="D42" s="1522">
        <f>SUM(Önkorm.!D605)</f>
        <v>0</v>
      </c>
      <c r="E42" s="1522">
        <f>SUM(Önkorm.!E605)</f>
        <v>53415233.291338585</v>
      </c>
      <c r="F42" s="1522">
        <v>42034718</v>
      </c>
      <c r="G42" s="1522"/>
      <c r="H42" s="1522"/>
      <c r="I42" s="1596"/>
      <c r="J42" s="1401"/>
      <c r="K42" s="1401"/>
      <c r="L42" s="1596"/>
      <c r="M42" s="1596"/>
      <c r="N42" s="1401"/>
      <c r="O42" s="1596"/>
      <c r="P42" s="1522">
        <f t="shared" ref="P42:R45" si="17">SUM(D42,G42,J42,M42)</f>
        <v>0</v>
      </c>
      <c r="Q42" s="1522">
        <f t="shared" si="17"/>
        <v>53415233.291338585</v>
      </c>
      <c r="R42" s="1522">
        <f t="shared" si="17"/>
        <v>42034718</v>
      </c>
      <c r="S42" s="1523">
        <f t="shared" si="14"/>
        <v>0.78694251452077879</v>
      </c>
      <c r="T42" s="1511"/>
    </row>
    <row r="43" spans="1:20" ht="30" hidden="1" customHeight="1" x14ac:dyDescent="0.2">
      <c r="A43" s="1518">
        <v>212</v>
      </c>
      <c r="B43" s="1531" t="s">
        <v>1051</v>
      </c>
      <c r="C43" s="1520" t="s">
        <v>1052</v>
      </c>
      <c r="D43" s="1522">
        <f>SUM(Önkorm.!D612)</f>
        <v>0</v>
      </c>
      <c r="E43" s="1522">
        <f>SUM(Önkorm.!E612)</f>
        <v>0</v>
      </c>
      <c r="F43" s="1522"/>
      <c r="G43" s="1401"/>
      <c r="H43" s="1401"/>
      <c r="I43" s="1596"/>
      <c r="J43" s="1401"/>
      <c r="K43" s="1401"/>
      <c r="L43" s="1596"/>
      <c r="M43" s="1596"/>
      <c r="N43" s="1401"/>
      <c r="O43" s="1596"/>
      <c r="P43" s="1522">
        <f t="shared" si="17"/>
        <v>0</v>
      </c>
      <c r="Q43" s="1522">
        <f t="shared" si="17"/>
        <v>0</v>
      </c>
      <c r="R43" s="1522">
        <f t="shared" si="17"/>
        <v>0</v>
      </c>
      <c r="S43" s="1532"/>
      <c r="T43" s="1511"/>
    </row>
    <row r="44" spans="1:20" ht="30" hidden="1" customHeight="1" x14ac:dyDescent="0.2">
      <c r="A44" s="1518">
        <v>213</v>
      </c>
      <c r="B44" s="1531" t="s">
        <v>1053</v>
      </c>
      <c r="C44" s="1520" t="s">
        <v>1054</v>
      </c>
      <c r="D44" s="1522">
        <f>SUM(Önkorm.!D613)</f>
        <v>0</v>
      </c>
      <c r="E44" s="1522">
        <f>SUM(Önkorm.!E613)</f>
        <v>0</v>
      </c>
      <c r="F44" s="1522">
        <v>0</v>
      </c>
      <c r="G44" s="1401"/>
      <c r="H44" s="1401"/>
      <c r="I44" s="1596"/>
      <c r="J44" s="1401"/>
      <c r="K44" s="1401"/>
      <c r="L44" s="1596"/>
      <c r="M44" s="1596"/>
      <c r="N44" s="1401"/>
      <c r="O44" s="1596"/>
      <c r="P44" s="1522">
        <f t="shared" si="17"/>
        <v>0</v>
      </c>
      <c r="Q44" s="1522">
        <f t="shared" si="17"/>
        <v>0</v>
      </c>
      <c r="R44" s="1522">
        <f t="shared" si="17"/>
        <v>0</v>
      </c>
      <c r="S44" s="1532"/>
      <c r="T44" s="1511"/>
    </row>
    <row r="45" spans="1:20" ht="30" customHeight="1" x14ac:dyDescent="0.2">
      <c r="A45" s="1518">
        <v>214</v>
      </c>
      <c r="B45" s="1531" t="s">
        <v>1055</v>
      </c>
      <c r="C45" s="1520" t="s">
        <v>1056</v>
      </c>
      <c r="D45" s="1522">
        <f>SUM(Önkorm.!D614)</f>
        <v>0</v>
      </c>
      <c r="E45" s="1522">
        <f>SUM(Önkorm.!E614)</f>
        <v>14260112.268661417</v>
      </c>
      <c r="F45" s="1522">
        <v>11281874</v>
      </c>
      <c r="G45" s="1522"/>
      <c r="H45" s="1522"/>
      <c r="I45" s="1596"/>
      <c r="J45" s="1401"/>
      <c r="K45" s="1401"/>
      <c r="L45" s="1596"/>
      <c r="M45" s="1596"/>
      <c r="N45" s="1401"/>
      <c r="O45" s="1596"/>
      <c r="P45" s="1522">
        <f t="shared" si="17"/>
        <v>0</v>
      </c>
      <c r="Q45" s="1522">
        <f t="shared" si="17"/>
        <v>14260112.268661417</v>
      </c>
      <c r="R45" s="1522">
        <f t="shared" si="17"/>
        <v>11281874</v>
      </c>
      <c r="S45" s="1523">
        <f t="shared" ref="S45" si="18">R45/Q45</f>
        <v>0.79114903076839649</v>
      </c>
      <c r="T45" s="1511"/>
    </row>
    <row r="46" spans="1:20" s="1529" customFormat="1" ht="30" customHeight="1" x14ac:dyDescent="0.2">
      <c r="A46" s="1526">
        <v>215</v>
      </c>
      <c r="B46" s="1409" t="s">
        <v>1474</v>
      </c>
      <c r="C46" s="1527" t="s">
        <v>1058</v>
      </c>
      <c r="D46" s="1403">
        <f>SUM(Önkorm.!D615)</f>
        <v>0</v>
      </c>
      <c r="E46" s="1403">
        <f>SUM(E42:E45)</f>
        <v>67675345.560000002</v>
      </c>
      <c r="F46" s="1403">
        <f>SUM(F42:F45)</f>
        <v>53316592</v>
      </c>
      <c r="G46" s="1403">
        <f>SUM(G42,G43:G45)</f>
        <v>0</v>
      </c>
      <c r="H46" s="1403">
        <f>SUM(H42:H45)</f>
        <v>0</v>
      </c>
      <c r="I46" s="1403">
        <f>SUM(I42:I45)</f>
        <v>0</v>
      </c>
      <c r="J46" s="1403">
        <f>SUM(J42:J45)</f>
        <v>0</v>
      </c>
      <c r="K46" s="1403">
        <f>SUM(K42:K45)</f>
        <v>0</v>
      </c>
      <c r="L46" s="1403">
        <f>SUM(L42:L45)</f>
        <v>0</v>
      </c>
      <c r="M46" s="1403">
        <f>SUM(M42,M43:M45)</f>
        <v>0</v>
      </c>
      <c r="N46" s="1403">
        <v>0</v>
      </c>
      <c r="O46" s="1597">
        <v>0</v>
      </c>
      <c r="P46" s="1403">
        <f>SUM(P42,P43:P45)</f>
        <v>0</v>
      </c>
      <c r="Q46" s="1403">
        <f>SUM(Q42,Q43:Q45)</f>
        <v>67675345.560000002</v>
      </c>
      <c r="R46" s="1403">
        <f>SUM(R42,R43:R45)</f>
        <v>53316592</v>
      </c>
      <c r="S46" s="1404">
        <f>R46/Q46</f>
        <v>0.78782888448985111</v>
      </c>
      <c r="T46" s="1528"/>
    </row>
    <row r="47" spans="1:20" ht="29.25" hidden="1" customHeight="1" x14ac:dyDescent="0.2">
      <c r="A47" s="1518">
        <v>216</v>
      </c>
      <c r="B47" s="1531" t="s">
        <v>1059</v>
      </c>
      <c r="C47" s="1520" t="s">
        <v>1060</v>
      </c>
      <c r="D47" s="1522"/>
      <c r="E47" s="1522"/>
      <c r="F47" s="1522"/>
      <c r="G47" s="1401"/>
      <c r="H47" s="1401"/>
      <c r="I47" s="1596"/>
      <c r="J47" s="1596"/>
      <c r="K47" s="1596"/>
      <c r="L47" s="1596"/>
      <c r="M47" s="1596"/>
      <c r="N47" s="1401"/>
      <c r="O47" s="1596"/>
      <c r="P47" s="1522">
        <f t="shared" ref="P47:R55" si="19">SUM(D47,G47,J47,M47)</f>
        <v>0</v>
      </c>
      <c r="Q47" s="1522">
        <f t="shared" si="19"/>
        <v>0</v>
      </c>
      <c r="R47" s="1522">
        <f t="shared" si="19"/>
        <v>0</v>
      </c>
      <c r="S47" s="1532"/>
      <c r="T47" s="1511"/>
    </row>
    <row r="48" spans="1:20" ht="30" hidden="1" customHeight="1" x14ac:dyDescent="0.2">
      <c r="A48" s="1518">
        <v>217</v>
      </c>
      <c r="B48" s="1531" t="s">
        <v>1475</v>
      </c>
      <c r="C48" s="1520" t="s">
        <v>1061</v>
      </c>
      <c r="D48" s="1522"/>
      <c r="E48" s="1522"/>
      <c r="F48" s="1522"/>
      <c r="G48" s="1522"/>
      <c r="H48" s="1522"/>
      <c r="I48" s="1522"/>
      <c r="J48" s="1522"/>
      <c r="K48" s="1522"/>
      <c r="L48" s="1522"/>
      <c r="M48" s="1522"/>
      <c r="N48" s="1522"/>
      <c r="O48" s="1522"/>
      <c r="P48" s="1522">
        <f t="shared" si="19"/>
        <v>0</v>
      </c>
      <c r="Q48" s="1522">
        <f t="shared" si="19"/>
        <v>0</v>
      </c>
      <c r="R48" s="1522">
        <f t="shared" si="19"/>
        <v>0</v>
      </c>
      <c r="S48" s="1532"/>
      <c r="T48" s="1511"/>
    </row>
    <row r="49" spans="1:20" ht="30" hidden="1" customHeight="1" x14ac:dyDescent="0.2">
      <c r="A49" s="1518">
        <v>228</v>
      </c>
      <c r="B49" s="1531" t="s">
        <v>1476</v>
      </c>
      <c r="C49" s="1520" t="s">
        <v>1062</v>
      </c>
      <c r="D49" s="1522"/>
      <c r="E49" s="1522"/>
      <c r="F49" s="1522"/>
      <c r="G49" s="1522"/>
      <c r="H49" s="1522"/>
      <c r="I49" s="1522"/>
      <c r="J49" s="1522"/>
      <c r="K49" s="1522"/>
      <c r="L49" s="1522"/>
      <c r="M49" s="1522"/>
      <c r="N49" s="1522"/>
      <c r="O49" s="1522"/>
      <c r="P49" s="1522">
        <f t="shared" si="19"/>
        <v>0</v>
      </c>
      <c r="Q49" s="1522">
        <f t="shared" si="19"/>
        <v>0</v>
      </c>
      <c r="R49" s="1522">
        <f t="shared" si="19"/>
        <v>0</v>
      </c>
      <c r="S49" s="1532"/>
      <c r="T49" s="1511"/>
    </row>
    <row r="50" spans="1:20" ht="30" customHeight="1" x14ac:dyDescent="0.2">
      <c r="A50" s="1518">
        <v>239</v>
      </c>
      <c r="B50" s="1531" t="s">
        <v>1477</v>
      </c>
      <c r="C50" s="1520" t="s">
        <v>1063</v>
      </c>
      <c r="D50" s="1522"/>
      <c r="E50" s="1522">
        <v>20000</v>
      </c>
      <c r="F50" s="1522">
        <v>20000</v>
      </c>
      <c r="G50" s="1522"/>
      <c r="H50" s="1522"/>
      <c r="I50" s="1522"/>
      <c r="J50" s="1522"/>
      <c r="K50" s="1522"/>
      <c r="L50" s="1522"/>
      <c r="M50" s="1522"/>
      <c r="N50" s="1522"/>
      <c r="O50" s="1522"/>
      <c r="P50" s="1522">
        <f t="shared" si="19"/>
        <v>0</v>
      </c>
      <c r="Q50" s="1522">
        <f t="shared" si="19"/>
        <v>20000</v>
      </c>
      <c r="R50" s="1522">
        <f t="shared" si="19"/>
        <v>20000</v>
      </c>
      <c r="S50" s="1523">
        <f t="shared" ref="S50" si="20">R50/Q50</f>
        <v>1</v>
      </c>
      <c r="T50" s="1511"/>
    </row>
    <row r="51" spans="1:20" ht="30" customHeight="1" x14ac:dyDescent="0.2">
      <c r="A51" s="1518">
        <v>250</v>
      </c>
      <c r="B51" s="1531" t="s">
        <v>1478</v>
      </c>
      <c r="C51" s="1520" t="s">
        <v>1064</v>
      </c>
      <c r="D51" s="1522">
        <f>SUM(Önkorm.!D651)</f>
        <v>1667000</v>
      </c>
      <c r="E51" s="1522">
        <v>0</v>
      </c>
      <c r="F51" s="1522">
        <v>0</v>
      </c>
      <c r="G51" s="1401"/>
      <c r="H51" s="1401"/>
      <c r="I51" s="1596"/>
      <c r="J51" s="1596"/>
      <c r="K51" s="1596"/>
      <c r="L51" s="1596"/>
      <c r="M51" s="1596"/>
      <c r="N51" s="1401"/>
      <c r="O51" s="1596"/>
      <c r="P51" s="1522">
        <f t="shared" ref="P51:Q55" si="21">SUM(D51,G51,J51,M51)</f>
        <v>1667000</v>
      </c>
      <c r="Q51" s="1522">
        <f t="shared" si="21"/>
        <v>0</v>
      </c>
      <c r="R51" s="1522">
        <f t="shared" si="19"/>
        <v>0</v>
      </c>
      <c r="S51" s="1532"/>
      <c r="T51" s="1511"/>
    </row>
    <row r="52" spans="1:20" ht="30" hidden="1" customHeight="1" x14ac:dyDescent="0.2">
      <c r="A52" s="1518">
        <v>252</v>
      </c>
      <c r="B52" s="1531" t="s">
        <v>1479</v>
      </c>
      <c r="C52" s="1520" t="s">
        <v>1065</v>
      </c>
      <c r="D52" s="1522"/>
      <c r="E52" s="1522"/>
      <c r="F52" s="1522"/>
      <c r="G52" s="1522"/>
      <c r="H52" s="1522"/>
      <c r="I52" s="1522"/>
      <c r="J52" s="1522"/>
      <c r="K52" s="1522"/>
      <c r="L52" s="1522"/>
      <c r="M52" s="1522"/>
      <c r="N52" s="1522"/>
      <c r="O52" s="1522"/>
      <c r="P52" s="1522">
        <f t="shared" si="21"/>
        <v>0</v>
      </c>
      <c r="Q52" s="1522">
        <f t="shared" si="21"/>
        <v>0</v>
      </c>
      <c r="R52" s="1522">
        <f t="shared" si="19"/>
        <v>0</v>
      </c>
      <c r="S52" s="1532"/>
      <c r="T52" s="1511"/>
    </row>
    <row r="53" spans="1:20" ht="30" hidden="1" customHeight="1" x14ac:dyDescent="0.2">
      <c r="A53" s="1518">
        <v>264</v>
      </c>
      <c r="B53" s="1531" t="s">
        <v>1066</v>
      </c>
      <c r="C53" s="1520" t="s">
        <v>1067</v>
      </c>
      <c r="D53" s="1522"/>
      <c r="E53" s="1522"/>
      <c r="F53" s="1522"/>
      <c r="G53" s="1401"/>
      <c r="H53" s="1401"/>
      <c r="I53" s="1596"/>
      <c r="J53" s="1596"/>
      <c r="K53" s="1596"/>
      <c r="L53" s="1596"/>
      <c r="M53" s="1596"/>
      <c r="N53" s="1401"/>
      <c r="O53" s="1596"/>
      <c r="P53" s="1522">
        <f t="shared" si="21"/>
        <v>0</v>
      </c>
      <c r="Q53" s="1522">
        <f t="shared" si="21"/>
        <v>0</v>
      </c>
      <c r="R53" s="1522">
        <f t="shared" si="19"/>
        <v>0</v>
      </c>
      <c r="S53" s="1532"/>
      <c r="T53" s="1511"/>
    </row>
    <row r="54" spans="1:20" ht="30" hidden="1" customHeight="1" x14ac:dyDescent="0.2">
      <c r="A54" s="1518">
        <v>265</v>
      </c>
      <c r="B54" s="1531" t="s">
        <v>1068</v>
      </c>
      <c r="C54" s="1520" t="s">
        <v>1069</v>
      </c>
      <c r="D54" s="1522"/>
      <c r="E54" s="1522"/>
      <c r="F54" s="1522"/>
      <c r="G54" s="1401"/>
      <c r="H54" s="1401"/>
      <c r="I54" s="1596"/>
      <c r="J54" s="1596"/>
      <c r="K54" s="1596"/>
      <c r="L54" s="1596"/>
      <c r="M54" s="1596"/>
      <c r="N54" s="1401"/>
      <c r="O54" s="1596"/>
      <c r="P54" s="1522">
        <f t="shared" si="21"/>
        <v>0</v>
      </c>
      <c r="Q54" s="1522">
        <f t="shared" si="21"/>
        <v>0</v>
      </c>
      <c r="R54" s="1522">
        <f t="shared" si="19"/>
        <v>0</v>
      </c>
      <c r="S54" s="1532"/>
      <c r="T54" s="1511"/>
    </row>
    <row r="55" spans="1:20" ht="30" hidden="1" customHeight="1" x14ac:dyDescent="0.2">
      <c r="A55" s="1518">
        <v>266</v>
      </c>
      <c r="B55" s="1531" t="s">
        <v>1480</v>
      </c>
      <c r="C55" s="1520" t="s">
        <v>1070</v>
      </c>
      <c r="D55" s="1522"/>
      <c r="E55" s="1522"/>
      <c r="F55" s="1522"/>
      <c r="G55" s="1522"/>
      <c r="H55" s="1522"/>
      <c r="I55" s="1522"/>
      <c r="J55" s="1522"/>
      <c r="K55" s="1522"/>
      <c r="L55" s="1522"/>
      <c r="M55" s="1522"/>
      <c r="N55" s="1522"/>
      <c r="O55" s="1522"/>
      <c r="P55" s="1522">
        <f t="shared" si="21"/>
        <v>0</v>
      </c>
      <c r="Q55" s="1522">
        <f t="shared" si="21"/>
        <v>0</v>
      </c>
      <c r="R55" s="1522">
        <f t="shared" si="19"/>
        <v>0</v>
      </c>
      <c r="S55" s="1532"/>
      <c r="T55" s="1511"/>
    </row>
    <row r="56" spans="1:20" s="1529" customFormat="1" ht="30" customHeight="1" x14ac:dyDescent="0.2">
      <c r="A56" s="1545">
        <v>277</v>
      </c>
      <c r="B56" s="1409" t="s">
        <v>1481</v>
      </c>
      <c r="C56" s="1546" t="s">
        <v>1071</v>
      </c>
      <c r="D56" s="1403">
        <f>SUM(Önkorm.!D678)</f>
        <v>1667000</v>
      </c>
      <c r="E56" s="1403">
        <f t="shared" ref="E56:R56" si="22">SUM(E47,E48,E49,E50,E51,E52,E53,E54,E55)</f>
        <v>20000</v>
      </c>
      <c r="F56" s="1403">
        <f>SUM(F47:F55)</f>
        <v>20000</v>
      </c>
      <c r="G56" s="1403">
        <f t="shared" si="22"/>
        <v>0</v>
      </c>
      <c r="H56" s="1403">
        <f t="shared" si="22"/>
        <v>0</v>
      </c>
      <c r="I56" s="1403">
        <f t="shared" si="22"/>
        <v>0</v>
      </c>
      <c r="J56" s="1403">
        <f t="shared" si="22"/>
        <v>0</v>
      </c>
      <c r="K56" s="1403">
        <f t="shared" si="22"/>
        <v>0</v>
      </c>
      <c r="L56" s="1403">
        <f t="shared" si="22"/>
        <v>0</v>
      </c>
      <c r="M56" s="1403">
        <f t="shared" si="22"/>
        <v>0</v>
      </c>
      <c r="N56" s="1403">
        <f t="shared" si="22"/>
        <v>0</v>
      </c>
      <c r="O56" s="1403">
        <f t="shared" si="22"/>
        <v>0</v>
      </c>
      <c r="P56" s="1403">
        <f t="shared" si="22"/>
        <v>1667000</v>
      </c>
      <c r="Q56" s="1403">
        <f t="shared" si="22"/>
        <v>20000</v>
      </c>
      <c r="R56" s="1403">
        <f t="shared" si="22"/>
        <v>20000</v>
      </c>
      <c r="S56" s="1404">
        <f t="shared" ref="S56:S57" si="23">R56/Q56</f>
        <v>1</v>
      </c>
      <c r="T56" s="1528"/>
    </row>
    <row r="57" spans="1:20" s="1529" customFormat="1" ht="30" customHeight="1" x14ac:dyDescent="0.2">
      <c r="A57" s="1545"/>
      <c r="B57" s="1409" t="s">
        <v>1484</v>
      </c>
      <c r="C57" s="1546" t="s">
        <v>1072</v>
      </c>
      <c r="D57" s="1403">
        <f>SUM(Önkorm.!D680)</f>
        <v>818546742</v>
      </c>
      <c r="E57" s="1403">
        <f>SUM(Önkorm.!E680)</f>
        <v>1031928082.8299999</v>
      </c>
      <c r="F57" s="1403">
        <f t="shared" ref="F57:O57" si="24">SUM(F10,F11,F17,F26,F33,F41,F46,F56)</f>
        <v>665442292</v>
      </c>
      <c r="G57" s="1403">
        <f t="shared" si="24"/>
        <v>146549250</v>
      </c>
      <c r="H57" s="1403">
        <f t="shared" si="24"/>
        <v>158970986</v>
      </c>
      <c r="I57" s="1403">
        <f t="shared" si="24"/>
        <v>147504558</v>
      </c>
      <c r="J57" s="1403">
        <f t="shared" si="24"/>
        <v>252801452</v>
      </c>
      <c r="K57" s="1403">
        <f t="shared" si="24"/>
        <v>266079820</v>
      </c>
      <c r="L57" s="1403">
        <f t="shared" si="24"/>
        <v>252888914</v>
      </c>
      <c r="M57" s="1403">
        <f t="shared" si="24"/>
        <v>51757738</v>
      </c>
      <c r="N57" s="1403">
        <f t="shared" si="24"/>
        <v>60291380</v>
      </c>
      <c r="O57" s="1403">
        <f t="shared" si="24"/>
        <v>58678535</v>
      </c>
      <c r="P57" s="1555">
        <f>SUM(D57,G57,J57,M57)</f>
        <v>1269655182</v>
      </c>
      <c r="Q57" s="1555">
        <f>SUM(E57,H57,K57,N57)</f>
        <v>1517270268.8299999</v>
      </c>
      <c r="R57" s="1555">
        <f t="shared" ref="R57:R63" si="25">SUM(F57,I57,L57,O57)</f>
        <v>1124514299</v>
      </c>
      <c r="S57" s="1404">
        <f t="shared" si="23"/>
        <v>0.74114303964259276</v>
      </c>
      <c r="T57" s="1528"/>
    </row>
    <row r="58" spans="1:20" s="1553" customFormat="1" ht="30" customHeight="1" x14ac:dyDescent="0.2">
      <c r="A58" s="1547" t="s">
        <v>121</v>
      </c>
      <c r="B58" s="1548" t="s">
        <v>1482</v>
      </c>
      <c r="C58" s="1520" t="s">
        <v>1128</v>
      </c>
      <c r="D58" s="1401">
        <f>SUM(Önkorm.!D710)</f>
        <v>425600990</v>
      </c>
      <c r="E58" s="1401">
        <f>SUM(Önkorm.!E710)</f>
        <v>461609117</v>
      </c>
      <c r="F58" s="1401">
        <f>SUM(F59:F60)</f>
        <v>443252667</v>
      </c>
      <c r="G58" s="1549"/>
      <c r="H58" s="1401"/>
      <c r="I58" s="1401"/>
      <c r="J58" s="1549"/>
      <c r="K58" s="1549"/>
      <c r="L58" s="1598"/>
      <c r="M58" s="1549"/>
      <c r="N58" s="1549"/>
      <c r="O58" s="1598"/>
      <c r="P58" s="1550">
        <f t="shared" ref="P58:Q64" si="26">SUM(D58,G58,J58,M58)</f>
        <v>425600990</v>
      </c>
      <c r="Q58" s="1550">
        <f t="shared" si="26"/>
        <v>461609117</v>
      </c>
      <c r="R58" s="1550">
        <f t="shared" si="25"/>
        <v>443252667</v>
      </c>
      <c r="S58" s="1551"/>
      <c r="T58" s="1552"/>
    </row>
    <row r="59" spans="1:20" ht="30" customHeight="1" x14ac:dyDescent="0.2">
      <c r="A59" s="1547"/>
      <c r="B59" s="1399" t="s">
        <v>684</v>
      </c>
      <c r="C59" s="1520"/>
      <c r="D59" s="1401"/>
      <c r="E59" s="1401">
        <v>9421441</v>
      </c>
      <c r="F59" s="1401">
        <v>9421441</v>
      </c>
      <c r="G59" s="1401"/>
      <c r="H59" s="1401"/>
      <c r="I59" s="1401"/>
      <c r="J59" s="1401"/>
      <c r="K59" s="1401"/>
      <c r="L59" s="1596"/>
      <c r="M59" s="1401"/>
      <c r="N59" s="1401"/>
      <c r="O59" s="1596"/>
      <c r="P59" s="1522"/>
      <c r="Q59" s="1522">
        <v>9421441</v>
      </c>
      <c r="R59" s="1522">
        <f t="shared" ref="R59:R60" si="27">SUM(F59,I59,L59,O59)</f>
        <v>9421441</v>
      </c>
      <c r="S59" s="1523">
        <f t="shared" ref="S59:S60" si="28">R59/Q59</f>
        <v>1</v>
      </c>
      <c r="T59" s="1511"/>
    </row>
    <row r="60" spans="1:20" ht="30" customHeight="1" x14ac:dyDescent="0.2">
      <c r="A60" s="1547"/>
      <c r="B60" s="1399" t="s">
        <v>1506</v>
      </c>
      <c r="C60" s="1520"/>
      <c r="D60" s="1401">
        <f>SUM('02 BE ÖSSZ'!G50,'02 BE ÖSSZ'!J50,'02 BE ÖSSZ'!M50)</f>
        <v>416179990</v>
      </c>
      <c r="E60" s="1401">
        <v>452187676</v>
      </c>
      <c r="F60" s="1401">
        <v>433831226</v>
      </c>
      <c r="G60" s="1401"/>
      <c r="H60" s="1401"/>
      <c r="I60" s="1401"/>
      <c r="J60" s="1401"/>
      <c r="K60" s="1401"/>
      <c r="L60" s="1596"/>
      <c r="M60" s="1401"/>
      <c r="N60" s="1401"/>
      <c r="O60" s="1596"/>
      <c r="P60" s="1522">
        <f t="shared" ref="P60" si="29">SUM(D60,G60,J60,M60)</f>
        <v>416179990</v>
      </c>
      <c r="Q60" s="1522">
        <f t="shared" ref="Q60" si="30">SUM(E60,H60,K60,N60)</f>
        <v>452187676</v>
      </c>
      <c r="R60" s="1522">
        <f t="shared" si="27"/>
        <v>433831226</v>
      </c>
      <c r="S60" s="1523">
        <f t="shared" si="28"/>
        <v>0.95940524040288089</v>
      </c>
      <c r="T60" s="1511"/>
    </row>
    <row r="61" spans="1:20" s="1553" customFormat="1" ht="30" hidden="1" customHeight="1" x14ac:dyDescent="0.2">
      <c r="A61" s="1547" t="s">
        <v>137</v>
      </c>
      <c r="B61" s="1548" t="s">
        <v>1483</v>
      </c>
      <c r="C61" s="1520" t="s">
        <v>1140</v>
      </c>
      <c r="D61" s="1401"/>
      <c r="E61" s="1401"/>
      <c r="F61" s="1401"/>
      <c r="G61" s="1549"/>
      <c r="H61" s="1549"/>
      <c r="I61" s="1549"/>
      <c r="J61" s="1549"/>
      <c r="K61" s="1549"/>
      <c r="L61" s="1549"/>
      <c r="M61" s="1549"/>
      <c r="N61" s="1549"/>
      <c r="O61" s="1549"/>
      <c r="P61" s="1550">
        <f t="shared" si="26"/>
        <v>0</v>
      </c>
      <c r="Q61" s="1550">
        <f t="shared" si="26"/>
        <v>0</v>
      </c>
      <c r="R61" s="1550">
        <f t="shared" si="25"/>
        <v>0</v>
      </c>
      <c r="S61" s="1551"/>
      <c r="T61" s="1552"/>
    </row>
    <row r="62" spans="1:20" s="1553" customFormat="1" ht="30" hidden="1" customHeight="1" x14ac:dyDescent="0.2">
      <c r="A62" s="1547" t="s">
        <v>142</v>
      </c>
      <c r="B62" s="1548" t="s">
        <v>1141</v>
      </c>
      <c r="C62" s="1520" t="s">
        <v>1142</v>
      </c>
      <c r="D62" s="1401"/>
      <c r="E62" s="1401"/>
      <c r="F62" s="1401"/>
      <c r="G62" s="1598"/>
      <c r="H62" s="1598"/>
      <c r="I62" s="1598"/>
      <c r="J62" s="1598"/>
      <c r="K62" s="1598"/>
      <c r="L62" s="1598"/>
      <c r="M62" s="1598"/>
      <c r="N62" s="1549"/>
      <c r="O62" s="1598"/>
      <c r="P62" s="1550">
        <f t="shared" si="26"/>
        <v>0</v>
      </c>
      <c r="Q62" s="1550">
        <f t="shared" si="26"/>
        <v>0</v>
      </c>
      <c r="R62" s="1550">
        <f t="shared" si="25"/>
        <v>0</v>
      </c>
      <c r="S62" s="1551"/>
      <c r="T62" s="1552"/>
    </row>
    <row r="63" spans="1:20" s="1553" customFormat="1" ht="30" hidden="1" customHeight="1" x14ac:dyDescent="0.2">
      <c r="A63" s="1547" t="s">
        <v>144</v>
      </c>
      <c r="B63" s="1548" t="s">
        <v>1143</v>
      </c>
      <c r="C63" s="1520" t="s">
        <v>1144</v>
      </c>
      <c r="D63" s="1401"/>
      <c r="E63" s="1401"/>
      <c r="F63" s="1401"/>
      <c r="G63" s="1598"/>
      <c r="H63" s="1598"/>
      <c r="I63" s="1598"/>
      <c r="J63" s="1598"/>
      <c r="K63" s="1598"/>
      <c r="L63" s="1598"/>
      <c r="M63" s="1598"/>
      <c r="N63" s="1549"/>
      <c r="O63" s="1598"/>
      <c r="P63" s="1550">
        <f t="shared" si="26"/>
        <v>0</v>
      </c>
      <c r="Q63" s="1550">
        <f t="shared" si="26"/>
        <v>0</v>
      </c>
      <c r="R63" s="1550">
        <f t="shared" si="25"/>
        <v>0</v>
      </c>
      <c r="S63" s="1551"/>
      <c r="T63" s="1552"/>
    </row>
    <row r="64" spans="1:20" s="1557" customFormat="1" ht="30" customHeight="1" x14ac:dyDescent="0.2">
      <c r="A64" s="1554" t="s">
        <v>146</v>
      </c>
      <c r="B64" s="1408" t="s">
        <v>10</v>
      </c>
      <c r="C64" s="1546" t="s">
        <v>1146</v>
      </c>
      <c r="D64" s="1403">
        <f>SUM(Önkorm.!D721)</f>
        <v>425600990</v>
      </c>
      <c r="E64" s="1403">
        <f>SUM(Önkorm.!E721)</f>
        <v>461609117</v>
      </c>
      <c r="F64" s="1403">
        <f>SUM(F59:F63)</f>
        <v>443252667</v>
      </c>
      <c r="G64" s="1403">
        <v>0</v>
      </c>
      <c r="H64" s="1403">
        <v>0</v>
      </c>
      <c r="I64" s="1403">
        <v>0</v>
      </c>
      <c r="J64" s="1403">
        <v>0</v>
      </c>
      <c r="K64" s="1403">
        <v>0</v>
      </c>
      <c r="L64" s="1403">
        <v>0</v>
      </c>
      <c r="M64" s="1403">
        <v>0</v>
      </c>
      <c r="N64" s="1403">
        <v>0</v>
      </c>
      <c r="O64" s="1403">
        <v>0</v>
      </c>
      <c r="P64" s="1555">
        <f t="shared" si="26"/>
        <v>425600990</v>
      </c>
      <c r="Q64" s="1555">
        <f t="shared" si="26"/>
        <v>461609117</v>
      </c>
      <c r="R64" s="1555">
        <f>SUM(R58,R61,R62,R63)</f>
        <v>443252667</v>
      </c>
      <c r="S64" s="1404">
        <f t="shared" ref="S64:S67" si="31">R64/Q64</f>
        <v>0.96023377935145937</v>
      </c>
      <c r="T64" s="1556"/>
    </row>
    <row r="65" spans="1:20" s="1553" customFormat="1" ht="30" customHeight="1" x14ac:dyDescent="0.2">
      <c r="A65" s="1526">
        <v>278</v>
      </c>
      <c r="B65" s="1409" t="s">
        <v>12</v>
      </c>
      <c r="C65" s="1546" t="s">
        <v>1147</v>
      </c>
      <c r="D65" s="1403">
        <f>SUM(Önkorm.!D723)</f>
        <v>1244147732</v>
      </c>
      <c r="E65" s="1403">
        <f>SUM(Önkorm.!E723)</f>
        <v>1493537199.8299999</v>
      </c>
      <c r="F65" s="1403">
        <f>SUM(F10,F11,F17,F26,F33,F41,F46,F56,F64)</f>
        <v>1108694959</v>
      </c>
      <c r="G65" s="1403">
        <f t="shared" ref="G65:O65" si="32">SUM(G57)</f>
        <v>146549250</v>
      </c>
      <c r="H65" s="1403">
        <f t="shared" si="32"/>
        <v>158970986</v>
      </c>
      <c r="I65" s="1403">
        <f t="shared" si="32"/>
        <v>147504558</v>
      </c>
      <c r="J65" s="1403">
        <f t="shared" si="32"/>
        <v>252801452</v>
      </c>
      <c r="K65" s="1403">
        <f t="shared" si="32"/>
        <v>266079820</v>
      </c>
      <c r="L65" s="1403">
        <f t="shared" si="32"/>
        <v>252888914</v>
      </c>
      <c r="M65" s="1403">
        <f t="shared" si="32"/>
        <v>51757738</v>
      </c>
      <c r="N65" s="1403">
        <f t="shared" si="32"/>
        <v>60291380</v>
      </c>
      <c r="O65" s="1403">
        <f t="shared" si="32"/>
        <v>58678535</v>
      </c>
      <c r="P65" s="1555">
        <f>P57+P64</f>
        <v>1695256172</v>
      </c>
      <c r="Q65" s="1555">
        <f t="shared" ref="Q65:R65" si="33">Q57+Q64</f>
        <v>1978879385.8299999</v>
      </c>
      <c r="R65" s="1555">
        <f t="shared" si="33"/>
        <v>1567766966</v>
      </c>
      <c r="S65" s="1404">
        <f t="shared" si="31"/>
        <v>0.79224988507444205</v>
      </c>
      <c r="T65" s="1552"/>
    </row>
    <row r="66" spans="1:20" s="1564" customFormat="1" ht="30" customHeight="1" x14ac:dyDescent="0.2">
      <c r="A66" s="1558"/>
      <c r="B66" s="1559" t="s">
        <v>1509</v>
      </c>
      <c r="C66" s="1560"/>
      <c r="D66" s="1561">
        <v>0</v>
      </c>
      <c r="E66" s="1561">
        <v>0</v>
      </c>
      <c r="F66" s="1561">
        <v>0</v>
      </c>
      <c r="G66" s="1561">
        <v>0</v>
      </c>
      <c r="H66" s="1561">
        <v>0</v>
      </c>
      <c r="I66" s="1561">
        <v>0</v>
      </c>
      <c r="J66" s="1561">
        <v>0</v>
      </c>
      <c r="K66" s="1561">
        <v>0</v>
      </c>
      <c r="L66" s="1561">
        <v>0</v>
      </c>
      <c r="M66" s="1561">
        <v>0</v>
      </c>
      <c r="N66" s="1561">
        <v>0</v>
      </c>
      <c r="O66" s="1561">
        <v>0</v>
      </c>
      <c r="P66" s="1562">
        <f>-P60</f>
        <v>-416179990</v>
      </c>
      <c r="Q66" s="1562">
        <f t="shared" ref="Q66:R66" si="34">-Q60</f>
        <v>-452187676</v>
      </c>
      <c r="R66" s="1562">
        <f t="shared" si="34"/>
        <v>-433831226</v>
      </c>
      <c r="S66" s="1404">
        <f t="shared" si="31"/>
        <v>0.95940524040288089</v>
      </c>
      <c r="T66" s="1563"/>
    </row>
    <row r="67" spans="1:20" s="1553" customFormat="1" ht="30" customHeight="1" thickBot="1" x14ac:dyDescent="0.25">
      <c r="A67" s="1565"/>
      <c r="B67" s="1566" t="s">
        <v>1661</v>
      </c>
      <c r="C67" s="1567"/>
      <c r="D67" s="1568">
        <f>SUM(D65-D66)</f>
        <v>1244147732</v>
      </c>
      <c r="E67" s="1568">
        <f>SUM(E65-E66)</f>
        <v>1493537199.8299999</v>
      </c>
      <c r="F67" s="1568">
        <f>SUM(F65-F66)</f>
        <v>1108694959</v>
      </c>
      <c r="G67" s="1568">
        <f t="shared" ref="G67:O67" si="35">SUM(G65-G66)</f>
        <v>146549250</v>
      </c>
      <c r="H67" s="1568">
        <f t="shared" si="35"/>
        <v>158970986</v>
      </c>
      <c r="I67" s="1568">
        <f t="shared" si="35"/>
        <v>147504558</v>
      </c>
      <c r="J67" s="1568">
        <f t="shared" si="35"/>
        <v>252801452</v>
      </c>
      <c r="K67" s="1568">
        <f t="shared" si="35"/>
        <v>266079820</v>
      </c>
      <c r="L67" s="1568">
        <f t="shared" si="35"/>
        <v>252888914</v>
      </c>
      <c r="M67" s="1568">
        <f t="shared" si="35"/>
        <v>51757738</v>
      </c>
      <c r="N67" s="1568">
        <f t="shared" si="35"/>
        <v>60291380</v>
      </c>
      <c r="O67" s="1568">
        <f t="shared" si="35"/>
        <v>58678535</v>
      </c>
      <c r="P67" s="1569">
        <f>SUM(P65:P66)</f>
        <v>1279076182</v>
      </c>
      <c r="Q67" s="1569">
        <f t="shared" ref="Q67:R67" si="36">SUM(Q65:Q66)</f>
        <v>1526691709.8299999</v>
      </c>
      <c r="R67" s="1569">
        <f t="shared" si="36"/>
        <v>1133935740</v>
      </c>
      <c r="S67" s="1570">
        <f t="shared" si="31"/>
        <v>0.74274048434196704</v>
      </c>
      <c r="T67" s="1552"/>
    </row>
    <row r="68" spans="1:20" ht="30" customHeight="1" x14ac:dyDescent="0.2">
      <c r="A68" s="1571"/>
      <c r="B68" s="1572"/>
      <c r="C68" s="1573"/>
      <c r="D68" s="1574"/>
      <c r="E68" s="1575"/>
      <c r="F68" s="1575"/>
      <c r="G68" s="1576"/>
      <c r="H68" s="1575"/>
      <c r="I68" s="1577"/>
      <c r="J68" s="1576"/>
      <c r="K68" s="1577"/>
      <c r="L68" s="1577"/>
      <c r="M68" s="1576"/>
      <c r="N68" s="1578"/>
      <c r="O68" s="1577"/>
      <c r="P68" s="1579"/>
      <c r="Q68" s="1579"/>
      <c r="R68" s="1580"/>
      <c r="S68" s="1580"/>
    </row>
    <row r="69" spans="1:20" ht="30" customHeight="1" x14ac:dyDescent="0.2">
      <c r="Q69" s="1589"/>
    </row>
  </sheetData>
  <dataConsolidate link="1"/>
  <mergeCells count="11">
    <mergeCell ref="A2:R2"/>
    <mergeCell ref="A3:R3"/>
    <mergeCell ref="A4:R4"/>
    <mergeCell ref="J6:L6"/>
    <mergeCell ref="M6:O6"/>
    <mergeCell ref="A6:A7"/>
    <mergeCell ref="B6:B7"/>
    <mergeCell ref="C6:C7"/>
    <mergeCell ref="D6:F6"/>
    <mergeCell ref="G6:I6"/>
    <mergeCell ref="P6:S6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8" scale="4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3"/>
  <sheetViews>
    <sheetView view="pageBreakPreview" zoomScale="85" zoomScaleNormal="100" zoomScaleSheetLayoutView="85" workbookViewId="0"/>
  </sheetViews>
  <sheetFormatPr defaultColWidth="9.140625" defaultRowHeight="15" x14ac:dyDescent="0.2"/>
  <cols>
    <col min="1" max="1" width="38.5703125" style="1614" customWidth="1"/>
    <col min="2" max="5" width="9.28515625" style="1614" customWidth="1"/>
    <col min="6" max="6" width="10.42578125" style="1614" bestFit="1" customWidth="1"/>
    <col min="7" max="7" width="10" style="1614" bestFit="1" customWidth="1"/>
    <col min="8" max="11" width="9.28515625" style="1615" customWidth="1"/>
    <col min="12" max="12" width="10.42578125" style="1615" bestFit="1" customWidth="1"/>
    <col min="13" max="13" width="10" style="1614" bestFit="1" customWidth="1"/>
    <col min="14" max="16384" width="9.140625" style="1616"/>
  </cols>
  <sheetData>
    <row r="1" spans="1:15" x14ac:dyDescent="0.2">
      <c r="A1" s="1643" t="s">
        <v>2062</v>
      </c>
    </row>
    <row r="2" spans="1:15" ht="28.5" customHeight="1" x14ac:dyDescent="0.2">
      <c r="A2" s="1700" t="s">
        <v>2049</v>
      </c>
      <c r="B2" s="1700"/>
      <c r="C2" s="1700"/>
      <c r="D2" s="1700"/>
      <c r="E2" s="1700"/>
      <c r="F2" s="1700"/>
      <c r="G2" s="1700"/>
      <c r="H2" s="1700"/>
      <c r="I2" s="1700"/>
      <c r="J2" s="1700"/>
      <c r="K2" s="1700"/>
      <c r="L2" s="1700"/>
      <c r="M2" s="1700"/>
    </row>
    <row r="3" spans="1:15" x14ac:dyDescent="0.2">
      <c r="A3" s="1700" t="s">
        <v>1893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</row>
    <row r="4" spans="1:15" x14ac:dyDescent="0.2">
      <c r="A4" s="1700" t="s">
        <v>1804</v>
      </c>
      <c r="B4" s="1700"/>
      <c r="C4" s="1700"/>
      <c r="D4" s="1700"/>
      <c r="E4" s="1700"/>
      <c r="F4" s="1700"/>
      <c r="G4" s="1700"/>
      <c r="H4" s="1700"/>
      <c r="I4" s="1700"/>
      <c r="J4" s="1700"/>
      <c r="K4" s="1700"/>
      <c r="L4" s="1700"/>
      <c r="M4" s="1700"/>
    </row>
    <row r="5" spans="1:15" ht="15.75" thickBot="1" x14ac:dyDescent="0.25">
      <c r="A5" s="1644"/>
      <c r="B5" s="1644"/>
      <c r="C5" s="1644"/>
      <c r="D5" s="1644"/>
    </row>
    <row r="6" spans="1:15" ht="33.75" customHeight="1" thickBot="1" x14ac:dyDescent="0.25">
      <c r="A6" s="1701" t="s">
        <v>1789</v>
      </c>
      <c r="B6" s="1703" t="s">
        <v>1790</v>
      </c>
      <c r="C6" s="1704"/>
      <c r="D6" s="1704"/>
      <c r="E6" s="1704"/>
      <c r="F6" s="1704"/>
      <c r="G6" s="1705"/>
      <c r="H6" s="1706" t="s">
        <v>1791</v>
      </c>
      <c r="I6" s="1704"/>
      <c r="J6" s="1704"/>
      <c r="K6" s="1704"/>
      <c r="L6" s="1704"/>
      <c r="M6" s="1705"/>
    </row>
    <row r="7" spans="1:15" ht="24" customHeight="1" x14ac:dyDescent="0.2">
      <c r="A7" s="1702"/>
      <c r="B7" s="1707" t="s">
        <v>1792</v>
      </c>
      <c r="C7" s="1708"/>
      <c r="D7" s="1709"/>
      <c r="E7" s="1707" t="s">
        <v>1793</v>
      </c>
      <c r="F7" s="1710"/>
      <c r="G7" s="1711"/>
      <c r="H7" s="1707" t="s">
        <v>1792</v>
      </c>
      <c r="I7" s="1708"/>
      <c r="J7" s="1709"/>
      <c r="K7" s="1707" t="s">
        <v>1793</v>
      </c>
      <c r="L7" s="1710"/>
      <c r="M7" s="1711"/>
    </row>
    <row r="8" spans="1:15" s="1623" customFormat="1" ht="30.75" thickBot="1" x14ac:dyDescent="0.25">
      <c r="A8" s="1702"/>
      <c r="B8" s="1617" t="s">
        <v>1794</v>
      </c>
      <c r="C8" s="1618" t="s">
        <v>1795</v>
      </c>
      <c r="D8" s="1619" t="s">
        <v>1796</v>
      </c>
      <c r="E8" s="1620" t="s">
        <v>1797</v>
      </c>
      <c r="F8" s="1621" t="s">
        <v>1798</v>
      </c>
      <c r="G8" s="1622" t="s">
        <v>1799</v>
      </c>
      <c r="H8" s="1617" t="s">
        <v>1794</v>
      </c>
      <c r="I8" s="1618" t="s">
        <v>1795</v>
      </c>
      <c r="J8" s="1619" t="s">
        <v>1796</v>
      </c>
      <c r="K8" s="1620" t="s">
        <v>1797</v>
      </c>
      <c r="L8" s="1621" t="s">
        <v>1798</v>
      </c>
      <c r="M8" s="1622" t="s">
        <v>1799</v>
      </c>
    </row>
    <row r="9" spans="1:15" s="1623" customFormat="1" ht="31.5" customHeight="1" thickBot="1" x14ac:dyDescent="0.25">
      <c r="A9" s="1624" t="s">
        <v>1800</v>
      </c>
      <c r="B9" s="1625">
        <f t="shared" ref="B9:M9" si="0">SUM(B10:B12)</f>
        <v>95976</v>
      </c>
      <c r="C9" s="1626">
        <f t="shared" si="0"/>
        <v>75571.653543307097</v>
      </c>
      <c r="D9" s="1627">
        <f t="shared" si="0"/>
        <v>20404.346456692918</v>
      </c>
      <c r="E9" s="1625">
        <f t="shared" si="0"/>
        <v>20122</v>
      </c>
      <c r="F9" s="1626">
        <f t="shared" si="0"/>
        <v>44000</v>
      </c>
      <c r="G9" s="1627">
        <f t="shared" si="0"/>
        <v>31854</v>
      </c>
      <c r="H9" s="1625">
        <f t="shared" si="0"/>
        <v>100976</v>
      </c>
      <c r="I9" s="1626">
        <f t="shared" si="0"/>
        <v>79508.60629921261</v>
      </c>
      <c r="J9" s="1627">
        <f t="shared" si="0"/>
        <v>21467.393700787405</v>
      </c>
      <c r="K9" s="1625">
        <f t="shared" si="0"/>
        <v>20122</v>
      </c>
      <c r="L9" s="1626">
        <f t="shared" si="0"/>
        <v>49000</v>
      </c>
      <c r="M9" s="1627">
        <f t="shared" si="0"/>
        <v>31854</v>
      </c>
    </row>
    <row r="10" spans="1:15" s="1632" customFormat="1" ht="101.25" customHeight="1" x14ac:dyDescent="0.2">
      <c r="A10" s="1628" t="s">
        <v>1801</v>
      </c>
      <c r="B10" s="1629">
        <f>SUM(E10:G10)</f>
        <v>21976</v>
      </c>
      <c r="C10" s="1630">
        <f>SUM(B10/1.27)</f>
        <v>17303.937007874014</v>
      </c>
      <c r="D10" s="1631">
        <f>SUM(B10-C10)</f>
        <v>4672.0629921259861</v>
      </c>
      <c r="E10" s="1629">
        <v>10000</v>
      </c>
      <c r="F10" s="1630"/>
      <c r="G10" s="1631">
        <v>11976</v>
      </c>
      <c r="H10" s="1629">
        <f>SUM(K10:M10)</f>
        <v>21976</v>
      </c>
      <c r="I10" s="1630">
        <f>SUM(H10/1.27)</f>
        <v>17303.937007874014</v>
      </c>
      <c r="J10" s="1631">
        <f>SUM(H10-I10)</f>
        <v>4672.0629921259861</v>
      </c>
      <c r="K10" s="1629">
        <v>10000</v>
      </c>
      <c r="L10" s="1630"/>
      <c r="M10" s="1631">
        <v>11976</v>
      </c>
      <c r="O10" s="1633">
        <f>SUM(K10:M10)</f>
        <v>21976</v>
      </c>
    </row>
    <row r="11" spans="1:15" s="1632" customFormat="1" ht="131.25" customHeight="1" x14ac:dyDescent="0.2">
      <c r="A11" s="1634" t="s">
        <v>1802</v>
      </c>
      <c r="B11" s="1635">
        <f>SUM(E11:G11)</f>
        <v>30000</v>
      </c>
      <c r="C11" s="1636">
        <f>SUM(B11)/1.27</f>
        <v>23622.047244094487</v>
      </c>
      <c r="D11" s="1637">
        <f>SUM(C11)*0.27</f>
        <v>6377.9527559055123</v>
      </c>
      <c r="E11" s="1635">
        <v>10122</v>
      </c>
      <c r="F11" s="1636"/>
      <c r="G11" s="1637">
        <v>19878</v>
      </c>
      <c r="H11" s="1635">
        <v>35000</v>
      </c>
      <c r="I11" s="1636">
        <v>27559</v>
      </c>
      <c r="J11" s="1637">
        <v>7441</v>
      </c>
      <c r="K11" s="1635">
        <v>10122</v>
      </c>
      <c r="L11" s="1636">
        <v>5000</v>
      </c>
      <c r="M11" s="1637">
        <v>19878</v>
      </c>
      <c r="O11" s="1633">
        <f>SUM(K11:M11)</f>
        <v>35000</v>
      </c>
    </row>
    <row r="12" spans="1:15" s="1642" customFormat="1" ht="65.25" customHeight="1" thickBot="1" x14ac:dyDescent="0.25">
      <c r="A12" s="1638" t="s">
        <v>1803</v>
      </c>
      <c r="B12" s="1639">
        <f>SUM(E12:G12)</f>
        <v>44000</v>
      </c>
      <c r="C12" s="1640">
        <f>SUM(B12)/1.27</f>
        <v>34645.669291338585</v>
      </c>
      <c r="D12" s="1641">
        <f>SUM(C12)*0.27</f>
        <v>9354.3307086614186</v>
      </c>
      <c r="E12" s="1639"/>
      <c r="F12" s="1640">
        <v>44000</v>
      </c>
      <c r="G12" s="1641"/>
      <c r="H12" s="1639">
        <f>SUM(K12:M12)</f>
        <v>44000</v>
      </c>
      <c r="I12" s="1640">
        <f>SUM(H12)/1.27</f>
        <v>34645.669291338585</v>
      </c>
      <c r="J12" s="1641">
        <f>SUM(I12)*0.27</f>
        <v>9354.3307086614186</v>
      </c>
      <c r="K12" s="1639"/>
      <c r="L12" s="1640">
        <v>44000</v>
      </c>
      <c r="M12" s="1641"/>
      <c r="O12" s="1633">
        <f>SUM(K12:M12)</f>
        <v>44000</v>
      </c>
    </row>
    <row r="13" spans="1:15" x14ac:dyDescent="0.2">
      <c r="B13" s="1615"/>
      <c r="C13" s="1615"/>
      <c r="D13" s="1615"/>
      <c r="E13" s="1615"/>
      <c r="F13" s="1615"/>
      <c r="G13" s="1615"/>
      <c r="H13" s="1614"/>
      <c r="I13" s="1614"/>
      <c r="J13" s="1614"/>
      <c r="K13" s="1614"/>
      <c r="L13" s="1614"/>
    </row>
    <row r="14" spans="1:15" x14ac:dyDescent="0.2">
      <c r="B14" s="1615"/>
      <c r="C14" s="1615"/>
      <c r="D14" s="1615"/>
      <c r="E14" s="1615"/>
      <c r="F14" s="1615"/>
      <c r="G14" s="1615"/>
      <c r="H14" s="1614"/>
      <c r="I14" s="1614"/>
      <c r="J14" s="1614"/>
      <c r="K14" s="1614"/>
      <c r="L14" s="1614"/>
    </row>
    <row r="15" spans="1:15" x14ac:dyDescent="0.2">
      <c r="B15" s="1615"/>
      <c r="C15" s="1615"/>
      <c r="D15" s="1615"/>
      <c r="E15" s="1615"/>
      <c r="F15" s="1615"/>
      <c r="G15" s="1615"/>
      <c r="H15" s="1614"/>
      <c r="I15" s="1614"/>
      <c r="J15" s="1614"/>
      <c r="K15" s="1614"/>
      <c r="L15" s="1614"/>
    </row>
    <row r="16" spans="1:15" x14ac:dyDescent="0.2">
      <c r="B16" s="1615"/>
      <c r="C16" s="1615"/>
      <c r="D16" s="1615"/>
      <c r="E16" s="1615"/>
      <c r="F16" s="1615"/>
      <c r="G16" s="1615"/>
      <c r="H16" s="1614"/>
      <c r="I16" s="1614"/>
      <c r="J16" s="1614"/>
      <c r="K16" s="1614"/>
      <c r="L16" s="1614"/>
    </row>
    <row r="17" spans="2:12" x14ac:dyDescent="0.2">
      <c r="B17" s="1615"/>
      <c r="C17" s="1615"/>
      <c r="D17" s="1615"/>
      <c r="E17" s="1615"/>
      <c r="F17" s="1615"/>
      <c r="G17" s="1615"/>
      <c r="H17" s="1614"/>
      <c r="I17" s="1614"/>
      <c r="J17" s="1614"/>
      <c r="K17" s="1614"/>
      <c r="L17" s="1614"/>
    </row>
    <row r="18" spans="2:12" x14ac:dyDescent="0.2">
      <c r="B18" s="1615"/>
      <c r="C18" s="1615"/>
      <c r="D18" s="1615"/>
      <c r="E18" s="1615"/>
      <c r="F18" s="1615"/>
      <c r="G18" s="1615"/>
      <c r="H18" s="1614"/>
      <c r="I18" s="1614"/>
      <c r="J18" s="1614"/>
      <c r="K18" s="1614"/>
      <c r="L18" s="1614"/>
    </row>
    <row r="19" spans="2:12" x14ac:dyDescent="0.2">
      <c r="B19" s="1615"/>
      <c r="C19" s="1615"/>
      <c r="D19" s="1615"/>
      <c r="E19" s="1615"/>
      <c r="F19" s="1615"/>
      <c r="G19" s="1615"/>
      <c r="H19" s="1614"/>
      <c r="I19" s="1614"/>
      <c r="J19" s="1614"/>
      <c r="K19" s="1614"/>
      <c r="L19" s="1614"/>
    </row>
    <row r="20" spans="2:12" x14ac:dyDescent="0.2">
      <c r="B20" s="1615"/>
      <c r="C20" s="1615"/>
      <c r="D20" s="1615"/>
      <c r="E20" s="1615"/>
      <c r="F20" s="1615"/>
      <c r="G20" s="1615"/>
      <c r="H20" s="1614"/>
      <c r="I20" s="1614"/>
      <c r="J20" s="1614"/>
      <c r="K20" s="1614"/>
      <c r="L20" s="1614"/>
    </row>
    <row r="21" spans="2:12" x14ac:dyDescent="0.2">
      <c r="B21" s="1615"/>
      <c r="C21" s="1615"/>
      <c r="D21" s="1615"/>
      <c r="E21" s="1615"/>
      <c r="F21" s="1615"/>
      <c r="G21" s="1615"/>
      <c r="H21" s="1614"/>
      <c r="I21" s="1614"/>
      <c r="J21" s="1614"/>
      <c r="K21" s="1614"/>
      <c r="L21" s="1614"/>
    </row>
    <row r="22" spans="2:12" x14ac:dyDescent="0.2">
      <c r="B22" s="1615"/>
      <c r="C22" s="1615"/>
      <c r="D22" s="1615"/>
      <c r="E22" s="1615"/>
      <c r="F22" s="1615"/>
      <c r="G22" s="1615"/>
      <c r="H22" s="1614"/>
      <c r="I22" s="1614"/>
      <c r="J22" s="1614"/>
      <c r="K22" s="1614"/>
      <c r="L22" s="1614"/>
    </row>
    <row r="23" spans="2:12" x14ac:dyDescent="0.2">
      <c r="B23" s="1615"/>
      <c r="C23" s="1615"/>
      <c r="D23" s="1615"/>
      <c r="E23" s="1615"/>
      <c r="F23" s="1615"/>
      <c r="G23" s="1615"/>
      <c r="H23" s="1614"/>
      <c r="I23" s="1614"/>
      <c r="J23" s="1614"/>
      <c r="K23" s="1614"/>
      <c r="L23" s="1614"/>
    </row>
    <row r="24" spans="2:12" x14ac:dyDescent="0.2">
      <c r="B24" s="1615"/>
      <c r="C24" s="1615"/>
      <c r="D24" s="1615"/>
      <c r="E24" s="1615"/>
      <c r="F24" s="1615"/>
      <c r="G24" s="1615"/>
      <c r="H24" s="1614"/>
      <c r="I24" s="1614"/>
      <c r="J24" s="1614"/>
      <c r="K24" s="1614"/>
      <c r="L24" s="1614"/>
    </row>
    <row r="25" spans="2:12" x14ac:dyDescent="0.2">
      <c r="B25" s="1615"/>
      <c r="C25" s="1615"/>
      <c r="D25" s="1615"/>
      <c r="E25" s="1615"/>
      <c r="F25" s="1615"/>
      <c r="G25" s="1615"/>
      <c r="H25" s="1614"/>
      <c r="I25" s="1614"/>
      <c r="J25" s="1614"/>
      <c r="K25" s="1614"/>
      <c r="L25" s="1614"/>
    </row>
    <row r="26" spans="2:12" x14ac:dyDescent="0.2">
      <c r="B26" s="1615"/>
      <c r="C26" s="1615"/>
      <c r="D26" s="1615"/>
      <c r="E26" s="1615"/>
      <c r="F26" s="1615"/>
      <c r="G26" s="1615"/>
      <c r="H26" s="1614"/>
      <c r="I26" s="1614"/>
      <c r="J26" s="1614"/>
      <c r="K26" s="1614"/>
      <c r="L26" s="1614"/>
    </row>
    <row r="27" spans="2:12" x14ac:dyDescent="0.2">
      <c r="B27" s="1615"/>
      <c r="C27" s="1615"/>
      <c r="D27" s="1615"/>
      <c r="E27" s="1615"/>
      <c r="F27" s="1615"/>
      <c r="G27" s="1615"/>
      <c r="H27" s="1614"/>
      <c r="I27" s="1614"/>
      <c r="J27" s="1614"/>
      <c r="K27" s="1614"/>
      <c r="L27" s="1614"/>
    </row>
    <row r="28" spans="2:12" x14ac:dyDescent="0.2">
      <c r="B28" s="1615"/>
      <c r="C28" s="1615"/>
      <c r="D28" s="1615"/>
      <c r="E28" s="1615"/>
      <c r="F28" s="1615"/>
      <c r="G28" s="1615"/>
      <c r="H28" s="1614"/>
      <c r="I28" s="1614"/>
      <c r="J28" s="1614"/>
      <c r="K28" s="1614"/>
      <c r="L28" s="1614"/>
    </row>
    <row r="29" spans="2:12" x14ac:dyDescent="0.2">
      <c r="B29" s="1615"/>
      <c r="C29" s="1615"/>
      <c r="D29" s="1615"/>
      <c r="E29" s="1615"/>
      <c r="F29" s="1615"/>
      <c r="G29" s="1615"/>
      <c r="H29" s="1614"/>
      <c r="I29" s="1614"/>
      <c r="J29" s="1614"/>
      <c r="K29" s="1614"/>
      <c r="L29" s="1614"/>
    </row>
    <row r="30" spans="2:12" x14ac:dyDescent="0.2">
      <c r="B30" s="1615"/>
      <c r="C30" s="1615"/>
      <c r="D30" s="1615"/>
      <c r="E30" s="1615"/>
      <c r="F30" s="1615"/>
      <c r="G30" s="1615"/>
      <c r="H30" s="1614"/>
      <c r="I30" s="1614"/>
      <c r="J30" s="1614"/>
      <c r="K30" s="1614"/>
      <c r="L30" s="1614"/>
    </row>
    <row r="31" spans="2:12" x14ac:dyDescent="0.2">
      <c r="B31" s="1615"/>
      <c r="C31" s="1615"/>
      <c r="D31" s="1615"/>
      <c r="E31" s="1615"/>
      <c r="F31" s="1615"/>
      <c r="G31" s="1615"/>
      <c r="H31" s="1614"/>
      <c r="I31" s="1614"/>
      <c r="J31" s="1614"/>
      <c r="K31" s="1614"/>
      <c r="L31" s="1614"/>
    </row>
    <row r="32" spans="2:12" x14ac:dyDescent="0.2">
      <c r="B32" s="1615"/>
      <c r="C32" s="1615"/>
      <c r="D32" s="1615"/>
      <c r="E32" s="1615"/>
      <c r="F32" s="1615"/>
      <c r="G32" s="1615"/>
      <c r="H32" s="1614"/>
      <c r="I32" s="1614"/>
      <c r="J32" s="1614"/>
      <c r="K32" s="1614"/>
      <c r="L32" s="1614"/>
    </row>
    <row r="33" spans="2:12" x14ac:dyDescent="0.2">
      <c r="B33" s="1615"/>
      <c r="C33" s="1615"/>
      <c r="D33" s="1615"/>
      <c r="E33" s="1615"/>
      <c r="F33" s="1615"/>
      <c r="G33" s="1615"/>
      <c r="H33" s="1614"/>
      <c r="I33" s="1614"/>
      <c r="J33" s="1614"/>
      <c r="K33" s="1614"/>
      <c r="L33" s="1614"/>
    </row>
    <row r="34" spans="2:12" x14ac:dyDescent="0.2">
      <c r="B34" s="1615"/>
      <c r="C34" s="1615"/>
      <c r="D34" s="1615"/>
      <c r="E34" s="1615"/>
      <c r="F34" s="1615"/>
      <c r="G34" s="1615"/>
      <c r="H34" s="1614"/>
      <c r="I34" s="1614"/>
      <c r="J34" s="1614"/>
      <c r="K34" s="1614"/>
      <c r="L34" s="1614"/>
    </row>
    <row r="35" spans="2:12" x14ac:dyDescent="0.2">
      <c r="B35" s="1615"/>
      <c r="C35" s="1615"/>
      <c r="D35" s="1615"/>
      <c r="E35" s="1615"/>
      <c r="F35" s="1615"/>
      <c r="G35" s="1615"/>
      <c r="H35" s="1614"/>
      <c r="I35" s="1614"/>
      <c r="J35" s="1614"/>
      <c r="K35" s="1614"/>
      <c r="L35" s="1614"/>
    </row>
    <row r="36" spans="2:12" x14ac:dyDescent="0.2">
      <c r="B36" s="1615"/>
      <c r="C36" s="1615"/>
      <c r="D36" s="1615"/>
      <c r="E36" s="1615"/>
      <c r="F36" s="1615"/>
      <c r="G36" s="1615"/>
      <c r="H36" s="1614"/>
      <c r="I36" s="1614"/>
      <c r="J36" s="1614"/>
      <c r="K36" s="1614"/>
      <c r="L36" s="1614"/>
    </row>
    <row r="37" spans="2:12" x14ac:dyDescent="0.2">
      <c r="B37" s="1615"/>
      <c r="C37" s="1615"/>
      <c r="D37" s="1615"/>
      <c r="E37" s="1615"/>
      <c r="F37" s="1615"/>
      <c r="G37" s="1615"/>
      <c r="H37" s="1614"/>
      <c r="I37" s="1614"/>
      <c r="J37" s="1614"/>
      <c r="K37" s="1614"/>
      <c r="L37" s="1614"/>
    </row>
    <row r="38" spans="2:12" x14ac:dyDescent="0.2">
      <c r="B38" s="1615"/>
      <c r="C38" s="1615"/>
      <c r="D38" s="1615"/>
      <c r="E38" s="1615"/>
      <c r="F38" s="1615"/>
      <c r="G38" s="1615"/>
      <c r="H38" s="1614"/>
      <c r="I38" s="1614"/>
      <c r="J38" s="1614"/>
      <c r="K38" s="1614"/>
      <c r="L38" s="1614"/>
    </row>
    <row r="39" spans="2:12" x14ac:dyDescent="0.2">
      <c r="B39" s="1615"/>
      <c r="C39" s="1615"/>
      <c r="D39" s="1615"/>
      <c r="E39" s="1615"/>
      <c r="F39" s="1615"/>
      <c r="G39" s="1615"/>
      <c r="H39" s="1614"/>
      <c r="I39" s="1614"/>
      <c r="J39" s="1614"/>
      <c r="K39" s="1614"/>
      <c r="L39" s="1614"/>
    </row>
    <row r="40" spans="2:12" x14ac:dyDescent="0.2">
      <c r="B40" s="1615"/>
      <c r="C40" s="1615"/>
      <c r="D40" s="1615"/>
      <c r="E40" s="1615"/>
      <c r="F40" s="1615"/>
      <c r="G40" s="1615"/>
      <c r="H40" s="1614"/>
      <c r="I40" s="1614"/>
      <c r="J40" s="1614"/>
      <c r="K40" s="1614"/>
      <c r="L40" s="1614"/>
    </row>
    <row r="41" spans="2:12" x14ac:dyDescent="0.2">
      <c r="B41" s="1615"/>
      <c r="C41" s="1615"/>
      <c r="D41" s="1615"/>
      <c r="E41" s="1615"/>
      <c r="F41" s="1615"/>
      <c r="G41" s="1615"/>
      <c r="H41" s="1614"/>
      <c r="I41" s="1614"/>
      <c r="J41" s="1614"/>
      <c r="K41" s="1614"/>
      <c r="L41" s="1614"/>
    </row>
    <row r="42" spans="2:12" x14ac:dyDescent="0.2">
      <c r="B42" s="1615"/>
      <c r="C42" s="1615"/>
      <c r="D42" s="1615"/>
      <c r="E42" s="1615"/>
      <c r="F42" s="1615"/>
      <c r="G42" s="1615"/>
      <c r="H42" s="1614"/>
      <c r="I42" s="1614"/>
      <c r="J42" s="1614"/>
      <c r="K42" s="1614"/>
      <c r="L42" s="1614"/>
    </row>
    <row r="43" spans="2:12" x14ac:dyDescent="0.2">
      <c r="B43" s="1615"/>
      <c r="C43" s="1615"/>
      <c r="D43" s="1615"/>
      <c r="E43" s="1615"/>
      <c r="F43" s="1615"/>
      <c r="G43" s="1615"/>
      <c r="H43" s="1614"/>
      <c r="I43" s="1614"/>
      <c r="J43" s="1614"/>
      <c r="K43" s="1614"/>
      <c r="L43" s="1614"/>
    </row>
    <row r="44" spans="2:12" x14ac:dyDescent="0.2">
      <c r="B44" s="1615"/>
      <c r="C44" s="1615"/>
      <c r="D44" s="1615"/>
      <c r="E44" s="1615"/>
      <c r="F44" s="1615"/>
      <c r="G44" s="1615"/>
      <c r="H44" s="1614"/>
      <c r="I44" s="1614"/>
      <c r="J44" s="1614"/>
      <c r="K44" s="1614"/>
      <c r="L44" s="1614"/>
    </row>
    <row r="45" spans="2:12" x14ac:dyDescent="0.2">
      <c r="B45" s="1615"/>
      <c r="C45" s="1615"/>
      <c r="D45" s="1615"/>
      <c r="E45" s="1615"/>
      <c r="F45" s="1615"/>
      <c r="G45" s="1615"/>
      <c r="H45" s="1614"/>
      <c r="I45" s="1614"/>
      <c r="J45" s="1614"/>
      <c r="K45" s="1614"/>
      <c r="L45" s="1614"/>
    </row>
    <row r="46" spans="2:12" x14ac:dyDescent="0.2">
      <c r="B46" s="1615"/>
      <c r="C46" s="1615"/>
      <c r="D46" s="1615"/>
      <c r="E46" s="1615"/>
      <c r="F46" s="1615"/>
      <c r="G46" s="1615"/>
      <c r="H46" s="1614"/>
      <c r="I46" s="1614"/>
      <c r="J46" s="1614"/>
      <c r="K46" s="1614"/>
      <c r="L46" s="1614"/>
    </row>
    <row r="47" spans="2:12" x14ac:dyDescent="0.2">
      <c r="B47" s="1615"/>
      <c r="C47" s="1615"/>
      <c r="D47" s="1615"/>
      <c r="E47" s="1615"/>
      <c r="F47" s="1615"/>
      <c r="G47" s="1615"/>
      <c r="H47" s="1614"/>
      <c r="I47" s="1614"/>
      <c r="J47" s="1614"/>
      <c r="K47" s="1614"/>
      <c r="L47" s="1614"/>
    </row>
    <row r="48" spans="2:12" x14ac:dyDescent="0.2">
      <c r="B48" s="1615"/>
      <c r="C48" s="1615"/>
      <c r="D48" s="1615"/>
      <c r="E48" s="1615"/>
      <c r="F48" s="1615"/>
      <c r="G48" s="1615"/>
      <c r="H48" s="1614"/>
      <c r="I48" s="1614"/>
      <c r="J48" s="1614"/>
      <c r="K48" s="1614"/>
      <c r="L48" s="1614"/>
    </row>
    <row r="49" spans="2:12" x14ac:dyDescent="0.2">
      <c r="B49" s="1615"/>
      <c r="C49" s="1615"/>
      <c r="D49" s="1615"/>
      <c r="E49" s="1615"/>
      <c r="F49" s="1615"/>
      <c r="G49" s="1615"/>
      <c r="H49" s="1614"/>
      <c r="I49" s="1614"/>
      <c r="J49" s="1614"/>
      <c r="K49" s="1614"/>
      <c r="L49" s="1614"/>
    </row>
    <row r="50" spans="2:12" x14ac:dyDescent="0.2">
      <c r="B50" s="1615"/>
      <c r="C50" s="1615"/>
      <c r="D50" s="1615"/>
      <c r="E50" s="1615"/>
      <c r="F50" s="1615"/>
      <c r="G50" s="1615"/>
      <c r="H50" s="1614"/>
      <c r="I50" s="1614"/>
      <c r="J50" s="1614"/>
      <c r="K50" s="1614"/>
      <c r="L50" s="1614"/>
    </row>
    <row r="51" spans="2:12" x14ac:dyDescent="0.2">
      <c r="B51" s="1615"/>
      <c r="C51" s="1615"/>
      <c r="D51" s="1615"/>
      <c r="E51" s="1615"/>
      <c r="F51" s="1615"/>
      <c r="G51" s="1615"/>
      <c r="H51" s="1614"/>
      <c r="I51" s="1614"/>
      <c r="J51" s="1614"/>
      <c r="K51" s="1614"/>
      <c r="L51" s="1614"/>
    </row>
    <row r="52" spans="2:12" x14ac:dyDescent="0.2">
      <c r="B52" s="1615"/>
      <c r="C52" s="1615"/>
      <c r="D52" s="1615"/>
      <c r="E52" s="1615"/>
      <c r="F52" s="1615"/>
      <c r="G52" s="1615"/>
      <c r="H52" s="1614"/>
      <c r="I52" s="1614"/>
      <c r="J52" s="1614"/>
      <c r="K52" s="1614"/>
      <c r="L52" s="1614"/>
    </row>
    <row r="53" spans="2:12" x14ac:dyDescent="0.2">
      <c r="B53" s="1615"/>
      <c r="C53" s="1615"/>
      <c r="D53" s="1615"/>
      <c r="E53" s="1615"/>
      <c r="F53" s="1615"/>
      <c r="G53" s="1615"/>
      <c r="H53" s="1614"/>
      <c r="I53" s="1614"/>
      <c r="J53" s="1614"/>
      <c r="K53" s="1614"/>
      <c r="L53" s="1614"/>
    </row>
    <row r="54" spans="2:12" x14ac:dyDescent="0.2">
      <c r="B54" s="1615"/>
      <c r="C54" s="1615"/>
      <c r="D54" s="1615"/>
      <c r="E54" s="1615"/>
      <c r="F54" s="1615"/>
      <c r="G54" s="1615"/>
      <c r="H54" s="1614"/>
      <c r="I54" s="1614"/>
      <c r="J54" s="1614"/>
      <c r="K54" s="1614"/>
      <c r="L54" s="1614"/>
    </row>
    <row r="55" spans="2:12" x14ac:dyDescent="0.2">
      <c r="B55" s="1615"/>
      <c r="C55" s="1615"/>
      <c r="D55" s="1615"/>
      <c r="E55" s="1615"/>
      <c r="F55" s="1615"/>
      <c r="G55" s="1615"/>
      <c r="H55" s="1614"/>
      <c r="I55" s="1614"/>
      <c r="J55" s="1614"/>
      <c r="K55" s="1614"/>
      <c r="L55" s="1614"/>
    </row>
    <row r="56" spans="2:12" x14ac:dyDescent="0.2">
      <c r="B56" s="1615"/>
      <c r="C56" s="1615"/>
      <c r="D56" s="1615"/>
      <c r="E56" s="1615"/>
      <c r="F56" s="1615"/>
      <c r="G56" s="1615"/>
      <c r="H56" s="1614"/>
      <c r="I56" s="1614"/>
      <c r="J56" s="1614"/>
      <c r="K56" s="1614"/>
      <c r="L56" s="1614"/>
    </row>
    <row r="57" spans="2:12" x14ac:dyDescent="0.2">
      <c r="B57" s="1615"/>
      <c r="C57" s="1615"/>
      <c r="D57" s="1615"/>
      <c r="E57" s="1615"/>
      <c r="F57" s="1615"/>
      <c r="G57" s="1615"/>
      <c r="H57" s="1614"/>
      <c r="I57" s="1614"/>
      <c r="J57" s="1614"/>
      <c r="K57" s="1614"/>
      <c r="L57" s="1614"/>
    </row>
    <row r="58" spans="2:12" x14ac:dyDescent="0.2">
      <c r="B58" s="1615"/>
      <c r="C58" s="1615"/>
      <c r="D58" s="1615"/>
      <c r="E58" s="1615"/>
      <c r="F58" s="1615"/>
      <c r="G58" s="1615"/>
      <c r="H58" s="1614"/>
      <c r="I58" s="1614"/>
      <c r="J58" s="1614"/>
      <c r="K58" s="1614"/>
      <c r="L58" s="1614"/>
    </row>
    <row r="59" spans="2:12" x14ac:dyDescent="0.2">
      <c r="B59" s="1615"/>
      <c r="C59" s="1615"/>
      <c r="D59" s="1615"/>
      <c r="E59" s="1615"/>
      <c r="F59" s="1615"/>
      <c r="G59" s="1615"/>
      <c r="H59" s="1614"/>
      <c r="I59" s="1614"/>
      <c r="J59" s="1614"/>
      <c r="K59" s="1614"/>
      <c r="L59" s="1614"/>
    </row>
    <row r="60" spans="2:12" x14ac:dyDescent="0.2">
      <c r="B60" s="1615"/>
      <c r="C60" s="1615"/>
      <c r="D60" s="1615"/>
      <c r="E60" s="1615"/>
      <c r="F60" s="1615"/>
      <c r="G60" s="1615"/>
      <c r="H60" s="1614"/>
      <c r="I60" s="1614"/>
      <c r="J60" s="1614"/>
      <c r="K60" s="1614"/>
      <c r="L60" s="1614"/>
    </row>
    <row r="61" spans="2:12" x14ac:dyDescent="0.2">
      <c r="B61" s="1615"/>
      <c r="C61" s="1615"/>
      <c r="D61" s="1615"/>
      <c r="E61" s="1615"/>
      <c r="F61" s="1615"/>
      <c r="G61" s="1615"/>
      <c r="H61" s="1614"/>
      <c r="I61" s="1614"/>
      <c r="J61" s="1614"/>
      <c r="K61" s="1614"/>
      <c r="L61" s="1614"/>
    </row>
    <row r="62" spans="2:12" x14ac:dyDescent="0.2">
      <c r="B62" s="1615"/>
      <c r="C62" s="1615"/>
      <c r="D62" s="1615"/>
      <c r="E62" s="1615"/>
      <c r="F62" s="1615"/>
      <c r="G62" s="1615"/>
      <c r="H62" s="1614"/>
      <c r="I62" s="1614"/>
      <c r="J62" s="1614"/>
      <c r="K62" s="1614"/>
      <c r="L62" s="1614"/>
    </row>
    <row r="63" spans="2:12" x14ac:dyDescent="0.2">
      <c r="B63" s="1615"/>
      <c r="C63" s="1615"/>
      <c r="D63" s="1615"/>
      <c r="E63" s="1615"/>
      <c r="F63" s="1615"/>
      <c r="G63" s="1615"/>
      <c r="H63" s="1614"/>
      <c r="I63" s="1614"/>
      <c r="J63" s="1614"/>
      <c r="K63" s="1614"/>
      <c r="L63" s="1614"/>
    </row>
    <row r="64" spans="2:12" x14ac:dyDescent="0.2">
      <c r="B64" s="1615"/>
      <c r="C64" s="1615"/>
      <c r="D64" s="1615"/>
      <c r="E64" s="1615"/>
      <c r="F64" s="1615"/>
      <c r="G64" s="1615"/>
      <c r="H64" s="1614"/>
      <c r="I64" s="1614"/>
      <c r="J64" s="1614"/>
      <c r="K64" s="1614"/>
      <c r="L64" s="1614"/>
    </row>
    <row r="65" spans="2:12" x14ac:dyDescent="0.2">
      <c r="B65" s="1615"/>
      <c r="C65" s="1615"/>
      <c r="D65" s="1615"/>
      <c r="E65" s="1615"/>
      <c r="F65" s="1615"/>
      <c r="G65" s="1615"/>
      <c r="H65" s="1614"/>
      <c r="I65" s="1614"/>
      <c r="J65" s="1614"/>
      <c r="K65" s="1614"/>
      <c r="L65" s="1614"/>
    </row>
    <row r="66" spans="2:12" x14ac:dyDescent="0.2">
      <c r="B66" s="1615"/>
      <c r="C66" s="1615"/>
      <c r="D66" s="1615"/>
      <c r="E66" s="1615"/>
      <c r="F66" s="1615"/>
      <c r="G66" s="1615"/>
      <c r="H66" s="1614"/>
      <c r="I66" s="1614"/>
      <c r="J66" s="1614"/>
      <c r="K66" s="1614"/>
      <c r="L66" s="1614"/>
    </row>
    <row r="67" spans="2:12" x14ac:dyDescent="0.2">
      <c r="B67" s="1615"/>
      <c r="C67" s="1615"/>
      <c r="D67" s="1615"/>
      <c r="E67" s="1615"/>
      <c r="F67" s="1615"/>
      <c r="G67" s="1615"/>
      <c r="H67" s="1614"/>
      <c r="I67" s="1614"/>
      <c r="J67" s="1614"/>
      <c r="K67" s="1614"/>
      <c r="L67" s="1614"/>
    </row>
    <row r="68" spans="2:12" x14ac:dyDescent="0.2">
      <c r="B68" s="1615"/>
      <c r="C68" s="1615"/>
      <c r="D68" s="1615"/>
      <c r="E68" s="1615"/>
      <c r="F68" s="1615"/>
      <c r="G68" s="1615"/>
      <c r="H68" s="1614"/>
      <c r="I68" s="1614"/>
      <c r="J68" s="1614"/>
      <c r="K68" s="1614"/>
      <c r="L68" s="1614"/>
    </row>
    <row r="69" spans="2:12" x14ac:dyDescent="0.2">
      <c r="B69" s="1615"/>
      <c r="C69" s="1615"/>
      <c r="D69" s="1615"/>
      <c r="E69" s="1615"/>
      <c r="F69" s="1615"/>
      <c r="G69" s="1615"/>
      <c r="H69" s="1614"/>
      <c r="I69" s="1614"/>
      <c r="J69" s="1614"/>
      <c r="K69" s="1614"/>
      <c r="L69" s="1614"/>
    </row>
    <row r="70" spans="2:12" x14ac:dyDescent="0.2">
      <c r="B70" s="1615"/>
      <c r="C70" s="1615"/>
      <c r="D70" s="1615"/>
      <c r="E70" s="1615"/>
      <c r="F70" s="1615"/>
      <c r="G70" s="1615"/>
      <c r="H70" s="1614"/>
      <c r="I70" s="1614"/>
      <c r="J70" s="1614"/>
      <c r="K70" s="1614"/>
      <c r="L70" s="1614"/>
    </row>
    <row r="71" spans="2:12" x14ac:dyDescent="0.2">
      <c r="B71" s="1615"/>
      <c r="C71" s="1615"/>
      <c r="D71" s="1615"/>
      <c r="E71" s="1615"/>
      <c r="F71" s="1615"/>
      <c r="G71" s="1615"/>
      <c r="H71" s="1614"/>
      <c r="I71" s="1614"/>
      <c r="J71" s="1614"/>
      <c r="K71" s="1614"/>
      <c r="L71" s="1614"/>
    </row>
    <row r="72" spans="2:12" x14ac:dyDescent="0.2">
      <c r="B72" s="1615"/>
      <c r="C72" s="1615"/>
      <c r="D72" s="1615"/>
      <c r="E72" s="1615"/>
      <c r="F72" s="1615"/>
      <c r="G72" s="1615"/>
      <c r="H72" s="1614"/>
      <c r="I72" s="1614"/>
      <c r="J72" s="1614"/>
      <c r="K72" s="1614"/>
      <c r="L72" s="1614"/>
    </row>
    <row r="73" spans="2:12" x14ac:dyDescent="0.2">
      <c r="B73" s="1615"/>
      <c r="C73" s="1615"/>
      <c r="D73" s="1615"/>
      <c r="E73" s="1615"/>
      <c r="F73" s="1615"/>
      <c r="G73" s="1615"/>
      <c r="H73" s="1614"/>
      <c r="I73" s="1614"/>
      <c r="J73" s="1614"/>
      <c r="K73" s="1614"/>
      <c r="L73" s="1614"/>
    </row>
    <row r="74" spans="2:12" x14ac:dyDescent="0.2">
      <c r="B74" s="1615"/>
      <c r="C74" s="1615"/>
      <c r="D74" s="1615"/>
      <c r="E74" s="1615"/>
      <c r="F74" s="1615"/>
      <c r="G74" s="1615"/>
      <c r="H74" s="1614"/>
      <c r="I74" s="1614"/>
      <c r="J74" s="1614"/>
      <c r="K74" s="1614"/>
      <c r="L74" s="1614"/>
    </row>
    <row r="75" spans="2:12" x14ac:dyDescent="0.2">
      <c r="B75" s="1615"/>
      <c r="C75" s="1615"/>
      <c r="D75" s="1615"/>
      <c r="E75" s="1615"/>
      <c r="F75" s="1615"/>
      <c r="G75" s="1615"/>
      <c r="H75" s="1614"/>
      <c r="I75" s="1614"/>
      <c r="J75" s="1614"/>
      <c r="K75" s="1614"/>
      <c r="L75" s="1614"/>
    </row>
    <row r="76" spans="2:12" x14ac:dyDescent="0.2">
      <c r="B76" s="1615"/>
      <c r="C76" s="1615"/>
      <c r="D76" s="1615"/>
      <c r="E76" s="1615"/>
      <c r="F76" s="1615"/>
      <c r="G76" s="1615"/>
      <c r="H76" s="1614"/>
      <c r="I76" s="1614"/>
      <c r="J76" s="1614"/>
      <c r="K76" s="1614"/>
      <c r="L76" s="1614"/>
    </row>
    <row r="77" spans="2:12" x14ac:dyDescent="0.2">
      <c r="B77" s="1615"/>
      <c r="C77" s="1615"/>
      <c r="D77" s="1615"/>
      <c r="E77" s="1615"/>
      <c r="F77" s="1615"/>
      <c r="G77" s="1615"/>
      <c r="H77" s="1614"/>
      <c r="I77" s="1614"/>
      <c r="J77" s="1614"/>
      <c r="K77" s="1614"/>
      <c r="L77" s="1614"/>
    </row>
    <row r="78" spans="2:12" x14ac:dyDescent="0.2">
      <c r="B78" s="1615"/>
      <c r="C78" s="1615"/>
      <c r="D78" s="1615"/>
      <c r="E78" s="1615"/>
      <c r="F78" s="1615"/>
      <c r="G78" s="1615"/>
      <c r="H78" s="1614"/>
      <c r="I78" s="1614"/>
      <c r="J78" s="1614"/>
      <c r="K78" s="1614"/>
      <c r="L78" s="1614"/>
    </row>
    <row r="79" spans="2:12" x14ac:dyDescent="0.2">
      <c r="B79" s="1615"/>
      <c r="C79" s="1615"/>
      <c r="D79" s="1615"/>
      <c r="E79" s="1615"/>
      <c r="F79" s="1615"/>
      <c r="G79" s="1615"/>
      <c r="H79" s="1614"/>
      <c r="I79" s="1614"/>
      <c r="J79" s="1614"/>
      <c r="K79" s="1614"/>
      <c r="L79" s="1614"/>
    </row>
    <row r="80" spans="2:12" x14ac:dyDescent="0.2">
      <c r="B80" s="1615"/>
      <c r="C80" s="1615"/>
      <c r="D80" s="1615"/>
      <c r="E80" s="1615"/>
      <c r="F80" s="1615"/>
      <c r="G80" s="1615"/>
      <c r="H80" s="1614"/>
      <c r="I80" s="1614"/>
      <c r="J80" s="1614"/>
      <c r="K80" s="1614"/>
      <c r="L80" s="1614"/>
    </row>
    <row r="81" spans="2:12" x14ac:dyDescent="0.2">
      <c r="B81" s="1615"/>
      <c r="C81" s="1615"/>
      <c r="D81" s="1615"/>
      <c r="E81" s="1615"/>
      <c r="F81" s="1615"/>
      <c r="G81" s="1615"/>
      <c r="H81" s="1614"/>
      <c r="I81" s="1614"/>
      <c r="J81" s="1614"/>
      <c r="K81" s="1614"/>
      <c r="L81" s="1614"/>
    </row>
    <row r="82" spans="2:12" x14ac:dyDescent="0.2">
      <c r="B82" s="1615"/>
      <c r="C82" s="1615"/>
      <c r="D82" s="1615"/>
      <c r="E82" s="1615"/>
      <c r="F82" s="1615"/>
      <c r="G82" s="1615"/>
      <c r="H82" s="1614"/>
      <c r="I82" s="1614"/>
      <c r="J82" s="1614"/>
      <c r="K82" s="1614"/>
      <c r="L82" s="1614"/>
    </row>
    <row r="83" spans="2:12" x14ac:dyDescent="0.2">
      <c r="B83" s="1615"/>
      <c r="C83" s="1615"/>
      <c r="D83" s="1615"/>
      <c r="E83" s="1615"/>
      <c r="F83" s="1615"/>
      <c r="G83" s="1615"/>
      <c r="H83" s="1614"/>
      <c r="I83" s="1614"/>
      <c r="J83" s="1614"/>
      <c r="K83" s="1614"/>
      <c r="L83" s="1614"/>
    </row>
    <row r="84" spans="2:12" x14ac:dyDescent="0.2">
      <c r="B84" s="1615"/>
      <c r="C84" s="1615"/>
      <c r="D84" s="1615"/>
      <c r="E84" s="1615"/>
      <c r="F84" s="1615"/>
      <c r="G84" s="1615"/>
      <c r="H84" s="1614"/>
      <c r="I84" s="1614"/>
      <c r="J84" s="1614"/>
      <c r="K84" s="1614"/>
      <c r="L84" s="1614"/>
    </row>
    <row r="85" spans="2:12" x14ac:dyDescent="0.2">
      <c r="B85" s="1615"/>
      <c r="C85" s="1615"/>
      <c r="D85" s="1615"/>
      <c r="E85" s="1615"/>
      <c r="F85" s="1615"/>
      <c r="G85" s="1615"/>
      <c r="H85" s="1614"/>
      <c r="I85" s="1614"/>
      <c r="J85" s="1614"/>
      <c r="K85" s="1614"/>
      <c r="L85" s="1614"/>
    </row>
    <row r="86" spans="2:12" x14ac:dyDescent="0.2">
      <c r="B86" s="1615"/>
      <c r="C86" s="1615"/>
      <c r="D86" s="1615"/>
      <c r="E86" s="1615"/>
      <c r="F86" s="1615"/>
      <c r="G86" s="1615"/>
      <c r="H86" s="1614"/>
      <c r="I86" s="1614"/>
      <c r="J86" s="1614"/>
      <c r="K86" s="1614"/>
      <c r="L86" s="1614"/>
    </row>
    <row r="87" spans="2:12" x14ac:dyDescent="0.2">
      <c r="B87" s="1615"/>
      <c r="C87" s="1615"/>
      <c r="D87" s="1615"/>
      <c r="E87" s="1615"/>
      <c r="F87" s="1615"/>
      <c r="G87" s="1615"/>
      <c r="H87" s="1614"/>
      <c r="I87" s="1614"/>
      <c r="J87" s="1614"/>
      <c r="K87" s="1614"/>
      <c r="L87" s="1614"/>
    </row>
    <row r="88" spans="2:12" x14ac:dyDescent="0.2">
      <c r="B88" s="1615"/>
      <c r="C88" s="1615"/>
      <c r="D88" s="1615"/>
      <c r="E88" s="1615"/>
      <c r="F88" s="1615"/>
      <c r="G88" s="1615"/>
      <c r="H88" s="1614"/>
      <c r="I88" s="1614"/>
      <c r="J88" s="1614"/>
      <c r="K88" s="1614"/>
      <c r="L88" s="1614"/>
    </row>
    <row r="89" spans="2:12" x14ac:dyDescent="0.2">
      <c r="B89" s="1615"/>
      <c r="C89" s="1615"/>
      <c r="D89" s="1615"/>
      <c r="E89" s="1615"/>
      <c r="F89" s="1615"/>
      <c r="G89" s="1615"/>
      <c r="H89" s="1614"/>
      <c r="I89" s="1614"/>
      <c r="J89" s="1614"/>
      <c r="K89" s="1614"/>
      <c r="L89" s="1614"/>
    </row>
    <row r="90" spans="2:12" x14ac:dyDescent="0.2">
      <c r="B90" s="1615"/>
      <c r="C90" s="1615"/>
      <c r="D90" s="1615"/>
      <c r="E90" s="1615"/>
      <c r="F90" s="1615"/>
      <c r="G90" s="1615"/>
      <c r="H90" s="1614"/>
      <c r="I90" s="1614"/>
      <c r="J90" s="1614"/>
      <c r="K90" s="1614"/>
      <c r="L90" s="1614"/>
    </row>
    <row r="91" spans="2:12" x14ac:dyDescent="0.2">
      <c r="B91" s="1615"/>
      <c r="C91" s="1615"/>
      <c r="D91" s="1615"/>
      <c r="E91" s="1615"/>
      <c r="F91" s="1615"/>
      <c r="G91" s="1615"/>
      <c r="H91" s="1614"/>
      <c r="I91" s="1614"/>
      <c r="J91" s="1614"/>
      <c r="K91" s="1614"/>
      <c r="L91" s="1614"/>
    </row>
    <row r="92" spans="2:12" x14ac:dyDescent="0.2">
      <c r="B92" s="1615"/>
      <c r="C92" s="1615"/>
      <c r="D92" s="1615"/>
      <c r="E92" s="1615"/>
      <c r="F92" s="1615"/>
      <c r="G92" s="1615"/>
      <c r="H92" s="1614"/>
      <c r="I92" s="1614"/>
      <c r="J92" s="1614"/>
      <c r="K92" s="1614"/>
      <c r="L92" s="1614"/>
    </row>
    <row r="93" spans="2:12" x14ac:dyDescent="0.2">
      <c r="B93" s="1615"/>
      <c r="C93" s="1615"/>
      <c r="D93" s="1615"/>
      <c r="E93" s="1615"/>
      <c r="F93" s="1615"/>
      <c r="G93" s="1615"/>
      <c r="H93" s="1614"/>
      <c r="I93" s="1614"/>
      <c r="J93" s="1614"/>
      <c r="K93" s="1614"/>
      <c r="L93" s="1614"/>
    </row>
    <row r="94" spans="2:12" x14ac:dyDescent="0.2">
      <c r="B94" s="1615"/>
      <c r="C94" s="1615"/>
      <c r="D94" s="1615"/>
      <c r="E94" s="1615"/>
      <c r="F94" s="1615"/>
      <c r="G94" s="1615"/>
      <c r="H94" s="1614"/>
      <c r="I94" s="1614"/>
      <c r="J94" s="1614"/>
      <c r="K94" s="1614"/>
      <c r="L94" s="1614"/>
    </row>
    <row r="95" spans="2:12" x14ac:dyDescent="0.2">
      <c r="B95" s="1615"/>
      <c r="C95" s="1615"/>
      <c r="D95" s="1615"/>
      <c r="E95" s="1615"/>
      <c r="F95" s="1615"/>
      <c r="G95" s="1615"/>
      <c r="H95" s="1614"/>
      <c r="I95" s="1614"/>
      <c r="J95" s="1614"/>
      <c r="K95" s="1614"/>
      <c r="L95" s="1614"/>
    </row>
    <row r="96" spans="2:12" x14ac:dyDescent="0.2">
      <c r="B96" s="1615"/>
      <c r="C96" s="1615"/>
      <c r="D96" s="1615"/>
      <c r="E96" s="1615"/>
      <c r="F96" s="1615"/>
      <c r="G96" s="1615"/>
      <c r="H96" s="1614"/>
      <c r="I96" s="1614"/>
      <c r="J96" s="1614"/>
      <c r="K96" s="1614"/>
      <c r="L96" s="1614"/>
    </row>
    <row r="97" spans="2:12" x14ac:dyDescent="0.2">
      <c r="B97" s="1615"/>
      <c r="C97" s="1615"/>
      <c r="D97" s="1615"/>
      <c r="E97" s="1615"/>
      <c r="F97" s="1615"/>
      <c r="G97" s="1615"/>
      <c r="H97" s="1614"/>
      <c r="I97" s="1614"/>
      <c r="J97" s="1614"/>
      <c r="K97" s="1614"/>
      <c r="L97" s="1614"/>
    </row>
    <row r="98" spans="2:12" x14ac:dyDescent="0.2">
      <c r="B98" s="1615"/>
      <c r="C98" s="1615"/>
      <c r="D98" s="1615"/>
      <c r="E98" s="1615"/>
      <c r="F98" s="1615"/>
      <c r="G98" s="1615"/>
      <c r="H98" s="1614"/>
      <c r="I98" s="1614"/>
      <c r="J98" s="1614"/>
      <c r="K98" s="1614"/>
      <c r="L98" s="1614"/>
    </row>
    <row r="99" spans="2:12" x14ac:dyDescent="0.2">
      <c r="B99" s="1615"/>
      <c r="C99" s="1615"/>
      <c r="D99" s="1615"/>
      <c r="E99" s="1615"/>
      <c r="F99" s="1615"/>
      <c r="G99" s="1615"/>
      <c r="H99" s="1614"/>
      <c r="I99" s="1614"/>
      <c r="J99" s="1614"/>
      <c r="K99" s="1614"/>
      <c r="L99" s="1614"/>
    </row>
    <row r="100" spans="2:12" x14ac:dyDescent="0.2">
      <c r="B100" s="1615"/>
      <c r="C100" s="1615"/>
      <c r="D100" s="1615"/>
      <c r="E100" s="1615"/>
      <c r="F100" s="1615"/>
      <c r="G100" s="1615"/>
      <c r="H100" s="1614"/>
      <c r="I100" s="1614"/>
      <c r="J100" s="1614"/>
      <c r="K100" s="1614"/>
      <c r="L100" s="1614"/>
    </row>
    <row r="101" spans="2:12" x14ac:dyDescent="0.2">
      <c r="B101" s="1615"/>
      <c r="C101" s="1615"/>
      <c r="D101" s="1615"/>
      <c r="E101" s="1615"/>
      <c r="F101" s="1615"/>
      <c r="G101" s="1615"/>
      <c r="H101" s="1614"/>
      <c r="I101" s="1614"/>
      <c r="J101" s="1614"/>
      <c r="K101" s="1614"/>
      <c r="L101" s="1614"/>
    </row>
    <row r="102" spans="2:12" x14ac:dyDescent="0.2">
      <c r="B102" s="1615"/>
      <c r="C102" s="1615"/>
      <c r="D102" s="1615"/>
      <c r="E102" s="1615"/>
      <c r="F102" s="1615"/>
      <c r="G102" s="1615"/>
      <c r="H102" s="1614"/>
      <c r="I102" s="1614"/>
      <c r="J102" s="1614"/>
      <c r="K102" s="1614"/>
      <c r="L102" s="1614"/>
    </row>
    <row r="103" spans="2:12" x14ac:dyDescent="0.2">
      <c r="B103" s="1615"/>
      <c r="C103" s="1615"/>
      <c r="D103" s="1615"/>
      <c r="E103" s="1615"/>
      <c r="F103" s="1615"/>
      <c r="G103" s="1615"/>
      <c r="H103" s="1614"/>
      <c r="I103" s="1614"/>
      <c r="J103" s="1614"/>
      <c r="K103" s="1614"/>
      <c r="L103" s="1614"/>
    </row>
    <row r="104" spans="2:12" x14ac:dyDescent="0.2">
      <c r="B104" s="1615"/>
      <c r="C104" s="1615"/>
      <c r="D104" s="1615"/>
      <c r="E104" s="1615"/>
      <c r="F104" s="1615"/>
      <c r="G104" s="1615"/>
      <c r="H104" s="1614"/>
      <c r="I104" s="1614"/>
      <c r="J104" s="1614"/>
      <c r="K104" s="1614"/>
      <c r="L104" s="1614"/>
    </row>
    <row r="105" spans="2:12" x14ac:dyDescent="0.2">
      <c r="B105" s="1615"/>
      <c r="C105" s="1615"/>
      <c r="D105" s="1615"/>
      <c r="E105" s="1615"/>
      <c r="F105" s="1615"/>
      <c r="G105" s="1615"/>
      <c r="H105" s="1614"/>
      <c r="I105" s="1614"/>
      <c r="J105" s="1614"/>
      <c r="K105" s="1614"/>
      <c r="L105" s="1614"/>
    </row>
    <row r="106" spans="2:12" x14ac:dyDescent="0.2">
      <c r="B106" s="1615"/>
      <c r="C106" s="1615"/>
      <c r="D106" s="1615"/>
      <c r="E106" s="1615"/>
      <c r="F106" s="1615"/>
      <c r="G106" s="1615"/>
      <c r="H106" s="1614"/>
      <c r="I106" s="1614"/>
      <c r="J106" s="1614"/>
      <c r="K106" s="1614"/>
      <c r="L106" s="1614"/>
    </row>
    <row r="107" spans="2:12" x14ac:dyDescent="0.2">
      <c r="B107" s="1615"/>
      <c r="C107" s="1615"/>
      <c r="D107" s="1615"/>
      <c r="E107" s="1615"/>
      <c r="F107" s="1615"/>
      <c r="G107" s="1615"/>
      <c r="H107" s="1614"/>
      <c r="I107" s="1614"/>
      <c r="J107" s="1614"/>
      <c r="K107" s="1614"/>
      <c r="L107" s="1614"/>
    </row>
    <row r="108" spans="2:12" x14ac:dyDescent="0.2">
      <c r="B108" s="1615"/>
      <c r="C108" s="1615"/>
      <c r="D108" s="1615"/>
      <c r="E108" s="1615"/>
      <c r="F108" s="1615"/>
      <c r="G108" s="1615"/>
      <c r="H108" s="1614"/>
      <c r="I108" s="1614"/>
      <c r="J108" s="1614"/>
      <c r="K108" s="1614"/>
      <c r="L108" s="1614"/>
    </row>
    <row r="109" spans="2:12" x14ac:dyDescent="0.2">
      <c r="B109" s="1615"/>
      <c r="C109" s="1615"/>
      <c r="D109" s="1615"/>
      <c r="E109" s="1615"/>
      <c r="F109" s="1615"/>
      <c r="G109" s="1615"/>
      <c r="H109" s="1614"/>
      <c r="I109" s="1614"/>
      <c r="J109" s="1614"/>
      <c r="K109" s="1614"/>
      <c r="L109" s="1614"/>
    </row>
    <row r="110" spans="2:12" x14ac:dyDescent="0.2">
      <c r="B110" s="1615"/>
      <c r="C110" s="1615"/>
      <c r="D110" s="1615"/>
      <c r="E110" s="1615"/>
      <c r="F110" s="1615"/>
      <c r="G110" s="1615"/>
      <c r="H110" s="1614"/>
      <c r="I110" s="1614"/>
      <c r="J110" s="1614"/>
      <c r="K110" s="1614"/>
      <c r="L110" s="1614"/>
    </row>
    <row r="111" spans="2:12" x14ac:dyDescent="0.2">
      <c r="B111" s="1615"/>
      <c r="C111" s="1615"/>
      <c r="D111" s="1615"/>
      <c r="E111" s="1615"/>
      <c r="F111" s="1615"/>
      <c r="G111" s="1615"/>
      <c r="H111" s="1614"/>
      <c r="I111" s="1614"/>
      <c r="J111" s="1614"/>
      <c r="K111" s="1614"/>
      <c r="L111" s="1614"/>
    </row>
    <row r="112" spans="2:12" x14ac:dyDescent="0.2">
      <c r="B112" s="1615"/>
      <c r="C112" s="1615"/>
      <c r="D112" s="1615"/>
      <c r="E112" s="1615"/>
      <c r="F112" s="1615"/>
      <c r="G112" s="1615"/>
      <c r="H112" s="1614"/>
      <c r="I112" s="1614"/>
      <c r="J112" s="1614"/>
      <c r="K112" s="1614"/>
      <c r="L112" s="1614"/>
    </row>
    <row r="113" spans="2:12" x14ac:dyDescent="0.2">
      <c r="B113" s="1615"/>
      <c r="C113" s="1615"/>
      <c r="D113" s="1615"/>
      <c r="E113" s="1615"/>
      <c r="F113" s="1615"/>
      <c r="G113" s="1615"/>
      <c r="H113" s="1614"/>
      <c r="I113" s="1614"/>
      <c r="J113" s="1614"/>
      <c r="K113" s="1614"/>
      <c r="L113" s="1614"/>
    </row>
    <row r="114" spans="2:12" x14ac:dyDescent="0.2">
      <c r="B114" s="1615"/>
      <c r="C114" s="1615"/>
      <c r="D114" s="1615"/>
      <c r="E114" s="1615"/>
      <c r="F114" s="1615"/>
      <c r="G114" s="1615"/>
      <c r="H114" s="1614"/>
      <c r="I114" s="1614"/>
      <c r="J114" s="1614"/>
      <c r="K114" s="1614"/>
      <c r="L114" s="1614"/>
    </row>
    <row r="115" spans="2:12" x14ac:dyDescent="0.2">
      <c r="B115" s="1615"/>
      <c r="C115" s="1615"/>
      <c r="D115" s="1615"/>
      <c r="E115" s="1615"/>
      <c r="F115" s="1615"/>
      <c r="G115" s="1615"/>
      <c r="H115" s="1614"/>
      <c r="I115" s="1614"/>
      <c r="J115" s="1614"/>
      <c r="K115" s="1614"/>
      <c r="L115" s="1614"/>
    </row>
    <row r="116" spans="2:12" x14ac:dyDescent="0.2">
      <c r="B116" s="1615"/>
      <c r="C116" s="1615"/>
      <c r="D116" s="1615"/>
      <c r="E116" s="1615"/>
      <c r="F116" s="1615"/>
      <c r="G116" s="1615"/>
      <c r="H116" s="1614"/>
      <c r="I116" s="1614"/>
      <c r="J116" s="1614"/>
      <c r="K116" s="1614"/>
      <c r="L116" s="1614"/>
    </row>
    <row r="117" spans="2:12" x14ac:dyDescent="0.2">
      <c r="B117" s="1615"/>
      <c r="C117" s="1615"/>
      <c r="D117" s="1615"/>
      <c r="E117" s="1615"/>
      <c r="F117" s="1615"/>
      <c r="G117" s="1615"/>
      <c r="H117" s="1614"/>
      <c r="I117" s="1614"/>
      <c r="J117" s="1614"/>
      <c r="K117" s="1614"/>
      <c r="L117" s="1614"/>
    </row>
    <row r="118" spans="2:12" x14ac:dyDescent="0.2">
      <c r="B118" s="1615"/>
      <c r="C118" s="1615"/>
      <c r="D118" s="1615"/>
      <c r="E118" s="1615"/>
      <c r="F118" s="1615"/>
      <c r="G118" s="1615"/>
      <c r="H118" s="1614"/>
      <c r="I118" s="1614"/>
      <c r="J118" s="1614"/>
      <c r="K118" s="1614"/>
      <c r="L118" s="1614"/>
    </row>
    <row r="119" spans="2:12" x14ac:dyDescent="0.2">
      <c r="B119" s="1615"/>
      <c r="C119" s="1615"/>
      <c r="D119" s="1615"/>
      <c r="E119" s="1615"/>
      <c r="F119" s="1615"/>
      <c r="G119" s="1615"/>
      <c r="H119" s="1614"/>
      <c r="I119" s="1614"/>
      <c r="J119" s="1614"/>
      <c r="K119" s="1614"/>
      <c r="L119" s="1614"/>
    </row>
    <row r="120" spans="2:12" x14ac:dyDescent="0.2">
      <c r="B120" s="1615"/>
      <c r="C120" s="1615"/>
      <c r="D120" s="1615"/>
      <c r="E120" s="1615"/>
      <c r="F120" s="1615"/>
      <c r="G120" s="1615"/>
      <c r="H120" s="1614"/>
      <c r="I120" s="1614"/>
      <c r="J120" s="1614"/>
      <c r="K120" s="1614"/>
      <c r="L120" s="1614"/>
    </row>
    <row r="121" spans="2:12" x14ac:dyDescent="0.2">
      <c r="B121" s="1615"/>
      <c r="C121" s="1615"/>
      <c r="D121" s="1615"/>
      <c r="E121" s="1615"/>
      <c r="F121" s="1615"/>
      <c r="G121" s="1615"/>
      <c r="H121" s="1614"/>
      <c r="I121" s="1614"/>
      <c r="J121" s="1614"/>
      <c r="K121" s="1614"/>
      <c r="L121" s="1614"/>
    </row>
    <row r="122" spans="2:12" x14ac:dyDescent="0.2">
      <c r="B122" s="1615"/>
      <c r="C122" s="1615"/>
      <c r="D122" s="1615"/>
      <c r="E122" s="1615"/>
      <c r="F122" s="1615"/>
      <c r="G122" s="1615"/>
      <c r="H122" s="1614"/>
      <c r="I122" s="1614"/>
      <c r="J122" s="1614"/>
      <c r="K122" s="1614"/>
      <c r="L122" s="1614"/>
    </row>
    <row r="123" spans="2:12" x14ac:dyDescent="0.2">
      <c r="B123" s="1615"/>
      <c r="C123" s="1615"/>
      <c r="D123" s="1615"/>
      <c r="E123" s="1615"/>
      <c r="F123" s="1615"/>
      <c r="G123" s="1615"/>
      <c r="H123" s="1614"/>
      <c r="I123" s="1614"/>
      <c r="J123" s="1614"/>
      <c r="K123" s="1614"/>
      <c r="L123" s="1614"/>
    </row>
    <row r="124" spans="2:12" x14ac:dyDescent="0.2">
      <c r="B124" s="1615"/>
      <c r="C124" s="1615"/>
      <c r="D124" s="1615"/>
      <c r="E124" s="1615"/>
      <c r="F124" s="1615"/>
      <c r="G124" s="1615"/>
      <c r="H124" s="1614"/>
      <c r="I124" s="1614"/>
      <c r="J124" s="1614"/>
      <c r="K124" s="1614"/>
      <c r="L124" s="1614"/>
    </row>
    <row r="125" spans="2:12" x14ac:dyDescent="0.2">
      <c r="B125" s="1615"/>
      <c r="C125" s="1615"/>
      <c r="D125" s="1615"/>
      <c r="E125" s="1615"/>
      <c r="F125" s="1615"/>
      <c r="G125" s="1615"/>
      <c r="H125" s="1614"/>
      <c r="I125" s="1614"/>
      <c r="J125" s="1614"/>
      <c r="K125" s="1614"/>
      <c r="L125" s="1614"/>
    </row>
    <row r="126" spans="2:12" x14ac:dyDescent="0.2">
      <c r="B126" s="1615"/>
      <c r="C126" s="1615"/>
      <c r="D126" s="1615"/>
      <c r="E126" s="1615"/>
      <c r="F126" s="1615"/>
      <c r="G126" s="1615"/>
      <c r="H126" s="1614"/>
      <c r="I126" s="1614"/>
      <c r="J126" s="1614"/>
      <c r="K126" s="1614"/>
      <c r="L126" s="1614"/>
    </row>
    <row r="127" spans="2:12" x14ac:dyDescent="0.2">
      <c r="B127" s="1615"/>
      <c r="C127" s="1615"/>
      <c r="D127" s="1615"/>
      <c r="E127" s="1615"/>
      <c r="F127" s="1615"/>
      <c r="G127" s="1615"/>
      <c r="H127" s="1614"/>
      <c r="I127" s="1614"/>
      <c r="J127" s="1614"/>
      <c r="K127" s="1614"/>
      <c r="L127" s="1614"/>
    </row>
    <row r="128" spans="2:12" x14ac:dyDescent="0.2">
      <c r="B128" s="1615"/>
      <c r="C128" s="1615"/>
      <c r="D128" s="1615"/>
      <c r="E128" s="1615"/>
      <c r="F128" s="1615"/>
      <c r="G128" s="1615"/>
      <c r="H128" s="1614"/>
      <c r="I128" s="1614"/>
      <c r="J128" s="1614"/>
      <c r="K128" s="1614"/>
      <c r="L128" s="1614"/>
    </row>
    <row r="129" spans="2:12" x14ac:dyDescent="0.2">
      <c r="B129" s="1615"/>
      <c r="C129" s="1615"/>
      <c r="D129" s="1615"/>
      <c r="E129" s="1615"/>
      <c r="F129" s="1615"/>
      <c r="G129" s="1615"/>
      <c r="H129" s="1614"/>
      <c r="I129" s="1614"/>
      <c r="J129" s="1614"/>
      <c r="K129" s="1614"/>
      <c r="L129" s="1614"/>
    </row>
    <row r="130" spans="2:12" x14ac:dyDescent="0.2">
      <c r="B130" s="1615"/>
      <c r="C130" s="1615"/>
      <c r="D130" s="1615"/>
      <c r="E130" s="1615"/>
      <c r="F130" s="1615"/>
      <c r="G130" s="1615"/>
      <c r="H130" s="1614"/>
      <c r="I130" s="1614"/>
      <c r="J130" s="1614"/>
      <c r="K130" s="1614"/>
      <c r="L130" s="1614"/>
    </row>
    <row r="131" spans="2:12" x14ac:dyDescent="0.2">
      <c r="B131" s="1615"/>
      <c r="C131" s="1615"/>
      <c r="D131" s="1615"/>
      <c r="E131" s="1615"/>
      <c r="F131" s="1615"/>
      <c r="G131" s="1615"/>
      <c r="H131" s="1614"/>
      <c r="I131" s="1614"/>
      <c r="J131" s="1614"/>
      <c r="K131" s="1614"/>
      <c r="L131" s="1614"/>
    </row>
    <row r="132" spans="2:12" x14ac:dyDescent="0.2">
      <c r="B132" s="1615"/>
      <c r="C132" s="1615"/>
      <c r="D132" s="1615"/>
      <c r="E132" s="1615"/>
      <c r="F132" s="1615"/>
      <c r="G132" s="1615"/>
      <c r="H132" s="1614"/>
      <c r="I132" s="1614"/>
      <c r="J132" s="1614"/>
      <c r="K132" s="1614"/>
      <c r="L132" s="1614"/>
    </row>
    <row r="133" spans="2:12" x14ac:dyDescent="0.2">
      <c r="B133" s="1615"/>
      <c r="C133" s="1615"/>
      <c r="D133" s="1615"/>
      <c r="E133" s="1615"/>
      <c r="F133" s="1615"/>
      <c r="G133" s="1615"/>
      <c r="H133" s="1614"/>
      <c r="I133" s="1614"/>
      <c r="J133" s="1614"/>
      <c r="K133" s="1614"/>
      <c r="L133" s="1614"/>
    </row>
    <row r="134" spans="2:12" x14ac:dyDescent="0.2">
      <c r="B134" s="1615"/>
      <c r="C134" s="1615"/>
      <c r="D134" s="1615"/>
      <c r="E134" s="1615"/>
      <c r="F134" s="1615"/>
      <c r="G134" s="1615"/>
      <c r="H134" s="1614"/>
      <c r="I134" s="1614"/>
      <c r="J134" s="1614"/>
      <c r="K134" s="1614"/>
      <c r="L134" s="1614"/>
    </row>
    <row r="135" spans="2:12" x14ac:dyDescent="0.2">
      <c r="B135" s="1615"/>
      <c r="C135" s="1615"/>
      <c r="D135" s="1615"/>
      <c r="E135" s="1615"/>
      <c r="F135" s="1615"/>
      <c r="G135" s="1615"/>
      <c r="H135" s="1614"/>
      <c r="I135" s="1614"/>
      <c r="J135" s="1614"/>
      <c r="K135" s="1614"/>
      <c r="L135" s="1614"/>
    </row>
    <row r="136" spans="2:12" x14ac:dyDescent="0.2">
      <c r="B136" s="1615"/>
      <c r="C136" s="1615"/>
      <c r="D136" s="1615"/>
      <c r="E136" s="1615"/>
      <c r="F136" s="1615"/>
      <c r="G136" s="1615"/>
      <c r="H136" s="1614"/>
      <c r="I136" s="1614"/>
      <c r="J136" s="1614"/>
      <c r="K136" s="1614"/>
      <c r="L136" s="1614"/>
    </row>
    <row r="137" spans="2:12" x14ac:dyDescent="0.2">
      <c r="B137" s="1615"/>
      <c r="C137" s="1615"/>
      <c r="D137" s="1615"/>
      <c r="E137" s="1615"/>
      <c r="F137" s="1615"/>
      <c r="G137" s="1615"/>
      <c r="H137" s="1614"/>
      <c r="I137" s="1614"/>
      <c r="J137" s="1614"/>
      <c r="K137" s="1614"/>
      <c r="L137" s="1614"/>
    </row>
    <row r="138" spans="2:12" x14ac:dyDescent="0.2">
      <c r="B138" s="1615"/>
      <c r="C138" s="1615"/>
      <c r="D138" s="1615"/>
      <c r="E138" s="1615"/>
      <c r="F138" s="1615"/>
      <c r="G138" s="1615"/>
      <c r="H138" s="1614"/>
      <c r="I138" s="1614"/>
      <c r="J138" s="1614"/>
      <c r="K138" s="1614"/>
      <c r="L138" s="1614"/>
    </row>
    <row r="139" spans="2:12" x14ac:dyDescent="0.2">
      <c r="B139" s="1615"/>
      <c r="C139" s="1615"/>
      <c r="D139" s="1615"/>
      <c r="E139" s="1615"/>
      <c r="F139" s="1615"/>
      <c r="G139" s="1615"/>
      <c r="H139" s="1614"/>
      <c r="I139" s="1614"/>
      <c r="J139" s="1614"/>
      <c r="K139" s="1614"/>
      <c r="L139" s="1614"/>
    </row>
    <row r="140" spans="2:12" x14ac:dyDescent="0.2">
      <c r="B140" s="1615"/>
      <c r="C140" s="1615"/>
      <c r="D140" s="1615"/>
      <c r="E140" s="1615"/>
      <c r="F140" s="1615"/>
      <c r="G140" s="1615"/>
      <c r="H140" s="1614"/>
      <c r="I140" s="1614"/>
      <c r="J140" s="1614"/>
      <c r="K140" s="1614"/>
      <c r="L140" s="1614"/>
    </row>
    <row r="141" spans="2:12" x14ac:dyDescent="0.2">
      <c r="B141" s="1615"/>
      <c r="C141" s="1615"/>
      <c r="D141" s="1615"/>
      <c r="E141" s="1615"/>
      <c r="F141" s="1615"/>
      <c r="G141" s="1615"/>
      <c r="H141" s="1614"/>
      <c r="I141" s="1614"/>
      <c r="J141" s="1614"/>
      <c r="K141" s="1614"/>
      <c r="L141" s="1614"/>
    </row>
    <row r="142" spans="2:12" x14ac:dyDescent="0.2">
      <c r="B142" s="1615"/>
      <c r="C142" s="1615"/>
      <c r="D142" s="1615"/>
      <c r="E142" s="1615"/>
      <c r="F142" s="1615"/>
      <c r="G142" s="1615"/>
      <c r="H142" s="1614"/>
      <c r="I142" s="1614"/>
      <c r="J142" s="1614"/>
      <c r="K142" s="1614"/>
      <c r="L142" s="1614"/>
    </row>
    <row r="143" spans="2:12" x14ac:dyDescent="0.2">
      <c r="B143" s="1615"/>
      <c r="C143" s="1615"/>
      <c r="D143" s="1615"/>
      <c r="E143" s="1615"/>
      <c r="F143" s="1615"/>
      <c r="G143" s="1615"/>
      <c r="H143" s="1614"/>
      <c r="I143" s="1614"/>
      <c r="J143" s="1614"/>
      <c r="K143" s="1614"/>
      <c r="L143" s="1614"/>
    </row>
    <row r="144" spans="2:12" x14ac:dyDescent="0.2">
      <c r="B144" s="1615"/>
      <c r="C144" s="1615"/>
      <c r="D144" s="1615"/>
      <c r="E144" s="1615"/>
      <c r="F144" s="1615"/>
      <c r="G144" s="1615"/>
      <c r="H144" s="1614"/>
      <c r="I144" s="1614"/>
      <c r="J144" s="1614"/>
      <c r="K144" s="1614"/>
      <c r="L144" s="1614"/>
    </row>
    <row r="145" spans="2:12" x14ac:dyDescent="0.2">
      <c r="B145" s="1615"/>
      <c r="C145" s="1615"/>
      <c r="D145" s="1615"/>
      <c r="E145" s="1615"/>
      <c r="F145" s="1615"/>
      <c r="G145" s="1615"/>
      <c r="H145" s="1614"/>
      <c r="I145" s="1614"/>
      <c r="J145" s="1614"/>
      <c r="K145" s="1614"/>
      <c r="L145" s="1614"/>
    </row>
    <row r="146" spans="2:12" x14ac:dyDescent="0.2">
      <c r="B146" s="1615"/>
      <c r="C146" s="1615"/>
      <c r="D146" s="1615"/>
      <c r="E146" s="1615"/>
      <c r="F146" s="1615"/>
      <c r="G146" s="1615"/>
      <c r="H146" s="1614"/>
      <c r="I146" s="1614"/>
      <c r="J146" s="1614"/>
      <c r="K146" s="1614"/>
      <c r="L146" s="1614"/>
    </row>
    <row r="147" spans="2:12" x14ac:dyDescent="0.2">
      <c r="B147" s="1615"/>
      <c r="C147" s="1615"/>
      <c r="D147" s="1615"/>
      <c r="E147" s="1615"/>
      <c r="F147" s="1615"/>
      <c r="G147" s="1615"/>
      <c r="H147" s="1614"/>
      <c r="I147" s="1614"/>
      <c r="J147" s="1614"/>
      <c r="K147" s="1614"/>
      <c r="L147" s="1614"/>
    </row>
    <row r="148" spans="2:12" x14ac:dyDescent="0.2">
      <c r="B148" s="1615"/>
      <c r="C148" s="1615"/>
      <c r="D148" s="1615"/>
      <c r="E148" s="1615"/>
      <c r="F148" s="1615"/>
      <c r="G148" s="1615"/>
      <c r="H148" s="1614"/>
      <c r="I148" s="1614"/>
      <c r="J148" s="1614"/>
      <c r="K148" s="1614"/>
      <c r="L148" s="1614"/>
    </row>
    <row r="149" spans="2:12" x14ac:dyDescent="0.2">
      <c r="B149" s="1615"/>
      <c r="C149" s="1615"/>
      <c r="D149" s="1615"/>
      <c r="E149" s="1615"/>
      <c r="F149" s="1615"/>
      <c r="G149" s="1615"/>
      <c r="H149" s="1614"/>
      <c r="I149" s="1614"/>
      <c r="J149" s="1614"/>
      <c r="K149" s="1614"/>
      <c r="L149" s="1614"/>
    </row>
    <row r="150" spans="2:12" x14ac:dyDescent="0.2">
      <c r="B150" s="1615"/>
      <c r="C150" s="1615"/>
      <c r="D150" s="1615"/>
      <c r="E150" s="1615"/>
      <c r="F150" s="1615"/>
      <c r="G150" s="1615"/>
      <c r="H150" s="1614"/>
      <c r="I150" s="1614"/>
      <c r="J150" s="1614"/>
      <c r="K150" s="1614"/>
      <c r="L150" s="1614"/>
    </row>
    <row r="151" spans="2:12" x14ac:dyDescent="0.2">
      <c r="B151" s="1615"/>
      <c r="C151" s="1615"/>
      <c r="D151" s="1615"/>
      <c r="E151" s="1615"/>
      <c r="F151" s="1615"/>
      <c r="G151" s="1615"/>
      <c r="H151" s="1614"/>
      <c r="I151" s="1614"/>
      <c r="J151" s="1614"/>
      <c r="K151" s="1614"/>
      <c r="L151" s="1614"/>
    </row>
    <row r="152" spans="2:12" x14ac:dyDescent="0.2">
      <c r="B152" s="1615"/>
      <c r="C152" s="1615"/>
      <c r="D152" s="1615"/>
      <c r="E152" s="1615"/>
      <c r="F152" s="1615"/>
      <c r="G152" s="1615"/>
      <c r="H152" s="1614"/>
      <c r="I152" s="1614"/>
      <c r="J152" s="1614"/>
      <c r="K152" s="1614"/>
      <c r="L152" s="1614"/>
    </row>
    <row r="153" spans="2:12" x14ac:dyDescent="0.2">
      <c r="B153" s="1615"/>
      <c r="C153" s="1615"/>
      <c r="D153" s="1615"/>
      <c r="E153" s="1615"/>
      <c r="F153" s="1615"/>
      <c r="G153" s="1615"/>
      <c r="H153" s="1614"/>
      <c r="I153" s="1614"/>
      <c r="J153" s="1614"/>
      <c r="K153" s="1614"/>
      <c r="L153" s="1614"/>
    </row>
    <row r="154" spans="2:12" x14ac:dyDescent="0.2">
      <c r="B154" s="1615"/>
      <c r="C154" s="1615"/>
      <c r="D154" s="1615"/>
      <c r="E154" s="1615"/>
      <c r="F154" s="1615"/>
      <c r="G154" s="1615"/>
      <c r="H154" s="1614"/>
      <c r="I154" s="1614"/>
      <c r="J154" s="1614"/>
      <c r="K154" s="1614"/>
      <c r="L154" s="1614"/>
    </row>
    <row r="155" spans="2:12" x14ac:dyDescent="0.2">
      <c r="B155" s="1615"/>
      <c r="C155" s="1615"/>
      <c r="D155" s="1615"/>
      <c r="E155" s="1615"/>
      <c r="F155" s="1615"/>
      <c r="G155" s="1615"/>
      <c r="H155" s="1614"/>
      <c r="I155" s="1614"/>
      <c r="J155" s="1614"/>
      <c r="K155" s="1614"/>
      <c r="L155" s="1614"/>
    </row>
    <row r="156" spans="2:12" x14ac:dyDescent="0.2">
      <c r="B156" s="1615"/>
      <c r="C156" s="1615"/>
      <c r="D156" s="1615"/>
      <c r="E156" s="1615"/>
      <c r="F156" s="1615"/>
      <c r="G156" s="1615"/>
      <c r="H156" s="1614"/>
      <c r="I156" s="1614"/>
      <c r="J156" s="1614"/>
      <c r="K156" s="1614"/>
      <c r="L156" s="1614"/>
    </row>
    <row r="157" spans="2:12" x14ac:dyDescent="0.2">
      <c r="B157" s="1615"/>
      <c r="C157" s="1615"/>
      <c r="D157" s="1615"/>
      <c r="E157" s="1615"/>
      <c r="F157" s="1615"/>
      <c r="G157" s="1615"/>
      <c r="H157" s="1614"/>
      <c r="I157" s="1614"/>
      <c r="J157" s="1614"/>
      <c r="K157" s="1614"/>
      <c r="L157" s="1614"/>
    </row>
    <row r="158" spans="2:12" x14ac:dyDescent="0.2">
      <c r="B158" s="1615"/>
      <c r="C158" s="1615"/>
      <c r="D158" s="1615"/>
      <c r="E158" s="1615"/>
      <c r="F158" s="1615"/>
      <c r="G158" s="1615"/>
      <c r="H158" s="1614"/>
      <c r="I158" s="1614"/>
      <c r="J158" s="1614"/>
      <c r="K158" s="1614"/>
      <c r="L158" s="1614"/>
    </row>
    <row r="159" spans="2:12" x14ac:dyDescent="0.2">
      <c r="B159" s="1615"/>
      <c r="C159" s="1615"/>
      <c r="D159" s="1615"/>
      <c r="E159" s="1615"/>
      <c r="F159" s="1615"/>
      <c r="G159" s="1615"/>
      <c r="H159" s="1614"/>
      <c r="I159" s="1614"/>
      <c r="J159" s="1614"/>
      <c r="K159" s="1614"/>
      <c r="L159" s="1614"/>
    </row>
    <row r="160" spans="2:12" x14ac:dyDescent="0.2">
      <c r="B160" s="1615"/>
      <c r="C160" s="1615"/>
      <c r="D160" s="1615"/>
      <c r="E160" s="1615"/>
      <c r="F160" s="1615"/>
      <c r="G160" s="1615"/>
      <c r="H160" s="1614"/>
      <c r="I160" s="1614"/>
      <c r="J160" s="1614"/>
      <c r="K160" s="1614"/>
      <c r="L160" s="1614"/>
    </row>
    <row r="161" spans="2:12" x14ac:dyDescent="0.2">
      <c r="B161" s="1615"/>
      <c r="C161" s="1615"/>
      <c r="D161" s="1615"/>
      <c r="E161" s="1615"/>
      <c r="F161" s="1615"/>
      <c r="G161" s="1615"/>
      <c r="H161" s="1614"/>
      <c r="I161" s="1614"/>
      <c r="J161" s="1614"/>
      <c r="K161" s="1614"/>
      <c r="L161" s="1614"/>
    </row>
    <row r="162" spans="2:12" x14ac:dyDescent="0.2">
      <c r="B162" s="1615"/>
      <c r="C162" s="1615"/>
      <c r="D162" s="1615"/>
      <c r="E162" s="1615"/>
      <c r="F162" s="1615"/>
      <c r="G162" s="1615"/>
      <c r="H162" s="1614"/>
      <c r="I162" s="1614"/>
      <c r="J162" s="1614"/>
      <c r="K162" s="1614"/>
      <c r="L162" s="1614"/>
    </row>
    <row r="163" spans="2:12" x14ac:dyDescent="0.2">
      <c r="B163" s="1615"/>
      <c r="C163" s="1615"/>
      <c r="D163" s="1615"/>
      <c r="E163" s="1615"/>
      <c r="F163" s="1615"/>
      <c r="G163" s="1615"/>
      <c r="H163" s="1614"/>
      <c r="I163" s="1614"/>
      <c r="J163" s="1614"/>
      <c r="K163" s="1614"/>
      <c r="L163" s="1614"/>
    </row>
    <row r="164" spans="2:12" x14ac:dyDescent="0.2">
      <c r="B164" s="1615"/>
      <c r="C164" s="1615"/>
      <c r="D164" s="1615"/>
      <c r="E164" s="1615"/>
      <c r="F164" s="1615"/>
      <c r="G164" s="1615"/>
      <c r="H164" s="1614"/>
      <c r="I164" s="1614"/>
      <c r="J164" s="1614"/>
      <c r="K164" s="1614"/>
      <c r="L164" s="1614"/>
    </row>
    <row r="165" spans="2:12" x14ac:dyDescent="0.2">
      <c r="B165" s="1615"/>
      <c r="C165" s="1615"/>
      <c r="D165" s="1615"/>
      <c r="E165" s="1615"/>
      <c r="F165" s="1615"/>
      <c r="G165" s="1615"/>
      <c r="H165" s="1614"/>
      <c r="I165" s="1614"/>
      <c r="J165" s="1614"/>
      <c r="K165" s="1614"/>
      <c r="L165" s="1614"/>
    </row>
    <row r="166" spans="2:12" x14ac:dyDescent="0.2">
      <c r="B166" s="1615"/>
      <c r="C166" s="1615"/>
      <c r="D166" s="1615"/>
      <c r="E166" s="1615"/>
      <c r="F166" s="1615"/>
      <c r="G166" s="1615"/>
      <c r="H166" s="1614"/>
      <c r="I166" s="1614"/>
      <c r="J166" s="1614"/>
      <c r="K166" s="1614"/>
      <c r="L166" s="1614"/>
    </row>
    <row r="167" spans="2:12" x14ac:dyDescent="0.2">
      <c r="B167" s="1615"/>
      <c r="C167" s="1615"/>
      <c r="D167" s="1615"/>
      <c r="E167" s="1615"/>
      <c r="F167" s="1615"/>
      <c r="G167" s="1615"/>
      <c r="H167" s="1614"/>
      <c r="I167" s="1614"/>
      <c r="J167" s="1614"/>
      <c r="K167" s="1614"/>
      <c r="L167" s="1614"/>
    </row>
    <row r="168" spans="2:12" x14ac:dyDescent="0.2">
      <c r="B168" s="1615"/>
      <c r="C168" s="1615"/>
      <c r="D168" s="1615"/>
      <c r="E168" s="1615"/>
      <c r="F168" s="1615"/>
      <c r="G168" s="1615"/>
      <c r="H168" s="1614"/>
      <c r="I168" s="1614"/>
      <c r="J168" s="1614"/>
      <c r="K168" s="1614"/>
      <c r="L168" s="1614"/>
    </row>
    <row r="169" spans="2:12" x14ac:dyDescent="0.2">
      <c r="B169" s="1615"/>
      <c r="C169" s="1615"/>
      <c r="D169" s="1615"/>
      <c r="E169" s="1615"/>
      <c r="F169" s="1615"/>
      <c r="G169" s="1615"/>
      <c r="H169" s="1614"/>
      <c r="I169" s="1614"/>
      <c r="J169" s="1614"/>
      <c r="K169" s="1614"/>
      <c r="L169" s="1614"/>
    </row>
    <row r="170" spans="2:12" x14ac:dyDescent="0.2">
      <c r="B170" s="1615"/>
      <c r="C170" s="1615"/>
      <c r="D170" s="1615"/>
      <c r="E170" s="1615"/>
      <c r="F170" s="1615"/>
      <c r="G170" s="1615"/>
      <c r="H170" s="1614"/>
      <c r="I170" s="1614"/>
      <c r="J170" s="1614"/>
      <c r="K170" s="1614"/>
      <c r="L170" s="1614"/>
    </row>
    <row r="171" spans="2:12" x14ac:dyDescent="0.2">
      <c r="B171" s="1615"/>
      <c r="C171" s="1615"/>
      <c r="D171" s="1615"/>
      <c r="E171" s="1615"/>
      <c r="F171" s="1615"/>
      <c r="G171" s="1615"/>
      <c r="H171" s="1614"/>
      <c r="I171" s="1614"/>
      <c r="J171" s="1614"/>
      <c r="K171" s="1614"/>
      <c r="L171" s="1614"/>
    </row>
    <row r="172" spans="2:12" x14ac:dyDescent="0.2">
      <c r="B172" s="1615"/>
      <c r="C172" s="1615"/>
      <c r="D172" s="1615"/>
      <c r="E172" s="1615"/>
      <c r="F172" s="1615"/>
      <c r="G172" s="1615"/>
      <c r="H172" s="1614"/>
      <c r="I172" s="1614"/>
      <c r="J172" s="1614"/>
      <c r="K172" s="1614"/>
      <c r="L172" s="1614"/>
    </row>
    <row r="173" spans="2:12" x14ac:dyDescent="0.2">
      <c r="B173" s="1615"/>
      <c r="C173" s="1615"/>
      <c r="D173" s="1615"/>
      <c r="E173" s="1615"/>
      <c r="F173" s="1615"/>
      <c r="G173" s="1615"/>
      <c r="H173" s="1614"/>
      <c r="I173" s="1614"/>
      <c r="J173" s="1614"/>
      <c r="K173" s="1614"/>
      <c r="L173" s="1614"/>
    </row>
    <row r="174" spans="2:12" x14ac:dyDescent="0.2">
      <c r="B174" s="1615"/>
      <c r="C174" s="1615"/>
      <c r="D174" s="1615"/>
      <c r="E174" s="1615"/>
      <c r="F174" s="1615"/>
      <c r="G174" s="1615"/>
      <c r="H174" s="1614"/>
      <c r="I174" s="1614"/>
      <c r="J174" s="1614"/>
      <c r="K174" s="1614"/>
      <c r="L174" s="1614"/>
    </row>
    <row r="175" spans="2:12" x14ac:dyDescent="0.2">
      <c r="B175" s="1615"/>
      <c r="C175" s="1615"/>
      <c r="D175" s="1615"/>
      <c r="E175" s="1615"/>
      <c r="F175" s="1615"/>
      <c r="G175" s="1615"/>
      <c r="H175" s="1614"/>
      <c r="I175" s="1614"/>
      <c r="J175" s="1614"/>
      <c r="K175" s="1614"/>
      <c r="L175" s="1614"/>
    </row>
    <row r="176" spans="2:12" x14ac:dyDescent="0.2">
      <c r="B176" s="1615"/>
      <c r="C176" s="1615"/>
      <c r="D176" s="1615"/>
      <c r="E176" s="1615"/>
      <c r="F176" s="1615"/>
      <c r="G176" s="1615"/>
      <c r="H176" s="1614"/>
      <c r="I176" s="1614"/>
      <c r="J176" s="1614"/>
      <c r="K176" s="1614"/>
      <c r="L176" s="1614"/>
    </row>
    <row r="177" spans="2:12" x14ac:dyDescent="0.2">
      <c r="B177" s="1615"/>
      <c r="C177" s="1615"/>
      <c r="D177" s="1615"/>
      <c r="E177" s="1615"/>
      <c r="F177" s="1615"/>
      <c r="G177" s="1615"/>
      <c r="H177" s="1614"/>
      <c r="I177" s="1614"/>
      <c r="J177" s="1614"/>
      <c r="K177" s="1614"/>
      <c r="L177" s="1614"/>
    </row>
    <row r="178" spans="2:12" x14ac:dyDescent="0.2">
      <c r="B178" s="1615"/>
      <c r="C178" s="1615"/>
      <c r="D178" s="1615"/>
      <c r="E178" s="1615"/>
      <c r="F178" s="1615"/>
      <c r="G178" s="1615"/>
      <c r="H178" s="1614"/>
      <c r="I178" s="1614"/>
      <c r="J178" s="1614"/>
      <c r="K178" s="1614"/>
      <c r="L178" s="1614"/>
    </row>
    <row r="179" spans="2:12" x14ac:dyDescent="0.2">
      <c r="B179" s="1615"/>
      <c r="C179" s="1615"/>
      <c r="D179" s="1615"/>
      <c r="E179" s="1615"/>
      <c r="F179" s="1615"/>
      <c r="G179" s="1615"/>
      <c r="H179" s="1614"/>
      <c r="I179" s="1614"/>
      <c r="J179" s="1614"/>
      <c r="K179" s="1614"/>
      <c r="L179" s="1614"/>
    </row>
    <row r="180" spans="2:12" x14ac:dyDescent="0.2">
      <c r="B180" s="1615"/>
      <c r="C180" s="1615"/>
      <c r="D180" s="1615"/>
      <c r="E180" s="1615"/>
      <c r="F180" s="1615"/>
      <c r="G180" s="1615"/>
      <c r="H180" s="1614"/>
      <c r="I180" s="1614"/>
      <c r="J180" s="1614"/>
      <c r="K180" s="1614"/>
      <c r="L180" s="1614"/>
    </row>
    <row r="181" spans="2:12" x14ac:dyDescent="0.2">
      <c r="B181" s="1615"/>
      <c r="C181" s="1615"/>
      <c r="D181" s="1615"/>
      <c r="E181" s="1615"/>
      <c r="F181" s="1615"/>
      <c r="G181" s="1615"/>
      <c r="H181" s="1614"/>
      <c r="I181" s="1614"/>
      <c r="J181" s="1614"/>
      <c r="K181" s="1614"/>
      <c r="L181" s="1614"/>
    </row>
    <row r="182" spans="2:12" x14ac:dyDescent="0.2">
      <c r="B182" s="1615"/>
      <c r="C182" s="1615"/>
      <c r="D182" s="1615"/>
      <c r="E182" s="1615"/>
      <c r="F182" s="1615"/>
      <c r="G182" s="1615"/>
      <c r="H182" s="1614"/>
      <c r="I182" s="1614"/>
      <c r="J182" s="1614"/>
      <c r="K182" s="1614"/>
      <c r="L182" s="1614"/>
    </row>
    <row r="183" spans="2:12" x14ac:dyDescent="0.2">
      <c r="B183" s="1615"/>
      <c r="C183" s="1615"/>
      <c r="D183" s="1615"/>
      <c r="E183" s="1615"/>
      <c r="F183" s="1615"/>
      <c r="G183" s="1615"/>
      <c r="H183" s="1614"/>
      <c r="I183" s="1614"/>
      <c r="J183" s="1614"/>
      <c r="K183" s="1614"/>
      <c r="L183" s="1614"/>
    </row>
    <row r="184" spans="2:12" x14ac:dyDescent="0.2">
      <c r="B184" s="1615"/>
      <c r="C184" s="1615"/>
      <c r="D184" s="1615"/>
      <c r="E184" s="1615"/>
      <c r="F184" s="1615"/>
      <c r="G184" s="1615"/>
      <c r="H184" s="1614"/>
      <c r="I184" s="1614"/>
      <c r="J184" s="1614"/>
      <c r="K184" s="1614"/>
      <c r="L184" s="1614"/>
    </row>
    <row r="185" spans="2:12" x14ac:dyDescent="0.2">
      <c r="B185" s="1615"/>
      <c r="C185" s="1615"/>
      <c r="D185" s="1615"/>
      <c r="E185" s="1615"/>
      <c r="F185" s="1615"/>
      <c r="G185" s="1615"/>
      <c r="H185" s="1614"/>
      <c r="I185" s="1614"/>
      <c r="J185" s="1614"/>
      <c r="K185" s="1614"/>
      <c r="L185" s="1614"/>
    </row>
    <row r="186" spans="2:12" x14ac:dyDescent="0.2">
      <c r="B186" s="1615"/>
      <c r="C186" s="1615"/>
      <c r="D186" s="1615"/>
      <c r="E186" s="1615"/>
      <c r="F186" s="1615"/>
      <c r="G186" s="1615"/>
      <c r="H186" s="1614"/>
      <c r="I186" s="1614"/>
      <c r="J186" s="1614"/>
      <c r="K186" s="1614"/>
      <c r="L186" s="1614"/>
    </row>
    <row r="187" spans="2:12" x14ac:dyDescent="0.2">
      <c r="B187" s="1615"/>
      <c r="C187" s="1615"/>
      <c r="D187" s="1615"/>
      <c r="E187" s="1615"/>
      <c r="F187" s="1615"/>
      <c r="G187" s="1615"/>
      <c r="H187" s="1614"/>
      <c r="I187" s="1614"/>
      <c r="J187" s="1614"/>
      <c r="K187" s="1614"/>
      <c r="L187" s="1614"/>
    </row>
    <row r="188" spans="2:12" x14ac:dyDescent="0.2">
      <c r="B188" s="1615"/>
      <c r="C188" s="1615"/>
      <c r="D188" s="1615"/>
      <c r="E188" s="1615"/>
      <c r="F188" s="1615"/>
      <c r="G188" s="1615"/>
      <c r="H188" s="1614"/>
      <c r="I188" s="1614"/>
      <c r="J188" s="1614"/>
      <c r="K188" s="1614"/>
      <c r="L188" s="1614"/>
    </row>
    <row r="189" spans="2:12" x14ac:dyDescent="0.2">
      <c r="B189" s="1615"/>
      <c r="C189" s="1615"/>
      <c r="D189" s="1615"/>
      <c r="E189" s="1615"/>
      <c r="F189" s="1615"/>
      <c r="G189" s="1615"/>
      <c r="H189" s="1614"/>
      <c r="I189" s="1614"/>
      <c r="J189" s="1614"/>
      <c r="K189" s="1614"/>
      <c r="L189" s="1614"/>
    </row>
    <row r="190" spans="2:12" x14ac:dyDescent="0.2">
      <c r="B190" s="1615"/>
      <c r="C190" s="1615"/>
      <c r="D190" s="1615"/>
      <c r="E190" s="1615"/>
      <c r="F190" s="1615"/>
      <c r="G190" s="1615"/>
      <c r="H190" s="1614"/>
      <c r="I190" s="1614"/>
      <c r="J190" s="1614"/>
      <c r="K190" s="1614"/>
      <c r="L190" s="1614"/>
    </row>
    <row r="191" spans="2:12" x14ac:dyDescent="0.2">
      <c r="B191" s="1615"/>
      <c r="C191" s="1615"/>
      <c r="D191" s="1615"/>
      <c r="E191" s="1615"/>
      <c r="F191" s="1615"/>
      <c r="G191" s="1615"/>
      <c r="H191" s="1614"/>
      <c r="I191" s="1614"/>
      <c r="J191" s="1614"/>
      <c r="K191" s="1614"/>
      <c r="L191" s="1614"/>
    </row>
    <row r="192" spans="2:12" x14ac:dyDescent="0.2">
      <c r="B192" s="1615"/>
      <c r="C192" s="1615"/>
      <c r="D192" s="1615"/>
      <c r="E192" s="1615"/>
      <c r="F192" s="1615"/>
      <c r="G192" s="1615"/>
      <c r="H192" s="1614"/>
      <c r="I192" s="1614"/>
      <c r="J192" s="1614"/>
      <c r="K192" s="1614"/>
      <c r="L192" s="1614"/>
    </row>
    <row r="193" spans="2:12" x14ac:dyDescent="0.2">
      <c r="B193" s="1615"/>
      <c r="C193" s="1615"/>
      <c r="D193" s="1615"/>
      <c r="E193" s="1615"/>
      <c r="F193" s="1615"/>
      <c r="G193" s="1615"/>
      <c r="H193" s="1614"/>
      <c r="I193" s="1614"/>
      <c r="J193" s="1614"/>
      <c r="K193" s="1614"/>
      <c r="L193" s="1614"/>
    </row>
    <row r="194" spans="2:12" x14ac:dyDescent="0.2">
      <c r="B194" s="1615"/>
      <c r="C194" s="1615"/>
      <c r="D194" s="1615"/>
      <c r="E194" s="1615"/>
      <c r="F194" s="1615"/>
      <c r="G194" s="1615"/>
      <c r="H194" s="1614"/>
      <c r="I194" s="1614"/>
      <c r="J194" s="1614"/>
      <c r="K194" s="1614"/>
      <c r="L194" s="1614"/>
    </row>
    <row r="195" spans="2:12" x14ac:dyDescent="0.2">
      <c r="B195" s="1615"/>
      <c r="C195" s="1615"/>
      <c r="D195" s="1615"/>
      <c r="E195" s="1615"/>
      <c r="F195" s="1615"/>
      <c r="G195" s="1615"/>
      <c r="H195" s="1614"/>
      <c r="I195" s="1614"/>
      <c r="J195" s="1614"/>
      <c r="K195" s="1614"/>
      <c r="L195" s="1614"/>
    </row>
    <row r="196" spans="2:12" x14ac:dyDescent="0.2">
      <c r="B196" s="1615"/>
      <c r="C196" s="1615"/>
      <c r="D196" s="1615"/>
      <c r="E196" s="1615"/>
      <c r="F196" s="1615"/>
      <c r="G196" s="1615"/>
      <c r="H196" s="1614"/>
      <c r="I196" s="1614"/>
      <c r="J196" s="1614"/>
      <c r="K196" s="1614"/>
      <c r="L196" s="1614"/>
    </row>
    <row r="197" spans="2:12" x14ac:dyDescent="0.2">
      <c r="B197" s="1615"/>
      <c r="C197" s="1615"/>
      <c r="D197" s="1615"/>
      <c r="E197" s="1615"/>
      <c r="F197" s="1615"/>
      <c r="G197" s="1615"/>
      <c r="H197" s="1614"/>
      <c r="I197" s="1614"/>
      <c r="J197" s="1614"/>
      <c r="K197" s="1614"/>
      <c r="L197" s="1614"/>
    </row>
    <row r="198" spans="2:12" x14ac:dyDescent="0.2">
      <c r="B198" s="1615"/>
      <c r="C198" s="1615"/>
      <c r="D198" s="1615"/>
      <c r="E198" s="1615"/>
      <c r="F198" s="1615"/>
      <c r="G198" s="1615"/>
      <c r="H198" s="1614"/>
      <c r="I198" s="1614"/>
      <c r="J198" s="1614"/>
      <c r="K198" s="1614"/>
      <c r="L198" s="1614"/>
    </row>
    <row r="199" spans="2:12" x14ac:dyDescent="0.2">
      <c r="B199" s="1615"/>
      <c r="C199" s="1615"/>
      <c r="D199" s="1615"/>
      <c r="E199" s="1615"/>
      <c r="F199" s="1615"/>
      <c r="G199" s="1615"/>
      <c r="H199" s="1614"/>
      <c r="I199" s="1614"/>
      <c r="J199" s="1614"/>
      <c r="K199" s="1614"/>
      <c r="L199" s="1614"/>
    </row>
    <row r="200" spans="2:12" x14ac:dyDescent="0.2">
      <c r="B200" s="1615"/>
      <c r="C200" s="1615"/>
      <c r="D200" s="1615"/>
      <c r="E200" s="1615"/>
      <c r="F200" s="1615"/>
      <c r="G200" s="1615"/>
      <c r="H200" s="1614"/>
      <c r="I200" s="1614"/>
      <c r="J200" s="1614"/>
      <c r="K200" s="1614"/>
      <c r="L200" s="1614"/>
    </row>
    <row r="201" spans="2:12" x14ac:dyDescent="0.2">
      <c r="B201" s="1615"/>
      <c r="C201" s="1615"/>
      <c r="D201" s="1615"/>
      <c r="E201" s="1615"/>
      <c r="F201" s="1615"/>
      <c r="G201" s="1615"/>
      <c r="H201" s="1614"/>
      <c r="I201" s="1614"/>
      <c r="J201" s="1614"/>
      <c r="K201" s="1614"/>
      <c r="L201" s="1614"/>
    </row>
    <row r="202" spans="2:12" x14ac:dyDescent="0.2">
      <c r="B202" s="1615"/>
      <c r="C202" s="1615"/>
      <c r="D202" s="1615"/>
      <c r="E202" s="1615"/>
      <c r="F202" s="1615"/>
      <c r="G202" s="1615"/>
      <c r="H202" s="1614"/>
      <c r="I202" s="1614"/>
      <c r="J202" s="1614"/>
      <c r="K202" s="1614"/>
      <c r="L202" s="1614"/>
    </row>
    <row r="203" spans="2:12" x14ac:dyDescent="0.2">
      <c r="B203" s="1615"/>
      <c r="C203" s="1615"/>
      <c r="D203" s="1615"/>
      <c r="E203" s="1615"/>
      <c r="F203" s="1615"/>
      <c r="G203" s="1615"/>
      <c r="H203" s="1614"/>
      <c r="I203" s="1614"/>
      <c r="J203" s="1614"/>
      <c r="K203" s="1614"/>
      <c r="L203" s="1614"/>
    </row>
    <row r="204" spans="2:12" x14ac:dyDescent="0.2">
      <c r="B204" s="1615"/>
      <c r="C204" s="1615"/>
      <c r="D204" s="1615"/>
      <c r="E204" s="1615"/>
      <c r="F204" s="1615"/>
      <c r="G204" s="1615"/>
      <c r="H204" s="1614"/>
      <c r="I204" s="1614"/>
      <c r="J204" s="1614"/>
      <c r="K204" s="1614"/>
      <c r="L204" s="1614"/>
    </row>
    <row r="205" spans="2:12" x14ac:dyDescent="0.2">
      <c r="B205" s="1615"/>
      <c r="C205" s="1615"/>
      <c r="D205" s="1615"/>
      <c r="E205" s="1615"/>
      <c r="F205" s="1615"/>
      <c r="G205" s="1615"/>
      <c r="H205" s="1614"/>
      <c r="I205" s="1614"/>
      <c r="J205" s="1614"/>
      <c r="K205" s="1614"/>
      <c r="L205" s="1614"/>
    </row>
    <row r="206" spans="2:12" x14ac:dyDescent="0.2">
      <c r="B206" s="1615"/>
      <c r="C206" s="1615"/>
      <c r="D206" s="1615"/>
      <c r="E206" s="1615"/>
      <c r="F206" s="1615"/>
      <c r="G206" s="1615"/>
      <c r="H206" s="1614"/>
      <c r="I206" s="1614"/>
      <c r="J206" s="1614"/>
      <c r="K206" s="1614"/>
      <c r="L206" s="1614"/>
    </row>
    <row r="207" spans="2:12" x14ac:dyDescent="0.2">
      <c r="B207" s="1615"/>
      <c r="C207" s="1615"/>
      <c r="D207" s="1615"/>
      <c r="E207" s="1615"/>
      <c r="F207" s="1615"/>
      <c r="G207" s="1615"/>
      <c r="H207" s="1614"/>
      <c r="I207" s="1614"/>
      <c r="J207" s="1614"/>
      <c r="K207" s="1614"/>
      <c r="L207" s="1614"/>
    </row>
    <row r="208" spans="2:12" x14ac:dyDescent="0.2">
      <c r="B208" s="1615"/>
      <c r="C208" s="1615"/>
      <c r="D208" s="1615"/>
      <c r="E208" s="1615"/>
      <c r="F208" s="1615"/>
      <c r="G208" s="1615"/>
      <c r="H208" s="1614"/>
      <c r="I208" s="1614"/>
      <c r="J208" s="1614"/>
      <c r="K208" s="1614"/>
      <c r="L208" s="1614"/>
    </row>
    <row r="209" spans="2:12" x14ac:dyDescent="0.2">
      <c r="B209" s="1615"/>
      <c r="C209" s="1615"/>
      <c r="D209" s="1615"/>
      <c r="E209" s="1615"/>
      <c r="F209" s="1615"/>
      <c r="G209" s="1615"/>
      <c r="H209" s="1614"/>
      <c r="I209" s="1614"/>
      <c r="J209" s="1614"/>
      <c r="K209" s="1614"/>
      <c r="L209" s="1614"/>
    </row>
    <row r="210" spans="2:12" x14ac:dyDescent="0.2">
      <c r="B210" s="1615"/>
      <c r="C210" s="1615"/>
      <c r="D210" s="1615"/>
      <c r="E210" s="1615"/>
      <c r="F210" s="1615"/>
      <c r="G210" s="1615"/>
      <c r="H210" s="1614"/>
      <c r="I210" s="1614"/>
      <c r="J210" s="1614"/>
      <c r="K210" s="1614"/>
      <c r="L210" s="1614"/>
    </row>
    <row r="211" spans="2:12" x14ac:dyDescent="0.2">
      <c r="B211" s="1615"/>
      <c r="C211" s="1615"/>
      <c r="D211" s="1615"/>
      <c r="E211" s="1615"/>
      <c r="F211" s="1615"/>
      <c r="G211" s="1615"/>
      <c r="H211" s="1614"/>
      <c r="I211" s="1614"/>
      <c r="J211" s="1614"/>
      <c r="K211" s="1614"/>
      <c r="L211" s="1614"/>
    </row>
    <row r="212" spans="2:12" x14ac:dyDescent="0.2">
      <c r="B212" s="1615"/>
      <c r="C212" s="1615"/>
      <c r="D212" s="1615"/>
      <c r="E212" s="1615"/>
      <c r="F212" s="1615"/>
      <c r="G212" s="1615"/>
      <c r="H212" s="1614"/>
      <c r="I212" s="1614"/>
      <c r="J212" s="1614"/>
      <c r="K212" s="1614"/>
      <c r="L212" s="1614"/>
    </row>
    <row r="213" spans="2:12" x14ac:dyDescent="0.2">
      <c r="B213" s="1615"/>
      <c r="C213" s="1615"/>
      <c r="D213" s="1615"/>
      <c r="E213" s="1615"/>
      <c r="F213" s="1615"/>
      <c r="G213" s="1615"/>
      <c r="H213" s="1614"/>
      <c r="I213" s="1614"/>
      <c r="J213" s="1614"/>
      <c r="K213" s="1614"/>
      <c r="L213" s="1614"/>
    </row>
    <row r="214" spans="2:12" x14ac:dyDescent="0.2">
      <c r="B214" s="1615"/>
      <c r="C214" s="1615"/>
      <c r="D214" s="1615"/>
      <c r="E214" s="1615"/>
      <c r="F214" s="1615"/>
      <c r="G214" s="1615"/>
      <c r="H214" s="1614"/>
      <c r="I214" s="1614"/>
      <c r="J214" s="1614"/>
      <c r="K214" s="1614"/>
      <c r="L214" s="1614"/>
    </row>
    <row r="215" spans="2:12" x14ac:dyDescent="0.2">
      <c r="B215" s="1615"/>
      <c r="C215" s="1615"/>
      <c r="D215" s="1615"/>
      <c r="E215" s="1615"/>
      <c r="F215" s="1615"/>
      <c r="G215" s="1615"/>
      <c r="H215" s="1614"/>
      <c r="I215" s="1614"/>
      <c r="J215" s="1614"/>
      <c r="K215" s="1614"/>
      <c r="L215" s="1614"/>
    </row>
    <row r="216" spans="2:12" x14ac:dyDescent="0.2">
      <c r="B216" s="1615"/>
      <c r="C216" s="1615"/>
      <c r="D216" s="1615"/>
      <c r="E216" s="1615"/>
      <c r="F216" s="1615"/>
      <c r="G216" s="1615"/>
      <c r="H216" s="1614"/>
      <c r="I216" s="1614"/>
      <c r="J216" s="1614"/>
      <c r="K216" s="1614"/>
      <c r="L216" s="1614"/>
    </row>
    <row r="217" spans="2:12" x14ac:dyDescent="0.2">
      <c r="B217" s="1615"/>
      <c r="C217" s="1615"/>
      <c r="D217" s="1615"/>
      <c r="E217" s="1615"/>
      <c r="F217" s="1615"/>
      <c r="G217" s="1615"/>
      <c r="H217" s="1614"/>
      <c r="I217" s="1614"/>
      <c r="J217" s="1614"/>
      <c r="K217" s="1614"/>
      <c r="L217" s="1614"/>
    </row>
    <row r="218" spans="2:12" x14ac:dyDescent="0.2">
      <c r="B218" s="1615"/>
      <c r="C218" s="1615"/>
      <c r="D218" s="1615"/>
      <c r="E218" s="1615"/>
      <c r="F218" s="1615"/>
      <c r="G218" s="1615"/>
      <c r="H218" s="1614"/>
      <c r="I218" s="1614"/>
      <c r="J218" s="1614"/>
      <c r="K218" s="1614"/>
      <c r="L218" s="1614"/>
    </row>
    <row r="219" spans="2:12" x14ac:dyDescent="0.2">
      <c r="B219" s="1615"/>
      <c r="C219" s="1615"/>
      <c r="D219" s="1615"/>
      <c r="E219" s="1615"/>
      <c r="F219" s="1615"/>
      <c r="G219" s="1615"/>
      <c r="H219" s="1614"/>
      <c r="I219" s="1614"/>
      <c r="J219" s="1614"/>
      <c r="K219" s="1614"/>
      <c r="L219" s="1614"/>
    </row>
    <row r="220" spans="2:12" x14ac:dyDescent="0.2">
      <c r="B220" s="1615"/>
      <c r="C220" s="1615"/>
      <c r="D220" s="1615"/>
      <c r="E220" s="1615"/>
      <c r="F220" s="1615"/>
      <c r="G220" s="1615"/>
      <c r="H220" s="1614"/>
      <c r="I220" s="1614"/>
      <c r="J220" s="1614"/>
      <c r="K220" s="1614"/>
      <c r="L220" s="1614"/>
    </row>
    <row r="221" spans="2:12" x14ac:dyDescent="0.2">
      <c r="B221" s="1615"/>
      <c r="C221" s="1615"/>
      <c r="D221" s="1615"/>
      <c r="E221" s="1615"/>
      <c r="F221" s="1615"/>
      <c r="G221" s="1615"/>
      <c r="H221" s="1614"/>
      <c r="I221" s="1614"/>
      <c r="J221" s="1614"/>
      <c r="K221" s="1614"/>
      <c r="L221" s="1614"/>
    </row>
    <row r="222" spans="2:12" x14ac:dyDescent="0.2">
      <c r="B222" s="1615"/>
      <c r="C222" s="1615"/>
      <c r="D222" s="1615"/>
      <c r="E222" s="1615"/>
      <c r="F222" s="1615"/>
      <c r="G222" s="1615"/>
      <c r="H222" s="1614"/>
      <c r="I222" s="1614"/>
      <c r="J222" s="1614"/>
      <c r="K222" s="1614"/>
      <c r="L222" s="1614"/>
    </row>
    <row r="223" spans="2:12" x14ac:dyDescent="0.2">
      <c r="B223" s="1615"/>
      <c r="C223" s="1615"/>
      <c r="D223" s="1615"/>
      <c r="E223" s="1615"/>
      <c r="F223" s="1615"/>
      <c r="G223" s="1615"/>
      <c r="H223" s="1614"/>
      <c r="I223" s="1614"/>
      <c r="J223" s="1614"/>
      <c r="K223" s="1614"/>
      <c r="L223" s="1614"/>
    </row>
    <row r="224" spans="2:12" x14ac:dyDescent="0.2">
      <c r="B224" s="1615"/>
      <c r="C224" s="1615"/>
      <c r="D224" s="1615"/>
      <c r="E224" s="1615"/>
      <c r="F224" s="1615"/>
      <c r="G224" s="1615"/>
      <c r="H224" s="1614"/>
      <c r="I224" s="1614"/>
      <c r="J224" s="1614"/>
      <c r="K224" s="1614"/>
      <c r="L224" s="1614"/>
    </row>
    <row r="225" spans="2:12" x14ac:dyDescent="0.2">
      <c r="B225" s="1615"/>
      <c r="C225" s="1615"/>
      <c r="D225" s="1615"/>
      <c r="E225" s="1615"/>
      <c r="F225" s="1615"/>
      <c r="G225" s="1615"/>
      <c r="H225" s="1614"/>
      <c r="I225" s="1614"/>
      <c r="J225" s="1614"/>
      <c r="K225" s="1614"/>
      <c r="L225" s="1614"/>
    </row>
    <row r="226" spans="2:12" x14ac:dyDescent="0.2">
      <c r="B226" s="1615"/>
      <c r="C226" s="1615"/>
      <c r="D226" s="1615"/>
      <c r="E226" s="1615"/>
      <c r="F226" s="1615"/>
      <c r="G226" s="1615"/>
      <c r="H226" s="1614"/>
      <c r="I226" s="1614"/>
      <c r="J226" s="1614"/>
      <c r="K226" s="1614"/>
      <c r="L226" s="1614"/>
    </row>
    <row r="227" spans="2:12" x14ac:dyDescent="0.2">
      <c r="B227" s="1615"/>
      <c r="C227" s="1615"/>
      <c r="D227" s="1615"/>
      <c r="E227" s="1615"/>
      <c r="F227" s="1615"/>
      <c r="G227" s="1615"/>
      <c r="H227" s="1614"/>
      <c r="I227" s="1614"/>
      <c r="J227" s="1614"/>
      <c r="K227" s="1614"/>
      <c r="L227" s="1614"/>
    </row>
    <row r="228" spans="2:12" x14ac:dyDescent="0.2">
      <c r="B228" s="1615"/>
      <c r="C228" s="1615"/>
      <c r="D228" s="1615"/>
      <c r="E228" s="1615"/>
      <c r="F228" s="1615"/>
      <c r="G228" s="1615"/>
      <c r="H228" s="1614"/>
      <c r="I228" s="1614"/>
      <c r="J228" s="1614"/>
      <c r="K228" s="1614"/>
      <c r="L228" s="1614"/>
    </row>
    <row r="229" spans="2:12" x14ac:dyDescent="0.2">
      <c r="B229" s="1615"/>
      <c r="C229" s="1615"/>
      <c r="D229" s="1615"/>
      <c r="E229" s="1615"/>
      <c r="F229" s="1615"/>
      <c r="G229" s="1615"/>
      <c r="H229" s="1614"/>
      <c r="I229" s="1614"/>
      <c r="J229" s="1614"/>
      <c r="K229" s="1614"/>
      <c r="L229" s="1614"/>
    </row>
    <row r="230" spans="2:12" x14ac:dyDescent="0.2">
      <c r="B230" s="1615"/>
      <c r="C230" s="1615"/>
      <c r="D230" s="1615"/>
      <c r="E230" s="1615"/>
      <c r="F230" s="1615"/>
      <c r="G230" s="1615"/>
      <c r="H230" s="1614"/>
      <c r="I230" s="1614"/>
      <c r="J230" s="1614"/>
      <c r="K230" s="1614"/>
      <c r="L230" s="1614"/>
    </row>
    <row r="231" spans="2:12" x14ac:dyDescent="0.2">
      <c r="B231" s="1615"/>
      <c r="C231" s="1615"/>
      <c r="D231" s="1615"/>
      <c r="E231" s="1615"/>
      <c r="F231" s="1615"/>
      <c r="G231" s="1615"/>
      <c r="H231" s="1614"/>
      <c r="I231" s="1614"/>
      <c r="J231" s="1614"/>
      <c r="K231" s="1614"/>
      <c r="L231" s="1614"/>
    </row>
    <row r="232" spans="2:12" x14ac:dyDescent="0.2">
      <c r="B232" s="1615"/>
      <c r="C232" s="1615"/>
      <c r="D232" s="1615"/>
      <c r="E232" s="1615"/>
      <c r="F232" s="1615"/>
      <c r="G232" s="1615"/>
      <c r="H232" s="1614"/>
      <c r="I232" s="1614"/>
      <c r="J232" s="1614"/>
      <c r="K232" s="1614"/>
      <c r="L232" s="1614"/>
    </row>
    <row r="233" spans="2:12" x14ac:dyDescent="0.2">
      <c r="B233" s="1615"/>
      <c r="C233" s="1615"/>
      <c r="D233" s="1615"/>
      <c r="E233" s="1615"/>
      <c r="F233" s="1615"/>
      <c r="G233" s="1615"/>
      <c r="H233" s="1614"/>
      <c r="I233" s="1614"/>
      <c r="J233" s="1614"/>
      <c r="K233" s="1614"/>
      <c r="L233" s="1614"/>
    </row>
    <row r="234" spans="2:12" x14ac:dyDescent="0.2">
      <c r="B234" s="1615"/>
      <c r="C234" s="1615"/>
      <c r="D234" s="1615"/>
      <c r="E234" s="1615"/>
      <c r="F234" s="1615"/>
      <c r="G234" s="1615"/>
      <c r="H234" s="1614"/>
      <c r="I234" s="1614"/>
      <c r="J234" s="1614"/>
      <c r="K234" s="1614"/>
      <c r="L234" s="1614"/>
    </row>
    <row r="235" spans="2:12" x14ac:dyDescent="0.2">
      <c r="B235" s="1615"/>
      <c r="C235" s="1615"/>
      <c r="D235" s="1615"/>
      <c r="E235" s="1615"/>
      <c r="F235" s="1615"/>
      <c r="G235" s="1615"/>
      <c r="H235" s="1614"/>
      <c r="I235" s="1614"/>
      <c r="J235" s="1614"/>
      <c r="K235" s="1614"/>
      <c r="L235" s="1614"/>
    </row>
    <row r="236" spans="2:12" x14ac:dyDescent="0.2">
      <c r="B236" s="1615"/>
      <c r="C236" s="1615"/>
      <c r="D236" s="1615"/>
      <c r="E236" s="1615"/>
      <c r="F236" s="1615"/>
      <c r="G236" s="1615"/>
      <c r="H236" s="1614"/>
      <c r="I236" s="1614"/>
      <c r="J236" s="1614"/>
      <c r="K236" s="1614"/>
      <c r="L236" s="1614"/>
    </row>
    <row r="237" spans="2:12" x14ac:dyDescent="0.2">
      <c r="B237" s="1615"/>
      <c r="C237" s="1615"/>
      <c r="D237" s="1615"/>
      <c r="E237" s="1615"/>
      <c r="F237" s="1615"/>
      <c r="G237" s="1615"/>
      <c r="H237" s="1614"/>
      <c r="I237" s="1614"/>
      <c r="J237" s="1614"/>
      <c r="K237" s="1614"/>
      <c r="L237" s="1614"/>
    </row>
    <row r="238" spans="2:12" x14ac:dyDescent="0.2">
      <c r="B238" s="1615"/>
      <c r="C238" s="1615"/>
      <c r="D238" s="1615"/>
      <c r="E238" s="1615"/>
      <c r="F238" s="1615"/>
      <c r="G238" s="1615"/>
      <c r="H238" s="1614"/>
      <c r="I238" s="1614"/>
      <c r="J238" s="1614"/>
      <c r="K238" s="1614"/>
      <c r="L238" s="1614"/>
    </row>
    <row r="239" spans="2:12" x14ac:dyDescent="0.2">
      <c r="B239" s="1615"/>
      <c r="C239" s="1615"/>
      <c r="D239" s="1615"/>
      <c r="E239" s="1615"/>
      <c r="F239" s="1615"/>
      <c r="G239" s="1615"/>
      <c r="H239" s="1614"/>
      <c r="I239" s="1614"/>
      <c r="J239" s="1614"/>
      <c r="K239" s="1614"/>
      <c r="L239" s="1614"/>
    </row>
    <row r="240" spans="2:12" x14ac:dyDescent="0.2">
      <c r="B240" s="1615"/>
      <c r="C240" s="1615"/>
      <c r="D240" s="1615"/>
      <c r="E240" s="1615"/>
      <c r="F240" s="1615"/>
      <c r="G240" s="1615"/>
      <c r="H240" s="1614"/>
      <c r="I240" s="1614"/>
      <c r="J240" s="1614"/>
      <c r="K240" s="1614"/>
      <c r="L240" s="1614"/>
    </row>
    <row r="241" spans="2:12" x14ac:dyDescent="0.2">
      <c r="B241" s="1615"/>
      <c r="C241" s="1615"/>
      <c r="D241" s="1615"/>
      <c r="E241" s="1615"/>
      <c r="F241" s="1615"/>
      <c r="G241" s="1615"/>
      <c r="H241" s="1614"/>
      <c r="I241" s="1614"/>
      <c r="J241" s="1614"/>
      <c r="K241" s="1614"/>
      <c r="L241" s="1614"/>
    </row>
    <row r="242" spans="2:12" x14ac:dyDescent="0.2">
      <c r="B242" s="1615"/>
      <c r="C242" s="1615"/>
      <c r="D242" s="1615"/>
      <c r="E242" s="1615"/>
      <c r="F242" s="1615"/>
      <c r="G242" s="1615"/>
      <c r="H242" s="1614"/>
      <c r="I242" s="1614"/>
      <c r="J242" s="1614"/>
      <c r="K242" s="1614"/>
      <c r="L242" s="1614"/>
    </row>
    <row r="243" spans="2:12" x14ac:dyDescent="0.2">
      <c r="B243" s="1615"/>
      <c r="C243" s="1615"/>
      <c r="D243" s="1615"/>
      <c r="E243" s="1615"/>
      <c r="F243" s="1615"/>
      <c r="G243" s="1615"/>
      <c r="H243" s="1614"/>
      <c r="I243" s="1614"/>
      <c r="J243" s="1614"/>
      <c r="K243" s="1614"/>
      <c r="L243" s="1614"/>
    </row>
    <row r="244" spans="2:12" x14ac:dyDescent="0.2">
      <c r="B244" s="1615"/>
      <c r="C244" s="1615"/>
      <c r="D244" s="1615"/>
      <c r="E244" s="1615"/>
      <c r="F244" s="1615"/>
      <c r="G244" s="1615"/>
      <c r="H244" s="1614"/>
      <c r="I244" s="1614"/>
      <c r="J244" s="1614"/>
      <c r="K244" s="1614"/>
      <c r="L244" s="1614"/>
    </row>
    <row r="245" spans="2:12" x14ac:dyDescent="0.2">
      <c r="B245" s="1615"/>
      <c r="C245" s="1615"/>
      <c r="D245" s="1615"/>
      <c r="E245" s="1615"/>
      <c r="F245" s="1615"/>
      <c r="G245" s="1615"/>
      <c r="H245" s="1614"/>
      <c r="I245" s="1614"/>
      <c r="J245" s="1614"/>
      <c r="K245" s="1614"/>
      <c r="L245" s="1614"/>
    </row>
    <row r="246" spans="2:12" x14ac:dyDescent="0.2">
      <c r="B246" s="1615"/>
      <c r="C246" s="1615"/>
      <c r="D246" s="1615"/>
      <c r="E246" s="1615"/>
      <c r="F246" s="1615"/>
      <c r="G246" s="1615"/>
      <c r="H246" s="1614"/>
      <c r="I246" s="1614"/>
      <c r="J246" s="1614"/>
      <c r="K246" s="1614"/>
      <c r="L246" s="1614"/>
    </row>
    <row r="247" spans="2:12" x14ac:dyDescent="0.2">
      <c r="B247" s="1615"/>
      <c r="C247" s="1615"/>
      <c r="D247" s="1615"/>
      <c r="E247" s="1615"/>
      <c r="F247" s="1615"/>
      <c r="G247" s="1615"/>
      <c r="H247" s="1614"/>
      <c r="I247" s="1614"/>
      <c r="J247" s="1614"/>
      <c r="K247" s="1614"/>
      <c r="L247" s="1614"/>
    </row>
    <row r="248" spans="2:12" x14ac:dyDescent="0.2">
      <c r="B248" s="1615"/>
      <c r="C248" s="1615"/>
      <c r="D248" s="1615"/>
      <c r="E248" s="1615"/>
      <c r="F248" s="1615"/>
      <c r="G248" s="1615"/>
      <c r="H248" s="1614"/>
      <c r="I248" s="1614"/>
      <c r="J248" s="1614"/>
      <c r="K248" s="1614"/>
      <c r="L248" s="1614"/>
    </row>
    <row r="249" spans="2:12" x14ac:dyDescent="0.2">
      <c r="B249" s="1615"/>
      <c r="C249" s="1615"/>
      <c r="D249" s="1615"/>
      <c r="E249" s="1615"/>
      <c r="F249" s="1615"/>
      <c r="G249" s="1615"/>
      <c r="H249" s="1614"/>
      <c r="I249" s="1614"/>
      <c r="J249" s="1614"/>
      <c r="K249" s="1614"/>
      <c r="L249" s="1614"/>
    </row>
    <row r="250" spans="2:12" x14ac:dyDescent="0.2">
      <c r="B250" s="1615"/>
      <c r="C250" s="1615"/>
      <c r="D250" s="1615"/>
      <c r="E250" s="1615"/>
      <c r="F250" s="1615"/>
      <c r="G250" s="1615"/>
      <c r="H250" s="1614"/>
      <c r="I250" s="1614"/>
      <c r="J250" s="1614"/>
      <c r="K250" s="1614"/>
      <c r="L250" s="1614"/>
    </row>
    <row r="251" spans="2:12" x14ac:dyDescent="0.2">
      <c r="B251" s="1615"/>
      <c r="C251" s="1615"/>
      <c r="D251" s="1615"/>
      <c r="E251" s="1615"/>
      <c r="F251" s="1615"/>
      <c r="G251" s="1615"/>
      <c r="H251" s="1614"/>
      <c r="I251" s="1614"/>
      <c r="J251" s="1614"/>
      <c r="K251" s="1614"/>
      <c r="L251" s="1614"/>
    </row>
    <row r="252" spans="2:12" x14ac:dyDescent="0.2">
      <c r="B252" s="1615"/>
      <c r="C252" s="1615"/>
      <c r="D252" s="1615"/>
      <c r="E252" s="1615"/>
      <c r="F252" s="1615"/>
      <c r="G252" s="1615"/>
      <c r="H252" s="1614"/>
      <c r="I252" s="1614"/>
      <c r="J252" s="1614"/>
      <c r="K252" s="1614"/>
      <c r="L252" s="1614"/>
    </row>
    <row r="253" spans="2:12" x14ac:dyDescent="0.2">
      <c r="B253" s="1615"/>
      <c r="C253" s="1615"/>
      <c r="D253" s="1615"/>
      <c r="E253" s="1615"/>
      <c r="F253" s="1615"/>
      <c r="G253" s="1615"/>
      <c r="H253" s="1614"/>
      <c r="I253" s="1614"/>
      <c r="J253" s="1614"/>
      <c r="K253" s="1614"/>
      <c r="L253" s="1614"/>
    </row>
    <row r="254" spans="2:12" x14ac:dyDescent="0.2">
      <c r="B254" s="1615"/>
      <c r="C254" s="1615"/>
      <c r="D254" s="1615"/>
      <c r="E254" s="1615"/>
      <c r="F254" s="1615"/>
      <c r="G254" s="1615"/>
      <c r="H254" s="1614"/>
      <c r="I254" s="1614"/>
      <c r="J254" s="1614"/>
      <c r="K254" s="1614"/>
      <c r="L254" s="1614"/>
    </row>
    <row r="255" spans="2:12" x14ac:dyDescent="0.2">
      <c r="B255" s="1615"/>
      <c r="C255" s="1615"/>
      <c r="D255" s="1615"/>
      <c r="E255" s="1615"/>
      <c r="F255" s="1615"/>
      <c r="G255" s="1615"/>
      <c r="H255" s="1614"/>
      <c r="I255" s="1614"/>
      <c r="J255" s="1614"/>
      <c r="K255" s="1614"/>
      <c r="L255" s="1614"/>
    </row>
    <row r="256" spans="2:12" x14ac:dyDescent="0.2">
      <c r="B256" s="1615"/>
      <c r="C256" s="1615"/>
      <c r="D256" s="1615"/>
      <c r="E256" s="1615"/>
      <c r="F256" s="1615"/>
      <c r="G256" s="1615"/>
      <c r="H256" s="1614"/>
      <c r="I256" s="1614"/>
      <c r="J256" s="1614"/>
      <c r="K256" s="1614"/>
      <c r="L256" s="1614"/>
    </row>
    <row r="257" spans="2:12" x14ac:dyDescent="0.2">
      <c r="B257" s="1615"/>
      <c r="C257" s="1615"/>
      <c r="D257" s="1615"/>
      <c r="E257" s="1615"/>
      <c r="F257" s="1615"/>
      <c r="G257" s="1615"/>
      <c r="H257" s="1614"/>
      <c r="I257" s="1614"/>
      <c r="J257" s="1614"/>
      <c r="K257" s="1614"/>
      <c r="L257" s="1614"/>
    </row>
    <row r="258" spans="2:12" x14ac:dyDescent="0.2">
      <c r="B258" s="1615"/>
      <c r="C258" s="1615"/>
      <c r="D258" s="1615"/>
      <c r="E258" s="1615"/>
      <c r="F258" s="1615"/>
      <c r="G258" s="1615"/>
      <c r="H258" s="1614"/>
      <c r="I258" s="1614"/>
      <c r="J258" s="1614"/>
      <c r="K258" s="1614"/>
      <c r="L258" s="1614"/>
    </row>
    <row r="259" spans="2:12" x14ac:dyDescent="0.2">
      <c r="B259" s="1615"/>
      <c r="C259" s="1615"/>
      <c r="D259" s="1615"/>
      <c r="E259" s="1615"/>
      <c r="F259" s="1615"/>
      <c r="G259" s="1615"/>
      <c r="H259" s="1614"/>
      <c r="I259" s="1614"/>
      <c r="J259" s="1614"/>
      <c r="K259" s="1614"/>
      <c r="L259" s="1614"/>
    </row>
    <row r="260" spans="2:12" x14ac:dyDescent="0.2">
      <c r="B260" s="1615"/>
      <c r="C260" s="1615"/>
      <c r="D260" s="1615"/>
      <c r="E260" s="1615"/>
      <c r="F260" s="1615"/>
      <c r="G260" s="1615"/>
      <c r="H260" s="1614"/>
      <c r="I260" s="1614"/>
      <c r="J260" s="1614"/>
      <c r="K260" s="1614"/>
      <c r="L260" s="1614"/>
    </row>
    <row r="261" spans="2:12" x14ac:dyDescent="0.2">
      <c r="B261" s="1615"/>
      <c r="C261" s="1615"/>
      <c r="D261" s="1615"/>
      <c r="E261" s="1615"/>
      <c r="F261" s="1615"/>
      <c r="G261" s="1615"/>
      <c r="H261" s="1614"/>
      <c r="I261" s="1614"/>
      <c r="J261" s="1614"/>
      <c r="K261" s="1614"/>
      <c r="L261" s="1614"/>
    </row>
    <row r="262" spans="2:12" x14ac:dyDescent="0.2">
      <c r="B262" s="1615"/>
      <c r="C262" s="1615"/>
      <c r="D262" s="1615"/>
      <c r="E262" s="1615"/>
      <c r="F262" s="1615"/>
      <c r="G262" s="1615"/>
      <c r="H262" s="1614"/>
      <c r="I262" s="1614"/>
      <c r="J262" s="1614"/>
      <c r="K262" s="1614"/>
      <c r="L262" s="1614"/>
    </row>
    <row r="263" spans="2:12" x14ac:dyDescent="0.2">
      <c r="B263" s="1615"/>
      <c r="C263" s="1615"/>
      <c r="D263" s="1615"/>
      <c r="E263" s="1615"/>
      <c r="F263" s="1615"/>
      <c r="G263" s="1615"/>
      <c r="H263" s="1614"/>
      <c r="I263" s="1614"/>
      <c r="J263" s="1614"/>
      <c r="K263" s="1614"/>
      <c r="L263" s="1614"/>
    </row>
    <row r="264" spans="2:12" x14ac:dyDescent="0.2">
      <c r="B264" s="1615"/>
      <c r="C264" s="1615"/>
      <c r="D264" s="1615"/>
      <c r="E264" s="1615"/>
      <c r="F264" s="1615"/>
      <c r="G264" s="1615"/>
      <c r="H264" s="1614"/>
      <c r="I264" s="1614"/>
      <c r="J264" s="1614"/>
      <c r="K264" s="1614"/>
      <c r="L264" s="1614"/>
    </row>
    <row r="265" spans="2:12" x14ac:dyDescent="0.2">
      <c r="B265" s="1615"/>
      <c r="C265" s="1615"/>
      <c r="D265" s="1615"/>
      <c r="E265" s="1615"/>
      <c r="F265" s="1615"/>
      <c r="G265" s="1615"/>
      <c r="H265" s="1614"/>
      <c r="I265" s="1614"/>
      <c r="J265" s="1614"/>
      <c r="K265" s="1614"/>
      <c r="L265" s="1614"/>
    </row>
    <row r="266" spans="2:12" x14ac:dyDescent="0.2">
      <c r="B266" s="1615"/>
      <c r="C266" s="1615"/>
      <c r="D266" s="1615"/>
      <c r="E266" s="1615"/>
      <c r="F266" s="1615"/>
      <c r="G266" s="1615"/>
      <c r="H266" s="1614"/>
      <c r="I266" s="1614"/>
      <c r="J266" s="1614"/>
      <c r="K266" s="1614"/>
      <c r="L266" s="1614"/>
    </row>
    <row r="267" spans="2:12" x14ac:dyDescent="0.2">
      <c r="B267" s="1615"/>
      <c r="C267" s="1615"/>
      <c r="D267" s="1615"/>
      <c r="E267" s="1615"/>
      <c r="F267" s="1615"/>
      <c r="G267" s="1615"/>
      <c r="H267" s="1614"/>
      <c r="I267" s="1614"/>
      <c r="J267" s="1614"/>
      <c r="K267" s="1614"/>
      <c r="L267" s="1614"/>
    </row>
    <row r="268" spans="2:12" x14ac:dyDescent="0.2">
      <c r="B268" s="1615"/>
      <c r="C268" s="1615"/>
      <c r="D268" s="1615"/>
      <c r="E268" s="1615"/>
      <c r="F268" s="1615"/>
      <c r="G268" s="1615"/>
      <c r="H268" s="1614"/>
      <c r="I268" s="1614"/>
      <c r="J268" s="1614"/>
      <c r="K268" s="1614"/>
      <c r="L268" s="1614"/>
    </row>
    <row r="269" spans="2:12" x14ac:dyDescent="0.2">
      <c r="B269" s="1615"/>
      <c r="C269" s="1615"/>
      <c r="D269" s="1615"/>
      <c r="E269" s="1615"/>
      <c r="F269" s="1615"/>
      <c r="G269" s="1615"/>
      <c r="H269" s="1614"/>
      <c r="I269" s="1614"/>
      <c r="J269" s="1614"/>
      <c r="K269" s="1614"/>
      <c r="L269" s="1614"/>
    </row>
    <row r="270" spans="2:12" x14ac:dyDescent="0.2">
      <c r="B270" s="1615"/>
      <c r="C270" s="1615"/>
      <c r="D270" s="1615"/>
      <c r="E270" s="1615"/>
      <c r="F270" s="1615"/>
      <c r="G270" s="1615"/>
      <c r="H270" s="1614"/>
      <c r="I270" s="1614"/>
      <c r="J270" s="1614"/>
      <c r="K270" s="1614"/>
      <c r="L270" s="1614"/>
    </row>
    <row r="271" spans="2:12" x14ac:dyDescent="0.2">
      <c r="B271" s="1615"/>
      <c r="C271" s="1615"/>
      <c r="D271" s="1615"/>
      <c r="E271" s="1615"/>
      <c r="F271" s="1615"/>
      <c r="G271" s="1615"/>
      <c r="H271" s="1614"/>
      <c r="I271" s="1614"/>
      <c r="J271" s="1614"/>
      <c r="K271" s="1614"/>
      <c r="L271" s="1614"/>
    </row>
    <row r="272" spans="2:12" x14ac:dyDescent="0.2">
      <c r="B272" s="1615"/>
      <c r="C272" s="1615"/>
      <c r="D272" s="1615"/>
      <c r="E272" s="1615"/>
      <c r="F272" s="1615"/>
      <c r="G272" s="1615"/>
      <c r="H272" s="1614"/>
      <c r="I272" s="1614"/>
      <c r="J272" s="1614"/>
      <c r="K272" s="1614"/>
      <c r="L272" s="1614"/>
    </row>
    <row r="273" spans="2:12" x14ac:dyDescent="0.2">
      <c r="B273" s="1615"/>
      <c r="C273" s="1615"/>
      <c r="D273" s="1615"/>
      <c r="E273" s="1615"/>
      <c r="F273" s="1615"/>
      <c r="G273" s="1615"/>
      <c r="H273" s="1614"/>
      <c r="I273" s="1614"/>
      <c r="J273" s="1614"/>
      <c r="K273" s="1614"/>
      <c r="L273" s="1614"/>
    </row>
    <row r="274" spans="2:12" x14ac:dyDescent="0.2">
      <c r="B274" s="1615"/>
      <c r="C274" s="1615"/>
      <c r="D274" s="1615"/>
      <c r="E274" s="1615"/>
      <c r="F274" s="1615"/>
      <c r="G274" s="1615"/>
      <c r="H274" s="1614"/>
      <c r="I274" s="1614"/>
      <c r="J274" s="1614"/>
      <c r="K274" s="1614"/>
      <c r="L274" s="1614"/>
    </row>
    <row r="275" spans="2:12" x14ac:dyDescent="0.2">
      <c r="B275" s="1615"/>
      <c r="C275" s="1615"/>
      <c r="D275" s="1615"/>
      <c r="E275" s="1615"/>
      <c r="F275" s="1615"/>
      <c r="G275" s="1615"/>
      <c r="H275" s="1614"/>
      <c r="I275" s="1614"/>
      <c r="J275" s="1614"/>
      <c r="K275" s="1614"/>
      <c r="L275" s="1614"/>
    </row>
    <row r="276" spans="2:12" x14ac:dyDescent="0.2">
      <c r="B276" s="1615"/>
      <c r="C276" s="1615"/>
      <c r="D276" s="1615"/>
      <c r="E276" s="1615"/>
      <c r="F276" s="1615"/>
      <c r="G276" s="1615"/>
      <c r="H276" s="1614"/>
      <c r="I276" s="1614"/>
      <c r="J276" s="1614"/>
      <c r="K276" s="1614"/>
      <c r="L276" s="1614"/>
    </row>
    <row r="277" spans="2:12" x14ac:dyDescent="0.2">
      <c r="B277" s="1615"/>
      <c r="C277" s="1615"/>
      <c r="D277" s="1615"/>
      <c r="E277" s="1615"/>
      <c r="F277" s="1615"/>
      <c r="G277" s="1615"/>
      <c r="H277" s="1614"/>
      <c r="I277" s="1614"/>
      <c r="J277" s="1614"/>
      <c r="K277" s="1614"/>
      <c r="L277" s="1614"/>
    </row>
    <row r="278" spans="2:12" x14ac:dyDescent="0.2">
      <c r="B278" s="1615"/>
      <c r="C278" s="1615"/>
      <c r="D278" s="1615"/>
      <c r="E278" s="1615"/>
      <c r="F278" s="1615"/>
      <c r="G278" s="1615"/>
      <c r="H278" s="1614"/>
      <c r="I278" s="1614"/>
      <c r="J278" s="1614"/>
      <c r="K278" s="1614"/>
      <c r="L278" s="1614"/>
    </row>
    <row r="279" spans="2:12" x14ac:dyDescent="0.2">
      <c r="B279" s="1615"/>
      <c r="C279" s="1615"/>
      <c r="D279" s="1615"/>
      <c r="E279" s="1615"/>
      <c r="F279" s="1615"/>
      <c r="G279" s="1615"/>
      <c r="H279" s="1614"/>
      <c r="I279" s="1614"/>
      <c r="J279" s="1614"/>
      <c r="K279" s="1614"/>
      <c r="L279" s="1614"/>
    </row>
    <row r="280" spans="2:12" x14ac:dyDescent="0.2">
      <c r="B280" s="1615"/>
      <c r="C280" s="1615"/>
      <c r="D280" s="1615"/>
      <c r="E280" s="1615"/>
      <c r="F280" s="1615"/>
      <c r="G280" s="1615"/>
      <c r="H280" s="1614"/>
      <c r="I280" s="1614"/>
      <c r="J280" s="1614"/>
      <c r="K280" s="1614"/>
      <c r="L280" s="1614"/>
    </row>
    <row r="281" spans="2:12" x14ac:dyDescent="0.2">
      <c r="B281" s="1615"/>
      <c r="C281" s="1615"/>
      <c r="D281" s="1615"/>
      <c r="E281" s="1615"/>
      <c r="F281" s="1615"/>
      <c r="G281" s="1615"/>
      <c r="H281" s="1614"/>
      <c r="I281" s="1614"/>
      <c r="J281" s="1614"/>
      <c r="K281" s="1614"/>
      <c r="L281" s="1614"/>
    </row>
    <row r="282" spans="2:12" x14ac:dyDescent="0.2">
      <c r="B282" s="1615"/>
      <c r="C282" s="1615"/>
      <c r="D282" s="1615"/>
      <c r="E282" s="1615"/>
      <c r="F282" s="1615"/>
      <c r="G282" s="1615"/>
      <c r="H282" s="1614"/>
      <c r="I282" s="1614"/>
      <c r="J282" s="1614"/>
      <c r="K282" s="1614"/>
      <c r="L282" s="1614"/>
    </row>
    <row r="283" spans="2:12" x14ac:dyDescent="0.2">
      <c r="B283" s="1615"/>
      <c r="C283" s="1615"/>
      <c r="D283" s="1615"/>
      <c r="E283" s="1615"/>
      <c r="F283" s="1615"/>
      <c r="G283" s="1615"/>
      <c r="H283" s="1614"/>
      <c r="I283" s="1614"/>
      <c r="J283" s="1614"/>
      <c r="K283" s="1614"/>
      <c r="L283" s="1614"/>
    </row>
    <row r="284" spans="2:12" x14ac:dyDescent="0.2">
      <c r="B284" s="1615"/>
      <c r="C284" s="1615"/>
      <c r="D284" s="1615"/>
      <c r="E284" s="1615"/>
      <c r="F284" s="1615"/>
      <c r="G284" s="1615"/>
      <c r="H284" s="1614"/>
      <c r="I284" s="1614"/>
      <c r="J284" s="1614"/>
      <c r="K284" s="1614"/>
      <c r="L284" s="1614"/>
    </row>
    <row r="285" spans="2:12" x14ac:dyDescent="0.2">
      <c r="B285" s="1615"/>
      <c r="C285" s="1615"/>
      <c r="D285" s="1615"/>
      <c r="E285" s="1615"/>
      <c r="F285" s="1615"/>
      <c r="G285" s="1615"/>
      <c r="H285" s="1614"/>
      <c r="I285" s="1614"/>
      <c r="J285" s="1614"/>
      <c r="K285" s="1614"/>
      <c r="L285" s="1614"/>
    </row>
    <row r="286" spans="2:12" x14ac:dyDescent="0.2">
      <c r="B286" s="1615"/>
      <c r="C286" s="1615"/>
      <c r="D286" s="1615"/>
      <c r="E286" s="1615"/>
      <c r="F286" s="1615"/>
      <c r="G286" s="1615"/>
      <c r="H286" s="1614"/>
      <c r="I286" s="1614"/>
      <c r="J286" s="1614"/>
      <c r="K286" s="1614"/>
      <c r="L286" s="1614"/>
    </row>
    <row r="287" spans="2:12" x14ac:dyDescent="0.2">
      <c r="B287" s="1615"/>
      <c r="C287" s="1615"/>
      <c r="D287" s="1615"/>
      <c r="E287" s="1615"/>
      <c r="F287" s="1615"/>
      <c r="G287" s="1615"/>
      <c r="H287" s="1614"/>
      <c r="I287" s="1614"/>
      <c r="J287" s="1614"/>
      <c r="K287" s="1614"/>
      <c r="L287" s="1614"/>
    </row>
    <row r="288" spans="2:12" x14ac:dyDescent="0.2">
      <c r="B288" s="1615"/>
      <c r="C288" s="1615"/>
      <c r="D288" s="1615"/>
      <c r="E288" s="1615"/>
      <c r="F288" s="1615"/>
      <c r="G288" s="1615"/>
      <c r="H288" s="1614"/>
      <c r="I288" s="1614"/>
      <c r="J288" s="1614"/>
      <c r="K288" s="1614"/>
      <c r="L288" s="1614"/>
    </row>
    <row r="289" spans="2:12" x14ac:dyDescent="0.2">
      <c r="B289" s="1615"/>
      <c r="C289" s="1615"/>
      <c r="D289" s="1615"/>
      <c r="E289" s="1615"/>
      <c r="F289" s="1615"/>
      <c r="G289" s="1615"/>
      <c r="H289" s="1614"/>
      <c r="I289" s="1614"/>
      <c r="J289" s="1614"/>
      <c r="K289" s="1614"/>
      <c r="L289" s="1614"/>
    </row>
    <row r="290" spans="2:12" x14ac:dyDescent="0.2">
      <c r="B290" s="1615"/>
      <c r="C290" s="1615"/>
      <c r="D290" s="1615"/>
      <c r="E290" s="1615"/>
      <c r="F290" s="1615"/>
      <c r="G290" s="1615"/>
      <c r="H290" s="1614"/>
      <c r="I290" s="1614"/>
      <c r="J290" s="1614"/>
      <c r="K290" s="1614"/>
      <c r="L290" s="1614"/>
    </row>
    <row r="291" spans="2:12" x14ac:dyDescent="0.2">
      <c r="B291" s="1615"/>
      <c r="C291" s="1615"/>
      <c r="D291" s="1615"/>
      <c r="E291" s="1615"/>
      <c r="F291" s="1615"/>
      <c r="G291" s="1615"/>
      <c r="H291" s="1614"/>
      <c r="I291" s="1614"/>
      <c r="J291" s="1614"/>
      <c r="K291" s="1614"/>
      <c r="L291" s="1614"/>
    </row>
    <row r="292" spans="2:12" x14ac:dyDescent="0.2">
      <c r="B292" s="1615"/>
      <c r="C292" s="1615"/>
      <c r="D292" s="1615"/>
      <c r="E292" s="1615"/>
      <c r="F292" s="1615"/>
      <c r="G292" s="1615"/>
      <c r="H292" s="1614"/>
      <c r="I292" s="1614"/>
      <c r="J292" s="1614"/>
      <c r="K292" s="1614"/>
      <c r="L292" s="1614"/>
    </row>
    <row r="293" spans="2:12" x14ac:dyDescent="0.2">
      <c r="B293" s="1615"/>
      <c r="C293" s="1615"/>
      <c r="D293" s="1615"/>
      <c r="E293" s="1615"/>
      <c r="F293" s="1615"/>
      <c r="G293" s="1615"/>
      <c r="H293" s="1614"/>
      <c r="I293" s="1614"/>
      <c r="J293" s="1614"/>
      <c r="K293" s="1614"/>
      <c r="L293" s="1614"/>
    </row>
    <row r="294" spans="2:12" x14ac:dyDescent="0.2">
      <c r="B294" s="1615"/>
      <c r="C294" s="1615"/>
      <c r="D294" s="1615"/>
      <c r="E294" s="1615"/>
      <c r="F294" s="1615"/>
      <c r="G294" s="1615"/>
      <c r="H294" s="1614"/>
      <c r="I294" s="1614"/>
      <c r="J294" s="1614"/>
      <c r="K294" s="1614"/>
      <c r="L294" s="1614"/>
    </row>
    <row r="295" spans="2:12" x14ac:dyDescent="0.2">
      <c r="B295" s="1615"/>
      <c r="C295" s="1615"/>
      <c r="D295" s="1615"/>
      <c r="E295" s="1615"/>
      <c r="F295" s="1615"/>
      <c r="G295" s="1615"/>
      <c r="H295" s="1614"/>
      <c r="I295" s="1614"/>
      <c r="J295" s="1614"/>
      <c r="K295" s="1614"/>
      <c r="L295" s="1614"/>
    </row>
    <row r="296" spans="2:12" x14ac:dyDescent="0.2">
      <c r="B296" s="1615"/>
      <c r="C296" s="1615"/>
      <c r="D296" s="1615"/>
      <c r="E296" s="1615"/>
      <c r="F296" s="1615"/>
      <c r="G296" s="1615"/>
      <c r="H296" s="1614"/>
      <c r="I296" s="1614"/>
      <c r="J296" s="1614"/>
      <c r="K296" s="1614"/>
      <c r="L296" s="1614"/>
    </row>
    <row r="297" spans="2:12" x14ac:dyDescent="0.2">
      <c r="B297" s="1615"/>
      <c r="C297" s="1615"/>
      <c r="D297" s="1615"/>
      <c r="E297" s="1615"/>
      <c r="F297" s="1615"/>
      <c r="G297" s="1615"/>
      <c r="H297" s="1614"/>
      <c r="I297" s="1614"/>
      <c r="J297" s="1614"/>
      <c r="K297" s="1614"/>
      <c r="L297" s="1614"/>
    </row>
    <row r="298" spans="2:12" x14ac:dyDescent="0.2">
      <c r="B298" s="1615"/>
      <c r="C298" s="1615"/>
      <c r="D298" s="1615"/>
      <c r="E298" s="1615"/>
      <c r="F298" s="1615"/>
      <c r="G298" s="1615"/>
      <c r="H298" s="1614"/>
      <c r="I298" s="1614"/>
      <c r="J298" s="1614"/>
      <c r="K298" s="1614"/>
      <c r="L298" s="1614"/>
    </row>
    <row r="299" spans="2:12" x14ac:dyDescent="0.2">
      <c r="B299" s="1615"/>
      <c r="C299" s="1615"/>
      <c r="D299" s="1615"/>
      <c r="E299" s="1615"/>
      <c r="F299" s="1615"/>
      <c r="G299" s="1615"/>
      <c r="H299" s="1614"/>
      <c r="I299" s="1614"/>
      <c r="J299" s="1614"/>
      <c r="K299" s="1614"/>
      <c r="L299" s="1614"/>
    </row>
    <row r="300" spans="2:12" x14ac:dyDescent="0.2">
      <c r="B300" s="1615"/>
      <c r="C300" s="1615"/>
      <c r="D300" s="1615"/>
      <c r="E300" s="1615"/>
      <c r="F300" s="1615"/>
      <c r="G300" s="1615"/>
      <c r="H300" s="1614"/>
      <c r="I300" s="1614"/>
      <c r="J300" s="1614"/>
      <c r="K300" s="1614"/>
      <c r="L300" s="1614"/>
    </row>
    <row r="301" spans="2:12" x14ac:dyDescent="0.2">
      <c r="B301" s="1615"/>
      <c r="C301" s="1615"/>
      <c r="D301" s="1615"/>
      <c r="E301" s="1615"/>
      <c r="F301" s="1615"/>
      <c r="G301" s="1615"/>
      <c r="H301" s="1614"/>
      <c r="I301" s="1614"/>
      <c r="J301" s="1614"/>
      <c r="K301" s="1614"/>
      <c r="L301" s="1614"/>
    </row>
    <row r="302" spans="2:12" x14ac:dyDescent="0.2">
      <c r="B302" s="1615"/>
      <c r="C302" s="1615"/>
      <c r="D302" s="1615"/>
      <c r="E302" s="1615"/>
      <c r="F302" s="1615"/>
      <c r="G302" s="1615"/>
      <c r="H302" s="1614"/>
      <c r="I302" s="1614"/>
      <c r="J302" s="1614"/>
      <c r="K302" s="1614"/>
      <c r="L302" s="1614"/>
    </row>
    <row r="303" spans="2:12" x14ac:dyDescent="0.2">
      <c r="B303" s="1615"/>
      <c r="C303" s="1615"/>
      <c r="D303" s="1615"/>
      <c r="E303" s="1615"/>
      <c r="F303" s="1615"/>
      <c r="G303" s="1615"/>
      <c r="H303" s="1614"/>
      <c r="I303" s="1614"/>
      <c r="J303" s="1614"/>
      <c r="K303" s="1614"/>
      <c r="L303" s="1614"/>
    </row>
    <row r="304" spans="2:12" x14ac:dyDescent="0.2">
      <c r="B304" s="1615"/>
      <c r="C304" s="1615"/>
      <c r="D304" s="1615"/>
      <c r="E304" s="1615"/>
      <c r="F304" s="1615"/>
      <c r="G304" s="1615"/>
      <c r="H304" s="1614"/>
      <c r="I304" s="1614"/>
      <c r="J304" s="1614"/>
      <c r="K304" s="1614"/>
      <c r="L304" s="1614"/>
    </row>
    <row r="305" spans="2:12" x14ac:dyDescent="0.2">
      <c r="B305" s="1615"/>
      <c r="C305" s="1615"/>
      <c r="D305" s="1615"/>
      <c r="E305" s="1615"/>
      <c r="F305" s="1615"/>
      <c r="G305" s="1615"/>
      <c r="H305" s="1614"/>
      <c r="I305" s="1614"/>
      <c r="J305" s="1614"/>
      <c r="K305" s="1614"/>
      <c r="L305" s="1614"/>
    </row>
    <row r="306" spans="2:12" x14ac:dyDescent="0.2">
      <c r="B306" s="1615"/>
      <c r="C306" s="1615"/>
      <c r="D306" s="1615"/>
      <c r="E306" s="1615"/>
      <c r="F306" s="1615"/>
      <c r="G306" s="1615"/>
      <c r="H306" s="1614"/>
      <c r="I306" s="1614"/>
      <c r="J306" s="1614"/>
      <c r="K306" s="1614"/>
      <c r="L306" s="1614"/>
    </row>
    <row r="307" spans="2:12" x14ac:dyDescent="0.2">
      <c r="B307" s="1615"/>
      <c r="C307" s="1615"/>
      <c r="D307" s="1615"/>
      <c r="E307" s="1615"/>
      <c r="F307" s="1615"/>
      <c r="G307" s="1615"/>
      <c r="H307" s="1614"/>
      <c r="I307" s="1614"/>
      <c r="J307" s="1614"/>
      <c r="K307" s="1614"/>
      <c r="L307" s="1614"/>
    </row>
    <row r="308" spans="2:12" x14ac:dyDescent="0.2">
      <c r="B308" s="1615"/>
      <c r="C308" s="1615"/>
      <c r="D308" s="1615"/>
      <c r="E308" s="1615"/>
      <c r="F308" s="1615"/>
      <c r="G308" s="1615"/>
      <c r="H308" s="1614"/>
      <c r="I308" s="1614"/>
      <c r="J308" s="1614"/>
      <c r="K308" s="1614"/>
      <c r="L308" s="1614"/>
    </row>
    <row r="309" spans="2:12" x14ac:dyDescent="0.2">
      <c r="B309" s="1615"/>
      <c r="C309" s="1615"/>
      <c r="D309" s="1615"/>
      <c r="E309" s="1615"/>
      <c r="F309" s="1615"/>
      <c r="G309" s="1615"/>
      <c r="H309" s="1614"/>
      <c r="I309" s="1614"/>
      <c r="J309" s="1614"/>
      <c r="K309" s="1614"/>
      <c r="L309" s="1614"/>
    </row>
    <row r="310" spans="2:12" x14ac:dyDescent="0.2">
      <c r="B310" s="1615"/>
      <c r="C310" s="1615"/>
      <c r="D310" s="1615"/>
      <c r="E310" s="1615"/>
      <c r="F310" s="1615"/>
      <c r="G310" s="1615"/>
      <c r="H310" s="1614"/>
      <c r="I310" s="1614"/>
      <c r="J310" s="1614"/>
      <c r="K310" s="1614"/>
      <c r="L310" s="1614"/>
    </row>
    <row r="311" spans="2:12" x14ac:dyDescent="0.2">
      <c r="B311" s="1615"/>
      <c r="C311" s="1615"/>
      <c r="D311" s="1615"/>
      <c r="E311" s="1615"/>
      <c r="F311" s="1615"/>
      <c r="G311" s="1615"/>
      <c r="H311" s="1614"/>
      <c r="I311" s="1614"/>
      <c r="J311" s="1614"/>
      <c r="K311" s="1614"/>
      <c r="L311" s="1614"/>
    </row>
    <row r="312" spans="2:12" x14ac:dyDescent="0.2">
      <c r="B312" s="1615"/>
      <c r="C312" s="1615"/>
      <c r="D312" s="1615"/>
      <c r="E312" s="1615"/>
      <c r="F312" s="1615"/>
      <c r="G312" s="1615"/>
      <c r="H312" s="1614"/>
      <c r="I312" s="1614"/>
      <c r="J312" s="1614"/>
      <c r="K312" s="1614"/>
      <c r="L312" s="1614"/>
    </row>
    <row r="313" spans="2:12" x14ac:dyDescent="0.2">
      <c r="B313" s="1615"/>
      <c r="C313" s="1615"/>
      <c r="D313" s="1615"/>
      <c r="E313" s="1615"/>
      <c r="F313" s="1615"/>
      <c r="G313" s="1615"/>
      <c r="H313" s="1614"/>
      <c r="I313" s="1614"/>
      <c r="J313" s="1614"/>
      <c r="K313" s="1614"/>
      <c r="L313" s="1614"/>
    </row>
    <row r="314" spans="2:12" x14ac:dyDescent="0.2">
      <c r="B314" s="1615"/>
      <c r="C314" s="1615"/>
      <c r="D314" s="1615"/>
      <c r="E314" s="1615"/>
      <c r="F314" s="1615"/>
      <c r="G314" s="1615"/>
      <c r="H314" s="1614"/>
      <c r="I314" s="1614"/>
      <c r="J314" s="1614"/>
      <c r="K314" s="1614"/>
      <c r="L314" s="1614"/>
    </row>
    <row r="315" spans="2:12" x14ac:dyDescent="0.2">
      <c r="B315" s="1615"/>
      <c r="C315" s="1615"/>
      <c r="D315" s="1615"/>
      <c r="E315" s="1615"/>
      <c r="F315" s="1615"/>
      <c r="G315" s="1615"/>
      <c r="H315" s="1614"/>
      <c r="I315" s="1614"/>
      <c r="J315" s="1614"/>
      <c r="K315" s="1614"/>
      <c r="L315" s="1614"/>
    </row>
    <row r="316" spans="2:12" x14ac:dyDescent="0.2">
      <c r="B316" s="1615"/>
      <c r="C316" s="1615"/>
      <c r="D316" s="1615"/>
      <c r="E316" s="1615"/>
      <c r="F316" s="1615"/>
      <c r="G316" s="1615"/>
      <c r="H316" s="1614"/>
      <c r="I316" s="1614"/>
      <c r="J316" s="1614"/>
      <c r="K316" s="1614"/>
      <c r="L316" s="1614"/>
    </row>
    <row r="317" spans="2:12" x14ac:dyDescent="0.2">
      <c r="B317" s="1615"/>
      <c r="C317" s="1615"/>
      <c r="D317" s="1615"/>
      <c r="E317" s="1615"/>
      <c r="F317" s="1615"/>
      <c r="G317" s="1615"/>
      <c r="H317" s="1614"/>
      <c r="I317" s="1614"/>
      <c r="J317" s="1614"/>
      <c r="K317" s="1614"/>
      <c r="L317" s="1614"/>
    </row>
    <row r="318" spans="2:12" x14ac:dyDescent="0.2">
      <c r="B318" s="1615"/>
      <c r="C318" s="1615"/>
      <c r="D318" s="1615"/>
      <c r="E318" s="1615"/>
      <c r="F318" s="1615"/>
      <c r="G318" s="1615"/>
      <c r="H318" s="1614"/>
      <c r="I318" s="1614"/>
      <c r="J318" s="1614"/>
      <c r="K318" s="1614"/>
      <c r="L318" s="1614"/>
    </row>
    <row r="319" spans="2:12" x14ac:dyDescent="0.2">
      <c r="B319" s="1615"/>
      <c r="C319" s="1615"/>
      <c r="D319" s="1615"/>
      <c r="E319" s="1615"/>
      <c r="F319" s="1615"/>
      <c r="G319" s="1615"/>
      <c r="H319" s="1614"/>
      <c r="I319" s="1614"/>
      <c r="J319" s="1614"/>
      <c r="K319" s="1614"/>
      <c r="L319" s="1614"/>
    </row>
    <row r="320" spans="2:12" x14ac:dyDescent="0.2">
      <c r="B320" s="1615"/>
      <c r="C320" s="1615"/>
      <c r="D320" s="1615"/>
      <c r="E320" s="1615"/>
      <c r="F320" s="1615"/>
      <c r="G320" s="1615"/>
      <c r="H320" s="1614"/>
      <c r="I320" s="1614"/>
      <c r="J320" s="1614"/>
      <c r="K320" s="1614"/>
      <c r="L320" s="1614"/>
    </row>
    <row r="321" spans="2:12" x14ac:dyDescent="0.2">
      <c r="B321" s="1615"/>
      <c r="C321" s="1615"/>
      <c r="D321" s="1615"/>
      <c r="E321" s="1615"/>
      <c r="F321" s="1615"/>
      <c r="G321" s="1615"/>
      <c r="H321" s="1614"/>
      <c r="I321" s="1614"/>
      <c r="J321" s="1614"/>
      <c r="K321" s="1614"/>
      <c r="L321" s="1614"/>
    </row>
    <row r="322" spans="2:12" x14ac:dyDescent="0.2">
      <c r="B322" s="1615"/>
      <c r="C322" s="1615"/>
      <c r="D322" s="1615"/>
      <c r="E322" s="1615"/>
      <c r="F322" s="1615"/>
      <c r="G322" s="1615"/>
      <c r="H322" s="1614"/>
      <c r="I322" s="1614"/>
      <c r="J322" s="1614"/>
      <c r="K322" s="1614"/>
      <c r="L322" s="1614"/>
    </row>
    <row r="323" spans="2:12" x14ac:dyDescent="0.2">
      <c r="B323" s="1615"/>
      <c r="C323" s="1615"/>
      <c r="D323" s="1615"/>
      <c r="E323" s="1615"/>
      <c r="F323" s="1615"/>
      <c r="G323" s="1615"/>
      <c r="H323" s="1614"/>
      <c r="I323" s="1614"/>
      <c r="J323" s="1614"/>
      <c r="K323" s="1614"/>
      <c r="L323" s="1614"/>
    </row>
    <row r="324" spans="2:12" x14ac:dyDescent="0.2">
      <c r="B324" s="1615"/>
      <c r="C324" s="1615"/>
      <c r="D324" s="1615"/>
      <c r="E324" s="1615"/>
      <c r="F324" s="1615"/>
      <c r="G324" s="1615"/>
      <c r="H324" s="1614"/>
      <c r="I324" s="1614"/>
      <c r="J324" s="1614"/>
      <c r="K324" s="1614"/>
      <c r="L324" s="1614"/>
    </row>
    <row r="325" spans="2:12" x14ac:dyDescent="0.2">
      <c r="B325" s="1615"/>
      <c r="C325" s="1615"/>
      <c r="D325" s="1615"/>
      <c r="E325" s="1615"/>
      <c r="F325" s="1615"/>
      <c r="G325" s="1615"/>
      <c r="H325" s="1614"/>
      <c r="I325" s="1614"/>
      <c r="J325" s="1614"/>
      <c r="K325" s="1614"/>
      <c r="L325" s="1614"/>
    </row>
    <row r="326" spans="2:12" x14ac:dyDescent="0.2">
      <c r="B326" s="1615"/>
      <c r="C326" s="1615"/>
      <c r="D326" s="1615"/>
      <c r="E326" s="1615"/>
      <c r="F326" s="1615"/>
      <c r="G326" s="1615"/>
      <c r="H326" s="1614"/>
      <c r="I326" s="1614"/>
      <c r="J326" s="1614"/>
      <c r="K326" s="1614"/>
      <c r="L326" s="1614"/>
    </row>
    <row r="327" spans="2:12" x14ac:dyDescent="0.2">
      <c r="B327" s="1615"/>
      <c r="C327" s="1615"/>
      <c r="D327" s="1615"/>
      <c r="E327" s="1615"/>
      <c r="F327" s="1615"/>
      <c r="G327" s="1615"/>
      <c r="H327" s="1614"/>
      <c r="I327" s="1614"/>
      <c r="J327" s="1614"/>
      <c r="K327" s="1614"/>
      <c r="L327" s="1614"/>
    </row>
    <row r="328" spans="2:12" x14ac:dyDescent="0.2">
      <c r="B328" s="1615"/>
      <c r="C328" s="1615"/>
      <c r="D328" s="1615"/>
      <c r="E328" s="1615"/>
      <c r="F328" s="1615"/>
      <c r="G328" s="1615"/>
      <c r="H328" s="1614"/>
      <c r="I328" s="1614"/>
      <c r="J328" s="1614"/>
      <c r="K328" s="1614"/>
      <c r="L328" s="1614"/>
    </row>
    <row r="329" spans="2:12" x14ac:dyDescent="0.2">
      <c r="B329" s="1615"/>
      <c r="C329" s="1615"/>
      <c r="D329" s="1615"/>
      <c r="E329" s="1615"/>
      <c r="F329" s="1615"/>
      <c r="G329" s="1615"/>
      <c r="H329" s="1614"/>
      <c r="I329" s="1614"/>
      <c r="J329" s="1614"/>
      <c r="K329" s="1614"/>
      <c r="L329" s="1614"/>
    </row>
    <row r="330" spans="2:12" x14ac:dyDescent="0.2">
      <c r="B330" s="1615"/>
      <c r="C330" s="1615"/>
      <c r="D330" s="1615"/>
      <c r="E330" s="1615"/>
      <c r="F330" s="1615"/>
      <c r="G330" s="1615"/>
      <c r="H330" s="1614"/>
      <c r="I330" s="1614"/>
      <c r="J330" s="1614"/>
      <c r="K330" s="1614"/>
      <c r="L330" s="1614"/>
    </row>
    <row r="331" spans="2:12" x14ac:dyDescent="0.2">
      <c r="B331" s="1615"/>
      <c r="C331" s="1615"/>
      <c r="D331" s="1615"/>
      <c r="E331" s="1615"/>
      <c r="F331" s="1615"/>
      <c r="G331" s="1615"/>
      <c r="H331" s="1614"/>
      <c r="I331" s="1614"/>
      <c r="J331" s="1614"/>
      <c r="K331" s="1614"/>
      <c r="L331" s="1614"/>
    </row>
    <row r="332" spans="2:12" x14ac:dyDescent="0.2">
      <c r="B332" s="1615"/>
      <c r="C332" s="1615"/>
      <c r="D332" s="1615"/>
      <c r="E332" s="1615"/>
      <c r="F332" s="1615"/>
      <c r="G332" s="1615"/>
      <c r="H332" s="1614"/>
      <c r="I332" s="1614"/>
      <c r="J332" s="1614"/>
      <c r="K332" s="1614"/>
      <c r="L332" s="1614"/>
    </row>
    <row r="333" spans="2:12" x14ac:dyDescent="0.2">
      <c r="B333" s="1615"/>
      <c r="C333" s="1615"/>
      <c r="D333" s="1615"/>
      <c r="E333" s="1615"/>
      <c r="F333" s="1615"/>
      <c r="G333" s="1615"/>
      <c r="H333" s="1614"/>
      <c r="I333" s="1614"/>
      <c r="J333" s="1614"/>
      <c r="K333" s="1614"/>
      <c r="L333" s="1614"/>
    </row>
    <row r="334" spans="2:12" x14ac:dyDescent="0.2">
      <c r="B334" s="1615"/>
      <c r="C334" s="1615"/>
      <c r="D334" s="1615"/>
      <c r="E334" s="1615"/>
      <c r="F334" s="1615"/>
      <c r="G334" s="1615"/>
      <c r="H334" s="1614"/>
      <c r="I334" s="1614"/>
      <c r="J334" s="1614"/>
      <c r="K334" s="1614"/>
      <c r="L334" s="1614"/>
    </row>
    <row r="335" spans="2:12" x14ac:dyDescent="0.2">
      <c r="B335" s="1615"/>
      <c r="C335" s="1615"/>
      <c r="D335" s="1615"/>
      <c r="E335" s="1615"/>
      <c r="F335" s="1615"/>
      <c r="G335" s="1615"/>
      <c r="H335" s="1614"/>
      <c r="I335" s="1614"/>
      <c r="J335" s="1614"/>
      <c r="K335" s="1614"/>
      <c r="L335" s="1614"/>
    </row>
    <row r="336" spans="2:12" x14ac:dyDescent="0.2">
      <c r="B336" s="1615"/>
      <c r="C336" s="1615"/>
      <c r="D336" s="1615"/>
      <c r="E336" s="1615"/>
      <c r="F336" s="1615"/>
      <c r="G336" s="1615"/>
      <c r="H336" s="1614"/>
      <c r="I336" s="1614"/>
      <c r="J336" s="1614"/>
      <c r="K336" s="1614"/>
      <c r="L336" s="1614"/>
    </row>
    <row r="337" spans="2:12" x14ac:dyDescent="0.2">
      <c r="B337" s="1615"/>
      <c r="C337" s="1615"/>
      <c r="D337" s="1615"/>
      <c r="E337" s="1615"/>
      <c r="F337" s="1615"/>
      <c r="G337" s="1615"/>
      <c r="H337" s="1614"/>
      <c r="I337" s="1614"/>
      <c r="J337" s="1614"/>
      <c r="K337" s="1614"/>
      <c r="L337" s="1614"/>
    </row>
    <row r="338" spans="2:12" x14ac:dyDescent="0.2">
      <c r="B338" s="1615"/>
      <c r="C338" s="1615"/>
      <c r="D338" s="1615"/>
      <c r="E338" s="1615"/>
      <c r="F338" s="1615"/>
      <c r="G338" s="1615"/>
      <c r="H338" s="1614"/>
      <c r="I338" s="1614"/>
      <c r="J338" s="1614"/>
      <c r="K338" s="1614"/>
      <c r="L338" s="1614"/>
    </row>
    <row r="339" spans="2:12" x14ac:dyDescent="0.2">
      <c r="B339" s="1615"/>
      <c r="C339" s="1615"/>
      <c r="D339" s="1615"/>
      <c r="E339" s="1615"/>
      <c r="F339" s="1615"/>
      <c r="G339" s="1615"/>
      <c r="H339" s="1614"/>
      <c r="I339" s="1614"/>
      <c r="J339" s="1614"/>
      <c r="K339" s="1614"/>
      <c r="L339" s="1614"/>
    </row>
    <row r="340" spans="2:12" x14ac:dyDescent="0.2">
      <c r="B340" s="1615"/>
      <c r="C340" s="1615"/>
      <c r="D340" s="1615"/>
      <c r="E340" s="1615"/>
      <c r="F340" s="1615"/>
      <c r="G340" s="1615"/>
      <c r="H340" s="1614"/>
      <c r="I340" s="1614"/>
      <c r="J340" s="1614"/>
      <c r="K340" s="1614"/>
      <c r="L340" s="1614"/>
    </row>
    <row r="341" spans="2:12" x14ac:dyDescent="0.2">
      <c r="B341" s="1615"/>
      <c r="C341" s="1615"/>
      <c r="D341" s="1615"/>
      <c r="E341" s="1615"/>
      <c r="F341" s="1615"/>
      <c r="G341" s="1615"/>
      <c r="H341" s="1614"/>
      <c r="I341" s="1614"/>
      <c r="J341" s="1614"/>
      <c r="K341" s="1614"/>
      <c r="L341" s="1614"/>
    </row>
    <row r="342" spans="2:12" x14ac:dyDescent="0.2">
      <c r="B342" s="1615"/>
      <c r="C342" s="1615"/>
      <c r="D342" s="1615"/>
      <c r="E342" s="1615"/>
      <c r="F342" s="1615"/>
      <c r="G342" s="1615"/>
      <c r="H342" s="1614"/>
      <c r="I342" s="1614"/>
      <c r="J342" s="1614"/>
      <c r="K342" s="1614"/>
      <c r="L342" s="1614"/>
    </row>
    <row r="343" spans="2:12" x14ac:dyDescent="0.2">
      <c r="B343" s="1615"/>
      <c r="C343" s="1615"/>
      <c r="D343" s="1615"/>
      <c r="E343" s="1615"/>
      <c r="F343" s="1615"/>
      <c r="G343" s="1615"/>
      <c r="H343" s="1614"/>
      <c r="I343" s="1614"/>
      <c r="J343" s="1614"/>
      <c r="K343" s="1614"/>
      <c r="L343" s="1614"/>
    </row>
    <row r="344" spans="2:12" x14ac:dyDescent="0.2">
      <c r="B344" s="1615"/>
      <c r="C344" s="1615"/>
      <c r="D344" s="1615"/>
      <c r="E344" s="1615"/>
      <c r="F344" s="1615"/>
      <c r="G344" s="1615"/>
      <c r="H344" s="1614"/>
      <c r="I344" s="1614"/>
      <c r="J344" s="1614"/>
      <c r="K344" s="1614"/>
      <c r="L344" s="1614"/>
    </row>
    <row r="345" spans="2:12" x14ac:dyDescent="0.2">
      <c r="B345" s="1615"/>
      <c r="C345" s="1615"/>
      <c r="D345" s="1615"/>
      <c r="E345" s="1615"/>
      <c r="F345" s="1615"/>
      <c r="G345" s="1615"/>
      <c r="H345" s="1614"/>
      <c r="I345" s="1614"/>
      <c r="J345" s="1614"/>
      <c r="K345" s="1614"/>
      <c r="L345" s="1614"/>
    </row>
    <row r="346" spans="2:12" x14ac:dyDescent="0.2">
      <c r="B346" s="1615"/>
      <c r="C346" s="1615"/>
      <c r="D346" s="1615"/>
      <c r="E346" s="1615"/>
      <c r="F346" s="1615"/>
      <c r="G346" s="1615"/>
      <c r="H346" s="1614"/>
      <c r="I346" s="1614"/>
      <c r="J346" s="1614"/>
      <c r="K346" s="1614"/>
      <c r="L346" s="1614"/>
    </row>
    <row r="347" spans="2:12" x14ac:dyDescent="0.2">
      <c r="B347" s="1615"/>
      <c r="C347" s="1615"/>
      <c r="D347" s="1615"/>
      <c r="E347" s="1615"/>
      <c r="F347" s="1615"/>
      <c r="G347" s="1615"/>
      <c r="H347" s="1614"/>
      <c r="I347" s="1614"/>
      <c r="J347" s="1614"/>
      <c r="K347" s="1614"/>
      <c r="L347" s="1614"/>
    </row>
    <row r="348" spans="2:12" x14ac:dyDescent="0.2">
      <c r="B348" s="1615"/>
      <c r="C348" s="1615"/>
      <c r="D348" s="1615"/>
      <c r="E348" s="1615"/>
      <c r="F348" s="1615"/>
      <c r="G348" s="1615"/>
      <c r="H348" s="1614"/>
      <c r="I348" s="1614"/>
      <c r="J348" s="1614"/>
      <c r="K348" s="1614"/>
      <c r="L348" s="1614"/>
    </row>
    <row r="349" spans="2:12" x14ac:dyDescent="0.2">
      <c r="B349" s="1615"/>
      <c r="C349" s="1615"/>
      <c r="D349" s="1615"/>
      <c r="E349" s="1615"/>
      <c r="F349" s="1615"/>
      <c r="G349" s="1615"/>
      <c r="H349" s="1614"/>
      <c r="I349" s="1614"/>
      <c r="J349" s="1614"/>
      <c r="K349" s="1614"/>
      <c r="L349" s="1614"/>
    </row>
    <row r="350" spans="2:12" x14ac:dyDescent="0.2">
      <c r="B350" s="1615"/>
      <c r="C350" s="1615"/>
      <c r="D350" s="1615"/>
      <c r="E350" s="1615"/>
      <c r="F350" s="1615"/>
      <c r="G350" s="1615"/>
      <c r="H350" s="1614"/>
      <c r="I350" s="1614"/>
      <c r="J350" s="1614"/>
      <c r="K350" s="1614"/>
      <c r="L350" s="1614"/>
    </row>
    <row r="351" spans="2:12" x14ac:dyDescent="0.2">
      <c r="B351" s="1615"/>
      <c r="C351" s="1615"/>
      <c r="D351" s="1615"/>
      <c r="E351" s="1615"/>
      <c r="F351" s="1615"/>
      <c r="G351" s="1615"/>
      <c r="H351" s="1614"/>
      <c r="I351" s="1614"/>
      <c r="J351" s="1614"/>
      <c r="K351" s="1614"/>
      <c r="L351" s="1614"/>
    </row>
    <row r="352" spans="2:12" x14ac:dyDescent="0.2">
      <c r="B352" s="1615"/>
      <c r="C352" s="1615"/>
      <c r="D352" s="1615"/>
      <c r="E352" s="1615"/>
      <c r="F352" s="1615"/>
      <c r="G352" s="1615"/>
      <c r="H352" s="1614"/>
      <c r="I352" s="1614"/>
      <c r="J352" s="1614"/>
      <c r="K352" s="1614"/>
      <c r="L352" s="1614"/>
    </row>
    <row r="353" spans="2:12" x14ac:dyDescent="0.2">
      <c r="B353" s="1615"/>
      <c r="C353" s="1615"/>
      <c r="D353" s="1615"/>
      <c r="E353" s="1615"/>
      <c r="F353" s="1615"/>
      <c r="G353" s="1615"/>
      <c r="H353" s="1614"/>
      <c r="I353" s="1614"/>
      <c r="J353" s="1614"/>
      <c r="K353" s="1614"/>
      <c r="L353" s="1614"/>
    </row>
    <row r="354" spans="2:12" x14ac:dyDescent="0.2">
      <c r="B354" s="1615"/>
      <c r="C354" s="1615"/>
      <c r="D354" s="1615"/>
      <c r="E354" s="1615"/>
      <c r="F354" s="1615"/>
      <c r="G354" s="1615"/>
      <c r="H354" s="1614"/>
      <c r="I354" s="1614"/>
      <c r="J354" s="1614"/>
      <c r="K354" s="1614"/>
      <c r="L354" s="1614"/>
    </row>
    <row r="355" spans="2:12" x14ac:dyDescent="0.2">
      <c r="B355" s="1615"/>
      <c r="C355" s="1615"/>
      <c r="D355" s="1615"/>
      <c r="E355" s="1615"/>
      <c r="F355" s="1615"/>
      <c r="G355" s="1615"/>
      <c r="H355" s="1614"/>
      <c r="I355" s="1614"/>
      <c r="J355" s="1614"/>
      <c r="K355" s="1614"/>
      <c r="L355" s="1614"/>
    </row>
    <row r="356" spans="2:12" x14ac:dyDescent="0.2">
      <c r="B356" s="1615"/>
      <c r="C356" s="1615"/>
      <c r="D356" s="1615"/>
      <c r="E356" s="1615"/>
      <c r="F356" s="1615"/>
      <c r="G356" s="1615"/>
      <c r="H356" s="1614"/>
      <c r="I356" s="1614"/>
      <c r="J356" s="1614"/>
      <c r="K356" s="1614"/>
      <c r="L356" s="1614"/>
    </row>
    <row r="357" spans="2:12" x14ac:dyDescent="0.2">
      <c r="B357" s="1615"/>
      <c r="C357" s="1615"/>
      <c r="D357" s="1615"/>
      <c r="E357" s="1615"/>
      <c r="F357" s="1615"/>
      <c r="G357" s="1615"/>
      <c r="H357" s="1614"/>
      <c r="I357" s="1614"/>
      <c r="J357" s="1614"/>
      <c r="K357" s="1614"/>
      <c r="L357" s="1614"/>
    </row>
    <row r="358" spans="2:12" x14ac:dyDescent="0.2">
      <c r="B358" s="1615"/>
      <c r="C358" s="1615"/>
      <c r="D358" s="1615"/>
      <c r="E358" s="1615"/>
      <c r="F358" s="1615"/>
      <c r="G358" s="1615"/>
      <c r="H358" s="1614"/>
      <c r="I358" s="1614"/>
      <c r="J358" s="1614"/>
      <c r="K358" s="1614"/>
      <c r="L358" s="1614"/>
    </row>
    <row r="359" spans="2:12" x14ac:dyDescent="0.2">
      <c r="B359" s="1615"/>
      <c r="C359" s="1615"/>
      <c r="D359" s="1615"/>
      <c r="E359" s="1615"/>
      <c r="F359" s="1615"/>
      <c r="G359" s="1615"/>
      <c r="H359" s="1614"/>
      <c r="I359" s="1614"/>
      <c r="J359" s="1614"/>
      <c r="K359" s="1614"/>
      <c r="L359" s="1614"/>
    </row>
    <row r="360" spans="2:12" x14ac:dyDescent="0.2">
      <c r="B360" s="1615"/>
      <c r="C360" s="1615"/>
      <c r="D360" s="1615"/>
      <c r="E360" s="1615"/>
      <c r="F360" s="1615"/>
      <c r="G360" s="1615"/>
      <c r="H360" s="1614"/>
      <c r="I360" s="1614"/>
      <c r="J360" s="1614"/>
      <c r="K360" s="1614"/>
      <c r="L360" s="1614"/>
    </row>
    <row r="361" spans="2:12" x14ac:dyDescent="0.2">
      <c r="B361" s="1615"/>
      <c r="C361" s="1615"/>
      <c r="D361" s="1615"/>
      <c r="E361" s="1615"/>
      <c r="F361" s="1615"/>
      <c r="G361" s="1615"/>
      <c r="H361" s="1614"/>
      <c r="I361" s="1614"/>
      <c r="J361" s="1614"/>
      <c r="K361" s="1614"/>
      <c r="L361" s="1614"/>
    </row>
    <row r="362" spans="2:12" x14ac:dyDescent="0.2">
      <c r="B362" s="1615"/>
      <c r="C362" s="1615"/>
      <c r="D362" s="1615"/>
      <c r="E362" s="1615"/>
      <c r="F362" s="1615"/>
      <c r="G362" s="1615"/>
      <c r="H362" s="1614"/>
      <c r="I362" s="1614"/>
      <c r="J362" s="1614"/>
      <c r="K362" s="1614"/>
      <c r="L362" s="1614"/>
    </row>
    <row r="363" spans="2:12" x14ac:dyDescent="0.2">
      <c r="B363" s="1615"/>
      <c r="C363" s="1615"/>
      <c r="D363" s="1615"/>
      <c r="E363" s="1615"/>
      <c r="F363" s="1615"/>
      <c r="G363" s="1615"/>
      <c r="H363" s="1614"/>
      <c r="I363" s="1614"/>
      <c r="J363" s="1614"/>
      <c r="K363" s="1614"/>
      <c r="L363" s="1614"/>
    </row>
    <row r="364" spans="2:12" x14ac:dyDescent="0.2">
      <c r="B364" s="1615"/>
      <c r="C364" s="1615"/>
      <c r="D364" s="1615"/>
      <c r="E364" s="1615"/>
      <c r="F364" s="1615"/>
      <c r="G364" s="1615"/>
      <c r="H364" s="1614"/>
      <c r="I364" s="1614"/>
      <c r="J364" s="1614"/>
      <c r="K364" s="1614"/>
      <c r="L364" s="1614"/>
    </row>
    <row r="365" spans="2:12" x14ac:dyDescent="0.2">
      <c r="B365" s="1615"/>
      <c r="C365" s="1615"/>
      <c r="D365" s="1615"/>
      <c r="E365" s="1615"/>
      <c r="F365" s="1615"/>
      <c r="G365" s="1615"/>
      <c r="H365" s="1614"/>
      <c r="I365" s="1614"/>
      <c r="J365" s="1614"/>
      <c r="K365" s="1614"/>
      <c r="L365" s="1614"/>
    </row>
    <row r="366" spans="2:12" x14ac:dyDescent="0.2">
      <c r="B366" s="1615"/>
      <c r="C366" s="1615"/>
      <c r="D366" s="1615"/>
      <c r="E366" s="1615"/>
      <c r="F366" s="1615"/>
      <c r="G366" s="1615"/>
      <c r="H366" s="1614"/>
      <c r="I366" s="1614"/>
      <c r="J366" s="1614"/>
      <c r="K366" s="1614"/>
      <c r="L366" s="1614"/>
    </row>
    <row r="367" spans="2:12" x14ac:dyDescent="0.2">
      <c r="B367" s="1615"/>
      <c r="C367" s="1615"/>
      <c r="D367" s="1615"/>
      <c r="E367" s="1615"/>
      <c r="F367" s="1615"/>
      <c r="G367" s="1615"/>
      <c r="H367" s="1614"/>
      <c r="I367" s="1614"/>
      <c r="J367" s="1614"/>
      <c r="K367" s="1614"/>
      <c r="L367" s="1614"/>
    </row>
    <row r="368" spans="2:12" x14ac:dyDescent="0.2">
      <c r="B368" s="1615"/>
      <c r="C368" s="1615"/>
      <c r="D368" s="1615"/>
      <c r="E368" s="1615"/>
      <c r="F368" s="1615"/>
      <c r="G368" s="1615"/>
      <c r="H368" s="1614"/>
      <c r="I368" s="1614"/>
      <c r="J368" s="1614"/>
      <c r="K368" s="1614"/>
      <c r="L368" s="1614"/>
    </row>
    <row r="369" spans="2:12" x14ac:dyDescent="0.2">
      <c r="B369" s="1615"/>
      <c r="C369" s="1615"/>
      <c r="D369" s="1615"/>
      <c r="E369" s="1615"/>
      <c r="F369" s="1615"/>
      <c r="G369" s="1615"/>
      <c r="H369" s="1614"/>
      <c r="I369" s="1614"/>
      <c r="J369" s="1614"/>
      <c r="K369" s="1614"/>
      <c r="L369" s="1614"/>
    </row>
    <row r="370" spans="2:12" x14ac:dyDescent="0.2">
      <c r="B370" s="1615"/>
      <c r="C370" s="1615"/>
      <c r="D370" s="1615"/>
      <c r="E370" s="1615"/>
      <c r="F370" s="1615"/>
      <c r="G370" s="1615"/>
      <c r="H370" s="1614"/>
      <c r="I370" s="1614"/>
      <c r="J370" s="1614"/>
      <c r="K370" s="1614"/>
      <c r="L370" s="1614"/>
    </row>
    <row r="371" spans="2:12" x14ac:dyDescent="0.2">
      <c r="B371" s="1615"/>
      <c r="C371" s="1615"/>
      <c r="D371" s="1615"/>
      <c r="E371" s="1615"/>
      <c r="F371" s="1615"/>
      <c r="G371" s="1615"/>
      <c r="H371" s="1614"/>
      <c r="I371" s="1614"/>
      <c r="J371" s="1614"/>
      <c r="K371" s="1614"/>
      <c r="L371" s="1614"/>
    </row>
    <row r="372" spans="2:12" x14ac:dyDescent="0.2">
      <c r="B372" s="1615"/>
      <c r="C372" s="1615"/>
      <c r="D372" s="1615"/>
      <c r="E372" s="1615"/>
      <c r="F372" s="1615"/>
      <c r="G372" s="1615"/>
      <c r="H372" s="1614"/>
      <c r="I372" s="1614"/>
      <c r="J372" s="1614"/>
      <c r="K372" s="1614"/>
      <c r="L372" s="1614"/>
    </row>
    <row r="373" spans="2:12" x14ac:dyDescent="0.2">
      <c r="B373" s="1615"/>
      <c r="C373" s="1615"/>
      <c r="D373" s="1615"/>
      <c r="E373" s="1615"/>
      <c r="F373" s="1615"/>
      <c r="G373" s="1615"/>
      <c r="H373" s="1614"/>
      <c r="I373" s="1614"/>
      <c r="J373" s="1614"/>
      <c r="K373" s="1614"/>
      <c r="L373" s="1614"/>
    </row>
    <row r="374" spans="2:12" x14ac:dyDescent="0.2">
      <c r="B374" s="1615"/>
      <c r="C374" s="1615"/>
      <c r="D374" s="1615"/>
      <c r="E374" s="1615"/>
      <c r="F374" s="1615"/>
      <c r="G374" s="1615"/>
      <c r="H374" s="1614"/>
      <c r="I374" s="1614"/>
      <c r="J374" s="1614"/>
      <c r="K374" s="1614"/>
      <c r="L374" s="1614"/>
    </row>
    <row r="375" spans="2:12" x14ac:dyDescent="0.2">
      <c r="B375" s="1615"/>
      <c r="C375" s="1615"/>
      <c r="D375" s="1615"/>
      <c r="E375" s="1615"/>
      <c r="F375" s="1615"/>
      <c r="G375" s="1615"/>
      <c r="H375" s="1614"/>
      <c r="I375" s="1614"/>
      <c r="J375" s="1614"/>
      <c r="K375" s="1614"/>
      <c r="L375" s="1614"/>
    </row>
    <row r="376" spans="2:12" x14ac:dyDescent="0.2">
      <c r="B376" s="1615"/>
      <c r="C376" s="1615"/>
      <c r="D376" s="1615"/>
      <c r="E376" s="1615"/>
      <c r="F376" s="1615"/>
      <c r="G376" s="1615"/>
      <c r="H376" s="1614"/>
      <c r="I376" s="1614"/>
      <c r="J376" s="1614"/>
      <c r="K376" s="1614"/>
      <c r="L376" s="1614"/>
    </row>
    <row r="377" spans="2:12" x14ac:dyDescent="0.2">
      <c r="B377" s="1615"/>
      <c r="C377" s="1615"/>
      <c r="D377" s="1615"/>
      <c r="E377" s="1615"/>
      <c r="F377" s="1615"/>
      <c r="G377" s="1615"/>
      <c r="H377" s="1614"/>
      <c r="I377" s="1614"/>
      <c r="J377" s="1614"/>
      <c r="K377" s="1614"/>
      <c r="L377" s="1614"/>
    </row>
    <row r="378" spans="2:12" x14ac:dyDescent="0.2">
      <c r="B378" s="1615"/>
      <c r="C378" s="1615"/>
      <c r="D378" s="1615"/>
      <c r="E378" s="1615"/>
      <c r="F378" s="1615"/>
      <c r="G378" s="1615"/>
      <c r="H378" s="1614"/>
      <c r="I378" s="1614"/>
      <c r="J378" s="1614"/>
      <c r="K378" s="1614"/>
      <c r="L378" s="1614"/>
    </row>
    <row r="379" spans="2:12" x14ac:dyDescent="0.2">
      <c r="B379" s="1615"/>
      <c r="C379" s="1615"/>
      <c r="D379" s="1615"/>
      <c r="E379" s="1615"/>
      <c r="F379" s="1615"/>
      <c r="G379" s="1615"/>
      <c r="H379" s="1614"/>
      <c r="I379" s="1614"/>
      <c r="J379" s="1614"/>
      <c r="K379" s="1614"/>
      <c r="L379" s="1614"/>
    </row>
    <row r="380" spans="2:12" x14ac:dyDescent="0.2">
      <c r="B380" s="1615"/>
      <c r="C380" s="1615"/>
      <c r="D380" s="1615"/>
      <c r="E380" s="1615"/>
      <c r="F380" s="1615"/>
      <c r="G380" s="1615"/>
      <c r="H380" s="1614"/>
      <c r="I380" s="1614"/>
      <c r="J380" s="1614"/>
      <c r="K380" s="1614"/>
      <c r="L380" s="1614"/>
    </row>
    <row r="381" spans="2:12" x14ac:dyDescent="0.2">
      <c r="B381" s="1615"/>
      <c r="C381" s="1615"/>
      <c r="D381" s="1615"/>
      <c r="E381" s="1615"/>
      <c r="F381" s="1615"/>
      <c r="G381" s="1615"/>
      <c r="H381" s="1614"/>
      <c r="I381" s="1614"/>
      <c r="J381" s="1614"/>
      <c r="K381" s="1614"/>
      <c r="L381" s="1614"/>
    </row>
    <row r="382" spans="2:12" x14ac:dyDescent="0.2">
      <c r="B382" s="1615"/>
      <c r="C382" s="1615"/>
      <c r="D382" s="1615"/>
      <c r="E382" s="1615"/>
      <c r="F382" s="1615"/>
      <c r="G382" s="1615"/>
      <c r="H382" s="1614"/>
      <c r="I382" s="1614"/>
      <c r="J382" s="1614"/>
      <c r="K382" s="1614"/>
      <c r="L382" s="1614"/>
    </row>
    <row r="383" spans="2:12" x14ac:dyDescent="0.2">
      <c r="B383" s="1615"/>
      <c r="C383" s="1615"/>
      <c r="D383" s="1615"/>
      <c r="E383" s="1615"/>
      <c r="F383" s="1615"/>
      <c r="G383" s="1615"/>
      <c r="H383" s="1614"/>
      <c r="I383" s="1614"/>
      <c r="J383" s="1614"/>
      <c r="K383" s="1614"/>
      <c r="L383" s="1614"/>
    </row>
    <row r="384" spans="2:12" x14ac:dyDescent="0.2">
      <c r="B384" s="1615"/>
      <c r="C384" s="1615"/>
      <c r="D384" s="1615"/>
      <c r="E384" s="1615"/>
      <c r="F384" s="1615"/>
      <c r="G384" s="1615"/>
      <c r="H384" s="1614"/>
      <c r="I384" s="1614"/>
      <c r="J384" s="1614"/>
      <c r="K384" s="1614"/>
      <c r="L384" s="1614"/>
    </row>
    <row r="385" spans="2:12" x14ac:dyDescent="0.2">
      <c r="B385" s="1615"/>
      <c r="C385" s="1615"/>
      <c r="D385" s="1615"/>
      <c r="E385" s="1615"/>
      <c r="F385" s="1615"/>
      <c r="G385" s="1615"/>
      <c r="H385" s="1614"/>
      <c r="I385" s="1614"/>
      <c r="J385" s="1614"/>
      <c r="K385" s="1614"/>
      <c r="L385" s="1614"/>
    </row>
    <row r="386" spans="2:12" x14ac:dyDescent="0.2">
      <c r="B386" s="1615"/>
      <c r="C386" s="1615"/>
      <c r="D386" s="1615"/>
      <c r="E386" s="1615"/>
      <c r="F386" s="1615"/>
      <c r="G386" s="1615"/>
      <c r="H386" s="1614"/>
      <c r="I386" s="1614"/>
      <c r="J386" s="1614"/>
      <c r="K386" s="1614"/>
      <c r="L386" s="1614"/>
    </row>
    <row r="387" spans="2:12" x14ac:dyDescent="0.2">
      <c r="B387" s="1615"/>
      <c r="C387" s="1615"/>
      <c r="D387" s="1615"/>
      <c r="E387" s="1615"/>
      <c r="F387" s="1615"/>
      <c r="G387" s="1615"/>
      <c r="H387" s="1614"/>
      <c r="I387" s="1614"/>
      <c r="J387" s="1614"/>
      <c r="K387" s="1614"/>
      <c r="L387" s="1614"/>
    </row>
    <row r="388" spans="2:12" x14ac:dyDescent="0.2">
      <c r="B388" s="1615"/>
      <c r="C388" s="1615"/>
      <c r="D388" s="1615"/>
      <c r="E388" s="1615"/>
      <c r="F388" s="1615"/>
      <c r="G388" s="1615"/>
      <c r="H388" s="1614"/>
      <c r="I388" s="1614"/>
      <c r="J388" s="1614"/>
      <c r="K388" s="1614"/>
      <c r="L388" s="1614"/>
    </row>
    <row r="389" spans="2:12" x14ac:dyDescent="0.2">
      <c r="B389" s="1615"/>
      <c r="C389" s="1615"/>
      <c r="D389" s="1615"/>
      <c r="E389" s="1615"/>
      <c r="F389" s="1615"/>
      <c r="G389" s="1615"/>
      <c r="H389" s="1614"/>
      <c r="I389" s="1614"/>
      <c r="J389" s="1614"/>
      <c r="K389" s="1614"/>
      <c r="L389" s="1614"/>
    </row>
    <row r="390" spans="2:12" x14ac:dyDescent="0.2">
      <c r="B390" s="1615"/>
      <c r="C390" s="1615"/>
      <c r="D390" s="1615"/>
      <c r="E390" s="1615"/>
      <c r="F390" s="1615"/>
      <c r="G390" s="1615"/>
      <c r="H390" s="1614"/>
      <c r="I390" s="1614"/>
      <c r="J390" s="1614"/>
      <c r="K390" s="1614"/>
      <c r="L390" s="1614"/>
    </row>
    <row r="391" spans="2:12" x14ac:dyDescent="0.2">
      <c r="B391" s="1615"/>
      <c r="C391" s="1615"/>
      <c r="D391" s="1615"/>
      <c r="E391" s="1615"/>
      <c r="F391" s="1615"/>
      <c r="G391" s="1615"/>
      <c r="H391" s="1614"/>
      <c r="I391" s="1614"/>
      <c r="J391" s="1614"/>
      <c r="K391" s="1614"/>
      <c r="L391" s="1614"/>
    </row>
    <row r="392" spans="2:12" x14ac:dyDescent="0.2">
      <c r="B392" s="1615"/>
      <c r="C392" s="1615"/>
      <c r="D392" s="1615"/>
      <c r="E392" s="1615"/>
      <c r="F392" s="1615"/>
      <c r="G392" s="1615"/>
      <c r="H392" s="1614"/>
      <c r="I392" s="1614"/>
      <c r="J392" s="1614"/>
      <c r="K392" s="1614"/>
      <c r="L392" s="1614"/>
    </row>
    <row r="393" spans="2:12" x14ac:dyDescent="0.2">
      <c r="B393" s="1615"/>
      <c r="C393" s="1615"/>
      <c r="D393" s="1615"/>
      <c r="E393" s="1615"/>
      <c r="F393" s="1615"/>
      <c r="G393" s="1615"/>
      <c r="H393" s="1614"/>
      <c r="I393" s="1614"/>
      <c r="J393" s="1614"/>
      <c r="K393" s="1614"/>
      <c r="L393" s="1614"/>
    </row>
    <row r="394" spans="2:12" x14ac:dyDescent="0.2">
      <c r="B394" s="1615"/>
      <c r="C394" s="1615"/>
      <c r="D394" s="1615"/>
      <c r="E394" s="1615"/>
      <c r="F394" s="1615"/>
      <c r="G394" s="1615"/>
      <c r="H394" s="1614"/>
      <c r="I394" s="1614"/>
      <c r="J394" s="1614"/>
      <c r="K394" s="1614"/>
      <c r="L394" s="1614"/>
    </row>
    <row r="395" spans="2:12" x14ac:dyDescent="0.2">
      <c r="B395" s="1615"/>
      <c r="C395" s="1615"/>
      <c r="D395" s="1615"/>
      <c r="E395" s="1615"/>
      <c r="F395" s="1615"/>
      <c r="G395" s="1615"/>
      <c r="H395" s="1614"/>
      <c r="I395" s="1614"/>
      <c r="J395" s="1614"/>
      <c r="K395" s="1614"/>
      <c r="L395" s="1614"/>
    </row>
    <row r="396" spans="2:12" x14ac:dyDescent="0.2">
      <c r="B396" s="1615"/>
      <c r="C396" s="1615"/>
      <c r="D396" s="1615"/>
      <c r="E396" s="1615"/>
      <c r="F396" s="1615"/>
      <c r="G396" s="1615"/>
      <c r="H396" s="1614"/>
      <c r="I396" s="1614"/>
      <c r="J396" s="1614"/>
      <c r="K396" s="1614"/>
      <c r="L396" s="1614"/>
    </row>
    <row r="397" spans="2:12" x14ac:dyDescent="0.2">
      <c r="B397" s="1615"/>
      <c r="C397" s="1615"/>
      <c r="D397" s="1615"/>
      <c r="E397" s="1615"/>
      <c r="F397" s="1615"/>
      <c r="G397" s="1615"/>
      <c r="H397" s="1614"/>
      <c r="I397" s="1614"/>
      <c r="J397" s="1614"/>
      <c r="K397" s="1614"/>
      <c r="L397" s="1614"/>
    </row>
    <row r="398" spans="2:12" x14ac:dyDescent="0.2">
      <c r="B398" s="1615"/>
      <c r="C398" s="1615"/>
      <c r="D398" s="1615"/>
      <c r="E398" s="1615"/>
      <c r="F398" s="1615"/>
      <c r="G398" s="1615"/>
      <c r="H398" s="1614"/>
      <c r="I398" s="1614"/>
      <c r="J398" s="1614"/>
      <c r="K398" s="1614"/>
      <c r="L398" s="1614"/>
    </row>
    <row r="399" spans="2:12" x14ac:dyDescent="0.2">
      <c r="B399" s="1615"/>
      <c r="C399" s="1615"/>
      <c r="D399" s="1615"/>
      <c r="E399" s="1615"/>
      <c r="F399" s="1615"/>
      <c r="G399" s="1615"/>
      <c r="H399" s="1614"/>
      <c r="I399" s="1614"/>
      <c r="J399" s="1614"/>
      <c r="K399" s="1614"/>
      <c r="L399" s="1614"/>
    </row>
    <row r="400" spans="2:12" x14ac:dyDescent="0.2">
      <c r="B400" s="1615"/>
      <c r="C400" s="1615"/>
      <c r="D400" s="1615"/>
      <c r="E400" s="1615"/>
      <c r="F400" s="1615"/>
      <c r="G400" s="1615"/>
      <c r="H400" s="1614"/>
      <c r="I400" s="1614"/>
      <c r="J400" s="1614"/>
      <c r="K400" s="1614"/>
      <c r="L400" s="1614"/>
    </row>
    <row r="401" spans="2:12" x14ac:dyDescent="0.2">
      <c r="B401" s="1615"/>
      <c r="C401" s="1615"/>
      <c r="D401" s="1615"/>
      <c r="E401" s="1615"/>
      <c r="F401" s="1615"/>
      <c r="G401" s="1615"/>
      <c r="H401" s="1614"/>
      <c r="I401" s="1614"/>
      <c r="J401" s="1614"/>
      <c r="K401" s="1614"/>
      <c r="L401" s="1614"/>
    </row>
    <row r="402" spans="2:12" x14ac:dyDescent="0.2">
      <c r="B402" s="1615"/>
      <c r="C402" s="1615"/>
      <c r="D402" s="1615"/>
      <c r="E402" s="1615"/>
      <c r="F402" s="1615"/>
      <c r="G402" s="1615"/>
      <c r="H402" s="1614"/>
      <c r="I402" s="1614"/>
      <c r="J402" s="1614"/>
      <c r="K402" s="1614"/>
      <c r="L402" s="1614"/>
    </row>
    <row r="403" spans="2:12" x14ac:dyDescent="0.2">
      <c r="B403" s="1615"/>
      <c r="C403" s="1615"/>
      <c r="D403" s="1615"/>
      <c r="E403" s="1615"/>
      <c r="F403" s="1615"/>
      <c r="G403" s="1615"/>
      <c r="H403" s="1614"/>
      <c r="I403" s="1614"/>
      <c r="J403" s="1614"/>
      <c r="K403" s="1614"/>
      <c r="L403" s="1614"/>
    </row>
    <row r="404" spans="2:12" x14ac:dyDescent="0.2">
      <c r="B404" s="1615"/>
      <c r="C404" s="1615"/>
      <c r="D404" s="1615"/>
      <c r="E404" s="1615"/>
      <c r="F404" s="1615"/>
      <c r="G404" s="1615"/>
      <c r="H404" s="1614"/>
      <c r="I404" s="1614"/>
      <c r="J404" s="1614"/>
      <c r="K404" s="1614"/>
      <c r="L404" s="1614"/>
    </row>
    <row r="405" spans="2:12" x14ac:dyDescent="0.2">
      <c r="B405" s="1615"/>
      <c r="C405" s="1615"/>
      <c r="D405" s="1615"/>
      <c r="E405" s="1615"/>
      <c r="F405" s="1615"/>
      <c r="G405" s="1615"/>
      <c r="H405" s="1614"/>
      <c r="I405" s="1614"/>
      <c r="J405" s="1614"/>
      <c r="K405" s="1614"/>
      <c r="L405" s="1614"/>
    </row>
    <row r="406" spans="2:12" x14ac:dyDescent="0.2">
      <c r="B406" s="1615"/>
      <c r="C406" s="1615"/>
      <c r="D406" s="1615"/>
      <c r="E406" s="1615"/>
      <c r="F406" s="1615"/>
      <c r="G406" s="1615"/>
      <c r="H406" s="1614"/>
      <c r="I406" s="1614"/>
      <c r="J406" s="1614"/>
      <c r="K406" s="1614"/>
      <c r="L406" s="1614"/>
    </row>
    <row r="407" spans="2:12" x14ac:dyDescent="0.2">
      <c r="B407" s="1615"/>
      <c r="C407" s="1615"/>
      <c r="D407" s="1615"/>
      <c r="E407" s="1615"/>
      <c r="F407" s="1615"/>
      <c r="G407" s="1615"/>
      <c r="H407" s="1614"/>
      <c r="I407" s="1614"/>
      <c r="J407" s="1614"/>
      <c r="K407" s="1614"/>
      <c r="L407" s="1614"/>
    </row>
    <row r="408" spans="2:12" x14ac:dyDescent="0.2">
      <c r="B408" s="1615"/>
      <c r="C408" s="1615"/>
      <c r="D408" s="1615"/>
      <c r="E408" s="1615"/>
      <c r="F408" s="1615"/>
      <c r="G408" s="1615"/>
      <c r="H408" s="1614"/>
      <c r="I408" s="1614"/>
      <c r="J408" s="1614"/>
      <c r="K408" s="1614"/>
      <c r="L408" s="1614"/>
    </row>
    <row r="409" spans="2:12" x14ac:dyDescent="0.2">
      <c r="B409" s="1615"/>
      <c r="C409" s="1615"/>
      <c r="D409" s="1615"/>
      <c r="E409" s="1615"/>
      <c r="F409" s="1615"/>
      <c r="G409" s="1615"/>
      <c r="H409" s="1614"/>
      <c r="I409" s="1614"/>
      <c r="J409" s="1614"/>
      <c r="K409" s="1614"/>
      <c r="L409" s="1614"/>
    </row>
    <row r="410" spans="2:12" x14ac:dyDescent="0.2">
      <c r="B410" s="1615"/>
      <c r="C410" s="1615"/>
      <c r="D410" s="1615"/>
      <c r="E410" s="1615"/>
      <c r="F410" s="1615"/>
      <c r="G410" s="1615"/>
      <c r="H410" s="1614"/>
      <c r="I410" s="1614"/>
      <c r="J410" s="1614"/>
      <c r="K410" s="1614"/>
      <c r="L410" s="1614"/>
    </row>
    <row r="411" spans="2:12" x14ac:dyDescent="0.2">
      <c r="B411" s="1615"/>
      <c r="C411" s="1615"/>
      <c r="D411" s="1615"/>
      <c r="E411" s="1615"/>
      <c r="F411" s="1615"/>
      <c r="G411" s="1615"/>
      <c r="H411" s="1614"/>
      <c r="I411" s="1614"/>
      <c r="J411" s="1614"/>
      <c r="K411" s="1614"/>
      <c r="L411" s="1614"/>
    </row>
    <row r="412" spans="2:12" x14ac:dyDescent="0.2">
      <c r="B412" s="1615"/>
      <c r="C412" s="1615"/>
      <c r="D412" s="1615"/>
      <c r="E412" s="1615"/>
      <c r="F412" s="1615"/>
      <c r="G412" s="1615"/>
      <c r="H412" s="1614"/>
      <c r="I412" s="1614"/>
      <c r="J412" s="1614"/>
      <c r="K412" s="1614"/>
      <c r="L412" s="1614"/>
    </row>
    <row r="413" spans="2:12" x14ac:dyDescent="0.2">
      <c r="B413" s="1615"/>
      <c r="C413" s="1615"/>
      <c r="D413" s="1615"/>
      <c r="E413" s="1615"/>
      <c r="F413" s="1615"/>
      <c r="G413" s="1615"/>
      <c r="H413" s="1614"/>
      <c r="I413" s="1614"/>
      <c r="J413" s="1614"/>
      <c r="K413" s="1614"/>
      <c r="L413" s="1614"/>
    </row>
    <row r="414" spans="2:12" x14ac:dyDescent="0.2">
      <c r="B414" s="1615"/>
      <c r="C414" s="1615"/>
      <c r="D414" s="1615"/>
      <c r="E414" s="1615"/>
      <c r="F414" s="1615"/>
      <c r="G414" s="1615"/>
      <c r="H414" s="1614"/>
      <c r="I414" s="1614"/>
      <c r="J414" s="1614"/>
      <c r="K414" s="1614"/>
      <c r="L414" s="1614"/>
    </row>
    <row r="415" spans="2:12" x14ac:dyDescent="0.2">
      <c r="B415" s="1615"/>
      <c r="C415" s="1615"/>
      <c r="D415" s="1615"/>
      <c r="E415" s="1615"/>
      <c r="F415" s="1615"/>
      <c r="G415" s="1615"/>
      <c r="H415" s="1614"/>
      <c r="I415" s="1614"/>
      <c r="J415" s="1614"/>
      <c r="K415" s="1614"/>
      <c r="L415" s="1614"/>
    </row>
    <row r="416" spans="2:12" x14ac:dyDescent="0.2">
      <c r="B416" s="1615"/>
      <c r="C416" s="1615"/>
      <c r="D416" s="1615"/>
      <c r="E416" s="1615"/>
      <c r="F416" s="1615"/>
      <c r="G416" s="1615"/>
      <c r="H416" s="1614"/>
      <c r="I416" s="1614"/>
      <c r="J416" s="1614"/>
      <c r="K416" s="1614"/>
      <c r="L416" s="1614"/>
    </row>
    <row r="417" spans="2:12" x14ac:dyDescent="0.2">
      <c r="B417" s="1615"/>
      <c r="C417" s="1615"/>
      <c r="D417" s="1615"/>
      <c r="E417" s="1615"/>
      <c r="F417" s="1615"/>
      <c r="G417" s="1615"/>
      <c r="H417" s="1614"/>
      <c r="I417" s="1614"/>
      <c r="J417" s="1614"/>
      <c r="K417" s="1614"/>
      <c r="L417" s="1614"/>
    </row>
    <row r="418" spans="2:12" x14ac:dyDescent="0.2">
      <c r="B418" s="1615"/>
      <c r="C418" s="1615"/>
      <c r="D418" s="1615"/>
      <c r="E418" s="1615"/>
      <c r="F418" s="1615"/>
      <c r="G418" s="1615"/>
      <c r="H418" s="1614"/>
      <c r="I418" s="1614"/>
      <c r="J418" s="1614"/>
      <c r="K418" s="1614"/>
      <c r="L418" s="1614"/>
    </row>
    <row r="419" spans="2:12" x14ac:dyDescent="0.2">
      <c r="B419" s="1615"/>
      <c r="C419" s="1615"/>
      <c r="D419" s="1615"/>
      <c r="E419" s="1615"/>
      <c r="F419" s="1615"/>
      <c r="G419" s="1615"/>
      <c r="H419" s="1614"/>
      <c r="I419" s="1614"/>
      <c r="J419" s="1614"/>
      <c r="K419" s="1614"/>
      <c r="L419" s="1614"/>
    </row>
    <row r="420" spans="2:12" x14ac:dyDescent="0.2">
      <c r="B420" s="1615"/>
      <c r="C420" s="1615"/>
      <c r="D420" s="1615"/>
      <c r="E420" s="1615"/>
      <c r="F420" s="1615"/>
      <c r="G420" s="1615"/>
      <c r="H420" s="1614"/>
      <c r="I420" s="1614"/>
      <c r="J420" s="1614"/>
      <c r="K420" s="1614"/>
      <c r="L420" s="1614"/>
    </row>
    <row r="421" spans="2:12" x14ac:dyDescent="0.2">
      <c r="B421" s="1615"/>
      <c r="C421" s="1615"/>
      <c r="D421" s="1615"/>
      <c r="E421" s="1615"/>
      <c r="F421" s="1615"/>
      <c r="G421" s="1615"/>
      <c r="H421" s="1614"/>
      <c r="I421" s="1614"/>
      <c r="J421" s="1614"/>
      <c r="K421" s="1614"/>
      <c r="L421" s="1614"/>
    </row>
    <row r="422" spans="2:12" x14ac:dyDescent="0.2">
      <c r="B422" s="1615"/>
      <c r="C422" s="1615"/>
      <c r="D422" s="1615"/>
      <c r="E422" s="1615"/>
      <c r="F422" s="1615"/>
      <c r="G422" s="1615"/>
      <c r="H422" s="1614"/>
      <c r="I422" s="1614"/>
      <c r="J422" s="1614"/>
      <c r="K422" s="1614"/>
      <c r="L422" s="1614"/>
    </row>
    <row r="423" spans="2:12" x14ac:dyDescent="0.2">
      <c r="B423" s="1615"/>
      <c r="C423" s="1615"/>
      <c r="D423" s="1615"/>
      <c r="E423" s="1615"/>
      <c r="F423" s="1615"/>
      <c r="G423" s="1615"/>
      <c r="H423" s="1614"/>
      <c r="I423" s="1614"/>
      <c r="J423" s="1614"/>
      <c r="K423" s="1614"/>
      <c r="L423" s="1614"/>
    </row>
    <row r="424" spans="2:12" x14ac:dyDescent="0.2">
      <c r="B424" s="1615"/>
      <c r="C424" s="1615"/>
      <c r="D424" s="1615"/>
      <c r="E424" s="1615"/>
      <c r="F424" s="1615"/>
      <c r="G424" s="1615"/>
      <c r="H424" s="1614"/>
      <c r="I424" s="1614"/>
      <c r="J424" s="1614"/>
      <c r="K424" s="1614"/>
      <c r="L424" s="1614"/>
    </row>
    <row r="425" spans="2:12" x14ac:dyDescent="0.2">
      <c r="B425" s="1615"/>
      <c r="C425" s="1615"/>
      <c r="D425" s="1615"/>
      <c r="E425" s="1615"/>
      <c r="F425" s="1615"/>
      <c r="G425" s="1615"/>
      <c r="H425" s="1614"/>
      <c r="I425" s="1614"/>
      <c r="J425" s="1614"/>
      <c r="K425" s="1614"/>
      <c r="L425" s="1614"/>
    </row>
    <row r="426" spans="2:12" x14ac:dyDescent="0.2">
      <c r="B426" s="1615"/>
      <c r="C426" s="1615"/>
      <c r="D426" s="1615"/>
      <c r="E426" s="1615"/>
      <c r="F426" s="1615"/>
      <c r="G426" s="1615"/>
      <c r="H426" s="1614"/>
      <c r="I426" s="1614"/>
      <c r="J426" s="1614"/>
      <c r="K426" s="1614"/>
      <c r="L426" s="1614"/>
    </row>
    <row r="427" spans="2:12" x14ac:dyDescent="0.2">
      <c r="B427" s="1615"/>
      <c r="C427" s="1615"/>
      <c r="D427" s="1615"/>
      <c r="E427" s="1615"/>
      <c r="F427" s="1615"/>
      <c r="G427" s="1615"/>
      <c r="H427" s="1614"/>
      <c r="I427" s="1614"/>
      <c r="J427" s="1614"/>
      <c r="K427" s="1614"/>
      <c r="L427" s="1614"/>
    </row>
    <row r="428" spans="2:12" x14ac:dyDescent="0.2">
      <c r="B428" s="1615"/>
      <c r="C428" s="1615"/>
      <c r="D428" s="1615"/>
      <c r="E428" s="1615"/>
      <c r="F428" s="1615"/>
      <c r="G428" s="1615"/>
      <c r="H428" s="1614"/>
      <c r="I428" s="1614"/>
      <c r="J428" s="1614"/>
      <c r="K428" s="1614"/>
      <c r="L428" s="1614"/>
    </row>
    <row r="429" spans="2:12" x14ac:dyDescent="0.2">
      <c r="B429" s="1615"/>
      <c r="C429" s="1615"/>
      <c r="D429" s="1615"/>
      <c r="E429" s="1615"/>
      <c r="F429" s="1615"/>
      <c r="G429" s="1615"/>
      <c r="H429" s="1614"/>
      <c r="I429" s="1614"/>
      <c r="J429" s="1614"/>
      <c r="K429" s="1614"/>
      <c r="L429" s="1614"/>
    </row>
    <row r="430" spans="2:12" x14ac:dyDescent="0.2">
      <c r="B430" s="1615"/>
      <c r="C430" s="1615"/>
      <c r="D430" s="1615"/>
      <c r="E430" s="1615"/>
      <c r="F430" s="1615"/>
      <c r="G430" s="1615"/>
      <c r="H430" s="1614"/>
      <c r="I430" s="1614"/>
      <c r="J430" s="1614"/>
      <c r="K430" s="1614"/>
      <c r="L430" s="1614"/>
    </row>
    <row r="431" spans="2:12" x14ac:dyDescent="0.2">
      <c r="B431" s="1615"/>
      <c r="C431" s="1615"/>
      <c r="D431" s="1615"/>
      <c r="E431" s="1615"/>
      <c r="F431" s="1615"/>
      <c r="G431" s="1615"/>
      <c r="H431" s="1614"/>
      <c r="I431" s="1614"/>
      <c r="J431" s="1614"/>
      <c r="K431" s="1614"/>
      <c r="L431" s="1614"/>
    </row>
    <row r="432" spans="2:12" x14ac:dyDescent="0.2">
      <c r="B432" s="1615"/>
      <c r="C432" s="1615"/>
      <c r="D432" s="1615"/>
      <c r="E432" s="1615"/>
      <c r="F432" s="1615"/>
      <c r="G432" s="1615"/>
      <c r="H432" s="1614"/>
      <c r="I432" s="1614"/>
      <c r="J432" s="1614"/>
      <c r="K432" s="1614"/>
      <c r="L432" s="1614"/>
    </row>
    <row r="433" spans="2:12" x14ac:dyDescent="0.2">
      <c r="B433" s="1615"/>
      <c r="C433" s="1615"/>
      <c r="D433" s="1615"/>
      <c r="E433" s="1615"/>
      <c r="F433" s="1615"/>
      <c r="G433" s="1615"/>
      <c r="H433" s="1614"/>
      <c r="I433" s="1614"/>
      <c r="J433" s="1614"/>
      <c r="K433" s="1614"/>
      <c r="L433" s="1614"/>
    </row>
  </sheetData>
  <mergeCells count="10">
    <mergeCell ref="A2:M2"/>
    <mergeCell ref="A3:M3"/>
    <mergeCell ref="A4:M4"/>
    <mergeCell ref="A6:A8"/>
    <mergeCell ref="B6:G6"/>
    <mergeCell ref="H6:M6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BreakPreview" zoomScale="80" zoomScaleNormal="100" zoomScaleSheetLayoutView="80" workbookViewId="0"/>
  </sheetViews>
  <sheetFormatPr defaultColWidth="9.140625" defaultRowHeight="15" x14ac:dyDescent="0.25"/>
  <cols>
    <col min="1" max="1" width="38.140625" style="1604" customWidth="1"/>
    <col min="2" max="2" width="9.85546875" style="1603" customWidth="1"/>
    <col min="3" max="3" width="12" style="1603" customWidth="1"/>
    <col min="4" max="4" width="12" style="1604" customWidth="1"/>
    <col min="5" max="5" width="12" style="1603" customWidth="1"/>
    <col min="6" max="6" width="16.5703125" style="1603" customWidth="1"/>
    <col min="7" max="16384" width="9.140625" style="1604"/>
  </cols>
  <sheetData>
    <row r="1" spans="1:8" x14ac:dyDescent="0.25">
      <c r="A1" s="1307" t="s">
        <v>2063</v>
      </c>
    </row>
    <row r="3" spans="1:8" x14ac:dyDescent="0.25">
      <c r="A3" s="1679" t="s">
        <v>2049</v>
      </c>
      <c r="B3" s="1679"/>
      <c r="C3" s="1679"/>
      <c r="D3" s="1679"/>
      <c r="E3" s="1679"/>
      <c r="F3" s="1227"/>
    </row>
    <row r="4" spans="1:8" x14ac:dyDescent="0.25">
      <c r="A4" s="1679" t="s">
        <v>1893</v>
      </c>
      <c r="B4" s="1679"/>
      <c r="C4" s="1679"/>
      <c r="D4" s="1679"/>
      <c r="E4" s="1679"/>
      <c r="F4" s="1227"/>
    </row>
    <row r="5" spans="1:8" x14ac:dyDescent="0.25">
      <c r="A5" s="1679" t="s">
        <v>1784</v>
      </c>
      <c r="B5" s="1679"/>
      <c r="C5" s="1679"/>
      <c r="D5" s="1679"/>
      <c r="E5" s="1679"/>
      <c r="F5" s="1227"/>
    </row>
    <row r="9" spans="1:8" s="1605" customFormat="1" ht="16.5" customHeight="1" x14ac:dyDescent="0.2">
      <c r="A9" s="1712"/>
      <c r="B9" s="1712"/>
      <c r="C9" s="1712" t="s">
        <v>2050</v>
      </c>
      <c r="D9" s="1712" t="s">
        <v>2051</v>
      </c>
      <c r="E9" s="1713" t="s">
        <v>1364</v>
      </c>
      <c r="F9" s="1712" t="s">
        <v>2029</v>
      </c>
    </row>
    <row r="10" spans="1:8" s="1605" customFormat="1" ht="16.5" customHeight="1" x14ac:dyDescent="0.2">
      <c r="A10" s="1712"/>
      <c r="B10" s="1712"/>
      <c r="C10" s="1712"/>
      <c r="D10" s="1712"/>
      <c r="E10" s="1714"/>
      <c r="F10" s="1712"/>
    </row>
    <row r="11" spans="1:8" s="1605" customFormat="1" ht="33.75" customHeight="1" x14ac:dyDescent="0.2">
      <c r="A11" s="1712" t="s">
        <v>15</v>
      </c>
      <c r="B11" s="1712"/>
      <c r="C11" s="1606">
        <f>SUM(C12,C17,C26,C35)</f>
        <v>101</v>
      </c>
      <c r="D11" s="1606">
        <f>SUM(D12,D17,D26,D35)</f>
        <v>101</v>
      </c>
      <c r="E11" s="1714"/>
      <c r="F11" s="1606">
        <f>SUM(F12,F17,F26,F35)</f>
        <v>97</v>
      </c>
      <c r="H11" s="1607"/>
    </row>
    <row r="12" spans="1:8" s="1609" customFormat="1" ht="16.5" customHeight="1" x14ac:dyDescent="0.2">
      <c r="A12" s="1716" t="s">
        <v>16</v>
      </c>
      <c r="B12" s="1716"/>
      <c r="C12" s="1608">
        <f>SUM(C13:C16)</f>
        <v>20</v>
      </c>
      <c r="D12" s="1608">
        <f>SUM(D13:D16)</f>
        <v>22</v>
      </c>
      <c r="E12" s="1715"/>
      <c r="F12" s="1608">
        <f>SUM(F13:F16)</f>
        <v>22</v>
      </c>
    </row>
    <row r="13" spans="1:8" s="1612" customFormat="1" ht="16.5" customHeight="1" x14ac:dyDescent="0.2">
      <c r="A13" s="1610" t="s">
        <v>17</v>
      </c>
      <c r="B13" s="1611" t="s">
        <v>18</v>
      </c>
      <c r="C13" s="1611">
        <v>9</v>
      </c>
      <c r="D13" s="1611">
        <v>9</v>
      </c>
      <c r="E13" s="1611"/>
      <c r="F13" s="1611">
        <v>9</v>
      </c>
    </row>
    <row r="14" spans="1:8" s="1612" customFormat="1" ht="16.5" customHeight="1" x14ac:dyDescent="0.2">
      <c r="A14" s="1610" t="s">
        <v>19</v>
      </c>
      <c r="B14" s="1611" t="s">
        <v>18</v>
      </c>
      <c r="C14" s="1611">
        <v>1</v>
      </c>
      <c r="D14" s="1611">
        <v>0</v>
      </c>
      <c r="E14" s="1613">
        <v>42472</v>
      </c>
      <c r="F14" s="1611">
        <v>0</v>
      </c>
    </row>
    <row r="15" spans="1:8" s="1612" customFormat="1" ht="16.5" customHeight="1" x14ac:dyDescent="0.2">
      <c r="A15" s="1610" t="s">
        <v>20</v>
      </c>
      <c r="B15" s="1611" t="s">
        <v>18</v>
      </c>
      <c r="C15" s="1611">
        <v>6</v>
      </c>
      <c r="D15" s="1611">
        <v>9</v>
      </c>
      <c r="E15" s="1611"/>
      <c r="F15" s="1611">
        <v>9</v>
      </c>
    </row>
    <row r="16" spans="1:8" s="1612" customFormat="1" ht="16.5" customHeight="1" x14ac:dyDescent="0.2">
      <c r="A16" s="1610" t="s">
        <v>21</v>
      </c>
      <c r="B16" s="1611" t="s">
        <v>22</v>
      </c>
      <c r="C16" s="1611">
        <v>4</v>
      </c>
      <c r="D16" s="1611">
        <v>4</v>
      </c>
      <c r="E16" s="1611"/>
      <c r="F16" s="1611">
        <v>4</v>
      </c>
    </row>
    <row r="17" spans="1:6" s="1609" customFormat="1" ht="16.5" customHeight="1" x14ac:dyDescent="0.2">
      <c r="A17" s="1716" t="s">
        <v>23</v>
      </c>
      <c r="B17" s="1716"/>
      <c r="C17" s="1608">
        <f>SUM(C18:C25)</f>
        <v>26</v>
      </c>
      <c r="D17" s="1608">
        <f>SUM(D18:D25)</f>
        <v>25</v>
      </c>
      <c r="E17" s="1608"/>
      <c r="F17" s="1608">
        <f>SUM(F18:F25)</f>
        <v>21</v>
      </c>
    </row>
    <row r="18" spans="1:6" s="1612" customFormat="1" ht="16.5" customHeight="1" x14ac:dyDescent="0.2">
      <c r="A18" s="1610" t="s">
        <v>24</v>
      </c>
      <c r="B18" s="1611" t="s">
        <v>25</v>
      </c>
      <c r="C18" s="1611">
        <v>2</v>
      </c>
      <c r="D18" s="1611">
        <v>2</v>
      </c>
      <c r="E18" s="1611"/>
      <c r="F18" s="1611">
        <v>1</v>
      </c>
    </row>
    <row r="19" spans="1:6" s="1612" customFormat="1" ht="16.5" customHeight="1" x14ac:dyDescent="0.2">
      <c r="A19" s="1610" t="s">
        <v>26</v>
      </c>
      <c r="B19" s="1611" t="s">
        <v>25</v>
      </c>
      <c r="C19" s="1611">
        <v>3</v>
      </c>
      <c r="D19" s="1611">
        <v>3</v>
      </c>
      <c r="E19" s="1611"/>
      <c r="F19" s="1611">
        <v>3</v>
      </c>
    </row>
    <row r="20" spans="1:6" s="1612" customFormat="1" ht="16.5" customHeight="1" x14ac:dyDescent="0.2">
      <c r="A20" s="1610" t="s">
        <v>27</v>
      </c>
      <c r="B20" s="1611" t="s">
        <v>28</v>
      </c>
      <c r="C20" s="1611">
        <v>1</v>
      </c>
      <c r="D20" s="1611">
        <v>0</v>
      </c>
      <c r="E20" s="1613">
        <v>42551</v>
      </c>
      <c r="F20" s="1611">
        <v>0</v>
      </c>
    </row>
    <row r="21" spans="1:6" s="1612" customFormat="1" ht="16.5" customHeight="1" x14ac:dyDescent="0.2">
      <c r="A21" s="1610" t="s">
        <v>29</v>
      </c>
      <c r="B21" s="1611" t="s">
        <v>25</v>
      </c>
      <c r="C21" s="1611">
        <v>3</v>
      </c>
      <c r="D21" s="1611">
        <v>3</v>
      </c>
      <c r="E21" s="1611"/>
      <c r="F21" s="1611">
        <v>3</v>
      </c>
    </row>
    <row r="22" spans="1:6" s="1612" customFormat="1" ht="16.5" customHeight="1" x14ac:dyDescent="0.2">
      <c r="A22" s="1610" t="s">
        <v>30</v>
      </c>
      <c r="B22" s="1611" t="s">
        <v>25</v>
      </c>
      <c r="C22" s="1611">
        <v>4</v>
      </c>
      <c r="D22" s="1611">
        <v>4</v>
      </c>
      <c r="E22" s="1611"/>
      <c r="F22" s="1611">
        <v>5</v>
      </c>
    </row>
    <row r="23" spans="1:6" s="1612" customFormat="1" ht="16.5" customHeight="1" x14ac:dyDescent="0.2">
      <c r="A23" s="1610" t="s">
        <v>31</v>
      </c>
      <c r="B23" s="1611" t="s">
        <v>25</v>
      </c>
      <c r="C23" s="1611">
        <v>5</v>
      </c>
      <c r="D23" s="1611">
        <v>6</v>
      </c>
      <c r="E23" s="1613">
        <v>42552</v>
      </c>
      <c r="F23" s="1611">
        <v>4</v>
      </c>
    </row>
    <row r="24" spans="1:6" s="1612" customFormat="1" ht="16.5" customHeight="1" x14ac:dyDescent="0.2">
      <c r="A24" s="1610" t="s">
        <v>32</v>
      </c>
      <c r="B24" s="1611" t="s">
        <v>25</v>
      </c>
      <c r="C24" s="1611">
        <v>6</v>
      </c>
      <c r="D24" s="1611">
        <v>6</v>
      </c>
      <c r="E24" s="1611"/>
      <c r="F24" s="1611">
        <v>4</v>
      </c>
    </row>
    <row r="25" spans="1:6" s="1612" customFormat="1" ht="16.5" customHeight="1" x14ac:dyDescent="0.2">
      <c r="A25" s="1610" t="s">
        <v>33</v>
      </c>
      <c r="B25" s="1611" t="s">
        <v>34</v>
      </c>
      <c r="C25" s="1611">
        <v>2</v>
      </c>
      <c r="D25" s="1611">
        <v>1</v>
      </c>
      <c r="E25" s="1611"/>
      <c r="F25" s="1611">
        <v>1</v>
      </c>
    </row>
    <row r="26" spans="1:6" s="1609" customFormat="1" ht="16.5" customHeight="1" x14ac:dyDescent="0.2">
      <c r="A26" s="1716" t="s">
        <v>35</v>
      </c>
      <c r="B26" s="1716"/>
      <c r="C26" s="1608">
        <f>SUM(C27:C34)</f>
        <v>50</v>
      </c>
      <c r="D26" s="1608">
        <f>SUM(D27:D34)</f>
        <v>50</v>
      </c>
      <c r="E26" s="1608"/>
      <c r="F26" s="1608">
        <f>SUM(F27:F34)</f>
        <v>50</v>
      </c>
    </row>
    <row r="27" spans="1:6" s="1612" customFormat="1" ht="16.5" customHeight="1" x14ac:dyDescent="0.2">
      <c r="A27" s="1610" t="s">
        <v>36</v>
      </c>
      <c r="B27" s="1611" t="s">
        <v>22</v>
      </c>
      <c r="C27" s="1611">
        <v>1</v>
      </c>
      <c r="D27" s="1611">
        <v>1</v>
      </c>
      <c r="E27" s="1611"/>
      <c r="F27" s="1611">
        <v>1</v>
      </c>
    </row>
    <row r="28" spans="1:6" s="1612" customFormat="1" ht="16.5" customHeight="1" x14ac:dyDescent="0.2">
      <c r="A28" s="1610" t="s">
        <v>37</v>
      </c>
      <c r="B28" s="1611" t="s">
        <v>22</v>
      </c>
      <c r="C28" s="1611">
        <v>26</v>
      </c>
      <c r="D28" s="1611">
        <v>26</v>
      </c>
      <c r="E28" s="1611"/>
      <c r="F28" s="1611">
        <v>26</v>
      </c>
    </row>
    <row r="29" spans="1:6" s="1612" customFormat="1" ht="16.5" customHeight="1" x14ac:dyDescent="0.2">
      <c r="A29" s="1610" t="s">
        <v>38</v>
      </c>
      <c r="B29" s="1611" t="s">
        <v>22</v>
      </c>
      <c r="C29" s="1611">
        <v>13</v>
      </c>
      <c r="D29" s="1611">
        <v>13</v>
      </c>
      <c r="E29" s="1611"/>
      <c r="F29" s="1611">
        <v>13</v>
      </c>
    </row>
    <row r="30" spans="1:6" s="1612" customFormat="1" ht="16.5" customHeight="1" x14ac:dyDescent="0.2">
      <c r="A30" s="1610" t="s">
        <v>39</v>
      </c>
      <c r="B30" s="1611" t="s">
        <v>22</v>
      </c>
      <c r="C30" s="1611">
        <v>4</v>
      </c>
      <c r="D30" s="1611">
        <v>4</v>
      </c>
      <c r="E30" s="1611"/>
      <c r="F30" s="1611">
        <v>4</v>
      </c>
    </row>
    <row r="31" spans="1:6" s="1612" customFormat="1" ht="16.5" customHeight="1" x14ac:dyDescent="0.2">
      <c r="A31" s="1610" t="s">
        <v>40</v>
      </c>
      <c r="B31" s="1611" t="s">
        <v>22</v>
      </c>
      <c r="C31" s="1611">
        <v>1</v>
      </c>
      <c r="D31" s="1611">
        <v>1</v>
      </c>
      <c r="E31" s="1611"/>
      <c r="F31" s="1611">
        <v>1</v>
      </c>
    </row>
    <row r="32" spans="1:6" s="1612" customFormat="1" ht="16.5" customHeight="1" x14ac:dyDescent="0.2">
      <c r="A32" s="1610" t="s">
        <v>41</v>
      </c>
      <c r="B32" s="1611" t="s">
        <v>22</v>
      </c>
      <c r="C32" s="1611">
        <v>1</v>
      </c>
      <c r="D32" s="1611">
        <v>1</v>
      </c>
      <c r="E32" s="1611"/>
      <c r="F32" s="1611">
        <v>1</v>
      </c>
    </row>
    <row r="33" spans="1:6" s="1612" customFormat="1" ht="16.5" customHeight="1" x14ac:dyDescent="0.2">
      <c r="A33" s="1610" t="s">
        <v>42</v>
      </c>
      <c r="B33" s="1611" t="s">
        <v>22</v>
      </c>
      <c r="C33" s="1611">
        <v>1</v>
      </c>
      <c r="D33" s="1611">
        <v>1</v>
      </c>
      <c r="E33" s="1611"/>
      <c r="F33" s="1611">
        <v>1</v>
      </c>
    </row>
    <row r="34" spans="1:6" s="1612" customFormat="1" ht="16.5" customHeight="1" x14ac:dyDescent="0.2">
      <c r="A34" s="1610" t="s">
        <v>43</v>
      </c>
      <c r="B34" s="1611" t="s">
        <v>22</v>
      </c>
      <c r="C34" s="1611">
        <v>3</v>
      </c>
      <c r="D34" s="1611">
        <v>3</v>
      </c>
      <c r="E34" s="1611"/>
      <c r="F34" s="1611">
        <v>3</v>
      </c>
    </row>
    <row r="35" spans="1:6" s="1609" customFormat="1" ht="16.5" customHeight="1" x14ac:dyDescent="0.2">
      <c r="A35" s="1716" t="s">
        <v>44</v>
      </c>
      <c r="B35" s="1716"/>
      <c r="C35" s="1608">
        <f>SUM(C36:C39)</f>
        <v>5</v>
      </c>
      <c r="D35" s="1608">
        <f>SUM(D36:D39)</f>
        <v>4</v>
      </c>
      <c r="E35" s="1608"/>
      <c r="F35" s="1608">
        <f>SUM(F36:F39)</f>
        <v>4</v>
      </c>
    </row>
    <row r="36" spans="1:6" s="1612" customFormat="1" ht="16.5" customHeight="1" x14ac:dyDescent="0.2">
      <c r="A36" s="1610" t="s">
        <v>45</v>
      </c>
      <c r="B36" s="1611" t="s">
        <v>22</v>
      </c>
      <c r="C36" s="1611">
        <v>1</v>
      </c>
      <c r="D36" s="1611">
        <v>1</v>
      </c>
      <c r="E36" s="1611"/>
      <c r="F36" s="1611">
        <v>1</v>
      </c>
    </row>
    <row r="37" spans="1:6" s="1612" customFormat="1" ht="16.5" customHeight="1" x14ac:dyDescent="0.2">
      <c r="A37" s="1610" t="s">
        <v>46</v>
      </c>
      <c r="B37" s="1611" t="s">
        <v>22</v>
      </c>
      <c r="C37" s="1611">
        <v>2</v>
      </c>
      <c r="D37" s="1611">
        <v>1</v>
      </c>
      <c r="E37" s="1613">
        <v>42521</v>
      </c>
      <c r="F37" s="1611">
        <v>1</v>
      </c>
    </row>
    <row r="38" spans="1:6" s="1612" customFormat="1" ht="16.5" customHeight="1" x14ac:dyDescent="0.2">
      <c r="A38" s="1610" t="s">
        <v>47</v>
      </c>
      <c r="B38" s="1611" t="s">
        <v>22</v>
      </c>
      <c r="C38" s="1611">
        <v>1</v>
      </c>
      <c r="D38" s="1611">
        <v>1</v>
      </c>
      <c r="E38" s="1611"/>
      <c r="F38" s="1611">
        <v>1</v>
      </c>
    </row>
    <row r="39" spans="1:6" s="1612" customFormat="1" ht="16.5" customHeight="1" x14ac:dyDescent="0.2">
      <c r="A39" s="1610" t="s">
        <v>43</v>
      </c>
      <c r="B39" s="1611" t="s">
        <v>22</v>
      </c>
      <c r="C39" s="1611">
        <v>1</v>
      </c>
      <c r="D39" s="1611">
        <v>1</v>
      </c>
      <c r="E39" s="1611"/>
      <c r="F39" s="1611">
        <v>1</v>
      </c>
    </row>
  </sheetData>
  <mergeCells count="13">
    <mergeCell ref="A17:B17"/>
    <mergeCell ref="A26:B26"/>
    <mergeCell ref="A35:B35"/>
    <mergeCell ref="A9:B10"/>
    <mergeCell ref="C9:C10"/>
    <mergeCell ref="A11:B11"/>
    <mergeCell ref="F9:F10"/>
    <mergeCell ref="E9:E12"/>
    <mergeCell ref="A3:E3"/>
    <mergeCell ref="A4:E4"/>
    <mergeCell ref="A5:E5"/>
    <mergeCell ref="A12:B12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24"/>
  <sheetViews>
    <sheetView zoomScaleNormal="100" zoomScaleSheetLayoutView="100" workbookViewId="0">
      <pane ySplit="3" topLeftCell="A170" activePane="bottomLeft" state="frozen"/>
      <selection pane="bottomLeft" activeCell="F536" sqref="F536"/>
    </sheetView>
  </sheetViews>
  <sheetFormatPr defaultColWidth="9.140625" defaultRowHeight="12.75" x14ac:dyDescent="0.2"/>
  <cols>
    <col min="1" max="1" width="4.85546875" style="79" customWidth="1"/>
    <col min="2" max="2" width="63.28515625" style="71" customWidth="1"/>
    <col min="3" max="3" width="8.5703125" style="72" customWidth="1"/>
    <col min="4" max="5" width="16.140625" style="70" customWidth="1"/>
    <col min="6" max="6" width="13.7109375" style="61" bestFit="1" customWidth="1"/>
    <col min="7" max="7" width="13" style="60" customWidth="1"/>
    <col min="8" max="8" width="21" style="61" customWidth="1"/>
    <col min="9" max="33" width="11.5703125" style="61" customWidth="1"/>
    <col min="34" max="16384" width="9.140625" style="50"/>
  </cols>
  <sheetData>
    <row r="1" spans="1:33" ht="30" customHeight="1" thickTop="1" x14ac:dyDescent="0.2">
      <c r="A1" s="1717" t="s">
        <v>16</v>
      </c>
      <c r="B1" s="1718"/>
      <c r="C1" s="1718"/>
      <c r="D1" s="1718"/>
      <c r="E1" s="1719"/>
    </row>
    <row r="2" spans="1:33" s="67" customFormat="1" ht="30" customHeight="1" x14ac:dyDescent="0.2">
      <c r="A2" s="1724" t="s">
        <v>48</v>
      </c>
      <c r="B2" s="1726" t="s">
        <v>49</v>
      </c>
      <c r="C2" s="1728" t="s">
        <v>50</v>
      </c>
      <c r="D2" s="1720" t="s">
        <v>1</v>
      </c>
      <c r="E2" s="1722" t="s">
        <v>2</v>
      </c>
      <c r="F2" s="65"/>
      <c r="G2" s="66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s="67" customFormat="1" ht="30" customHeight="1" thickBot="1" x14ac:dyDescent="0.25">
      <c r="A3" s="1725"/>
      <c r="B3" s="1727"/>
      <c r="C3" s="1729"/>
      <c r="D3" s="1721"/>
      <c r="E3" s="1723"/>
      <c r="F3" s="65"/>
      <c r="G3" s="66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ht="13.5" thickTop="1" x14ac:dyDescent="0.2">
      <c r="A4" s="493">
        <v>1</v>
      </c>
      <c r="B4" s="494" t="s">
        <v>55</v>
      </c>
      <c r="C4" s="475" t="s">
        <v>56</v>
      </c>
      <c r="D4" s="495">
        <v>73135075</v>
      </c>
      <c r="E4" s="496">
        <v>73135075</v>
      </c>
    </row>
    <row r="5" spans="1:33" x14ac:dyDescent="0.2">
      <c r="A5" s="487">
        <v>2</v>
      </c>
      <c r="B5" s="193" t="s">
        <v>57</v>
      </c>
      <c r="C5" s="194" t="s">
        <v>58</v>
      </c>
      <c r="D5" s="195">
        <v>169352633</v>
      </c>
      <c r="E5" s="497">
        <v>169352633</v>
      </c>
    </row>
    <row r="6" spans="1:33" ht="25.5" x14ac:dyDescent="0.2">
      <c r="A6" s="487">
        <v>3</v>
      </c>
      <c r="B6" s="196" t="s">
        <v>59</v>
      </c>
      <c r="C6" s="194" t="s">
        <v>60</v>
      </c>
      <c r="D6" s="195">
        <v>41600584</v>
      </c>
      <c r="E6" s="497">
        <v>40737390</v>
      </c>
    </row>
    <row r="7" spans="1:33" x14ac:dyDescent="0.2">
      <c r="A7" s="487">
        <v>4</v>
      </c>
      <c r="B7" s="193" t="s">
        <v>61</v>
      </c>
      <c r="C7" s="194" t="s">
        <v>62</v>
      </c>
      <c r="D7" s="195">
        <v>8317440</v>
      </c>
      <c r="E7" s="497">
        <v>8933634</v>
      </c>
    </row>
    <row r="8" spans="1:33" x14ac:dyDescent="0.2">
      <c r="A8" s="487">
        <v>5</v>
      </c>
      <c r="B8" s="196" t="s">
        <v>63</v>
      </c>
      <c r="C8" s="194" t="s">
        <v>64</v>
      </c>
      <c r="D8" s="195"/>
      <c r="E8" s="497">
        <v>49538388</v>
      </c>
      <c r="F8" s="1046">
        <v>179197</v>
      </c>
      <c r="G8" s="1047">
        <v>202819</v>
      </c>
      <c r="H8" s="61">
        <v>47399200</v>
      </c>
      <c r="I8" s="1046"/>
    </row>
    <row r="9" spans="1:33" x14ac:dyDescent="0.2">
      <c r="A9" s="487">
        <v>6</v>
      </c>
      <c r="B9" s="196" t="s">
        <v>65</v>
      </c>
      <c r="C9" s="194" t="s">
        <v>66</v>
      </c>
      <c r="D9" s="195"/>
      <c r="E9" s="497"/>
    </row>
    <row r="10" spans="1:33" s="68" customFormat="1" x14ac:dyDescent="0.2">
      <c r="A10" s="467">
        <v>7</v>
      </c>
      <c r="B10" s="197" t="s">
        <v>1412</v>
      </c>
      <c r="C10" s="198" t="s">
        <v>68</v>
      </c>
      <c r="D10" s="199">
        <f>SUM(D4:D9)</f>
        <v>292405732</v>
      </c>
      <c r="E10" s="498">
        <f>SUM(E4:E9)</f>
        <v>341697120</v>
      </c>
      <c r="F10" s="65"/>
      <c r="G10" s="66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s="68" customFormat="1" x14ac:dyDescent="0.2">
      <c r="A11" s="484">
        <v>8</v>
      </c>
      <c r="B11" s="200" t="s">
        <v>69</v>
      </c>
      <c r="C11" s="198" t="s">
        <v>70</v>
      </c>
      <c r="D11" s="201"/>
      <c r="E11" s="499"/>
      <c r="F11" s="65"/>
      <c r="G11" s="66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s="68" customFormat="1" ht="25.5" x14ac:dyDescent="0.2">
      <c r="A12" s="484">
        <v>9</v>
      </c>
      <c r="B12" s="200" t="s">
        <v>71</v>
      </c>
      <c r="C12" s="198" t="s">
        <v>72</v>
      </c>
      <c r="D12" s="201"/>
      <c r="E12" s="499"/>
      <c r="F12" s="65"/>
      <c r="G12" s="66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s="68" customFormat="1" ht="25.5" x14ac:dyDescent="0.2">
      <c r="A13" s="484">
        <v>10</v>
      </c>
      <c r="B13" s="197" t="s">
        <v>1413</v>
      </c>
      <c r="C13" s="198" t="s">
        <v>74</v>
      </c>
      <c r="D13" s="202"/>
      <c r="E13" s="500"/>
      <c r="F13" s="65"/>
      <c r="G13" s="66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hidden="1" x14ac:dyDescent="0.2">
      <c r="A14" s="485" t="s">
        <v>75</v>
      </c>
      <c r="B14" s="203" t="s">
        <v>76</v>
      </c>
      <c r="C14" s="204" t="s">
        <v>77</v>
      </c>
      <c r="D14" s="205"/>
      <c r="E14" s="466"/>
    </row>
    <row r="15" spans="1:33" hidden="1" x14ac:dyDescent="0.2">
      <c r="A15" s="485" t="s">
        <v>78</v>
      </c>
      <c r="B15" s="203" t="s">
        <v>79</v>
      </c>
      <c r="C15" s="204" t="s">
        <v>80</v>
      </c>
      <c r="D15" s="205"/>
      <c r="E15" s="466"/>
    </row>
    <row r="16" spans="1:33" ht="25.5" hidden="1" x14ac:dyDescent="0.2">
      <c r="A16" s="485" t="s">
        <v>81</v>
      </c>
      <c r="B16" s="203" t="s">
        <v>82</v>
      </c>
      <c r="C16" s="204" t="s">
        <v>83</v>
      </c>
      <c r="D16" s="205"/>
      <c r="E16" s="466"/>
    </row>
    <row r="17" spans="1:5" hidden="1" x14ac:dyDescent="0.2">
      <c r="A17" s="485" t="s">
        <v>84</v>
      </c>
      <c r="B17" s="203" t="s">
        <v>85</v>
      </c>
      <c r="C17" s="204" t="s">
        <v>86</v>
      </c>
      <c r="D17" s="205"/>
      <c r="E17" s="466"/>
    </row>
    <row r="18" spans="1:5" hidden="1" x14ac:dyDescent="0.2">
      <c r="A18" s="485" t="s">
        <v>87</v>
      </c>
      <c r="B18" s="203" t="s">
        <v>88</v>
      </c>
      <c r="C18" s="204" t="s">
        <v>89</v>
      </c>
      <c r="D18" s="205"/>
      <c r="E18" s="466"/>
    </row>
    <row r="19" spans="1:5" hidden="1" x14ac:dyDescent="0.2">
      <c r="A19" s="485" t="s">
        <v>90</v>
      </c>
      <c r="B19" s="203" t="s">
        <v>91</v>
      </c>
      <c r="C19" s="204" t="s">
        <v>92</v>
      </c>
      <c r="D19" s="205"/>
      <c r="E19" s="466"/>
    </row>
    <row r="20" spans="1:5" hidden="1" x14ac:dyDescent="0.2">
      <c r="A20" s="485" t="s">
        <v>93</v>
      </c>
      <c r="B20" s="203" t="s">
        <v>94</v>
      </c>
      <c r="C20" s="204" t="s">
        <v>95</v>
      </c>
      <c r="D20" s="205"/>
      <c r="E20" s="466"/>
    </row>
    <row r="21" spans="1:5" hidden="1" x14ac:dyDescent="0.2">
      <c r="A21" s="485" t="s">
        <v>96</v>
      </c>
      <c r="B21" s="203" t="s">
        <v>97</v>
      </c>
      <c r="C21" s="204" t="s">
        <v>98</v>
      </c>
      <c r="D21" s="205"/>
      <c r="E21" s="466"/>
    </row>
    <row r="22" spans="1:5" hidden="1" x14ac:dyDescent="0.2">
      <c r="A22" s="485" t="s">
        <v>99</v>
      </c>
      <c r="B22" s="203" t="s">
        <v>100</v>
      </c>
      <c r="C22" s="204" t="s">
        <v>101</v>
      </c>
      <c r="D22" s="205"/>
      <c r="E22" s="466"/>
    </row>
    <row r="23" spans="1:5" hidden="1" x14ac:dyDescent="0.2">
      <c r="A23" s="485" t="s">
        <v>102</v>
      </c>
      <c r="B23" s="203" t="s">
        <v>103</v>
      </c>
      <c r="C23" s="204" t="s">
        <v>104</v>
      </c>
      <c r="D23" s="205"/>
      <c r="E23" s="466"/>
    </row>
    <row r="24" spans="1:5" ht="25.5" x14ac:dyDescent="0.2">
      <c r="A24" s="484">
        <v>21</v>
      </c>
      <c r="B24" s="197" t="s">
        <v>1414</v>
      </c>
      <c r="C24" s="198" t="s">
        <v>106</v>
      </c>
      <c r="D24" s="202"/>
      <c r="E24" s="500"/>
    </row>
    <row r="25" spans="1:5" hidden="1" x14ac:dyDescent="0.2">
      <c r="A25" s="485" t="s">
        <v>107</v>
      </c>
      <c r="B25" s="203" t="s">
        <v>76</v>
      </c>
      <c r="C25" s="204" t="s">
        <v>108</v>
      </c>
      <c r="D25" s="205"/>
      <c r="E25" s="466"/>
    </row>
    <row r="26" spans="1:5" hidden="1" x14ac:dyDescent="0.2">
      <c r="A26" s="485" t="s">
        <v>109</v>
      </c>
      <c r="B26" s="203" t="s">
        <v>79</v>
      </c>
      <c r="C26" s="204" t="s">
        <v>110</v>
      </c>
      <c r="D26" s="205"/>
      <c r="E26" s="466"/>
    </row>
    <row r="27" spans="1:5" ht="25.5" hidden="1" x14ac:dyDescent="0.2">
      <c r="A27" s="485" t="s">
        <v>111</v>
      </c>
      <c r="B27" s="203" t="s">
        <v>82</v>
      </c>
      <c r="C27" s="204" t="s">
        <v>112</v>
      </c>
      <c r="D27" s="205"/>
      <c r="E27" s="466"/>
    </row>
    <row r="28" spans="1:5" hidden="1" x14ac:dyDescent="0.2">
      <c r="A28" s="485" t="s">
        <v>113</v>
      </c>
      <c r="B28" s="203" t="s">
        <v>85</v>
      </c>
      <c r="C28" s="204" t="s">
        <v>114</v>
      </c>
      <c r="D28" s="205"/>
      <c r="E28" s="466"/>
    </row>
    <row r="29" spans="1:5" hidden="1" x14ac:dyDescent="0.2">
      <c r="A29" s="485" t="s">
        <v>115</v>
      </c>
      <c r="B29" s="203" t="s">
        <v>88</v>
      </c>
      <c r="C29" s="204" t="s">
        <v>116</v>
      </c>
      <c r="D29" s="205"/>
      <c r="E29" s="466"/>
    </row>
    <row r="30" spans="1:5" hidden="1" x14ac:dyDescent="0.2">
      <c r="A30" s="485" t="s">
        <v>117</v>
      </c>
      <c r="B30" s="203" t="s">
        <v>91</v>
      </c>
      <c r="C30" s="204" t="s">
        <v>118</v>
      </c>
      <c r="D30" s="205"/>
      <c r="E30" s="466"/>
    </row>
    <row r="31" spans="1:5" hidden="1" x14ac:dyDescent="0.2">
      <c r="A31" s="485" t="s">
        <v>119</v>
      </c>
      <c r="B31" s="203" t="s">
        <v>94</v>
      </c>
      <c r="C31" s="204" t="s">
        <v>120</v>
      </c>
      <c r="D31" s="205"/>
      <c r="E31" s="466"/>
    </row>
    <row r="32" spans="1:5" hidden="1" x14ac:dyDescent="0.2">
      <c r="A32" s="485" t="s">
        <v>121</v>
      </c>
      <c r="B32" s="203" t="s">
        <v>97</v>
      </c>
      <c r="C32" s="204" t="s">
        <v>122</v>
      </c>
      <c r="D32" s="205"/>
      <c r="E32" s="466"/>
    </row>
    <row r="33" spans="1:33" hidden="1" x14ac:dyDescent="0.2">
      <c r="A33" s="485" t="s">
        <v>123</v>
      </c>
      <c r="B33" s="203" t="s">
        <v>100</v>
      </c>
      <c r="C33" s="204" t="s">
        <v>124</v>
      </c>
      <c r="D33" s="205"/>
      <c r="E33" s="466"/>
    </row>
    <row r="34" spans="1:33" hidden="1" x14ac:dyDescent="0.2">
      <c r="A34" s="485" t="s">
        <v>125</v>
      </c>
      <c r="B34" s="203" t="s">
        <v>103</v>
      </c>
      <c r="C34" s="204" t="s">
        <v>126</v>
      </c>
      <c r="D34" s="205"/>
      <c r="E34" s="466"/>
    </row>
    <row r="35" spans="1:33" s="67" customFormat="1" ht="25.5" x14ac:dyDescent="0.2">
      <c r="A35" s="484">
        <v>32</v>
      </c>
      <c r="B35" s="197" t="s">
        <v>1415</v>
      </c>
      <c r="C35" s="198" t="s">
        <v>128</v>
      </c>
      <c r="D35" s="202">
        <f>SUM(D36,D37,D38,D39,D40,D41,D42,D43,D44,D45)</f>
        <v>38850000</v>
      </c>
      <c r="E35" s="500">
        <f>SUM(E36,E37,E38,E39,E40,E41,E42,E43,E44,E45)</f>
        <v>16767640</v>
      </c>
      <c r="F35" s="65"/>
      <c r="G35" s="66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x14ac:dyDescent="0.2">
      <c r="A36" s="483" t="s">
        <v>129</v>
      </c>
      <c r="B36" s="206" t="s">
        <v>76</v>
      </c>
      <c r="C36" s="207" t="s">
        <v>130</v>
      </c>
      <c r="D36" s="208"/>
      <c r="E36" s="365">
        <v>1247440</v>
      </c>
      <c r="F36" s="61">
        <v>84330</v>
      </c>
      <c r="G36" s="60">
        <v>937593</v>
      </c>
      <c r="H36" s="61">
        <v>85110</v>
      </c>
    </row>
    <row r="37" spans="1:33" x14ac:dyDescent="0.2">
      <c r="A37" s="483" t="s">
        <v>131</v>
      </c>
      <c r="B37" s="206" t="s">
        <v>79</v>
      </c>
      <c r="C37" s="207" t="s">
        <v>132</v>
      </c>
      <c r="D37" s="208"/>
      <c r="E37" s="365"/>
    </row>
    <row r="38" spans="1:33" ht="25.5" x14ac:dyDescent="0.2">
      <c r="A38" s="483" t="s">
        <v>133</v>
      </c>
      <c r="B38" s="206" t="s">
        <v>82</v>
      </c>
      <c r="C38" s="207" t="s">
        <v>134</v>
      </c>
      <c r="D38" s="208"/>
      <c r="E38" s="365"/>
    </row>
    <row r="39" spans="1:33" x14ac:dyDescent="0.2">
      <c r="A39" s="483" t="s">
        <v>135</v>
      </c>
      <c r="B39" s="206" t="s">
        <v>85</v>
      </c>
      <c r="C39" s="207" t="s">
        <v>136</v>
      </c>
      <c r="D39" s="208"/>
      <c r="E39" s="365">
        <v>1281800</v>
      </c>
    </row>
    <row r="40" spans="1:33" x14ac:dyDescent="0.2">
      <c r="A40" s="483" t="s">
        <v>137</v>
      </c>
      <c r="B40" s="206" t="s">
        <v>88</v>
      </c>
      <c r="C40" s="207" t="s">
        <v>138</v>
      </c>
      <c r="D40" s="209">
        <v>38850000</v>
      </c>
      <c r="E40" s="418">
        <v>14238400</v>
      </c>
    </row>
    <row r="41" spans="1:33" x14ac:dyDescent="0.2">
      <c r="A41" s="483" t="s">
        <v>142</v>
      </c>
      <c r="B41" s="206" t="s">
        <v>91</v>
      </c>
      <c r="C41" s="207" t="s">
        <v>143</v>
      </c>
      <c r="D41" s="208"/>
      <c r="E41" s="365">
        <v>0</v>
      </c>
    </row>
    <row r="42" spans="1:33" x14ac:dyDescent="0.2">
      <c r="A42" s="483" t="s">
        <v>144</v>
      </c>
      <c r="B42" s="206" t="s">
        <v>94</v>
      </c>
      <c r="C42" s="207" t="s">
        <v>145</v>
      </c>
      <c r="D42" s="208"/>
      <c r="E42" s="365"/>
    </row>
    <row r="43" spans="1:33" x14ac:dyDescent="0.2">
      <c r="A43" s="483" t="s">
        <v>146</v>
      </c>
      <c r="B43" s="206" t="s">
        <v>97</v>
      </c>
      <c r="C43" s="207" t="s">
        <v>147</v>
      </c>
      <c r="D43" s="208"/>
      <c r="E43" s="365"/>
    </row>
    <row r="44" spans="1:33" x14ac:dyDescent="0.2">
      <c r="A44" s="483" t="s">
        <v>148</v>
      </c>
      <c r="B44" s="206" t="s">
        <v>100</v>
      </c>
      <c r="C44" s="207" t="s">
        <v>149</v>
      </c>
      <c r="D44" s="208"/>
      <c r="E44" s="365"/>
    </row>
    <row r="45" spans="1:33" x14ac:dyDescent="0.2">
      <c r="A45" s="483" t="s">
        <v>150</v>
      </c>
      <c r="B45" s="206" t="s">
        <v>103</v>
      </c>
      <c r="C45" s="207" t="s">
        <v>151</v>
      </c>
      <c r="D45" s="208"/>
      <c r="E45" s="365"/>
    </row>
    <row r="46" spans="1:33" ht="27" customHeight="1" thickBot="1" x14ac:dyDescent="0.25">
      <c r="A46" s="479">
        <v>43</v>
      </c>
      <c r="B46" s="450" t="s">
        <v>152</v>
      </c>
      <c r="C46" s="450" t="s">
        <v>153</v>
      </c>
      <c r="D46" s="501">
        <f>SUM(D10,D11,D12,D13,D24,D35)</f>
        <v>331255732</v>
      </c>
      <c r="E46" s="502">
        <f>SUM(E10,E11,E12,E13,E24,E35)</f>
        <v>358464760</v>
      </c>
    </row>
    <row r="47" spans="1:33" s="110" customFormat="1" ht="14.25" thickTop="1" thickBot="1" x14ac:dyDescent="0.25">
      <c r="A47" s="111"/>
      <c r="B47" s="30"/>
      <c r="C47" s="30"/>
      <c r="D47" s="112"/>
      <c r="E47" s="112"/>
      <c r="F47" s="108"/>
      <c r="G47" s="109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ht="13.5" thickTop="1" x14ac:dyDescent="0.2">
      <c r="A48" s="488" t="s">
        <v>154</v>
      </c>
      <c r="B48" s="489" t="s">
        <v>155</v>
      </c>
      <c r="C48" s="460" t="s">
        <v>156</v>
      </c>
      <c r="D48" s="490">
        <v>44000000</v>
      </c>
      <c r="E48" s="491">
        <v>45515000</v>
      </c>
    </row>
    <row r="49" spans="1:5" ht="25.5" x14ac:dyDescent="0.2">
      <c r="A49" s="467" t="s">
        <v>157</v>
      </c>
      <c r="B49" s="200" t="s">
        <v>158</v>
      </c>
      <c r="C49" s="210" t="s">
        <v>159</v>
      </c>
      <c r="D49" s="211"/>
      <c r="E49" s="444"/>
    </row>
    <row r="50" spans="1:5" ht="25.5" x14ac:dyDescent="0.2">
      <c r="A50" s="467" t="s">
        <v>160</v>
      </c>
      <c r="B50" s="197" t="s">
        <v>1416</v>
      </c>
      <c r="C50" s="210" t="s">
        <v>162</v>
      </c>
      <c r="D50" s="212"/>
      <c r="E50" s="465"/>
    </row>
    <row r="51" spans="1:5" hidden="1" x14ac:dyDescent="0.2">
      <c r="A51" s="483" t="s">
        <v>163</v>
      </c>
      <c r="B51" s="206" t="s">
        <v>76</v>
      </c>
      <c r="C51" s="207" t="s">
        <v>164</v>
      </c>
      <c r="D51" s="213"/>
      <c r="E51" s="492"/>
    </row>
    <row r="52" spans="1:5" hidden="1" x14ac:dyDescent="0.2">
      <c r="A52" s="483" t="s">
        <v>165</v>
      </c>
      <c r="B52" s="206" t="s">
        <v>79</v>
      </c>
      <c r="C52" s="207" t="s">
        <v>166</v>
      </c>
      <c r="D52" s="213"/>
      <c r="E52" s="492"/>
    </row>
    <row r="53" spans="1:5" ht="25.5" hidden="1" x14ac:dyDescent="0.2">
      <c r="A53" s="483" t="s">
        <v>167</v>
      </c>
      <c r="B53" s="206" t="s">
        <v>82</v>
      </c>
      <c r="C53" s="207" t="s">
        <v>168</v>
      </c>
      <c r="D53" s="213"/>
      <c r="E53" s="492"/>
    </row>
    <row r="54" spans="1:5" hidden="1" x14ac:dyDescent="0.2">
      <c r="A54" s="483" t="s">
        <v>169</v>
      </c>
      <c r="B54" s="206" t="s">
        <v>85</v>
      </c>
      <c r="C54" s="207" t="s">
        <v>170</v>
      </c>
      <c r="D54" s="213"/>
      <c r="E54" s="492"/>
    </row>
    <row r="55" spans="1:5" hidden="1" x14ac:dyDescent="0.2">
      <c r="A55" s="483" t="s">
        <v>171</v>
      </c>
      <c r="B55" s="206" t="s">
        <v>88</v>
      </c>
      <c r="C55" s="207" t="s">
        <v>172</v>
      </c>
      <c r="D55" s="213"/>
      <c r="E55" s="492"/>
    </row>
    <row r="56" spans="1:5" hidden="1" x14ac:dyDescent="0.2">
      <c r="A56" s="483" t="s">
        <v>173</v>
      </c>
      <c r="B56" s="206" t="s">
        <v>91</v>
      </c>
      <c r="C56" s="207" t="s">
        <v>174</v>
      </c>
      <c r="D56" s="213"/>
      <c r="E56" s="492"/>
    </row>
    <row r="57" spans="1:5" hidden="1" x14ac:dyDescent="0.2">
      <c r="A57" s="483" t="s">
        <v>175</v>
      </c>
      <c r="B57" s="206" t="s">
        <v>94</v>
      </c>
      <c r="C57" s="207" t="s">
        <v>176</v>
      </c>
      <c r="D57" s="213"/>
      <c r="E57" s="492"/>
    </row>
    <row r="58" spans="1:5" hidden="1" x14ac:dyDescent="0.2">
      <c r="A58" s="483" t="s">
        <v>177</v>
      </c>
      <c r="B58" s="206" t="s">
        <v>97</v>
      </c>
      <c r="C58" s="207" t="s">
        <v>178</v>
      </c>
      <c r="D58" s="213"/>
      <c r="E58" s="492"/>
    </row>
    <row r="59" spans="1:5" hidden="1" x14ac:dyDescent="0.2">
      <c r="A59" s="483" t="s">
        <v>179</v>
      </c>
      <c r="B59" s="206" t="s">
        <v>100</v>
      </c>
      <c r="C59" s="207" t="s">
        <v>180</v>
      </c>
      <c r="D59" s="213"/>
      <c r="E59" s="492"/>
    </row>
    <row r="60" spans="1:5" hidden="1" x14ac:dyDescent="0.2">
      <c r="A60" s="483" t="s">
        <v>181</v>
      </c>
      <c r="B60" s="206" t="s">
        <v>103</v>
      </c>
      <c r="C60" s="207" t="s">
        <v>182</v>
      </c>
      <c r="D60" s="213"/>
      <c r="E60" s="492"/>
    </row>
    <row r="61" spans="1:5" ht="25.5" x14ac:dyDescent="0.2">
      <c r="A61" s="484">
        <v>57</v>
      </c>
      <c r="B61" s="197" t="s">
        <v>1417</v>
      </c>
      <c r="C61" s="210" t="s">
        <v>184</v>
      </c>
      <c r="D61" s="212"/>
      <c r="E61" s="465"/>
    </row>
    <row r="62" spans="1:5" hidden="1" x14ac:dyDescent="0.2">
      <c r="A62" s="463" t="s">
        <v>185</v>
      </c>
      <c r="B62" s="214" t="s">
        <v>76</v>
      </c>
      <c r="C62" s="215" t="s">
        <v>186</v>
      </c>
      <c r="D62" s="205"/>
      <c r="E62" s="466"/>
    </row>
    <row r="63" spans="1:5" hidden="1" x14ac:dyDescent="0.2">
      <c r="A63" s="463" t="s">
        <v>187</v>
      </c>
      <c r="B63" s="214" t="s">
        <v>79</v>
      </c>
      <c r="C63" s="215" t="s">
        <v>188</v>
      </c>
      <c r="D63" s="205"/>
      <c r="E63" s="466"/>
    </row>
    <row r="64" spans="1:5" ht="25.5" hidden="1" x14ac:dyDescent="0.2">
      <c r="A64" s="463" t="s">
        <v>189</v>
      </c>
      <c r="B64" s="214" t="s">
        <v>82</v>
      </c>
      <c r="C64" s="215" t="s">
        <v>190</v>
      </c>
      <c r="D64" s="205"/>
      <c r="E64" s="466"/>
    </row>
    <row r="65" spans="1:5" hidden="1" x14ac:dyDescent="0.2">
      <c r="A65" s="463" t="s">
        <v>191</v>
      </c>
      <c r="B65" s="214" t="s">
        <v>85</v>
      </c>
      <c r="C65" s="215" t="s">
        <v>192</v>
      </c>
      <c r="D65" s="205"/>
      <c r="E65" s="466"/>
    </row>
    <row r="66" spans="1:5" hidden="1" x14ac:dyDescent="0.2">
      <c r="A66" s="463" t="s">
        <v>193</v>
      </c>
      <c r="B66" s="214" t="s">
        <v>88</v>
      </c>
      <c r="C66" s="215" t="s">
        <v>194</v>
      </c>
      <c r="D66" s="205"/>
      <c r="E66" s="466"/>
    </row>
    <row r="67" spans="1:5" hidden="1" x14ac:dyDescent="0.2">
      <c r="A67" s="463" t="s">
        <v>195</v>
      </c>
      <c r="B67" s="214" t="s">
        <v>91</v>
      </c>
      <c r="C67" s="215" t="s">
        <v>196</v>
      </c>
      <c r="D67" s="205"/>
      <c r="E67" s="466"/>
    </row>
    <row r="68" spans="1:5" hidden="1" x14ac:dyDescent="0.2">
      <c r="A68" s="463" t="s">
        <v>197</v>
      </c>
      <c r="B68" s="214" t="s">
        <v>94</v>
      </c>
      <c r="C68" s="215" t="s">
        <v>198</v>
      </c>
      <c r="D68" s="205"/>
      <c r="E68" s="466"/>
    </row>
    <row r="69" spans="1:5" hidden="1" x14ac:dyDescent="0.2">
      <c r="A69" s="463" t="s">
        <v>199</v>
      </c>
      <c r="B69" s="214" t="s">
        <v>97</v>
      </c>
      <c r="C69" s="215" t="s">
        <v>200</v>
      </c>
      <c r="D69" s="205"/>
      <c r="E69" s="466"/>
    </row>
    <row r="70" spans="1:5" hidden="1" x14ac:dyDescent="0.2">
      <c r="A70" s="463" t="s">
        <v>201</v>
      </c>
      <c r="B70" s="214" t="s">
        <v>100</v>
      </c>
      <c r="C70" s="215" t="s">
        <v>202</v>
      </c>
      <c r="D70" s="205"/>
      <c r="E70" s="466"/>
    </row>
    <row r="71" spans="1:5" hidden="1" x14ac:dyDescent="0.2">
      <c r="A71" s="463" t="s">
        <v>203</v>
      </c>
      <c r="B71" s="214" t="s">
        <v>103</v>
      </c>
      <c r="C71" s="215" t="s">
        <v>204</v>
      </c>
      <c r="D71" s="205"/>
      <c r="E71" s="466"/>
    </row>
    <row r="72" spans="1:5" ht="25.5" x14ac:dyDescent="0.2">
      <c r="A72" s="484">
        <v>68</v>
      </c>
      <c r="B72" s="197" t="s">
        <v>1418</v>
      </c>
      <c r="C72" s="210" t="s">
        <v>206</v>
      </c>
      <c r="D72" s="212"/>
      <c r="E72" s="465"/>
    </row>
    <row r="73" spans="1:5" hidden="1" x14ac:dyDescent="0.2">
      <c r="A73" s="463" t="s">
        <v>207</v>
      </c>
      <c r="B73" s="214" t="s">
        <v>76</v>
      </c>
      <c r="C73" s="215" t="s">
        <v>208</v>
      </c>
      <c r="D73" s="205"/>
      <c r="E73" s="466"/>
    </row>
    <row r="74" spans="1:5" hidden="1" x14ac:dyDescent="0.2">
      <c r="A74" s="463" t="s">
        <v>209</v>
      </c>
      <c r="B74" s="214" t="s">
        <v>79</v>
      </c>
      <c r="C74" s="215" t="s">
        <v>210</v>
      </c>
      <c r="D74" s="205"/>
      <c r="E74" s="466"/>
    </row>
    <row r="75" spans="1:5" ht="25.5" hidden="1" x14ac:dyDescent="0.2">
      <c r="A75" s="463" t="s">
        <v>211</v>
      </c>
      <c r="B75" s="214" t="s">
        <v>82</v>
      </c>
      <c r="C75" s="215" t="s">
        <v>212</v>
      </c>
      <c r="D75" s="205"/>
      <c r="E75" s="466"/>
    </row>
    <row r="76" spans="1:5" hidden="1" x14ac:dyDescent="0.2">
      <c r="A76" s="463" t="s">
        <v>213</v>
      </c>
      <c r="B76" s="214" t="s">
        <v>85</v>
      </c>
      <c r="C76" s="215" t="s">
        <v>214</v>
      </c>
      <c r="D76" s="205"/>
      <c r="E76" s="466"/>
    </row>
    <row r="77" spans="1:5" hidden="1" x14ac:dyDescent="0.2">
      <c r="A77" s="463" t="s">
        <v>215</v>
      </c>
      <c r="B77" s="214" t="s">
        <v>88</v>
      </c>
      <c r="C77" s="215" t="s">
        <v>216</v>
      </c>
      <c r="D77" s="205"/>
      <c r="E77" s="466"/>
    </row>
    <row r="78" spans="1:5" hidden="1" x14ac:dyDescent="0.2">
      <c r="A78" s="463" t="s">
        <v>217</v>
      </c>
      <c r="B78" s="214" t="s">
        <v>91</v>
      </c>
      <c r="C78" s="215" t="s">
        <v>218</v>
      </c>
      <c r="D78" s="205"/>
      <c r="E78" s="466"/>
    </row>
    <row r="79" spans="1:5" hidden="1" x14ac:dyDescent="0.2">
      <c r="A79" s="463" t="s">
        <v>219</v>
      </c>
      <c r="B79" s="214" t="s">
        <v>94</v>
      </c>
      <c r="C79" s="215" t="s">
        <v>220</v>
      </c>
      <c r="D79" s="205"/>
      <c r="E79" s="466"/>
    </row>
    <row r="80" spans="1:5" hidden="1" x14ac:dyDescent="0.2">
      <c r="A80" s="463" t="s">
        <v>221</v>
      </c>
      <c r="B80" s="214" t="s">
        <v>97</v>
      </c>
      <c r="C80" s="215" t="s">
        <v>222</v>
      </c>
      <c r="D80" s="205"/>
      <c r="E80" s="466"/>
    </row>
    <row r="81" spans="1:33" hidden="1" x14ac:dyDescent="0.2">
      <c r="A81" s="463" t="s">
        <v>223</v>
      </c>
      <c r="B81" s="214" t="s">
        <v>100</v>
      </c>
      <c r="C81" s="215" t="s">
        <v>224</v>
      </c>
      <c r="D81" s="205"/>
      <c r="E81" s="466"/>
    </row>
    <row r="82" spans="1:33" hidden="1" x14ac:dyDescent="0.2">
      <c r="A82" s="463" t="s">
        <v>225</v>
      </c>
      <c r="B82" s="214" t="s">
        <v>103</v>
      </c>
      <c r="C82" s="215" t="s">
        <v>226</v>
      </c>
      <c r="D82" s="205"/>
      <c r="E82" s="466"/>
    </row>
    <row r="83" spans="1:33" s="88" customFormat="1" ht="26.25" customHeight="1" thickBot="1" x14ac:dyDescent="0.25">
      <c r="A83" s="449">
        <v>79</v>
      </c>
      <c r="B83" s="450" t="s">
        <v>227</v>
      </c>
      <c r="C83" s="451" t="s">
        <v>228</v>
      </c>
      <c r="D83" s="452">
        <f>SUM(D48,D49,D50,D61,D72)</f>
        <v>44000000</v>
      </c>
      <c r="E83" s="453">
        <f>SUM(E48,E49,E50,E61,E72)</f>
        <v>45515000</v>
      </c>
      <c r="F83" s="86"/>
      <c r="G83" s="87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</row>
    <row r="84" spans="1:33" s="110" customFormat="1" ht="14.25" thickTop="1" thickBot="1" x14ac:dyDescent="0.25">
      <c r="A84" s="30"/>
      <c r="B84" s="30"/>
      <c r="C84" s="106"/>
      <c r="D84" s="107"/>
      <c r="E84" s="107"/>
      <c r="F84" s="108"/>
      <c r="G84" s="109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</row>
    <row r="85" spans="1:33" ht="13.5" thickTop="1" x14ac:dyDescent="0.2">
      <c r="A85" s="473">
        <v>80</v>
      </c>
      <c r="B85" s="480" t="s">
        <v>1639</v>
      </c>
      <c r="C85" s="475" t="s">
        <v>230</v>
      </c>
      <c r="D85" s="481"/>
      <c r="E85" s="482"/>
    </row>
    <row r="86" spans="1:33" hidden="1" x14ac:dyDescent="0.2">
      <c r="A86" s="477">
        <v>81</v>
      </c>
      <c r="B86" s="216" t="s">
        <v>231</v>
      </c>
      <c r="C86" s="207" t="s">
        <v>232</v>
      </c>
      <c r="D86" s="208"/>
      <c r="E86" s="365"/>
    </row>
    <row r="87" spans="1:33" ht="25.5" hidden="1" x14ac:dyDescent="0.2">
      <c r="A87" s="477">
        <v>82</v>
      </c>
      <c r="B87" s="216" t="s">
        <v>233</v>
      </c>
      <c r="C87" s="207" t="s">
        <v>234</v>
      </c>
      <c r="D87" s="208"/>
      <c r="E87" s="365"/>
    </row>
    <row r="88" spans="1:33" ht="25.5" hidden="1" x14ac:dyDescent="0.2">
      <c r="A88" s="477">
        <v>83</v>
      </c>
      <c r="B88" s="216" t="s">
        <v>235</v>
      </c>
      <c r="C88" s="207" t="s">
        <v>236</v>
      </c>
      <c r="D88" s="208"/>
      <c r="E88" s="365"/>
    </row>
    <row r="89" spans="1:33" x14ac:dyDescent="0.2">
      <c r="A89" s="476">
        <v>84</v>
      </c>
      <c r="B89" s="217" t="s">
        <v>1640</v>
      </c>
      <c r="C89" s="194" t="s">
        <v>238</v>
      </c>
      <c r="D89" s="218"/>
      <c r="E89" s="440"/>
    </row>
    <row r="90" spans="1:33" hidden="1" x14ac:dyDescent="0.2">
      <c r="A90" s="483" t="s">
        <v>239</v>
      </c>
      <c r="B90" s="216" t="s">
        <v>240</v>
      </c>
      <c r="C90" s="207" t="s">
        <v>241</v>
      </c>
      <c r="D90" s="208"/>
      <c r="E90" s="365"/>
    </row>
    <row r="91" spans="1:33" hidden="1" x14ac:dyDescent="0.2">
      <c r="A91" s="483" t="s">
        <v>242</v>
      </c>
      <c r="B91" s="216" t="s">
        <v>243</v>
      </c>
      <c r="C91" s="207" t="s">
        <v>244</v>
      </c>
      <c r="D91" s="208"/>
      <c r="E91" s="365"/>
    </row>
    <row r="92" spans="1:33" hidden="1" x14ac:dyDescent="0.2">
      <c r="A92" s="483" t="s">
        <v>245</v>
      </c>
      <c r="B92" s="216" t="s">
        <v>246</v>
      </c>
      <c r="C92" s="207" t="s">
        <v>247</v>
      </c>
      <c r="D92" s="208"/>
      <c r="E92" s="365"/>
    </row>
    <row r="93" spans="1:33" hidden="1" x14ac:dyDescent="0.2">
      <c r="A93" s="483" t="s">
        <v>248</v>
      </c>
      <c r="B93" s="216" t="s">
        <v>249</v>
      </c>
      <c r="C93" s="207" t="s">
        <v>250</v>
      </c>
      <c r="D93" s="208"/>
      <c r="E93" s="365"/>
    </row>
    <row r="94" spans="1:33" hidden="1" x14ac:dyDescent="0.2">
      <c r="A94" s="483" t="s">
        <v>251</v>
      </c>
      <c r="B94" s="216" t="s">
        <v>252</v>
      </c>
      <c r="C94" s="207" t="s">
        <v>253</v>
      </c>
      <c r="D94" s="208"/>
      <c r="E94" s="365"/>
    </row>
    <row r="95" spans="1:33" hidden="1" x14ac:dyDescent="0.2">
      <c r="A95" s="483" t="s">
        <v>254</v>
      </c>
      <c r="B95" s="216" t="s">
        <v>255</v>
      </c>
      <c r="C95" s="207" t="s">
        <v>256</v>
      </c>
      <c r="D95" s="208"/>
      <c r="E95" s="365"/>
    </row>
    <row r="96" spans="1:33" hidden="1" x14ac:dyDescent="0.2">
      <c r="A96" s="483" t="s">
        <v>257</v>
      </c>
      <c r="B96" s="216" t="s">
        <v>258</v>
      </c>
      <c r="C96" s="207" t="s">
        <v>259</v>
      </c>
      <c r="D96" s="208"/>
      <c r="E96" s="365"/>
    </row>
    <row r="97" spans="1:5" hidden="1" x14ac:dyDescent="0.2">
      <c r="A97" s="483" t="s">
        <v>260</v>
      </c>
      <c r="B97" s="216" t="s">
        <v>261</v>
      </c>
      <c r="C97" s="207" t="s">
        <v>262</v>
      </c>
      <c r="D97" s="208"/>
      <c r="E97" s="365"/>
    </row>
    <row r="98" spans="1:5" x14ac:dyDescent="0.2">
      <c r="A98" s="484">
        <v>93</v>
      </c>
      <c r="B98" s="200" t="s">
        <v>1419</v>
      </c>
      <c r="C98" s="210" t="s">
        <v>264</v>
      </c>
      <c r="D98" s="212"/>
      <c r="E98" s="465"/>
    </row>
    <row r="99" spans="1:5" x14ac:dyDescent="0.2">
      <c r="A99" s="484">
        <v>94</v>
      </c>
      <c r="B99" s="219" t="s">
        <v>1420</v>
      </c>
      <c r="C99" s="210" t="s">
        <v>266</v>
      </c>
      <c r="D99" s="212"/>
      <c r="E99" s="465"/>
    </row>
    <row r="100" spans="1:5" hidden="1" x14ac:dyDescent="0.2">
      <c r="A100" s="485" t="s">
        <v>267</v>
      </c>
      <c r="B100" s="220" t="s">
        <v>268</v>
      </c>
      <c r="C100" s="204" t="s">
        <v>269</v>
      </c>
      <c r="D100" s="205"/>
      <c r="E100" s="466"/>
    </row>
    <row r="101" spans="1:5" ht="25.5" hidden="1" x14ac:dyDescent="0.2">
      <c r="A101" s="485" t="s">
        <v>270</v>
      </c>
      <c r="B101" s="220" t="s">
        <v>271</v>
      </c>
      <c r="C101" s="204" t="s">
        <v>272</v>
      </c>
      <c r="D101" s="205"/>
      <c r="E101" s="466"/>
    </row>
    <row r="102" spans="1:5" hidden="1" x14ac:dyDescent="0.2">
      <c r="A102" s="485" t="s">
        <v>273</v>
      </c>
      <c r="B102" s="220" t="s">
        <v>274</v>
      </c>
      <c r="C102" s="204" t="s">
        <v>275</v>
      </c>
      <c r="D102" s="205"/>
      <c r="E102" s="466"/>
    </row>
    <row r="103" spans="1:5" hidden="1" x14ac:dyDescent="0.2">
      <c r="A103" s="485" t="s">
        <v>276</v>
      </c>
      <c r="B103" s="220" t="s">
        <v>277</v>
      </c>
      <c r="C103" s="204" t="s">
        <v>278</v>
      </c>
      <c r="D103" s="205"/>
      <c r="E103" s="466"/>
    </row>
    <row r="104" spans="1:5" hidden="1" x14ac:dyDescent="0.2">
      <c r="A104" s="485" t="s">
        <v>279</v>
      </c>
      <c r="B104" s="220" t="s">
        <v>280</v>
      </c>
      <c r="C104" s="204" t="s">
        <v>281</v>
      </c>
      <c r="D104" s="205"/>
      <c r="E104" s="466"/>
    </row>
    <row r="105" spans="1:5" hidden="1" x14ac:dyDescent="0.2">
      <c r="A105" s="485" t="s">
        <v>282</v>
      </c>
      <c r="B105" s="220" t="s">
        <v>283</v>
      </c>
      <c r="C105" s="204" t="s">
        <v>284</v>
      </c>
      <c r="D105" s="205"/>
      <c r="E105" s="466"/>
    </row>
    <row r="106" spans="1:5" hidden="1" x14ac:dyDescent="0.2">
      <c r="A106" s="485" t="s">
        <v>285</v>
      </c>
      <c r="B106" s="220" t="s">
        <v>286</v>
      </c>
      <c r="C106" s="204" t="s">
        <v>287</v>
      </c>
      <c r="D106" s="205"/>
      <c r="E106" s="466"/>
    </row>
    <row r="107" spans="1:5" hidden="1" x14ac:dyDescent="0.2">
      <c r="A107" s="485" t="s">
        <v>288</v>
      </c>
      <c r="B107" s="220" t="s">
        <v>289</v>
      </c>
      <c r="C107" s="204" t="s">
        <v>290</v>
      </c>
      <c r="D107" s="205"/>
      <c r="E107" s="466"/>
    </row>
    <row r="108" spans="1:5" hidden="1" x14ac:dyDescent="0.2">
      <c r="A108" s="485" t="s">
        <v>291</v>
      </c>
      <c r="B108" s="220" t="s">
        <v>292</v>
      </c>
      <c r="C108" s="204" t="s">
        <v>293</v>
      </c>
      <c r="D108" s="205"/>
      <c r="E108" s="466"/>
    </row>
    <row r="109" spans="1:5" x14ac:dyDescent="0.2">
      <c r="A109" s="484">
        <v>104</v>
      </c>
      <c r="B109" s="219" t="s">
        <v>1421</v>
      </c>
      <c r="C109" s="210" t="s">
        <v>295</v>
      </c>
      <c r="D109" s="212"/>
      <c r="E109" s="465"/>
    </row>
    <row r="110" spans="1:5" hidden="1" x14ac:dyDescent="0.2">
      <c r="A110" s="485">
        <v>105</v>
      </c>
      <c r="B110" s="220" t="s">
        <v>296</v>
      </c>
      <c r="C110" s="204" t="s">
        <v>297</v>
      </c>
      <c r="D110" s="205"/>
      <c r="E110" s="466"/>
    </row>
    <row r="111" spans="1:5" hidden="1" x14ac:dyDescent="0.2">
      <c r="A111" s="485">
        <v>106</v>
      </c>
      <c r="B111" s="220" t="s">
        <v>298</v>
      </c>
      <c r="C111" s="204" t="s">
        <v>299</v>
      </c>
      <c r="D111" s="205"/>
      <c r="E111" s="466"/>
    </row>
    <row r="112" spans="1:5" hidden="1" x14ac:dyDescent="0.2">
      <c r="A112" s="485">
        <v>107</v>
      </c>
      <c r="B112" s="220" t="s">
        <v>300</v>
      </c>
      <c r="C112" s="204" t="s">
        <v>301</v>
      </c>
      <c r="D112" s="205"/>
      <c r="E112" s="466"/>
    </row>
    <row r="113" spans="1:33" hidden="1" x14ac:dyDescent="0.2">
      <c r="A113" s="485">
        <v>108</v>
      </c>
      <c r="B113" s="220" t="s">
        <v>302</v>
      </c>
      <c r="C113" s="204" t="s">
        <v>303</v>
      </c>
      <c r="D113" s="205"/>
      <c r="E113" s="466"/>
    </row>
    <row r="114" spans="1:33" x14ac:dyDescent="0.2">
      <c r="A114" s="484">
        <v>109</v>
      </c>
      <c r="B114" s="219" t="s">
        <v>1422</v>
      </c>
      <c r="C114" s="210" t="s">
        <v>305</v>
      </c>
      <c r="D114" s="212">
        <f>SUM(D115:D121)</f>
        <v>180000000</v>
      </c>
      <c r="E114" s="465">
        <f>SUM(E115:E121)</f>
        <v>362000000</v>
      </c>
    </row>
    <row r="115" spans="1:33" x14ac:dyDescent="0.2">
      <c r="A115" s="483">
        <v>110</v>
      </c>
      <c r="B115" s="216" t="s">
        <v>306</v>
      </c>
      <c r="C115" s="207" t="s">
        <v>307</v>
      </c>
      <c r="D115" s="208">
        <v>85000000</v>
      </c>
      <c r="E115" s="365">
        <v>85000000</v>
      </c>
    </row>
    <row r="116" spans="1:33" x14ac:dyDescent="0.2">
      <c r="A116" s="483">
        <v>111</v>
      </c>
      <c r="B116" s="216" t="s">
        <v>308</v>
      </c>
      <c r="C116" s="207" t="s">
        <v>309</v>
      </c>
      <c r="D116" s="208"/>
      <c r="E116" s="365"/>
    </row>
    <row r="117" spans="1:33" x14ac:dyDescent="0.2">
      <c r="A117" s="483">
        <v>112</v>
      </c>
      <c r="B117" s="216" t="s">
        <v>310</v>
      </c>
      <c r="C117" s="207" t="s">
        <v>311</v>
      </c>
      <c r="D117" s="208">
        <v>25000000</v>
      </c>
      <c r="E117" s="365">
        <v>25000000</v>
      </c>
    </row>
    <row r="118" spans="1:33" x14ac:dyDescent="0.2">
      <c r="A118" s="483">
        <v>113</v>
      </c>
      <c r="B118" s="216" t="s">
        <v>312</v>
      </c>
      <c r="C118" s="207" t="s">
        <v>313</v>
      </c>
      <c r="D118" s="208">
        <v>70000000</v>
      </c>
      <c r="E118" s="365">
        <v>252000000</v>
      </c>
    </row>
    <row r="119" spans="1:33" x14ac:dyDescent="0.2">
      <c r="A119" s="483">
        <v>114</v>
      </c>
      <c r="B119" s="216" t="s">
        <v>314</v>
      </c>
      <c r="C119" s="207" t="s">
        <v>315</v>
      </c>
      <c r="D119" s="208"/>
      <c r="E119" s="365"/>
    </row>
    <row r="120" spans="1:33" x14ac:dyDescent="0.2">
      <c r="A120" s="483">
        <v>115</v>
      </c>
      <c r="B120" s="216" t="s">
        <v>316</v>
      </c>
      <c r="C120" s="207" t="s">
        <v>317</v>
      </c>
      <c r="D120" s="208"/>
      <c r="E120" s="365"/>
    </row>
    <row r="121" spans="1:33" x14ac:dyDescent="0.2">
      <c r="A121" s="483">
        <v>116</v>
      </c>
      <c r="B121" s="216" t="s">
        <v>318</v>
      </c>
      <c r="C121" s="207" t="s">
        <v>319</v>
      </c>
      <c r="D121" s="208"/>
      <c r="E121" s="365"/>
    </row>
    <row r="122" spans="1:33" x14ac:dyDescent="0.2">
      <c r="A122" s="476">
        <v>117</v>
      </c>
      <c r="B122" s="221" t="s">
        <v>1423</v>
      </c>
      <c r="C122" s="194" t="s">
        <v>321</v>
      </c>
      <c r="D122" s="218">
        <f>SUM(D123:D144)</f>
        <v>290000000</v>
      </c>
      <c r="E122" s="440">
        <f>SUM(E123:E144)</f>
        <v>310000000</v>
      </c>
    </row>
    <row r="123" spans="1:33" s="80" customFormat="1" x14ac:dyDescent="0.2">
      <c r="A123" s="483" t="s">
        <v>322</v>
      </c>
      <c r="B123" s="216" t="s">
        <v>323</v>
      </c>
      <c r="C123" s="207" t="s">
        <v>324</v>
      </c>
      <c r="D123" s="208"/>
      <c r="E123" s="365"/>
      <c r="F123" s="81"/>
      <c r="G123" s="82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</row>
    <row r="124" spans="1:33" s="80" customFormat="1" x14ac:dyDescent="0.2">
      <c r="A124" s="483" t="s">
        <v>325</v>
      </c>
      <c r="B124" s="216" t="s">
        <v>326</v>
      </c>
      <c r="C124" s="207" t="s">
        <v>327</v>
      </c>
      <c r="D124" s="208"/>
      <c r="E124" s="365"/>
      <c r="F124" s="81"/>
      <c r="G124" s="82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</row>
    <row r="125" spans="1:33" s="80" customFormat="1" x14ac:dyDescent="0.2">
      <c r="A125" s="483" t="s">
        <v>328</v>
      </c>
      <c r="B125" s="216" t="s">
        <v>329</v>
      </c>
      <c r="C125" s="207" t="s">
        <v>330</v>
      </c>
      <c r="D125" s="208"/>
      <c r="E125" s="365"/>
      <c r="F125" s="81"/>
      <c r="G125" s="82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</row>
    <row r="126" spans="1:33" s="80" customFormat="1" x14ac:dyDescent="0.2">
      <c r="A126" s="483" t="s">
        <v>331</v>
      </c>
      <c r="B126" s="216" t="s">
        <v>332</v>
      </c>
      <c r="C126" s="207" t="s">
        <v>333</v>
      </c>
      <c r="D126" s="208"/>
      <c r="E126" s="365"/>
      <c r="F126" s="81"/>
      <c r="G126" s="82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</row>
    <row r="127" spans="1:33" s="80" customFormat="1" x14ac:dyDescent="0.2">
      <c r="A127" s="483" t="s">
        <v>334</v>
      </c>
      <c r="B127" s="216" t="s">
        <v>335</v>
      </c>
      <c r="C127" s="207" t="s">
        <v>336</v>
      </c>
      <c r="D127" s="208"/>
      <c r="E127" s="365"/>
      <c r="F127" s="81"/>
      <c r="G127" s="82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</row>
    <row r="128" spans="1:33" s="80" customFormat="1" x14ac:dyDescent="0.2">
      <c r="A128" s="483" t="s">
        <v>337</v>
      </c>
      <c r="B128" s="216" t="s">
        <v>338</v>
      </c>
      <c r="C128" s="207" t="s">
        <v>339</v>
      </c>
      <c r="D128" s="208"/>
      <c r="E128" s="365"/>
      <c r="F128" s="81"/>
      <c r="G128" s="82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</row>
    <row r="129" spans="1:33" s="80" customFormat="1" ht="25.5" x14ac:dyDescent="0.2">
      <c r="A129" s="483" t="s">
        <v>340</v>
      </c>
      <c r="B129" s="216" t="s">
        <v>341</v>
      </c>
      <c r="C129" s="207" t="s">
        <v>342</v>
      </c>
      <c r="D129" s="208">
        <v>290000000</v>
      </c>
      <c r="E129" s="365">
        <v>310000000</v>
      </c>
      <c r="F129" s="81"/>
      <c r="G129" s="82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</row>
    <row r="130" spans="1:33" s="80" customFormat="1" ht="25.5" x14ac:dyDescent="0.2">
      <c r="A130" s="483" t="s">
        <v>343</v>
      </c>
      <c r="B130" s="216" t="s">
        <v>344</v>
      </c>
      <c r="C130" s="207" t="s">
        <v>345</v>
      </c>
      <c r="D130" s="208"/>
      <c r="E130" s="365"/>
      <c r="F130" s="81"/>
      <c r="G130" s="82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</row>
    <row r="131" spans="1:33" s="80" customFormat="1" x14ac:dyDescent="0.2">
      <c r="A131" s="483" t="s">
        <v>346</v>
      </c>
      <c r="B131" s="216" t="s">
        <v>347</v>
      </c>
      <c r="C131" s="207" t="s">
        <v>348</v>
      </c>
      <c r="D131" s="208"/>
      <c r="E131" s="365"/>
      <c r="F131" s="81"/>
      <c r="G131" s="82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</row>
    <row r="132" spans="1:33" s="80" customFormat="1" x14ac:dyDescent="0.2">
      <c r="A132" s="483" t="s">
        <v>349</v>
      </c>
      <c r="B132" s="216" t="s">
        <v>350</v>
      </c>
      <c r="C132" s="207" t="s">
        <v>351</v>
      </c>
      <c r="D132" s="208"/>
      <c r="E132" s="365"/>
      <c r="F132" s="81"/>
      <c r="G132" s="82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</row>
    <row r="133" spans="1:33" s="80" customFormat="1" ht="25.5" x14ac:dyDescent="0.2">
      <c r="A133" s="483" t="s">
        <v>352</v>
      </c>
      <c r="B133" s="216" t="s">
        <v>353</v>
      </c>
      <c r="C133" s="207" t="s">
        <v>354</v>
      </c>
      <c r="D133" s="208"/>
      <c r="E133" s="365"/>
      <c r="F133" s="81"/>
      <c r="G133" s="82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</row>
    <row r="134" spans="1:33" s="80" customFormat="1" ht="25.5" x14ac:dyDescent="0.2">
      <c r="A134" s="483" t="s">
        <v>355</v>
      </c>
      <c r="B134" s="216" t="s">
        <v>356</v>
      </c>
      <c r="C134" s="207" t="s">
        <v>357</v>
      </c>
      <c r="D134" s="208"/>
      <c r="E134" s="365"/>
      <c r="F134" s="81"/>
      <c r="G134" s="82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</row>
    <row r="135" spans="1:33" s="80" customFormat="1" ht="25.5" x14ac:dyDescent="0.2">
      <c r="A135" s="483" t="s">
        <v>358</v>
      </c>
      <c r="B135" s="222" t="s">
        <v>359</v>
      </c>
      <c r="C135" s="207" t="s">
        <v>360</v>
      </c>
      <c r="D135" s="208"/>
      <c r="E135" s="365"/>
      <c r="F135" s="81"/>
      <c r="G135" s="82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</row>
    <row r="136" spans="1:33" s="80" customFormat="1" ht="25.5" x14ac:dyDescent="0.2">
      <c r="A136" s="483" t="s">
        <v>361</v>
      </c>
      <c r="B136" s="216" t="s">
        <v>362</v>
      </c>
      <c r="C136" s="207" t="s">
        <v>363</v>
      </c>
      <c r="D136" s="208"/>
      <c r="E136" s="365"/>
      <c r="F136" s="81"/>
      <c r="G136" s="82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</row>
    <row r="137" spans="1:33" s="80" customFormat="1" ht="25.5" x14ac:dyDescent="0.2">
      <c r="A137" s="483" t="s">
        <v>364</v>
      </c>
      <c r="B137" s="216" t="s">
        <v>365</v>
      </c>
      <c r="C137" s="207" t="s">
        <v>366</v>
      </c>
      <c r="D137" s="208"/>
      <c r="E137" s="365"/>
      <c r="F137" s="81"/>
      <c r="G137" s="82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</row>
    <row r="138" spans="1:33" s="80" customFormat="1" x14ac:dyDescent="0.2">
      <c r="A138" s="483" t="s">
        <v>367</v>
      </c>
      <c r="B138" s="216" t="s">
        <v>368</v>
      </c>
      <c r="C138" s="207" t="s">
        <v>369</v>
      </c>
      <c r="D138" s="208"/>
      <c r="E138" s="365"/>
      <c r="F138" s="81"/>
      <c r="G138" s="82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</row>
    <row r="139" spans="1:33" s="80" customFormat="1" x14ac:dyDescent="0.2">
      <c r="A139" s="483" t="s">
        <v>370</v>
      </c>
      <c r="B139" s="216" t="s">
        <v>371</v>
      </c>
      <c r="C139" s="207" t="s">
        <v>372</v>
      </c>
      <c r="D139" s="208"/>
      <c r="E139" s="365"/>
      <c r="F139" s="81"/>
      <c r="G139" s="82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</row>
    <row r="140" spans="1:33" s="80" customFormat="1" x14ac:dyDescent="0.2">
      <c r="A140" s="483" t="s">
        <v>373</v>
      </c>
      <c r="B140" s="216" t="s">
        <v>374</v>
      </c>
      <c r="C140" s="207" t="s">
        <v>375</v>
      </c>
      <c r="D140" s="208"/>
      <c r="E140" s="365"/>
      <c r="F140" s="81"/>
      <c r="G140" s="82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</row>
    <row r="141" spans="1:33" s="80" customFormat="1" x14ac:dyDescent="0.2">
      <c r="A141" s="483" t="s">
        <v>376</v>
      </c>
      <c r="B141" s="216" t="s">
        <v>377</v>
      </c>
      <c r="C141" s="207" t="s">
        <v>378</v>
      </c>
      <c r="D141" s="208"/>
      <c r="E141" s="365"/>
      <c r="F141" s="81"/>
      <c r="G141" s="82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</row>
    <row r="142" spans="1:33" s="80" customFormat="1" x14ac:dyDescent="0.2">
      <c r="A142" s="483" t="s">
        <v>379</v>
      </c>
      <c r="B142" s="216" t="s">
        <v>380</v>
      </c>
      <c r="C142" s="207" t="s">
        <v>381</v>
      </c>
      <c r="D142" s="208"/>
      <c r="E142" s="365"/>
      <c r="F142" s="81"/>
      <c r="G142" s="82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</row>
    <row r="143" spans="1:33" s="80" customFormat="1" x14ac:dyDescent="0.2">
      <c r="A143" s="483" t="s">
        <v>382</v>
      </c>
      <c r="B143" s="216" t="s">
        <v>383</v>
      </c>
      <c r="C143" s="207" t="s">
        <v>384</v>
      </c>
      <c r="D143" s="208"/>
      <c r="E143" s="365"/>
      <c r="F143" s="81"/>
      <c r="G143" s="82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</row>
    <row r="144" spans="1:33" s="80" customFormat="1" ht="38.25" x14ac:dyDescent="0.2">
      <c r="A144" s="483" t="s">
        <v>385</v>
      </c>
      <c r="B144" s="216" t="s">
        <v>386</v>
      </c>
      <c r="C144" s="207" t="s">
        <v>387</v>
      </c>
      <c r="D144" s="208"/>
      <c r="E144" s="365"/>
      <c r="F144" s="81"/>
      <c r="G144" s="82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</row>
    <row r="145" spans="1:33" x14ac:dyDescent="0.2">
      <c r="A145" s="476">
        <v>140</v>
      </c>
      <c r="B145" s="217" t="s">
        <v>1424</v>
      </c>
      <c r="C145" s="194" t="s">
        <v>389</v>
      </c>
      <c r="D145" s="218"/>
      <c r="E145" s="440"/>
    </row>
    <row r="146" spans="1:33" x14ac:dyDescent="0.2">
      <c r="A146" s="477">
        <v>141</v>
      </c>
      <c r="B146" s="216" t="s">
        <v>390</v>
      </c>
      <c r="C146" s="207" t="s">
        <v>391</v>
      </c>
      <c r="D146" s="208"/>
      <c r="E146" s="365"/>
    </row>
    <row r="147" spans="1:33" x14ac:dyDescent="0.2">
      <c r="A147" s="477">
        <v>142</v>
      </c>
      <c r="B147" s="216" t="s">
        <v>392</v>
      </c>
      <c r="C147" s="207" t="s">
        <v>393</v>
      </c>
      <c r="D147" s="208"/>
      <c r="E147" s="365"/>
    </row>
    <row r="148" spans="1:33" x14ac:dyDescent="0.2">
      <c r="A148" s="477">
        <v>143</v>
      </c>
      <c r="B148" s="216" t="s">
        <v>394</v>
      </c>
      <c r="C148" s="207" t="s">
        <v>395</v>
      </c>
      <c r="D148" s="208"/>
      <c r="E148" s="365"/>
    </row>
    <row r="149" spans="1:33" x14ac:dyDescent="0.2">
      <c r="A149" s="476">
        <v>144</v>
      </c>
      <c r="B149" s="223" t="s">
        <v>396</v>
      </c>
      <c r="C149" s="194" t="s">
        <v>397</v>
      </c>
      <c r="D149" s="224"/>
      <c r="E149" s="428"/>
    </row>
    <row r="150" spans="1:33" x14ac:dyDescent="0.2">
      <c r="A150" s="476">
        <v>145</v>
      </c>
      <c r="B150" s="217" t="s">
        <v>1425</v>
      </c>
      <c r="C150" s="194" t="s">
        <v>399</v>
      </c>
      <c r="D150" s="218">
        <f>SUM(D151:D154)</f>
        <v>25000000</v>
      </c>
      <c r="E150" s="440">
        <f>SUM(E151:E154)</f>
        <v>25000000</v>
      </c>
    </row>
    <row r="151" spans="1:33" ht="25.5" x14ac:dyDescent="0.2">
      <c r="A151" s="477">
        <v>146</v>
      </c>
      <c r="B151" s="216" t="s">
        <v>400</v>
      </c>
      <c r="C151" s="207" t="s">
        <v>401</v>
      </c>
      <c r="D151" s="208"/>
      <c r="E151" s="365"/>
    </row>
    <row r="152" spans="1:33" ht="25.5" x14ac:dyDescent="0.2">
      <c r="A152" s="477">
        <v>147</v>
      </c>
      <c r="B152" s="216" t="s">
        <v>402</v>
      </c>
      <c r="C152" s="207" t="s">
        <v>403</v>
      </c>
      <c r="D152" s="208">
        <v>25000000</v>
      </c>
      <c r="E152" s="365">
        <v>25000000</v>
      </c>
    </row>
    <row r="153" spans="1:33" x14ac:dyDescent="0.2">
      <c r="A153" s="477">
        <v>148</v>
      </c>
      <c r="B153" s="216" t="s">
        <v>404</v>
      </c>
      <c r="C153" s="207" t="s">
        <v>405</v>
      </c>
      <c r="D153" s="208"/>
      <c r="E153" s="365"/>
    </row>
    <row r="154" spans="1:33" x14ac:dyDescent="0.2">
      <c r="A154" s="477">
        <v>149</v>
      </c>
      <c r="B154" s="216" t="s">
        <v>406</v>
      </c>
      <c r="C154" s="207" t="s">
        <v>407</v>
      </c>
      <c r="D154" s="208"/>
      <c r="E154" s="365"/>
    </row>
    <row r="155" spans="1:33" x14ac:dyDescent="0.2">
      <c r="A155" s="476">
        <v>150</v>
      </c>
      <c r="B155" s="221" t="s">
        <v>1426</v>
      </c>
      <c r="C155" s="194" t="s">
        <v>409</v>
      </c>
      <c r="D155" s="194">
        <f>SUM(D156:D172)</f>
        <v>3000000</v>
      </c>
      <c r="E155" s="486">
        <f>SUM(E156:E172)</f>
        <v>300000</v>
      </c>
    </row>
    <row r="156" spans="1:33" s="80" customFormat="1" x14ac:dyDescent="0.2">
      <c r="A156" s="483">
        <v>151</v>
      </c>
      <c r="B156" s="216" t="s">
        <v>410</v>
      </c>
      <c r="C156" s="207" t="s">
        <v>411</v>
      </c>
      <c r="D156" s="208"/>
      <c r="E156" s="365"/>
      <c r="F156" s="81"/>
      <c r="G156" s="82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</row>
    <row r="157" spans="1:33" s="80" customFormat="1" x14ac:dyDescent="0.2">
      <c r="A157" s="483">
        <v>152</v>
      </c>
      <c r="B157" s="216" t="s">
        <v>412</v>
      </c>
      <c r="C157" s="207" t="s">
        <v>413</v>
      </c>
      <c r="D157" s="208"/>
      <c r="E157" s="365"/>
      <c r="F157" s="81"/>
      <c r="G157" s="82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</row>
    <row r="158" spans="1:33" s="80" customFormat="1" ht="25.5" x14ac:dyDescent="0.2">
      <c r="A158" s="483">
        <v>153</v>
      </c>
      <c r="B158" s="216" t="s">
        <v>414</v>
      </c>
      <c r="C158" s="207" t="s">
        <v>415</v>
      </c>
      <c r="D158" s="208"/>
      <c r="E158" s="365"/>
      <c r="F158" s="81"/>
      <c r="G158" s="82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</row>
    <row r="159" spans="1:33" s="80" customFormat="1" x14ac:dyDescent="0.2">
      <c r="A159" s="483">
        <v>154</v>
      </c>
      <c r="B159" s="216" t="s">
        <v>416</v>
      </c>
      <c r="C159" s="207" t="s">
        <v>417</v>
      </c>
      <c r="D159" s="208"/>
      <c r="E159" s="365"/>
      <c r="F159" s="81"/>
      <c r="G159" s="82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</row>
    <row r="160" spans="1:33" s="80" customFormat="1" x14ac:dyDescent="0.2">
      <c r="A160" s="483">
        <v>155</v>
      </c>
      <c r="B160" s="216" t="s">
        <v>418</v>
      </c>
      <c r="C160" s="207" t="s">
        <v>419</v>
      </c>
      <c r="D160" s="208"/>
      <c r="E160" s="365"/>
      <c r="F160" s="81"/>
      <c r="G160" s="82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</row>
    <row r="161" spans="1:33" s="80" customFormat="1" x14ac:dyDescent="0.2">
      <c r="A161" s="483">
        <v>156</v>
      </c>
      <c r="B161" s="216" t="s">
        <v>420</v>
      </c>
      <c r="C161" s="207" t="s">
        <v>421</v>
      </c>
      <c r="D161" s="208"/>
      <c r="E161" s="365"/>
      <c r="F161" s="81"/>
      <c r="G161" s="82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</row>
    <row r="162" spans="1:33" s="80" customFormat="1" x14ac:dyDescent="0.2">
      <c r="A162" s="483">
        <v>157</v>
      </c>
      <c r="B162" s="216" t="s">
        <v>422</v>
      </c>
      <c r="C162" s="207" t="s">
        <v>423</v>
      </c>
      <c r="D162" s="208"/>
      <c r="E162" s="365"/>
      <c r="F162" s="81"/>
      <c r="G162" s="82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</row>
    <row r="163" spans="1:33" s="80" customFormat="1" x14ac:dyDescent="0.2">
      <c r="A163" s="483">
        <v>158</v>
      </c>
      <c r="B163" s="216" t="s">
        <v>424</v>
      </c>
      <c r="C163" s="207" t="s">
        <v>425</v>
      </c>
      <c r="D163" s="208"/>
      <c r="E163" s="365"/>
      <c r="F163" s="81"/>
      <c r="G163" s="82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</row>
    <row r="164" spans="1:33" s="80" customFormat="1" x14ac:dyDescent="0.2">
      <c r="A164" s="483">
        <v>159</v>
      </c>
      <c r="B164" s="216" t="s">
        <v>426</v>
      </c>
      <c r="C164" s="207" t="s">
        <v>427</v>
      </c>
      <c r="D164" s="208">
        <v>3000000</v>
      </c>
      <c r="E164" s="365">
        <v>300000</v>
      </c>
      <c r="F164" s="81"/>
      <c r="G164" s="82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</row>
    <row r="165" spans="1:33" s="80" customFormat="1" x14ac:dyDescent="0.2">
      <c r="A165" s="483">
        <v>160</v>
      </c>
      <c r="B165" s="216" t="s">
        <v>428</v>
      </c>
      <c r="C165" s="207" t="s">
        <v>429</v>
      </c>
      <c r="D165" s="208"/>
      <c r="E165" s="365"/>
      <c r="F165" s="81"/>
      <c r="G165" s="82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</row>
    <row r="166" spans="1:33" s="80" customFormat="1" x14ac:dyDescent="0.2">
      <c r="A166" s="483">
        <v>161</v>
      </c>
      <c r="B166" s="216" t="s">
        <v>430</v>
      </c>
      <c r="C166" s="207" t="s">
        <v>431</v>
      </c>
      <c r="D166" s="208"/>
      <c r="E166" s="365"/>
      <c r="F166" s="81"/>
      <c r="G166" s="82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</row>
    <row r="167" spans="1:33" s="80" customFormat="1" x14ac:dyDescent="0.2">
      <c r="A167" s="483">
        <v>162</v>
      </c>
      <c r="B167" s="216" t="s">
        <v>432</v>
      </c>
      <c r="C167" s="207" t="s">
        <v>433</v>
      </c>
      <c r="D167" s="208"/>
      <c r="E167" s="365"/>
      <c r="F167" s="81"/>
      <c r="G167" s="82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</row>
    <row r="168" spans="1:33" s="80" customFormat="1" x14ac:dyDescent="0.2">
      <c r="A168" s="483">
        <v>163</v>
      </c>
      <c r="B168" s="216" t="s">
        <v>434</v>
      </c>
      <c r="C168" s="207" t="s">
        <v>435</v>
      </c>
      <c r="D168" s="208"/>
      <c r="E168" s="365"/>
      <c r="F168" s="81"/>
      <c r="G168" s="82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</row>
    <row r="169" spans="1:33" s="80" customFormat="1" x14ac:dyDescent="0.2">
      <c r="A169" s="483">
        <v>164</v>
      </c>
      <c r="B169" s="216" t="s">
        <v>436</v>
      </c>
      <c r="C169" s="207" t="s">
        <v>437</v>
      </c>
      <c r="D169" s="208"/>
      <c r="E169" s="365"/>
      <c r="F169" s="81"/>
      <c r="G169" s="82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</row>
    <row r="170" spans="1:33" s="80" customFormat="1" x14ac:dyDescent="0.2">
      <c r="A170" s="483">
        <v>165</v>
      </c>
      <c r="B170" s="216" t="s">
        <v>438</v>
      </c>
      <c r="C170" s="207" t="s">
        <v>439</v>
      </c>
      <c r="D170" s="208"/>
      <c r="E170" s="365"/>
      <c r="F170" s="81"/>
      <c r="G170" s="82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</row>
    <row r="171" spans="1:33" s="80" customFormat="1" ht="38.25" x14ac:dyDescent="0.2">
      <c r="A171" s="483">
        <v>166</v>
      </c>
      <c r="B171" s="216" t="s">
        <v>440</v>
      </c>
      <c r="C171" s="207" t="s">
        <v>441</v>
      </c>
      <c r="D171" s="208"/>
      <c r="E171" s="365"/>
      <c r="F171" s="81"/>
      <c r="G171" s="82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</row>
    <row r="172" spans="1:33" s="80" customFormat="1" ht="25.5" x14ac:dyDescent="0.2">
      <c r="A172" s="483">
        <v>167</v>
      </c>
      <c r="B172" s="216" t="s">
        <v>442</v>
      </c>
      <c r="C172" s="207" t="s">
        <v>443</v>
      </c>
      <c r="D172" s="208"/>
      <c r="E172" s="365"/>
      <c r="F172" s="81"/>
      <c r="G172" s="82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</row>
    <row r="173" spans="1:33" x14ac:dyDescent="0.2">
      <c r="A173" s="484">
        <v>168</v>
      </c>
      <c r="B173" s="200" t="s">
        <v>1427</v>
      </c>
      <c r="C173" s="210" t="s">
        <v>445</v>
      </c>
      <c r="D173" s="212">
        <f>SUM(D122,D145,D149,D150,D155)</f>
        <v>318000000</v>
      </c>
      <c r="E173" s="465">
        <f>SUM(E122,E145,E149,E150,E155)</f>
        <v>335300000</v>
      </c>
    </row>
    <row r="174" spans="1:33" x14ac:dyDescent="0.2">
      <c r="A174" s="484">
        <v>169</v>
      </c>
      <c r="B174" s="219" t="s">
        <v>1428</v>
      </c>
      <c r="C174" s="210" t="s">
        <v>447</v>
      </c>
      <c r="D174" s="212">
        <f>SUM(D175:D190)</f>
        <v>5700000</v>
      </c>
      <c r="E174" s="465">
        <f>SUM(E175:E190)</f>
        <v>5720000</v>
      </c>
    </row>
    <row r="175" spans="1:33" x14ac:dyDescent="0.2">
      <c r="A175" s="487">
        <v>170</v>
      </c>
      <c r="B175" s="193" t="s">
        <v>448</v>
      </c>
      <c r="C175" s="194" t="s">
        <v>449</v>
      </c>
      <c r="D175" s="224"/>
      <c r="E175" s="428"/>
    </row>
    <row r="176" spans="1:33" x14ac:dyDescent="0.2">
      <c r="A176" s="487">
        <v>171</v>
      </c>
      <c r="B176" s="193" t="s">
        <v>450</v>
      </c>
      <c r="C176" s="194" t="s">
        <v>451</v>
      </c>
      <c r="D176" s="224"/>
      <c r="E176" s="428"/>
    </row>
    <row r="177" spans="1:33" x14ac:dyDescent="0.2">
      <c r="A177" s="487">
        <v>172</v>
      </c>
      <c r="B177" s="193" t="s">
        <v>452</v>
      </c>
      <c r="C177" s="194" t="s">
        <v>453</v>
      </c>
      <c r="D177" s="224">
        <v>800000</v>
      </c>
      <c r="E177" s="428">
        <v>20000</v>
      </c>
    </row>
    <row r="178" spans="1:33" x14ac:dyDescent="0.2">
      <c r="A178" s="487">
        <v>173</v>
      </c>
      <c r="B178" s="193" t="s">
        <v>454</v>
      </c>
      <c r="C178" s="194" t="s">
        <v>455</v>
      </c>
      <c r="D178" s="224"/>
      <c r="E178" s="428"/>
    </row>
    <row r="179" spans="1:33" x14ac:dyDescent="0.2">
      <c r="A179" s="487">
        <v>174</v>
      </c>
      <c r="B179" s="193" t="s">
        <v>456</v>
      </c>
      <c r="C179" s="194" t="s">
        <v>457</v>
      </c>
      <c r="D179" s="224"/>
      <c r="E179" s="428"/>
    </row>
    <row r="180" spans="1:33" ht="25.5" x14ac:dyDescent="0.2">
      <c r="A180" s="487">
        <v>175</v>
      </c>
      <c r="B180" s="193" t="s">
        <v>458</v>
      </c>
      <c r="C180" s="194" t="s">
        <v>459</v>
      </c>
      <c r="D180" s="224"/>
      <c r="E180" s="428"/>
    </row>
    <row r="181" spans="1:33" x14ac:dyDescent="0.2">
      <c r="A181" s="487">
        <v>176</v>
      </c>
      <c r="B181" s="193" t="s">
        <v>460</v>
      </c>
      <c r="C181" s="194" t="s">
        <v>461</v>
      </c>
      <c r="D181" s="224"/>
      <c r="E181" s="428"/>
    </row>
    <row r="182" spans="1:33" x14ac:dyDescent="0.2">
      <c r="A182" s="487">
        <v>177</v>
      </c>
      <c r="B182" s="193" t="s">
        <v>462</v>
      </c>
      <c r="C182" s="194" t="s">
        <v>463</v>
      </c>
      <c r="D182" s="224"/>
      <c r="E182" s="428"/>
    </row>
    <row r="183" spans="1:33" x14ac:dyDescent="0.2">
      <c r="A183" s="487">
        <v>178</v>
      </c>
      <c r="B183" s="193" t="s">
        <v>464</v>
      </c>
      <c r="C183" s="194" t="s">
        <v>465</v>
      </c>
      <c r="D183" s="224"/>
      <c r="E183" s="428"/>
    </row>
    <row r="184" spans="1:33" x14ac:dyDescent="0.2">
      <c r="A184" s="487">
        <v>179</v>
      </c>
      <c r="B184" s="193" t="s">
        <v>466</v>
      </c>
      <c r="C184" s="194" t="s">
        <v>467</v>
      </c>
      <c r="D184" s="224"/>
      <c r="E184" s="428"/>
    </row>
    <row r="185" spans="1:33" ht="38.25" x14ac:dyDescent="0.2">
      <c r="A185" s="487">
        <v>180</v>
      </c>
      <c r="B185" s="193" t="s">
        <v>468</v>
      </c>
      <c r="C185" s="194" t="s">
        <v>469</v>
      </c>
      <c r="D185" s="224"/>
      <c r="E185" s="428"/>
    </row>
    <row r="186" spans="1:33" x14ac:dyDescent="0.2">
      <c r="A186" s="487">
        <v>181</v>
      </c>
      <c r="B186" s="196" t="s">
        <v>470</v>
      </c>
      <c r="C186" s="194" t="s">
        <v>471</v>
      </c>
      <c r="D186" s="224">
        <v>1000000</v>
      </c>
      <c r="E186" s="428">
        <v>1000000</v>
      </c>
    </row>
    <row r="187" spans="1:33" x14ac:dyDescent="0.2">
      <c r="A187" s="487">
        <v>182</v>
      </c>
      <c r="B187" s="196" t="s">
        <v>472</v>
      </c>
      <c r="C187" s="194" t="s">
        <v>473</v>
      </c>
      <c r="D187" s="224"/>
      <c r="E187" s="428"/>
    </row>
    <row r="188" spans="1:33" x14ac:dyDescent="0.2">
      <c r="A188" s="487">
        <v>183</v>
      </c>
      <c r="B188" s="193" t="s">
        <v>474</v>
      </c>
      <c r="C188" s="194" t="s">
        <v>475</v>
      </c>
      <c r="D188" s="224"/>
      <c r="E188" s="428"/>
    </row>
    <row r="189" spans="1:33" x14ac:dyDescent="0.2">
      <c r="A189" s="487">
        <v>184</v>
      </c>
      <c r="B189" s="193" t="s">
        <v>476</v>
      </c>
      <c r="C189" s="194" t="s">
        <v>477</v>
      </c>
      <c r="D189" s="224">
        <v>1900000</v>
      </c>
      <c r="E189" s="428">
        <v>500000</v>
      </c>
    </row>
    <row r="190" spans="1:33" ht="51" x14ac:dyDescent="0.2">
      <c r="A190" s="476" t="s">
        <v>478</v>
      </c>
      <c r="B190" s="193" t="s">
        <v>479</v>
      </c>
      <c r="C190" s="194" t="s">
        <v>480</v>
      </c>
      <c r="D190" s="224">
        <v>2000000</v>
      </c>
      <c r="E190" s="428">
        <v>4200000</v>
      </c>
    </row>
    <row r="191" spans="1:33" s="91" customFormat="1" ht="27" customHeight="1" thickBot="1" x14ac:dyDescent="0.25">
      <c r="A191" s="479">
        <v>185</v>
      </c>
      <c r="B191" s="450" t="s">
        <v>481</v>
      </c>
      <c r="C191" s="450" t="s">
        <v>482</v>
      </c>
      <c r="D191" s="452">
        <f>SUM(D98,D99,D109,D114,D173,D174)</f>
        <v>503700000</v>
      </c>
      <c r="E191" s="453">
        <f>SUM(E98,E99,E109,E114,E173,E174)</f>
        <v>703020000</v>
      </c>
      <c r="F191" s="89"/>
      <c r="G191" s="90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</row>
    <row r="192" spans="1:33" s="117" customFormat="1" ht="14.25" thickTop="1" thickBot="1" x14ac:dyDescent="0.25">
      <c r="A192" s="111"/>
      <c r="B192" s="30"/>
      <c r="C192" s="30"/>
      <c r="D192" s="114"/>
      <c r="E192" s="114"/>
      <c r="F192" s="115"/>
      <c r="G192" s="116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</row>
    <row r="193" spans="1:5" ht="13.5" thickTop="1" x14ac:dyDescent="0.2">
      <c r="A193" s="473">
        <v>186</v>
      </c>
      <c r="B193" s="474" t="s">
        <v>483</v>
      </c>
      <c r="C193" s="475" t="s">
        <v>484</v>
      </c>
      <c r="D193" s="437"/>
      <c r="E193" s="438"/>
    </row>
    <row r="194" spans="1:5" x14ac:dyDescent="0.2">
      <c r="A194" s="476">
        <v>187</v>
      </c>
      <c r="B194" s="223" t="s">
        <v>485</v>
      </c>
      <c r="C194" s="194" t="s">
        <v>486</v>
      </c>
      <c r="D194" s="218">
        <f>SUM(D195:D197)</f>
        <v>2175000</v>
      </c>
      <c r="E194" s="440">
        <f>SUM(E195:E197)</f>
        <v>11905440</v>
      </c>
    </row>
    <row r="195" spans="1:5" x14ac:dyDescent="0.2">
      <c r="A195" s="476" t="s">
        <v>478</v>
      </c>
      <c r="B195" s="223" t="s">
        <v>487</v>
      </c>
      <c r="C195" s="194" t="s">
        <v>488</v>
      </c>
      <c r="D195" s="224"/>
      <c r="E195" s="428"/>
    </row>
    <row r="196" spans="1:5" x14ac:dyDescent="0.2">
      <c r="A196" s="477">
        <v>188</v>
      </c>
      <c r="B196" s="216" t="s">
        <v>489</v>
      </c>
      <c r="C196" s="207" t="s">
        <v>490</v>
      </c>
      <c r="D196" s="208">
        <v>2175000</v>
      </c>
      <c r="E196" s="365">
        <v>11905440</v>
      </c>
    </row>
    <row r="197" spans="1:5" ht="25.5" x14ac:dyDescent="0.2">
      <c r="A197" s="477">
        <v>189</v>
      </c>
      <c r="B197" s="216" t="s">
        <v>491</v>
      </c>
      <c r="C197" s="207" t="s">
        <v>492</v>
      </c>
      <c r="D197" s="208"/>
      <c r="E197" s="365"/>
    </row>
    <row r="198" spans="1:5" x14ac:dyDescent="0.2">
      <c r="A198" s="476">
        <v>190</v>
      </c>
      <c r="B198" s="223" t="s">
        <v>493</v>
      </c>
      <c r="C198" s="194" t="s">
        <v>494</v>
      </c>
      <c r="D198" s="224">
        <v>510000</v>
      </c>
      <c r="E198" s="428">
        <v>110000</v>
      </c>
    </row>
    <row r="199" spans="1:5" x14ac:dyDescent="0.2">
      <c r="A199" s="477">
        <v>191</v>
      </c>
      <c r="B199" s="216" t="s">
        <v>495</v>
      </c>
      <c r="C199" s="207" t="s">
        <v>496</v>
      </c>
      <c r="D199" s="208"/>
      <c r="E199" s="365"/>
    </row>
    <row r="200" spans="1:5" x14ac:dyDescent="0.2">
      <c r="A200" s="476">
        <v>192</v>
      </c>
      <c r="B200" s="217" t="s">
        <v>497</v>
      </c>
      <c r="C200" s="194" t="s">
        <v>498</v>
      </c>
      <c r="D200" s="218">
        <f>SUM(D201:D206)</f>
        <v>0</v>
      </c>
      <c r="E200" s="440">
        <f>SUM(E201:E206)</f>
        <v>0</v>
      </c>
    </row>
    <row r="201" spans="1:5" hidden="1" x14ac:dyDescent="0.2">
      <c r="A201" s="477">
        <v>193</v>
      </c>
      <c r="B201" s="216" t="s">
        <v>499</v>
      </c>
      <c r="C201" s="207" t="s">
        <v>500</v>
      </c>
      <c r="D201" s="208"/>
      <c r="E201" s="365"/>
    </row>
    <row r="202" spans="1:5" ht="25.5" hidden="1" x14ac:dyDescent="0.2">
      <c r="A202" s="477">
        <v>194</v>
      </c>
      <c r="B202" s="216" t="s">
        <v>501</v>
      </c>
      <c r="C202" s="207" t="s">
        <v>502</v>
      </c>
      <c r="D202" s="208"/>
      <c r="E202" s="365"/>
    </row>
    <row r="203" spans="1:5" ht="25.5" hidden="1" x14ac:dyDescent="0.2">
      <c r="A203" s="477">
        <v>195</v>
      </c>
      <c r="B203" s="216" t="s">
        <v>503</v>
      </c>
      <c r="C203" s="207" t="s">
        <v>504</v>
      </c>
      <c r="D203" s="208"/>
      <c r="E203" s="365"/>
    </row>
    <row r="204" spans="1:5" hidden="1" x14ac:dyDescent="0.2">
      <c r="A204" s="477">
        <v>196</v>
      </c>
      <c r="B204" s="216" t="s">
        <v>505</v>
      </c>
      <c r="C204" s="207" t="s">
        <v>506</v>
      </c>
      <c r="D204" s="208"/>
      <c r="E204" s="365"/>
    </row>
    <row r="205" spans="1:5" ht="25.5" hidden="1" x14ac:dyDescent="0.2">
      <c r="A205" s="477">
        <v>197</v>
      </c>
      <c r="B205" s="216" t="s">
        <v>507</v>
      </c>
      <c r="C205" s="207" t="s">
        <v>508</v>
      </c>
      <c r="D205" s="208"/>
      <c r="E205" s="365"/>
    </row>
    <row r="206" spans="1:5" hidden="1" x14ac:dyDescent="0.2">
      <c r="A206" s="477">
        <v>198</v>
      </c>
      <c r="B206" s="216" t="s">
        <v>509</v>
      </c>
      <c r="C206" s="207" t="s">
        <v>510</v>
      </c>
      <c r="D206" s="208"/>
      <c r="E206" s="365"/>
    </row>
    <row r="207" spans="1:5" x14ac:dyDescent="0.2">
      <c r="A207" s="476">
        <v>199</v>
      </c>
      <c r="B207" s="223" t="s">
        <v>511</v>
      </c>
      <c r="C207" s="194" t="s">
        <v>512</v>
      </c>
      <c r="D207" s="224">
        <v>10500000</v>
      </c>
      <c r="E207" s="428">
        <v>8000000</v>
      </c>
    </row>
    <row r="208" spans="1:5" x14ac:dyDescent="0.2">
      <c r="A208" s="476">
        <v>200</v>
      </c>
      <c r="B208" s="223" t="s">
        <v>513</v>
      </c>
      <c r="C208" s="194" t="s">
        <v>514</v>
      </c>
      <c r="D208" s="224"/>
      <c r="E208" s="428"/>
    </row>
    <row r="209" spans="1:6" x14ac:dyDescent="0.2">
      <c r="A209" s="476">
        <v>201</v>
      </c>
      <c r="B209" s="223" t="s">
        <v>515</v>
      </c>
      <c r="C209" s="194" t="s">
        <v>516</v>
      </c>
      <c r="D209" s="224"/>
      <c r="E209" s="428"/>
    </row>
    <row r="210" spans="1:6" x14ac:dyDescent="0.2">
      <c r="A210" s="439">
        <v>202</v>
      </c>
      <c r="B210" s="217" t="s">
        <v>517</v>
      </c>
      <c r="C210" s="225" t="s">
        <v>518</v>
      </c>
      <c r="D210" s="218">
        <f>SUM(D211:D213)</f>
        <v>2000000</v>
      </c>
      <c r="E210" s="440">
        <f>SUM(E211:E213)</f>
        <v>190000</v>
      </c>
    </row>
    <row r="211" spans="1:6" x14ac:dyDescent="0.2">
      <c r="A211" s="441">
        <v>203</v>
      </c>
      <c r="B211" s="216" t="s">
        <v>519</v>
      </c>
      <c r="C211" s="226" t="s">
        <v>520</v>
      </c>
      <c r="D211" s="208">
        <v>2000000</v>
      </c>
      <c r="E211" s="365">
        <v>190000</v>
      </c>
    </row>
    <row r="212" spans="1:6" x14ac:dyDescent="0.2">
      <c r="A212" s="441">
        <v>204</v>
      </c>
      <c r="B212" s="216" t="s">
        <v>521</v>
      </c>
      <c r="C212" s="226" t="s">
        <v>522</v>
      </c>
      <c r="D212" s="208"/>
      <c r="E212" s="365"/>
    </row>
    <row r="213" spans="1:6" x14ac:dyDescent="0.2">
      <c r="A213" s="441">
        <v>205</v>
      </c>
      <c r="B213" s="216" t="s">
        <v>523</v>
      </c>
      <c r="C213" s="226" t="s">
        <v>524</v>
      </c>
      <c r="D213" s="208"/>
      <c r="E213" s="365"/>
    </row>
    <row r="214" spans="1:6" x14ac:dyDescent="0.2">
      <c r="A214" s="439">
        <v>206</v>
      </c>
      <c r="B214" s="221" t="s">
        <v>525</v>
      </c>
      <c r="C214" s="225" t="s">
        <v>526</v>
      </c>
      <c r="D214" s="218"/>
      <c r="E214" s="440"/>
    </row>
    <row r="215" spans="1:6" x14ac:dyDescent="0.2">
      <c r="A215" s="441">
        <v>207</v>
      </c>
      <c r="B215" s="216" t="s">
        <v>527</v>
      </c>
      <c r="C215" s="226" t="s">
        <v>528</v>
      </c>
      <c r="D215" s="208"/>
      <c r="E215" s="365"/>
    </row>
    <row r="216" spans="1:6" x14ac:dyDescent="0.2">
      <c r="A216" s="441">
        <v>208</v>
      </c>
      <c r="B216" s="216" t="s">
        <v>529</v>
      </c>
      <c r="C216" s="226" t="s">
        <v>530</v>
      </c>
      <c r="D216" s="208"/>
      <c r="E216" s="365"/>
    </row>
    <row r="217" spans="1:6" x14ac:dyDescent="0.2">
      <c r="A217" s="441">
        <v>209</v>
      </c>
      <c r="B217" s="216" t="s">
        <v>531</v>
      </c>
      <c r="C217" s="226" t="s">
        <v>532</v>
      </c>
      <c r="D217" s="208"/>
      <c r="E217" s="365"/>
    </row>
    <row r="218" spans="1:6" x14ac:dyDescent="0.2">
      <c r="A218" s="441">
        <v>210</v>
      </c>
      <c r="B218" s="216" t="s">
        <v>533</v>
      </c>
      <c r="C218" s="226" t="s">
        <v>534</v>
      </c>
      <c r="D218" s="208"/>
      <c r="E218" s="365"/>
    </row>
    <row r="219" spans="1:6" x14ac:dyDescent="0.2">
      <c r="A219" s="439">
        <v>211</v>
      </c>
      <c r="B219" s="221" t="s">
        <v>535</v>
      </c>
      <c r="C219" s="225" t="s">
        <v>536</v>
      </c>
      <c r="D219" s="227">
        <v>0</v>
      </c>
      <c r="E219" s="478">
        <v>2500000</v>
      </c>
    </row>
    <row r="220" spans="1:6" x14ac:dyDescent="0.2">
      <c r="A220" s="439">
        <v>212</v>
      </c>
      <c r="B220" s="221" t="s">
        <v>537</v>
      </c>
      <c r="C220" s="225" t="s">
        <v>538</v>
      </c>
      <c r="D220" s="218">
        <f>SUM(D221:D222)</f>
        <v>1285000</v>
      </c>
      <c r="E220" s="440">
        <v>100000</v>
      </c>
    </row>
    <row r="221" spans="1:6" ht="51" x14ac:dyDescent="0.2">
      <c r="A221" s="439">
        <v>213</v>
      </c>
      <c r="B221" s="216" t="s">
        <v>539</v>
      </c>
      <c r="C221" s="225" t="s">
        <v>540</v>
      </c>
      <c r="D221" s="224"/>
      <c r="E221" s="428"/>
    </row>
    <row r="222" spans="1:6" x14ac:dyDescent="0.2">
      <c r="A222" s="441">
        <v>214</v>
      </c>
      <c r="B222" s="216" t="s">
        <v>541</v>
      </c>
      <c r="C222" s="226" t="s">
        <v>542</v>
      </c>
      <c r="D222" s="208">
        <f>SUM(D223:D224)</f>
        <v>1285000</v>
      </c>
      <c r="E222" s="365">
        <f>SUM(E223:E224)</f>
        <v>1285000</v>
      </c>
    </row>
    <row r="223" spans="1:6" x14ac:dyDescent="0.2">
      <c r="A223" s="439"/>
      <c r="B223" s="228" t="s">
        <v>543</v>
      </c>
      <c r="C223" s="225"/>
      <c r="D223" s="224">
        <v>747000</v>
      </c>
      <c r="E223" s="428">
        <v>747000</v>
      </c>
      <c r="F223" s="1048"/>
    </row>
    <row r="224" spans="1:6" x14ac:dyDescent="0.2">
      <c r="A224" s="439"/>
      <c r="B224" s="228" t="s">
        <v>544</v>
      </c>
      <c r="C224" s="225"/>
      <c r="D224" s="224">
        <v>538000</v>
      </c>
      <c r="E224" s="428">
        <v>538000</v>
      </c>
      <c r="F224" s="1048"/>
    </row>
    <row r="225" spans="1:33" s="88" customFormat="1" ht="26.25" customHeight="1" thickBot="1" x14ac:dyDescent="0.25">
      <c r="A225" s="479">
        <v>215</v>
      </c>
      <c r="B225" s="450" t="s">
        <v>546</v>
      </c>
      <c r="C225" s="450" t="s">
        <v>547</v>
      </c>
      <c r="D225" s="452">
        <f>SUM(D193,D194,D198,D210,D207,D208,D209,D214,D220,D219,D200)</f>
        <v>16470000</v>
      </c>
      <c r="E225" s="453">
        <f>SUM(E193,E194,E198,E210,E207,E208,E209,E214,E220,E219,E200)</f>
        <v>22805440</v>
      </c>
      <c r="F225" s="86"/>
      <c r="G225" s="87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</row>
    <row r="226" spans="1:33" s="110" customFormat="1" ht="14.25" thickTop="1" thickBot="1" x14ac:dyDescent="0.25">
      <c r="A226" s="111"/>
      <c r="B226" s="30"/>
      <c r="C226" s="118"/>
      <c r="D226" s="107"/>
      <c r="E226" s="107"/>
      <c r="F226" s="108"/>
      <c r="G226" s="109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</row>
    <row r="227" spans="1:33" ht="13.5" thickTop="1" x14ac:dyDescent="0.2">
      <c r="A227" s="458">
        <v>216</v>
      </c>
      <c r="B227" s="459" t="s">
        <v>548</v>
      </c>
      <c r="C227" s="460" t="s">
        <v>549</v>
      </c>
      <c r="D227" s="469"/>
      <c r="E227" s="470"/>
    </row>
    <row r="228" spans="1:33" ht="25.5" hidden="1" x14ac:dyDescent="0.2">
      <c r="A228" s="441">
        <v>217</v>
      </c>
      <c r="B228" s="229" t="s">
        <v>550</v>
      </c>
      <c r="C228" s="226" t="s">
        <v>551</v>
      </c>
      <c r="D228" s="208"/>
      <c r="E228" s="365"/>
    </row>
    <row r="229" spans="1:33" hidden="1" x14ac:dyDescent="0.2">
      <c r="A229" s="441">
        <v>219</v>
      </c>
      <c r="B229" s="229" t="s">
        <v>552</v>
      </c>
      <c r="C229" s="226" t="s">
        <v>553</v>
      </c>
      <c r="D229" s="208"/>
      <c r="E229" s="365"/>
    </row>
    <row r="230" spans="1:33" x14ac:dyDescent="0.2">
      <c r="A230" s="443">
        <v>218</v>
      </c>
      <c r="B230" s="198" t="s">
        <v>554</v>
      </c>
      <c r="C230" s="230" t="s">
        <v>555</v>
      </c>
      <c r="D230" s="231"/>
      <c r="E230" s="446"/>
    </row>
    <row r="231" spans="1:33" x14ac:dyDescent="0.2">
      <c r="A231" s="443">
        <v>220</v>
      </c>
      <c r="B231" s="198" t="s">
        <v>556</v>
      </c>
      <c r="C231" s="230" t="s">
        <v>557</v>
      </c>
      <c r="D231" s="231"/>
      <c r="E231" s="446"/>
    </row>
    <row r="232" spans="1:33" x14ac:dyDescent="0.2">
      <c r="A232" s="443">
        <v>221</v>
      </c>
      <c r="B232" s="198" t="s">
        <v>558</v>
      </c>
      <c r="C232" s="230" t="s">
        <v>559</v>
      </c>
      <c r="D232" s="231"/>
      <c r="E232" s="446"/>
    </row>
    <row r="233" spans="1:33" hidden="1" x14ac:dyDescent="0.2">
      <c r="A233" s="441">
        <v>222</v>
      </c>
      <c r="B233" s="232" t="s">
        <v>560</v>
      </c>
      <c r="C233" s="226" t="s">
        <v>561</v>
      </c>
      <c r="D233" s="208"/>
      <c r="E233" s="365"/>
    </row>
    <row r="234" spans="1:33" x14ac:dyDescent="0.2">
      <c r="A234" s="443">
        <v>223</v>
      </c>
      <c r="B234" s="198" t="s">
        <v>562</v>
      </c>
      <c r="C234" s="230" t="s">
        <v>563</v>
      </c>
      <c r="D234" s="231"/>
      <c r="E234" s="446"/>
    </row>
    <row r="235" spans="1:33" ht="26.25" customHeight="1" thickBot="1" x14ac:dyDescent="0.25">
      <c r="A235" s="449">
        <v>224</v>
      </c>
      <c r="B235" s="450" t="s">
        <v>564</v>
      </c>
      <c r="C235" s="464" t="s">
        <v>565</v>
      </c>
      <c r="D235" s="471">
        <f>SUM(D227:D234)</f>
        <v>0</v>
      </c>
      <c r="E235" s="472">
        <f>SUM(E227:E234)</f>
        <v>0</v>
      </c>
    </row>
    <row r="236" spans="1:33" s="110" customFormat="1" ht="14.25" thickTop="1" thickBot="1" x14ac:dyDescent="0.25">
      <c r="A236" s="30"/>
      <c r="B236" s="30"/>
      <c r="C236" s="119"/>
      <c r="D236" s="120"/>
      <c r="E236" s="120"/>
      <c r="F236" s="108"/>
      <c r="G236" s="109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</row>
    <row r="237" spans="1:33" ht="26.25" thickTop="1" x14ac:dyDescent="0.2">
      <c r="A237" s="458">
        <v>225</v>
      </c>
      <c r="B237" s="459" t="s">
        <v>566</v>
      </c>
      <c r="C237" s="460" t="s">
        <v>567</v>
      </c>
      <c r="D237" s="461"/>
      <c r="E237" s="462"/>
    </row>
    <row r="238" spans="1:33" ht="25.5" x14ac:dyDescent="0.2">
      <c r="A238" s="443">
        <v>226</v>
      </c>
      <c r="B238" s="198" t="s">
        <v>568</v>
      </c>
      <c r="C238" s="230" t="s">
        <v>569</v>
      </c>
      <c r="D238" s="231"/>
      <c r="E238" s="446"/>
    </row>
    <row r="239" spans="1:33" ht="25.5" x14ac:dyDescent="0.2">
      <c r="A239" s="443">
        <v>227</v>
      </c>
      <c r="B239" s="198" t="s">
        <v>570</v>
      </c>
      <c r="C239" s="230" t="s">
        <v>571</v>
      </c>
      <c r="D239" s="231"/>
      <c r="E239" s="446"/>
    </row>
    <row r="240" spans="1:33" ht="25.5" x14ac:dyDescent="0.2">
      <c r="A240" s="443">
        <v>228</v>
      </c>
      <c r="B240" s="198" t="s">
        <v>572</v>
      </c>
      <c r="C240" s="230" t="s">
        <v>573</v>
      </c>
      <c r="D240" s="212">
        <v>0</v>
      </c>
      <c r="E240" s="465">
        <v>50000</v>
      </c>
    </row>
    <row r="241" spans="1:5" hidden="1" x14ac:dyDescent="0.2">
      <c r="A241" s="463">
        <v>229</v>
      </c>
      <c r="B241" s="233" t="s">
        <v>574</v>
      </c>
      <c r="C241" s="234" t="s">
        <v>575</v>
      </c>
      <c r="D241" s="205"/>
      <c r="E241" s="466"/>
    </row>
    <row r="242" spans="1:5" hidden="1" x14ac:dyDescent="0.2">
      <c r="A242" s="463">
        <v>230</v>
      </c>
      <c r="B242" s="233" t="s">
        <v>576</v>
      </c>
      <c r="C242" s="234" t="s">
        <v>577</v>
      </c>
      <c r="D242" s="205"/>
      <c r="E242" s="466"/>
    </row>
    <row r="243" spans="1:5" hidden="1" x14ac:dyDescent="0.2">
      <c r="A243" s="463">
        <v>231</v>
      </c>
      <c r="B243" s="233" t="s">
        <v>578</v>
      </c>
      <c r="C243" s="234" t="s">
        <v>579</v>
      </c>
      <c r="D243" s="205"/>
      <c r="E243" s="466"/>
    </row>
    <row r="244" spans="1:5" hidden="1" x14ac:dyDescent="0.2">
      <c r="A244" s="463">
        <v>232</v>
      </c>
      <c r="B244" s="233" t="s">
        <v>580</v>
      </c>
      <c r="C244" s="234" t="s">
        <v>581</v>
      </c>
      <c r="D244" s="205"/>
      <c r="E244" s="466"/>
    </row>
    <row r="245" spans="1:5" hidden="1" x14ac:dyDescent="0.2">
      <c r="A245" s="463">
        <v>233</v>
      </c>
      <c r="B245" s="233" t="s">
        <v>582</v>
      </c>
      <c r="C245" s="234" t="s">
        <v>583</v>
      </c>
      <c r="D245" s="205"/>
      <c r="E245" s="466"/>
    </row>
    <row r="246" spans="1:5" hidden="1" x14ac:dyDescent="0.2">
      <c r="A246" s="463">
        <v>234</v>
      </c>
      <c r="B246" s="233" t="s">
        <v>584</v>
      </c>
      <c r="C246" s="234" t="s">
        <v>585</v>
      </c>
      <c r="D246" s="205"/>
      <c r="E246" s="466"/>
    </row>
    <row r="247" spans="1:5" hidden="1" x14ac:dyDescent="0.2">
      <c r="A247" s="463">
        <v>235</v>
      </c>
      <c r="B247" s="233" t="s">
        <v>586</v>
      </c>
      <c r="C247" s="234" t="s">
        <v>587</v>
      </c>
      <c r="D247" s="205"/>
      <c r="E247" s="466"/>
    </row>
    <row r="248" spans="1:5" hidden="1" x14ac:dyDescent="0.2">
      <c r="A248" s="463">
        <v>236</v>
      </c>
      <c r="B248" s="233" t="s">
        <v>588</v>
      </c>
      <c r="C248" s="234" t="s">
        <v>589</v>
      </c>
      <c r="D248" s="205"/>
      <c r="E248" s="466"/>
    </row>
    <row r="249" spans="1:5" hidden="1" x14ac:dyDescent="0.2">
      <c r="A249" s="463">
        <v>237</v>
      </c>
      <c r="B249" s="233" t="s">
        <v>590</v>
      </c>
      <c r="C249" s="234" t="s">
        <v>591</v>
      </c>
      <c r="D249" s="205"/>
      <c r="E249" s="466"/>
    </row>
    <row r="250" spans="1:5" x14ac:dyDescent="0.2">
      <c r="A250" s="467">
        <v>238</v>
      </c>
      <c r="B250" s="235" t="s">
        <v>1463</v>
      </c>
      <c r="C250" s="230" t="s">
        <v>593</v>
      </c>
      <c r="D250" s="212">
        <f>SUM(D251:D261)</f>
        <v>0</v>
      </c>
      <c r="E250" s="465">
        <v>3715000</v>
      </c>
    </row>
    <row r="251" spans="1:5" hidden="1" x14ac:dyDescent="0.2">
      <c r="A251" s="463">
        <v>239</v>
      </c>
      <c r="B251" s="236" t="s">
        <v>594</v>
      </c>
      <c r="C251" s="234" t="s">
        <v>595</v>
      </c>
      <c r="D251" s="205"/>
      <c r="E251" s="466"/>
    </row>
    <row r="252" spans="1:5" hidden="1" x14ac:dyDescent="0.2">
      <c r="A252" s="463">
        <v>240</v>
      </c>
      <c r="B252" s="236" t="s">
        <v>596</v>
      </c>
      <c r="C252" s="234" t="s">
        <v>597</v>
      </c>
      <c r="D252" s="205"/>
      <c r="E252" s="466"/>
    </row>
    <row r="253" spans="1:5" hidden="1" x14ac:dyDescent="0.2">
      <c r="A253" s="463">
        <v>241</v>
      </c>
      <c r="B253" s="236" t="s">
        <v>598</v>
      </c>
      <c r="C253" s="234" t="s">
        <v>599</v>
      </c>
      <c r="D253" s="205"/>
      <c r="E253" s="466"/>
    </row>
    <row r="254" spans="1:5" hidden="1" x14ac:dyDescent="0.2">
      <c r="A254" s="463">
        <v>242</v>
      </c>
      <c r="B254" s="236" t="s">
        <v>600</v>
      </c>
      <c r="C254" s="234" t="s">
        <v>601</v>
      </c>
      <c r="D254" s="205"/>
      <c r="E254" s="466"/>
    </row>
    <row r="255" spans="1:5" hidden="1" x14ac:dyDescent="0.2">
      <c r="A255" s="463">
        <v>243</v>
      </c>
      <c r="B255" s="236" t="s">
        <v>602</v>
      </c>
      <c r="C255" s="234" t="s">
        <v>603</v>
      </c>
      <c r="D255" s="205"/>
      <c r="E255" s="466"/>
    </row>
    <row r="256" spans="1:5" hidden="1" x14ac:dyDescent="0.2">
      <c r="A256" s="463">
        <v>244</v>
      </c>
      <c r="B256" s="236" t="s">
        <v>604</v>
      </c>
      <c r="C256" s="234" t="s">
        <v>605</v>
      </c>
      <c r="D256" s="205"/>
      <c r="E256" s="466"/>
    </row>
    <row r="257" spans="1:33" hidden="1" x14ac:dyDescent="0.2">
      <c r="A257" s="463">
        <v>245</v>
      </c>
      <c r="B257" s="236" t="s">
        <v>606</v>
      </c>
      <c r="C257" s="234" t="s">
        <v>607</v>
      </c>
      <c r="D257" s="205"/>
      <c r="E257" s="466"/>
    </row>
    <row r="258" spans="1:33" hidden="1" x14ac:dyDescent="0.2">
      <c r="A258" s="463">
        <v>246</v>
      </c>
      <c r="B258" s="236" t="s">
        <v>608</v>
      </c>
      <c r="C258" s="234" t="s">
        <v>609</v>
      </c>
      <c r="D258" s="205"/>
      <c r="E258" s="466"/>
    </row>
    <row r="259" spans="1:33" hidden="1" x14ac:dyDescent="0.2">
      <c r="A259" s="463">
        <v>247</v>
      </c>
      <c r="B259" s="236" t="s">
        <v>610</v>
      </c>
      <c r="C259" s="234" t="s">
        <v>611</v>
      </c>
      <c r="D259" s="205">
        <v>0</v>
      </c>
      <c r="E259" s="468"/>
    </row>
    <row r="260" spans="1:33" hidden="1" x14ac:dyDescent="0.2">
      <c r="A260" s="463">
        <v>248</v>
      </c>
      <c r="B260" s="236" t="s">
        <v>612</v>
      </c>
      <c r="C260" s="234" t="s">
        <v>613</v>
      </c>
      <c r="D260" s="205"/>
      <c r="E260" s="466"/>
    </row>
    <row r="261" spans="1:33" hidden="1" x14ac:dyDescent="0.2">
      <c r="A261" s="463">
        <v>249</v>
      </c>
      <c r="B261" s="236" t="s">
        <v>614</v>
      </c>
      <c r="C261" s="234" t="s">
        <v>615</v>
      </c>
      <c r="D261" s="205"/>
      <c r="E261" s="466"/>
    </row>
    <row r="262" spans="1:33" s="102" customFormat="1" ht="27" customHeight="1" thickBot="1" x14ac:dyDescent="0.25">
      <c r="A262" s="449">
        <v>250</v>
      </c>
      <c r="B262" s="464" t="s">
        <v>1462</v>
      </c>
      <c r="C262" s="451" t="s">
        <v>617</v>
      </c>
      <c r="D262" s="452">
        <f>SUM(D237:D250)</f>
        <v>0</v>
      </c>
      <c r="E262" s="453">
        <f>SUM(E237:E250)</f>
        <v>3765000</v>
      </c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</row>
    <row r="263" spans="1:33" s="123" customFormat="1" ht="14.25" thickTop="1" thickBot="1" x14ac:dyDescent="0.25">
      <c r="A263" s="30"/>
      <c r="B263" s="119"/>
      <c r="C263" s="111"/>
      <c r="D263" s="114"/>
      <c r="E263" s="114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</row>
    <row r="264" spans="1:33" ht="26.25" thickTop="1" x14ac:dyDescent="0.2">
      <c r="A264" s="458">
        <v>251</v>
      </c>
      <c r="B264" s="459" t="s">
        <v>618</v>
      </c>
      <c r="C264" s="460" t="s">
        <v>619</v>
      </c>
      <c r="D264" s="461"/>
      <c r="E264" s="462"/>
    </row>
    <row r="265" spans="1:33" ht="25.5" x14ac:dyDescent="0.2">
      <c r="A265" s="443">
        <v>252</v>
      </c>
      <c r="B265" s="198" t="s">
        <v>620</v>
      </c>
      <c r="C265" s="230" t="s">
        <v>621</v>
      </c>
      <c r="D265" s="231"/>
      <c r="E265" s="446"/>
    </row>
    <row r="266" spans="1:33" ht="25.5" x14ac:dyDescent="0.2">
      <c r="A266" s="443">
        <v>253</v>
      </c>
      <c r="B266" s="198" t="s">
        <v>622</v>
      </c>
      <c r="C266" s="230" t="s">
        <v>623</v>
      </c>
      <c r="D266" s="231"/>
      <c r="E266" s="446"/>
    </row>
    <row r="267" spans="1:33" ht="25.5" x14ac:dyDescent="0.2">
      <c r="A267" s="443">
        <v>254</v>
      </c>
      <c r="B267" s="235" t="s">
        <v>1459</v>
      </c>
      <c r="C267" s="230" t="s">
        <v>625</v>
      </c>
      <c r="D267" s="237"/>
      <c r="E267" s="445"/>
    </row>
    <row r="268" spans="1:33" hidden="1" x14ac:dyDescent="0.2">
      <c r="A268" s="463">
        <v>255</v>
      </c>
      <c r="B268" s="233" t="s">
        <v>574</v>
      </c>
      <c r="C268" s="234" t="s">
        <v>626</v>
      </c>
      <c r="D268" s="238"/>
      <c r="E268" s="448"/>
    </row>
    <row r="269" spans="1:33" hidden="1" x14ac:dyDescent="0.2">
      <c r="A269" s="463">
        <v>256</v>
      </c>
      <c r="B269" s="233" t="s">
        <v>576</v>
      </c>
      <c r="C269" s="234" t="s">
        <v>627</v>
      </c>
      <c r="D269" s="238"/>
      <c r="E269" s="448"/>
    </row>
    <row r="270" spans="1:33" hidden="1" x14ac:dyDescent="0.2">
      <c r="A270" s="463">
        <v>257</v>
      </c>
      <c r="B270" s="233" t="s">
        <v>578</v>
      </c>
      <c r="C270" s="234" t="s">
        <v>628</v>
      </c>
      <c r="D270" s="238"/>
      <c r="E270" s="448"/>
    </row>
    <row r="271" spans="1:33" hidden="1" x14ac:dyDescent="0.2">
      <c r="A271" s="463">
        <v>258</v>
      </c>
      <c r="B271" s="233" t="s">
        <v>580</v>
      </c>
      <c r="C271" s="234" t="s">
        <v>629</v>
      </c>
      <c r="D271" s="238"/>
      <c r="E271" s="448"/>
    </row>
    <row r="272" spans="1:33" hidden="1" x14ac:dyDescent="0.2">
      <c r="A272" s="463">
        <v>259</v>
      </c>
      <c r="B272" s="233" t="s">
        <v>582</v>
      </c>
      <c r="C272" s="234" t="s">
        <v>630</v>
      </c>
      <c r="D272" s="238"/>
      <c r="E272" s="448"/>
    </row>
    <row r="273" spans="1:5" hidden="1" x14ac:dyDescent="0.2">
      <c r="A273" s="463">
        <v>260</v>
      </c>
      <c r="B273" s="233" t="s">
        <v>584</v>
      </c>
      <c r="C273" s="234" t="s">
        <v>631</v>
      </c>
      <c r="D273" s="238"/>
      <c r="E273" s="448"/>
    </row>
    <row r="274" spans="1:5" hidden="1" x14ac:dyDescent="0.2">
      <c r="A274" s="463">
        <v>261</v>
      </c>
      <c r="B274" s="233" t="s">
        <v>586</v>
      </c>
      <c r="C274" s="234" t="s">
        <v>632</v>
      </c>
      <c r="D274" s="238"/>
      <c r="E274" s="448"/>
    </row>
    <row r="275" spans="1:5" hidden="1" x14ac:dyDescent="0.2">
      <c r="A275" s="463">
        <v>262</v>
      </c>
      <c r="B275" s="233" t="s">
        <v>588</v>
      </c>
      <c r="C275" s="234" t="s">
        <v>633</v>
      </c>
      <c r="D275" s="238"/>
      <c r="E275" s="448"/>
    </row>
    <row r="276" spans="1:5" hidden="1" x14ac:dyDescent="0.2">
      <c r="A276" s="463">
        <v>263</v>
      </c>
      <c r="B276" s="233" t="s">
        <v>590</v>
      </c>
      <c r="C276" s="234" t="s">
        <v>634</v>
      </c>
      <c r="D276" s="238"/>
      <c r="E276" s="448"/>
    </row>
    <row r="277" spans="1:5" x14ac:dyDescent="0.2">
      <c r="A277" s="443">
        <v>264</v>
      </c>
      <c r="B277" s="235" t="s">
        <v>1460</v>
      </c>
      <c r="C277" s="230" t="s">
        <v>636</v>
      </c>
      <c r="D277" s="237"/>
      <c r="E277" s="445"/>
    </row>
    <row r="278" spans="1:5" hidden="1" x14ac:dyDescent="0.2">
      <c r="A278" s="463">
        <v>265</v>
      </c>
      <c r="B278" s="236" t="s">
        <v>594</v>
      </c>
      <c r="C278" s="234" t="s">
        <v>637</v>
      </c>
      <c r="D278" s="238"/>
      <c r="E278" s="448"/>
    </row>
    <row r="279" spans="1:5" hidden="1" x14ac:dyDescent="0.2">
      <c r="A279" s="463">
        <v>266</v>
      </c>
      <c r="B279" s="236" t="s">
        <v>596</v>
      </c>
      <c r="C279" s="234" t="s">
        <v>638</v>
      </c>
      <c r="D279" s="238"/>
      <c r="E279" s="448"/>
    </row>
    <row r="280" spans="1:5" hidden="1" x14ac:dyDescent="0.2">
      <c r="A280" s="463">
        <v>267</v>
      </c>
      <c r="B280" s="236" t="s">
        <v>598</v>
      </c>
      <c r="C280" s="234" t="s">
        <v>639</v>
      </c>
      <c r="D280" s="238"/>
      <c r="E280" s="448"/>
    </row>
    <row r="281" spans="1:5" hidden="1" x14ac:dyDescent="0.2">
      <c r="A281" s="463">
        <v>268</v>
      </c>
      <c r="B281" s="236" t="s">
        <v>600</v>
      </c>
      <c r="C281" s="234" t="s">
        <v>640</v>
      </c>
      <c r="D281" s="238"/>
      <c r="E281" s="448"/>
    </row>
    <row r="282" spans="1:5" hidden="1" x14ac:dyDescent="0.2">
      <c r="A282" s="463">
        <v>269</v>
      </c>
      <c r="B282" s="236" t="s">
        <v>602</v>
      </c>
      <c r="C282" s="234" t="s">
        <v>641</v>
      </c>
      <c r="D282" s="238"/>
      <c r="E282" s="448"/>
    </row>
    <row r="283" spans="1:5" hidden="1" x14ac:dyDescent="0.2">
      <c r="A283" s="463">
        <v>270</v>
      </c>
      <c r="B283" s="236" t="s">
        <v>604</v>
      </c>
      <c r="C283" s="234" t="s">
        <v>642</v>
      </c>
      <c r="D283" s="238"/>
      <c r="E283" s="448"/>
    </row>
    <row r="284" spans="1:5" hidden="1" x14ac:dyDescent="0.2">
      <c r="A284" s="463">
        <v>271</v>
      </c>
      <c r="B284" s="236" t="s">
        <v>606</v>
      </c>
      <c r="C284" s="234" t="s">
        <v>643</v>
      </c>
      <c r="D284" s="238"/>
      <c r="E284" s="448"/>
    </row>
    <row r="285" spans="1:5" hidden="1" x14ac:dyDescent="0.2">
      <c r="A285" s="463">
        <v>272</v>
      </c>
      <c r="B285" s="236" t="s">
        <v>608</v>
      </c>
      <c r="C285" s="234" t="s">
        <v>644</v>
      </c>
      <c r="D285" s="238"/>
      <c r="E285" s="448"/>
    </row>
    <row r="286" spans="1:5" hidden="1" x14ac:dyDescent="0.2">
      <c r="A286" s="463">
        <v>273</v>
      </c>
      <c r="B286" s="236" t="s">
        <v>610</v>
      </c>
      <c r="C286" s="234" t="s">
        <v>645</v>
      </c>
      <c r="D286" s="238"/>
      <c r="E286" s="448"/>
    </row>
    <row r="287" spans="1:5" hidden="1" x14ac:dyDescent="0.2">
      <c r="A287" s="463">
        <v>274</v>
      </c>
      <c r="B287" s="236" t="s">
        <v>612</v>
      </c>
      <c r="C287" s="234" t="s">
        <v>646</v>
      </c>
      <c r="D287" s="238"/>
      <c r="E287" s="448"/>
    </row>
    <row r="288" spans="1:5" hidden="1" x14ac:dyDescent="0.2">
      <c r="A288" s="463">
        <v>275</v>
      </c>
      <c r="B288" s="236" t="s">
        <v>614</v>
      </c>
      <c r="C288" s="234" t="s">
        <v>647</v>
      </c>
      <c r="D288" s="238"/>
      <c r="E288" s="448"/>
    </row>
    <row r="289" spans="1:5" ht="26.25" customHeight="1" thickBot="1" x14ac:dyDescent="0.25">
      <c r="A289" s="449">
        <v>276</v>
      </c>
      <c r="B289" s="464" t="s">
        <v>648</v>
      </c>
      <c r="C289" s="451" t="s">
        <v>649</v>
      </c>
      <c r="D289" s="452">
        <f>SUM(D264:D277)</f>
        <v>0</v>
      </c>
      <c r="E289" s="453">
        <f>SUM(E264:E277)</f>
        <v>0</v>
      </c>
    </row>
    <row r="290" spans="1:5" ht="14.25" thickTop="1" thickBot="1" x14ac:dyDescent="0.25">
      <c r="A290" s="74"/>
      <c r="B290" s="75"/>
      <c r="C290" s="76"/>
    </row>
    <row r="291" spans="1:5" ht="27.75" customHeight="1" thickTop="1" thickBot="1" x14ac:dyDescent="0.25">
      <c r="A291" s="454">
        <v>277</v>
      </c>
      <c r="B291" s="455" t="s">
        <v>726</v>
      </c>
      <c r="C291" s="455" t="s">
        <v>651</v>
      </c>
      <c r="D291" s="456">
        <f>SUM(D289,D262,D235,D225,D191,D83,D46)</f>
        <v>895425732</v>
      </c>
      <c r="E291" s="457">
        <f>SUM(E289,E262,E235,E225,E191,E83,E46)</f>
        <v>1133570200</v>
      </c>
    </row>
    <row r="292" spans="1:5" ht="14.25" thickTop="1" thickBot="1" x14ac:dyDescent="0.25">
      <c r="A292" s="69"/>
      <c r="D292" s="73"/>
      <c r="E292" s="73"/>
    </row>
    <row r="293" spans="1:5" ht="13.5" thickTop="1" x14ac:dyDescent="0.2">
      <c r="A293" s="434"/>
      <c r="B293" s="435" t="s">
        <v>652</v>
      </c>
      <c r="C293" s="436" t="s">
        <v>653</v>
      </c>
      <c r="D293" s="437"/>
      <c r="E293" s="438"/>
    </row>
    <row r="294" spans="1:5" x14ac:dyDescent="0.2">
      <c r="A294" s="439"/>
      <c r="B294" s="223" t="s">
        <v>654</v>
      </c>
      <c r="C294" s="225" t="s">
        <v>655</v>
      </c>
      <c r="D294" s="224"/>
      <c r="E294" s="428"/>
    </row>
    <row r="295" spans="1:5" x14ac:dyDescent="0.2">
      <c r="A295" s="439"/>
      <c r="B295" s="223" t="s">
        <v>656</v>
      </c>
      <c r="C295" s="225" t="s">
        <v>657</v>
      </c>
      <c r="D295" s="218"/>
      <c r="E295" s="440"/>
    </row>
    <row r="296" spans="1:5" ht="38.25" hidden="1" x14ac:dyDescent="0.2">
      <c r="A296" s="441"/>
      <c r="B296" s="228" t="s">
        <v>658</v>
      </c>
      <c r="C296" s="239" t="s">
        <v>659</v>
      </c>
      <c r="D296" s="240"/>
      <c r="E296" s="442"/>
    </row>
    <row r="297" spans="1:5" ht="25.5" hidden="1" x14ac:dyDescent="0.2">
      <c r="A297" s="441"/>
      <c r="B297" s="228" t="s">
        <v>660</v>
      </c>
      <c r="C297" s="239" t="s">
        <v>661</v>
      </c>
      <c r="D297" s="240"/>
      <c r="E297" s="442"/>
    </row>
    <row r="298" spans="1:5" x14ac:dyDescent="0.2">
      <c r="A298" s="439"/>
      <c r="B298" s="241" t="s">
        <v>662</v>
      </c>
      <c r="C298" s="225" t="s">
        <v>663</v>
      </c>
      <c r="D298" s="218"/>
      <c r="E298" s="440"/>
    </row>
    <row r="299" spans="1:5" x14ac:dyDescent="0.2">
      <c r="A299" s="439"/>
      <c r="B299" s="223" t="s">
        <v>664</v>
      </c>
      <c r="C299" s="225" t="s">
        <v>665</v>
      </c>
      <c r="D299" s="218"/>
      <c r="E299" s="440"/>
    </row>
    <row r="300" spans="1:5" hidden="1" x14ac:dyDescent="0.2">
      <c r="A300" s="441"/>
      <c r="B300" s="228" t="s">
        <v>666</v>
      </c>
      <c r="C300" s="226" t="s">
        <v>667</v>
      </c>
      <c r="D300" s="208"/>
      <c r="E300" s="365"/>
    </row>
    <row r="301" spans="1:5" hidden="1" x14ac:dyDescent="0.2">
      <c r="A301" s="441"/>
      <c r="B301" s="228" t="s">
        <v>668</v>
      </c>
      <c r="C301" s="226" t="s">
        <v>669</v>
      </c>
      <c r="D301" s="208"/>
      <c r="E301" s="365"/>
    </row>
    <row r="302" spans="1:5" x14ac:dyDescent="0.2">
      <c r="A302" s="439"/>
      <c r="B302" s="193" t="s">
        <v>670</v>
      </c>
      <c r="C302" s="225" t="s">
        <v>671</v>
      </c>
      <c r="D302" s="224"/>
      <c r="E302" s="428"/>
    </row>
    <row r="303" spans="1:5" x14ac:dyDescent="0.2">
      <c r="A303" s="439"/>
      <c r="B303" s="193" t="s">
        <v>672</v>
      </c>
      <c r="C303" s="225" t="s">
        <v>673</v>
      </c>
      <c r="D303" s="224"/>
      <c r="E303" s="428"/>
    </row>
    <row r="304" spans="1:5" x14ac:dyDescent="0.2">
      <c r="A304" s="439"/>
      <c r="B304" s="193" t="s">
        <v>674</v>
      </c>
      <c r="C304" s="225" t="s">
        <v>675</v>
      </c>
      <c r="D304" s="224"/>
      <c r="E304" s="428"/>
    </row>
    <row r="305" spans="1:33" x14ac:dyDescent="0.2">
      <c r="A305" s="439"/>
      <c r="B305" s="196" t="s">
        <v>676</v>
      </c>
      <c r="C305" s="225" t="s">
        <v>677</v>
      </c>
      <c r="D305" s="218"/>
      <c r="E305" s="440"/>
    </row>
    <row r="306" spans="1:33" s="64" customFormat="1" x14ac:dyDescent="0.2">
      <c r="A306" s="439"/>
      <c r="B306" s="223" t="s">
        <v>678</v>
      </c>
      <c r="C306" s="225" t="s">
        <v>679</v>
      </c>
      <c r="D306" s="218">
        <f>SUM(D307:D308)</f>
        <v>339301000</v>
      </c>
      <c r="E306" s="440">
        <f>SUM(E307:E308)</f>
        <v>350546000</v>
      </c>
      <c r="F306" s="61"/>
      <c r="G306" s="60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</row>
    <row r="307" spans="1:33" x14ac:dyDescent="0.2">
      <c r="A307" s="439"/>
      <c r="B307" s="193" t="s">
        <v>680</v>
      </c>
      <c r="C307" s="225" t="s">
        <v>681</v>
      </c>
      <c r="D307" s="224">
        <v>339301000</v>
      </c>
      <c r="E307" s="428">
        <v>350546000</v>
      </c>
    </row>
    <row r="308" spans="1:33" x14ac:dyDescent="0.2">
      <c r="A308" s="439"/>
      <c r="B308" s="193" t="s">
        <v>682</v>
      </c>
      <c r="C308" s="225" t="s">
        <v>683</v>
      </c>
      <c r="D308" s="224"/>
      <c r="E308" s="428"/>
    </row>
    <row r="309" spans="1:33" x14ac:dyDescent="0.2">
      <c r="A309" s="439"/>
      <c r="B309" s="221" t="s">
        <v>684</v>
      </c>
      <c r="C309" s="225" t="s">
        <v>685</v>
      </c>
      <c r="D309" s="224">
        <v>9421000</v>
      </c>
      <c r="E309" s="428">
        <v>9421000</v>
      </c>
    </row>
    <row r="310" spans="1:33" x14ac:dyDescent="0.2">
      <c r="A310" s="439"/>
      <c r="B310" s="221" t="s">
        <v>686</v>
      </c>
      <c r="C310" s="225" t="s">
        <v>687</v>
      </c>
      <c r="D310" s="224"/>
      <c r="E310" s="428"/>
    </row>
    <row r="311" spans="1:33" x14ac:dyDescent="0.2">
      <c r="A311" s="439"/>
      <c r="B311" s="221" t="s">
        <v>688</v>
      </c>
      <c r="C311" s="225" t="s">
        <v>689</v>
      </c>
      <c r="D311" s="224"/>
      <c r="E311" s="428"/>
    </row>
    <row r="312" spans="1:33" x14ac:dyDescent="0.2">
      <c r="A312" s="439"/>
      <c r="B312" s="221" t="s">
        <v>690</v>
      </c>
      <c r="C312" s="225" t="s">
        <v>691</v>
      </c>
      <c r="D312" s="224"/>
      <c r="E312" s="428"/>
    </row>
    <row r="313" spans="1:33" x14ac:dyDescent="0.2">
      <c r="A313" s="439"/>
      <c r="B313" s="221" t="s">
        <v>692</v>
      </c>
      <c r="C313" s="225" t="s">
        <v>693</v>
      </c>
      <c r="D313" s="218"/>
      <c r="E313" s="440"/>
    </row>
    <row r="314" spans="1:33" x14ac:dyDescent="0.2">
      <c r="A314" s="439"/>
      <c r="B314" s="223" t="s">
        <v>694</v>
      </c>
      <c r="C314" s="225" t="s">
        <v>695</v>
      </c>
      <c r="D314" s="224"/>
      <c r="E314" s="428"/>
    </row>
    <row r="315" spans="1:33" x14ac:dyDescent="0.2">
      <c r="A315" s="439"/>
      <c r="B315" s="223" t="s">
        <v>696</v>
      </c>
      <c r="C315" s="225" t="s">
        <v>697</v>
      </c>
      <c r="D315" s="224"/>
      <c r="E315" s="428"/>
    </row>
    <row r="316" spans="1:33" x14ac:dyDescent="0.2">
      <c r="A316" s="439"/>
      <c r="B316" s="221" t="s">
        <v>698</v>
      </c>
      <c r="C316" s="225" t="s">
        <v>699</v>
      </c>
      <c r="D316" s="224"/>
      <c r="E316" s="428"/>
    </row>
    <row r="317" spans="1:33" x14ac:dyDescent="0.2">
      <c r="A317" s="443"/>
      <c r="B317" s="200" t="s">
        <v>700</v>
      </c>
      <c r="C317" s="230" t="s">
        <v>701</v>
      </c>
      <c r="D317" s="211">
        <f>SUM(D316,D313,D312,D311,D310,D309,D306,D305,D298)</f>
        <v>348722000</v>
      </c>
      <c r="E317" s="444">
        <f>SUM(E316,E313,E312,E311,E310,E309,E306,E305,E298)</f>
        <v>359967000</v>
      </c>
    </row>
    <row r="318" spans="1:33" hidden="1" x14ac:dyDescent="0.2">
      <c r="A318" s="441"/>
      <c r="B318" s="216" t="s">
        <v>702</v>
      </c>
      <c r="C318" s="226" t="s">
        <v>703</v>
      </c>
      <c r="D318" s="208"/>
      <c r="E318" s="365"/>
    </row>
    <row r="319" spans="1:33" hidden="1" x14ac:dyDescent="0.2">
      <c r="A319" s="441"/>
      <c r="B319" s="222" t="s">
        <v>704</v>
      </c>
      <c r="C319" s="226" t="s">
        <v>705</v>
      </c>
      <c r="D319" s="208"/>
      <c r="E319" s="365"/>
    </row>
    <row r="320" spans="1:33" hidden="1" x14ac:dyDescent="0.2">
      <c r="A320" s="441"/>
      <c r="B320" s="216" t="s">
        <v>706</v>
      </c>
      <c r="C320" s="226" t="s">
        <v>707</v>
      </c>
      <c r="D320" s="208"/>
      <c r="E320" s="365"/>
    </row>
    <row r="321" spans="1:5" ht="25.5" hidden="1" x14ac:dyDescent="0.2">
      <c r="A321" s="441"/>
      <c r="B321" s="222" t="s">
        <v>708</v>
      </c>
      <c r="C321" s="226" t="s">
        <v>709</v>
      </c>
      <c r="D321" s="208"/>
      <c r="E321" s="365"/>
    </row>
    <row r="322" spans="1:5" hidden="1" x14ac:dyDescent="0.2">
      <c r="A322" s="441"/>
      <c r="B322" s="222" t="s">
        <v>710</v>
      </c>
      <c r="C322" s="226" t="s">
        <v>711</v>
      </c>
      <c r="D322" s="208"/>
      <c r="E322" s="365"/>
    </row>
    <row r="323" spans="1:5" x14ac:dyDescent="0.2">
      <c r="A323" s="443"/>
      <c r="B323" s="200" t="s">
        <v>712</v>
      </c>
      <c r="C323" s="230" t="s">
        <v>713</v>
      </c>
      <c r="D323" s="237"/>
      <c r="E323" s="445"/>
    </row>
    <row r="324" spans="1:5" x14ac:dyDescent="0.2">
      <c r="A324" s="443"/>
      <c r="B324" s="219" t="s">
        <v>714</v>
      </c>
      <c r="C324" s="230" t="s">
        <v>715</v>
      </c>
      <c r="D324" s="231"/>
      <c r="E324" s="446"/>
    </row>
    <row r="325" spans="1:5" x14ac:dyDescent="0.2">
      <c r="A325" s="443"/>
      <c r="B325" s="200" t="s">
        <v>716</v>
      </c>
      <c r="C325" s="230" t="s">
        <v>717</v>
      </c>
      <c r="D325" s="237"/>
      <c r="E325" s="445"/>
    </row>
    <row r="326" spans="1:5" ht="25.5" hidden="1" x14ac:dyDescent="0.2">
      <c r="A326" s="447"/>
      <c r="B326" s="233" t="s">
        <v>718</v>
      </c>
      <c r="C326" s="234" t="s">
        <v>719</v>
      </c>
      <c r="D326" s="238"/>
      <c r="E326" s="448"/>
    </row>
    <row r="327" spans="1:5" ht="51" hidden="1" x14ac:dyDescent="0.2">
      <c r="A327" s="447"/>
      <c r="B327" s="233" t="s">
        <v>720</v>
      </c>
      <c r="C327" s="234" t="s">
        <v>721</v>
      </c>
      <c r="D327" s="238"/>
      <c r="E327" s="448"/>
    </row>
    <row r="328" spans="1:5" hidden="1" x14ac:dyDescent="0.2">
      <c r="A328" s="447"/>
      <c r="B328" s="233" t="s">
        <v>722</v>
      </c>
      <c r="C328" s="234" t="s">
        <v>723</v>
      </c>
      <c r="D328" s="238"/>
      <c r="E328" s="448"/>
    </row>
    <row r="329" spans="1:5" ht="26.25" customHeight="1" thickBot="1" x14ac:dyDescent="0.25">
      <c r="A329" s="449"/>
      <c r="B329" s="450" t="s">
        <v>724</v>
      </c>
      <c r="C329" s="451" t="s">
        <v>725</v>
      </c>
      <c r="D329" s="452">
        <f>SUM(D317,D323,D324,D325)</f>
        <v>348722000</v>
      </c>
      <c r="E329" s="453">
        <f>SUM(E317,E323,E324,E325)</f>
        <v>359967000</v>
      </c>
    </row>
    <row r="330" spans="1:5" ht="14.25" thickTop="1" thickBot="1" x14ac:dyDescent="0.25">
      <c r="A330" s="77"/>
      <c r="D330" s="78"/>
      <c r="E330" s="78"/>
    </row>
    <row r="331" spans="1:5" ht="25.5" customHeight="1" thickTop="1" thickBot="1" x14ac:dyDescent="0.25">
      <c r="A331" s="429"/>
      <c r="B331" s="430" t="s">
        <v>726</v>
      </c>
      <c r="C331" s="431" t="s">
        <v>727</v>
      </c>
      <c r="D331" s="432">
        <f>SUM(D46,D83,D191,D225,D235,D262,D289,D329)</f>
        <v>1244147732</v>
      </c>
      <c r="E331" s="433">
        <f>SUM(E46,E83,E191,E225,E235,E262,E289,E329)</f>
        <v>1493537200</v>
      </c>
    </row>
    <row r="332" spans="1:5" ht="40.5" customHeight="1" thickTop="1" thickBot="1" x14ac:dyDescent="0.25"/>
    <row r="333" spans="1:5" ht="13.5" thickTop="1" x14ac:dyDescent="0.2">
      <c r="A333" s="385" t="s">
        <v>729</v>
      </c>
      <c r="B333" s="412" t="s">
        <v>730</v>
      </c>
      <c r="C333" s="387" t="s">
        <v>731</v>
      </c>
      <c r="D333" s="413">
        <v>11042400</v>
      </c>
      <c r="E333" s="389">
        <v>13413347</v>
      </c>
    </row>
    <row r="334" spans="1:5" x14ac:dyDescent="0.2">
      <c r="A334" s="375" t="s">
        <v>732</v>
      </c>
      <c r="B334" s="242" t="s">
        <v>733</v>
      </c>
      <c r="C334" s="243" t="s">
        <v>734</v>
      </c>
      <c r="D334" s="244">
        <v>650000</v>
      </c>
      <c r="E334" s="390">
        <v>325000</v>
      </c>
    </row>
    <row r="335" spans="1:5" x14ac:dyDescent="0.2">
      <c r="A335" s="375" t="s">
        <v>735</v>
      </c>
      <c r="B335" s="242" t="s">
        <v>736</v>
      </c>
      <c r="C335" s="243" t="s">
        <v>737</v>
      </c>
      <c r="D335" s="244"/>
      <c r="E335" s="390">
        <v>820180</v>
      </c>
    </row>
    <row r="336" spans="1:5" x14ac:dyDescent="0.2">
      <c r="A336" s="375" t="s">
        <v>738</v>
      </c>
      <c r="B336" s="242" t="s">
        <v>739</v>
      </c>
      <c r="C336" s="243" t="s">
        <v>740</v>
      </c>
      <c r="D336" s="244"/>
      <c r="E336" s="390"/>
    </row>
    <row r="337" spans="1:33" x14ac:dyDescent="0.2">
      <c r="A337" s="375" t="s">
        <v>741</v>
      </c>
      <c r="B337" s="242" t="s">
        <v>742</v>
      </c>
      <c r="C337" s="243" t="s">
        <v>743</v>
      </c>
      <c r="D337" s="244"/>
      <c r="E337" s="390"/>
    </row>
    <row r="338" spans="1:33" x14ac:dyDescent="0.2">
      <c r="A338" s="375" t="s">
        <v>744</v>
      </c>
      <c r="B338" s="242" t="s">
        <v>745</v>
      </c>
      <c r="C338" s="243" t="s">
        <v>746</v>
      </c>
      <c r="D338" s="244"/>
      <c r="E338" s="390"/>
    </row>
    <row r="339" spans="1:33" x14ac:dyDescent="0.2">
      <c r="A339" s="375" t="s">
        <v>747</v>
      </c>
      <c r="B339" s="242" t="s">
        <v>748</v>
      </c>
      <c r="C339" s="243" t="s">
        <v>749</v>
      </c>
      <c r="D339" s="244">
        <v>844900</v>
      </c>
      <c r="E339" s="390">
        <v>844900</v>
      </c>
    </row>
    <row r="340" spans="1:33" x14ac:dyDescent="0.2">
      <c r="A340" s="375" t="s">
        <v>750</v>
      </c>
      <c r="B340" s="242" t="s">
        <v>751</v>
      </c>
      <c r="C340" s="243" t="s">
        <v>752</v>
      </c>
      <c r="D340" s="244"/>
      <c r="E340" s="428"/>
    </row>
    <row r="341" spans="1:33" x14ac:dyDescent="0.2">
      <c r="A341" s="375" t="s">
        <v>753</v>
      </c>
      <c r="B341" s="242" t="s">
        <v>754</v>
      </c>
      <c r="C341" s="243" t="s">
        <v>755</v>
      </c>
      <c r="D341" s="244">
        <v>480000</v>
      </c>
      <c r="E341" s="390">
        <v>134638</v>
      </c>
    </row>
    <row r="342" spans="1:33" x14ac:dyDescent="0.2">
      <c r="A342" s="375" t="s">
        <v>756</v>
      </c>
      <c r="B342" s="242" t="s">
        <v>757</v>
      </c>
      <c r="C342" s="243" t="s">
        <v>758</v>
      </c>
      <c r="D342" s="244"/>
      <c r="E342" s="390">
        <v>52087</v>
      </c>
    </row>
    <row r="343" spans="1:33" x14ac:dyDescent="0.2">
      <c r="A343" s="375" t="s">
        <v>75</v>
      </c>
      <c r="B343" s="242" t="s">
        <v>759</v>
      </c>
      <c r="C343" s="243" t="s">
        <v>760</v>
      </c>
      <c r="D343" s="244"/>
      <c r="E343" s="390"/>
    </row>
    <row r="344" spans="1:33" x14ac:dyDescent="0.2">
      <c r="A344" s="375" t="s">
        <v>78</v>
      </c>
      <c r="B344" s="242" t="s">
        <v>761</v>
      </c>
      <c r="C344" s="243" t="s">
        <v>762</v>
      </c>
      <c r="D344" s="244"/>
      <c r="E344" s="390"/>
    </row>
    <row r="345" spans="1:33" x14ac:dyDescent="0.2">
      <c r="A345" s="375" t="s">
        <v>81</v>
      </c>
      <c r="B345" s="242" t="s">
        <v>1200</v>
      </c>
      <c r="C345" s="243" t="s">
        <v>763</v>
      </c>
      <c r="D345" s="244">
        <v>300000</v>
      </c>
      <c r="E345" s="390">
        <v>2585476</v>
      </c>
    </row>
    <row r="346" spans="1:33" x14ac:dyDescent="0.2">
      <c r="A346" s="364" t="s">
        <v>84</v>
      </c>
      <c r="B346" s="245" t="s">
        <v>764</v>
      </c>
      <c r="C346" s="246" t="s">
        <v>765</v>
      </c>
      <c r="D346" s="209"/>
      <c r="E346" s="365"/>
    </row>
    <row r="347" spans="1:33" x14ac:dyDescent="0.2">
      <c r="A347" s="362" t="s">
        <v>87</v>
      </c>
      <c r="B347" s="152" t="s">
        <v>1201</v>
      </c>
      <c r="C347" s="247" t="s">
        <v>766</v>
      </c>
      <c r="D347" s="248">
        <f>SUM(D333:D346)</f>
        <v>13317300</v>
      </c>
      <c r="E347" s="416">
        <f>SUM(E333:E346)</f>
        <v>18175628</v>
      </c>
    </row>
    <row r="348" spans="1:33" x14ac:dyDescent="0.2">
      <c r="A348" s="375" t="s">
        <v>90</v>
      </c>
      <c r="B348" s="242" t="s">
        <v>767</v>
      </c>
      <c r="C348" s="243" t="s">
        <v>768</v>
      </c>
      <c r="D348" s="244">
        <v>21339480</v>
      </c>
      <c r="E348" s="919">
        <v>21391857</v>
      </c>
    </row>
    <row r="349" spans="1:33" ht="25.5" x14ac:dyDescent="0.2">
      <c r="A349" s="375" t="s">
        <v>93</v>
      </c>
      <c r="B349" s="242" t="s">
        <v>769</v>
      </c>
      <c r="C349" s="243" t="s">
        <v>770</v>
      </c>
      <c r="D349" s="244"/>
      <c r="E349" s="919">
        <v>1537000</v>
      </c>
    </row>
    <row r="350" spans="1:33" s="67" customFormat="1" x14ac:dyDescent="0.2">
      <c r="A350" s="375" t="s">
        <v>96</v>
      </c>
      <c r="B350" s="242" t="s">
        <v>771</v>
      </c>
      <c r="C350" s="243" t="s">
        <v>772</v>
      </c>
      <c r="D350" s="244">
        <v>1455660</v>
      </c>
      <c r="E350" s="919">
        <v>3620022</v>
      </c>
      <c r="F350" s="65"/>
      <c r="G350" s="66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</row>
    <row r="351" spans="1:33" x14ac:dyDescent="0.2">
      <c r="A351" s="362" t="s">
        <v>99</v>
      </c>
      <c r="B351" s="152" t="s">
        <v>1202</v>
      </c>
      <c r="C351" s="247" t="s">
        <v>773</v>
      </c>
      <c r="D351" s="248">
        <f>SUM(D348:D350)</f>
        <v>22795140</v>
      </c>
      <c r="E351" s="248">
        <f>SUM(E348:E350)</f>
        <v>26548879</v>
      </c>
    </row>
    <row r="352" spans="1:33" ht="27" customHeight="1" thickBot="1" x14ac:dyDescent="0.25">
      <c r="A352" s="419" t="s">
        <v>102</v>
      </c>
      <c r="B352" s="370" t="s">
        <v>1203</v>
      </c>
      <c r="C352" s="370" t="s">
        <v>774</v>
      </c>
      <c r="D352" s="371">
        <f>SUM(D351,D347)</f>
        <v>36112440</v>
      </c>
      <c r="E352" s="372">
        <f>SUM(E351,E347)</f>
        <v>44724507</v>
      </c>
    </row>
    <row r="353" spans="1:33" s="110" customFormat="1" ht="14.25" thickTop="1" thickBot="1" x14ac:dyDescent="0.25">
      <c r="A353" s="124"/>
      <c r="B353" s="125"/>
      <c r="C353" s="125"/>
      <c r="D353" s="126"/>
      <c r="E353" s="126"/>
      <c r="F353" s="108"/>
      <c r="G353" s="109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</row>
    <row r="354" spans="1:33" ht="26.25" thickTop="1" x14ac:dyDescent="0.2">
      <c r="A354" s="357">
        <v>21</v>
      </c>
      <c r="B354" s="398" t="s">
        <v>1624</v>
      </c>
      <c r="C354" s="398" t="s">
        <v>775</v>
      </c>
      <c r="D354" s="420">
        <f>SUM(D355:D361)</f>
        <v>9970509</v>
      </c>
      <c r="E354" s="421">
        <f>SUM(E355:E361)</f>
        <v>14936162</v>
      </c>
    </row>
    <row r="355" spans="1:33" s="85" customFormat="1" x14ac:dyDescent="0.2">
      <c r="A355" s="364">
        <v>22</v>
      </c>
      <c r="B355" s="249" t="s">
        <v>776</v>
      </c>
      <c r="C355" s="246" t="s">
        <v>777</v>
      </c>
      <c r="D355" s="208">
        <v>7613000</v>
      </c>
      <c r="E355" s="365">
        <v>9580075</v>
      </c>
      <c r="F355" s="83"/>
      <c r="G355" s="84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</row>
    <row r="356" spans="1:33" s="85" customFormat="1" x14ac:dyDescent="0.2">
      <c r="A356" s="364">
        <v>23</v>
      </c>
      <c r="B356" s="249" t="s">
        <v>298</v>
      </c>
      <c r="C356" s="246" t="s">
        <v>778</v>
      </c>
      <c r="D356" s="250"/>
      <c r="E356" s="422">
        <v>0</v>
      </c>
      <c r="F356" s="83"/>
      <c r="G356" s="84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</row>
    <row r="357" spans="1:33" s="80" customFormat="1" x14ac:dyDescent="0.2">
      <c r="A357" s="364">
        <v>24</v>
      </c>
      <c r="B357" s="249" t="s">
        <v>274</v>
      </c>
      <c r="C357" s="246" t="s">
        <v>779</v>
      </c>
      <c r="D357" s="208"/>
      <c r="E357" s="365">
        <v>0</v>
      </c>
      <c r="F357" s="81"/>
      <c r="G357" s="82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</row>
    <row r="358" spans="1:33" s="80" customFormat="1" x14ac:dyDescent="0.2">
      <c r="A358" s="364">
        <v>25</v>
      </c>
      <c r="B358" s="249" t="s">
        <v>300</v>
      </c>
      <c r="C358" s="246" t="s">
        <v>780</v>
      </c>
      <c r="D358" s="208">
        <v>2357509</v>
      </c>
      <c r="E358" s="365">
        <v>3588855</v>
      </c>
      <c r="F358" s="81"/>
      <c r="G358" s="82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</row>
    <row r="359" spans="1:33" s="80" customFormat="1" x14ac:dyDescent="0.2">
      <c r="A359" s="364">
        <v>26</v>
      </c>
      <c r="B359" s="249" t="s">
        <v>781</v>
      </c>
      <c r="C359" s="246" t="s">
        <v>782</v>
      </c>
      <c r="D359" s="208"/>
      <c r="E359" s="365">
        <f>SUM(bérek!BA342)</f>
        <v>0</v>
      </c>
      <c r="F359" s="81"/>
      <c r="G359" s="82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</row>
    <row r="360" spans="1:33" s="80" customFormat="1" ht="25.5" x14ac:dyDescent="0.2">
      <c r="A360" s="364">
        <v>27</v>
      </c>
      <c r="B360" s="249" t="s">
        <v>783</v>
      </c>
      <c r="C360" s="246" t="s">
        <v>784</v>
      </c>
      <c r="D360" s="208"/>
      <c r="E360" s="365">
        <v>0</v>
      </c>
      <c r="F360" s="81"/>
      <c r="G360" s="82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</row>
    <row r="361" spans="1:33" s="80" customFormat="1" ht="13.5" thickBot="1" x14ac:dyDescent="0.25">
      <c r="A361" s="423">
        <v>28</v>
      </c>
      <c r="B361" s="424" t="s">
        <v>785</v>
      </c>
      <c r="C361" s="425" t="s">
        <v>786</v>
      </c>
      <c r="D361" s="426"/>
      <c r="E361" s="427">
        <v>1767232</v>
      </c>
      <c r="F361" s="81"/>
      <c r="G361" s="82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</row>
    <row r="362" spans="1:33" s="133" customFormat="1" ht="14.25" thickTop="1" thickBot="1" x14ac:dyDescent="0.25">
      <c r="A362" s="127"/>
      <c r="B362" s="128"/>
      <c r="C362" s="129"/>
      <c r="D362" s="130"/>
      <c r="E362" s="130"/>
      <c r="F362" s="131"/>
      <c r="G362" s="13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</row>
    <row r="363" spans="1:33" ht="13.5" thickTop="1" x14ac:dyDescent="0.2">
      <c r="A363" s="385" t="s">
        <v>121</v>
      </c>
      <c r="B363" s="412" t="s">
        <v>787</v>
      </c>
      <c r="C363" s="387" t="s">
        <v>788</v>
      </c>
      <c r="D363" s="413">
        <v>500000</v>
      </c>
      <c r="E363" s="414">
        <v>100606</v>
      </c>
    </row>
    <row r="364" spans="1:33" x14ac:dyDescent="0.2">
      <c r="A364" s="375" t="s">
        <v>123</v>
      </c>
      <c r="B364" s="242" t="s">
        <v>789</v>
      </c>
      <c r="C364" s="243" t="s">
        <v>790</v>
      </c>
      <c r="D364" s="244">
        <v>600000</v>
      </c>
      <c r="E364" s="415">
        <v>1552608</v>
      </c>
    </row>
    <row r="365" spans="1:33" x14ac:dyDescent="0.2">
      <c r="A365" s="375" t="s">
        <v>125</v>
      </c>
      <c r="B365" s="242" t="s">
        <v>791</v>
      </c>
      <c r="C365" s="243" t="s">
        <v>792</v>
      </c>
      <c r="D365" s="244"/>
      <c r="E365" s="415"/>
    </row>
    <row r="366" spans="1:33" x14ac:dyDescent="0.2">
      <c r="A366" s="362" t="s">
        <v>793</v>
      </c>
      <c r="B366" s="152" t="s">
        <v>1625</v>
      </c>
      <c r="C366" s="247" t="s">
        <v>794</v>
      </c>
      <c r="D366" s="248">
        <f>SUM(D363:D365)</f>
        <v>1100000</v>
      </c>
      <c r="E366" s="416">
        <f>SUM(E363:E365)</f>
        <v>1653214</v>
      </c>
    </row>
    <row r="367" spans="1:33" x14ac:dyDescent="0.2">
      <c r="A367" s="375" t="s">
        <v>129</v>
      </c>
      <c r="B367" s="242" t="s">
        <v>795</v>
      </c>
      <c r="C367" s="243" t="s">
        <v>796</v>
      </c>
      <c r="D367" s="244">
        <v>1400000</v>
      </c>
      <c r="E367" s="415">
        <v>4140126</v>
      </c>
    </row>
    <row r="368" spans="1:33" x14ac:dyDescent="0.2">
      <c r="A368" s="375" t="s">
        <v>131</v>
      </c>
      <c r="B368" s="242" t="s">
        <v>797</v>
      </c>
      <c r="C368" s="243" t="s">
        <v>798</v>
      </c>
      <c r="D368" s="244">
        <v>230000</v>
      </c>
      <c r="E368" s="415">
        <v>315811</v>
      </c>
    </row>
    <row r="369" spans="1:33" s="67" customFormat="1" x14ac:dyDescent="0.2">
      <c r="A369" s="362" t="s">
        <v>133</v>
      </c>
      <c r="B369" s="152" t="s">
        <v>1626</v>
      </c>
      <c r="C369" s="247" t="s">
        <v>799</v>
      </c>
      <c r="D369" s="248">
        <f t="shared" ref="D369:E369" si="0">SUM(D367:D368)</f>
        <v>1630000</v>
      </c>
      <c r="E369" s="416">
        <f t="shared" si="0"/>
        <v>4455937</v>
      </c>
      <c r="F369" s="65"/>
      <c r="G369" s="66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</row>
    <row r="370" spans="1:33" x14ac:dyDescent="0.2">
      <c r="A370" s="375" t="s">
        <v>135</v>
      </c>
      <c r="B370" s="242" t="s">
        <v>800</v>
      </c>
      <c r="C370" s="243" t="s">
        <v>801</v>
      </c>
      <c r="D370" s="244">
        <v>26000000</v>
      </c>
      <c r="E370" s="415">
        <v>26237653</v>
      </c>
    </row>
    <row r="371" spans="1:33" x14ac:dyDescent="0.2">
      <c r="A371" s="375" t="s">
        <v>137</v>
      </c>
      <c r="B371" s="242" t="s">
        <v>802</v>
      </c>
      <c r="C371" s="243" t="s">
        <v>803</v>
      </c>
      <c r="D371" s="244">
        <v>19000000</v>
      </c>
      <c r="E371" s="415">
        <v>28977597</v>
      </c>
    </row>
    <row r="372" spans="1:33" s="67" customFormat="1" x14ac:dyDescent="0.2">
      <c r="A372" s="375" t="s">
        <v>142</v>
      </c>
      <c r="B372" s="242" t="s">
        <v>1628</v>
      </c>
      <c r="C372" s="243" t="s">
        <v>804</v>
      </c>
      <c r="D372" s="244"/>
      <c r="E372" s="415">
        <v>123591</v>
      </c>
      <c r="F372" s="65"/>
      <c r="G372" s="66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</row>
    <row r="373" spans="1:33" ht="25.5" hidden="1" x14ac:dyDescent="0.2">
      <c r="A373" s="364" t="s">
        <v>144</v>
      </c>
      <c r="B373" s="251" t="s">
        <v>805</v>
      </c>
      <c r="C373" s="246" t="s">
        <v>806</v>
      </c>
      <c r="D373" s="252"/>
      <c r="E373" s="417"/>
    </row>
    <row r="374" spans="1:33" x14ac:dyDescent="0.2">
      <c r="A374" s="375" t="s">
        <v>146</v>
      </c>
      <c r="B374" s="242" t="s">
        <v>807</v>
      </c>
      <c r="C374" s="243" t="s">
        <v>808</v>
      </c>
      <c r="D374" s="244">
        <v>1600000</v>
      </c>
      <c r="E374" s="415">
        <v>24488343</v>
      </c>
    </row>
    <row r="375" spans="1:33" x14ac:dyDescent="0.2">
      <c r="A375" s="375" t="s">
        <v>148</v>
      </c>
      <c r="B375" s="242" t="s">
        <v>1627</v>
      </c>
      <c r="C375" s="243" t="s">
        <v>809</v>
      </c>
      <c r="D375" s="244"/>
      <c r="E375" s="415"/>
    </row>
    <row r="376" spans="1:33" hidden="1" x14ac:dyDescent="0.2">
      <c r="A376" s="364" t="s">
        <v>150</v>
      </c>
      <c r="B376" s="251" t="s">
        <v>810</v>
      </c>
      <c r="C376" s="246" t="s">
        <v>811</v>
      </c>
      <c r="D376" s="209"/>
      <c r="E376" s="418"/>
    </row>
    <row r="377" spans="1:33" x14ac:dyDescent="0.2">
      <c r="A377" s="375" t="s">
        <v>812</v>
      </c>
      <c r="B377" s="242" t="s">
        <v>813</v>
      </c>
      <c r="C377" s="243" t="s">
        <v>814</v>
      </c>
      <c r="D377" s="244">
        <v>10000000</v>
      </c>
      <c r="E377" s="415">
        <v>15379958</v>
      </c>
    </row>
    <row r="378" spans="1:33" x14ac:dyDescent="0.2">
      <c r="A378" s="375" t="s">
        <v>154</v>
      </c>
      <c r="B378" s="242" t="s">
        <v>815</v>
      </c>
      <c r="C378" s="243" t="s">
        <v>816</v>
      </c>
      <c r="D378" s="244"/>
      <c r="E378" s="415">
        <v>19216251</v>
      </c>
    </row>
    <row r="379" spans="1:33" x14ac:dyDescent="0.2">
      <c r="A379" s="362">
        <v>45</v>
      </c>
      <c r="B379" s="152" t="s">
        <v>1433</v>
      </c>
      <c r="C379" s="247" t="s">
        <v>817</v>
      </c>
      <c r="D379" s="248">
        <f>SUM(D370+D371+D372+D374+D375+D377+D378)</f>
        <v>56600000</v>
      </c>
      <c r="E379" s="416">
        <f>SUM(E370+E371+E372+E374+E375+E377+E378)</f>
        <v>114423393</v>
      </c>
    </row>
    <row r="380" spans="1:33" x14ac:dyDescent="0.2">
      <c r="A380" s="375">
        <v>46</v>
      </c>
      <c r="B380" s="242" t="s">
        <v>818</v>
      </c>
      <c r="C380" s="243" t="s">
        <v>819</v>
      </c>
      <c r="D380" s="244"/>
      <c r="E380" s="415">
        <v>396483</v>
      </c>
    </row>
    <row r="381" spans="1:33" x14ac:dyDescent="0.2">
      <c r="A381" s="375">
        <v>47</v>
      </c>
      <c r="B381" s="242" t="s">
        <v>820</v>
      </c>
      <c r="C381" s="243" t="s">
        <v>821</v>
      </c>
      <c r="D381" s="244"/>
      <c r="E381" s="415">
        <v>7589060</v>
      </c>
    </row>
    <row r="382" spans="1:33" s="68" customFormat="1" x14ac:dyDescent="0.2">
      <c r="A382" s="362">
        <v>48</v>
      </c>
      <c r="B382" s="152" t="s">
        <v>1434</v>
      </c>
      <c r="C382" s="247" t="s">
        <v>822</v>
      </c>
      <c r="D382" s="248">
        <f>SUM(D380:D381)</f>
        <v>0</v>
      </c>
      <c r="E382" s="416">
        <f>SUM(E380:E381)</f>
        <v>7985543</v>
      </c>
      <c r="F382" s="65"/>
      <c r="G382" s="66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</row>
    <row r="383" spans="1:33" x14ac:dyDescent="0.2">
      <c r="A383" s="375">
        <v>49</v>
      </c>
      <c r="B383" s="242" t="s">
        <v>823</v>
      </c>
      <c r="C383" s="243" t="s">
        <v>824</v>
      </c>
      <c r="D383" s="244">
        <v>63000000</v>
      </c>
      <c r="E383" s="415">
        <v>29033206</v>
      </c>
    </row>
    <row r="384" spans="1:33" x14ac:dyDescent="0.2">
      <c r="A384" s="375">
        <v>50</v>
      </c>
      <c r="B384" s="242" t="s">
        <v>825</v>
      </c>
      <c r="C384" s="243" t="s">
        <v>826</v>
      </c>
      <c r="D384" s="244">
        <v>29000000</v>
      </c>
      <c r="E384" s="415">
        <v>41712000</v>
      </c>
    </row>
    <row r="385" spans="1:33" x14ac:dyDescent="0.2">
      <c r="A385" s="375">
        <v>51</v>
      </c>
      <c r="B385" s="242" t="s">
        <v>1629</v>
      </c>
      <c r="C385" s="243" t="s">
        <v>827</v>
      </c>
      <c r="D385" s="244"/>
      <c r="E385" s="415"/>
    </row>
    <row r="386" spans="1:33" hidden="1" x14ac:dyDescent="0.2">
      <c r="A386" s="364">
        <v>52</v>
      </c>
      <c r="B386" s="251" t="s">
        <v>810</v>
      </c>
      <c r="C386" s="246" t="s">
        <v>828</v>
      </c>
      <c r="D386" s="209"/>
      <c r="E386" s="418"/>
    </row>
    <row r="387" spans="1:33" hidden="1" x14ac:dyDescent="0.2">
      <c r="A387" s="364">
        <v>53</v>
      </c>
      <c r="B387" s="251" t="s">
        <v>829</v>
      </c>
      <c r="C387" s="246" t="s">
        <v>828</v>
      </c>
      <c r="D387" s="209"/>
      <c r="E387" s="418"/>
    </row>
    <row r="388" spans="1:33" x14ac:dyDescent="0.2">
      <c r="A388" s="375">
        <v>54</v>
      </c>
      <c r="B388" s="242" t="s">
        <v>1630</v>
      </c>
      <c r="C388" s="243" t="s">
        <v>830</v>
      </c>
      <c r="D388" s="244"/>
      <c r="E388" s="415"/>
    </row>
    <row r="389" spans="1:33" hidden="1" x14ac:dyDescent="0.2">
      <c r="A389" s="364">
        <v>55</v>
      </c>
      <c r="B389" s="251" t="s">
        <v>831</v>
      </c>
      <c r="C389" s="246" t="s">
        <v>832</v>
      </c>
      <c r="D389" s="209"/>
      <c r="E389" s="418"/>
    </row>
    <row r="390" spans="1:33" hidden="1" x14ac:dyDescent="0.2">
      <c r="A390" s="364">
        <v>56</v>
      </c>
      <c r="B390" s="251" t="s">
        <v>833</v>
      </c>
      <c r="C390" s="246" t="s">
        <v>834</v>
      </c>
      <c r="D390" s="209"/>
      <c r="E390" s="418"/>
    </row>
    <row r="391" spans="1:33" hidden="1" x14ac:dyDescent="0.2">
      <c r="A391" s="364">
        <v>57</v>
      </c>
      <c r="B391" s="251" t="s">
        <v>835</v>
      </c>
      <c r="C391" s="246" t="s">
        <v>836</v>
      </c>
      <c r="D391" s="209"/>
      <c r="E391" s="418"/>
    </row>
    <row r="392" spans="1:33" x14ac:dyDescent="0.2">
      <c r="A392" s="375">
        <v>58</v>
      </c>
      <c r="B392" s="242" t="s">
        <v>837</v>
      </c>
      <c r="C392" s="243" t="s">
        <v>838</v>
      </c>
      <c r="D392" s="244">
        <v>22000000</v>
      </c>
      <c r="E392" s="415">
        <v>12423616</v>
      </c>
    </row>
    <row r="393" spans="1:33" x14ac:dyDescent="0.2">
      <c r="A393" s="362">
        <v>59</v>
      </c>
      <c r="B393" s="247" t="s">
        <v>1435</v>
      </c>
      <c r="C393" s="247" t="s">
        <v>839</v>
      </c>
      <c r="D393" s="248">
        <f>SUM(D383+D384+D385+D388+D392)</f>
        <v>114000000</v>
      </c>
      <c r="E393" s="416">
        <f>SUM(E383+E384+E385+E388+E392)</f>
        <v>83168822</v>
      </c>
    </row>
    <row r="394" spans="1:33" ht="27" customHeight="1" thickBot="1" x14ac:dyDescent="0.25">
      <c r="A394" s="419">
        <v>60</v>
      </c>
      <c r="B394" s="370" t="s">
        <v>1436</v>
      </c>
      <c r="C394" s="370" t="s">
        <v>840</v>
      </c>
      <c r="D394" s="371">
        <f>SUM(D366+D369+D379+D382+D393)</f>
        <v>173330000</v>
      </c>
      <c r="E394" s="372">
        <f>SUM(E366+E369+E379+E382+E393)</f>
        <v>211686909</v>
      </c>
    </row>
    <row r="395" spans="1:33" s="105" customFormat="1" ht="14.25" thickTop="1" thickBot="1" x14ac:dyDescent="0.25">
      <c r="A395" s="124"/>
      <c r="B395" s="125"/>
      <c r="C395" s="125"/>
      <c r="D395" s="126"/>
      <c r="E395" s="126"/>
      <c r="F395" s="104"/>
      <c r="G395" s="28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</row>
    <row r="396" spans="1:33" ht="13.5" thickTop="1" x14ac:dyDescent="0.2">
      <c r="A396" s="357">
        <v>61</v>
      </c>
      <c r="B396" s="397" t="s">
        <v>841</v>
      </c>
      <c r="C396" s="398" t="s">
        <v>842</v>
      </c>
      <c r="D396" s="399">
        <v>0</v>
      </c>
      <c r="E396" s="400">
        <v>0</v>
      </c>
    </row>
    <row r="397" spans="1:33" s="67" customFormat="1" x14ac:dyDescent="0.2">
      <c r="A397" s="362">
        <v>62</v>
      </c>
      <c r="B397" s="269" t="s">
        <v>1631</v>
      </c>
      <c r="C397" s="323" t="s">
        <v>843</v>
      </c>
      <c r="D397" s="320">
        <f>SUM(D398:D408)</f>
        <v>0</v>
      </c>
      <c r="E397" s="401">
        <v>1281800</v>
      </c>
      <c r="F397" s="65"/>
      <c r="G397" s="66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</row>
    <row r="398" spans="1:33" s="67" customFormat="1" hidden="1" x14ac:dyDescent="0.2">
      <c r="A398" s="366">
        <v>63</v>
      </c>
      <c r="B398" s="402" t="s">
        <v>844</v>
      </c>
      <c r="C398" s="260" t="s">
        <v>845</v>
      </c>
      <c r="D398" s="258"/>
      <c r="E398" s="367"/>
      <c r="F398" s="65"/>
      <c r="G398" s="66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</row>
    <row r="399" spans="1:33" s="67" customFormat="1" hidden="1" x14ac:dyDescent="0.2">
      <c r="A399" s="366">
        <v>64</v>
      </c>
      <c r="B399" s="402" t="s">
        <v>846</v>
      </c>
      <c r="C399" s="260" t="s">
        <v>847</v>
      </c>
      <c r="D399" s="258"/>
      <c r="E399" s="367"/>
      <c r="F399" s="65"/>
      <c r="G399" s="66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</row>
    <row r="400" spans="1:33" s="67" customFormat="1" hidden="1" x14ac:dyDescent="0.2">
      <c r="A400" s="366">
        <v>65</v>
      </c>
      <c r="B400" s="402" t="s">
        <v>848</v>
      </c>
      <c r="C400" s="260" t="s">
        <v>849</v>
      </c>
      <c r="D400" s="258"/>
      <c r="E400" s="367"/>
      <c r="F400" s="65"/>
      <c r="G400" s="66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</row>
    <row r="401" spans="1:33" hidden="1" x14ac:dyDescent="0.2">
      <c r="A401" s="366">
        <v>66</v>
      </c>
      <c r="B401" s="402" t="s">
        <v>850</v>
      </c>
      <c r="C401" s="260" t="s">
        <v>851</v>
      </c>
      <c r="D401" s="258"/>
      <c r="E401" s="367"/>
    </row>
    <row r="402" spans="1:33" hidden="1" x14ac:dyDescent="0.2">
      <c r="A402" s="366">
        <v>67</v>
      </c>
      <c r="B402" s="402" t="s">
        <v>852</v>
      </c>
      <c r="C402" s="260" t="s">
        <v>853</v>
      </c>
      <c r="D402" s="258"/>
      <c r="E402" s="367"/>
    </row>
    <row r="403" spans="1:33" hidden="1" x14ac:dyDescent="0.2">
      <c r="A403" s="366">
        <v>68</v>
      </c>
      <c r="B403" s="402" t="s">
        <v>854</v>
      </c>
      <c r="C403" s="260" t="s">
        <v>855</v>
      </c>
      <c r="D403" s="258"/>
      <c r="E403" s="367"/>
    </row>
    <row r="404" spans="1:33" hidden="1" x14ac:dyDescent="0.2">
      <c r="A404" s="366">
        <v>69</v>
      </c>
      <c r="B404" s="402" t="s">
        <v>856</v>
      </c>
      <c r="C404" s="260" t="s">
        <v>857</v>
      </c>
      <c r="D404" s="258"/>
      <c r="E404" s="367"/>
    </row>
    <row r="405" spans="1:33" hidden="1" x14ac:dyDescent="0.2">
      <c r="A405" s="366">
        <v>70</v>
      </c>
      <c r="B405" s="402" t="s">
        <v>858</v>
      </c>
      <c r="C405" s="260" t="s">
        <v>859</v>
      </c>
      <c r="D405" s="258"/>
      <c r="E405" s="367"/>
    </row>
    <row r="406" spans="1:33" ht="25.5" hidden="1" x14ac:dyDescent="0.2">
      <c r="A406" s="366">
        <v>71</v>
      </c>
      <c r="B406" s="402" t="s">
        <v>860</v>
      </c>
      <c r="C406" s="260" t="s">
        <v>861</v>
      </c>
      <c r="D406" s="258"/>
      <c r="E406" s="367"/>
    </row>
    <row r="407" spans="1:33" hidden="1" x14ac:dyDescent="0.2">
      <c r="A407" s="366">
        <v>72</v>
      </c>
      <c r="B407" s="402" t="s">
        <v>862</v>
      </c>
      <c r="C407" s="260" t="s">
        <v>863</v>
      </c>
      <c r="D407" s="258"/>
      <c r="E407" s="367"/>
    </row>
    <row r="408" spans="1:33" hidden="1" x14ac:dyDescent="0.2">
      <c r="A408" s="366">
        <v>73</v>
      </c>
      <c r="B408" s="402" t="s">
        <v>864</v>
      </c>
      <c r="C408" s="260" t="s">
        <v>865</v>
      </c>
      <c r="D408" s="258"/>
      <c r="E408" s="367"/>
    </row>
    <row r="409" spans="1:33" x14ac:dyDescent="0.2">
      <c r="A409" s="362">
        <v>74</v>
      </c>
      <c r="B409" s="269" t="s">
        <v>866</v>
      </c>
      <c r="C409" s="247" t="s">
        <v>867</v>
      </c>
      <c r="D409" s="150">
        <f>SUM(D410:D410)</f>
        <v>4000000</v>
      </c>
      <c r="E409" s="384">
        <f>SUM(E410:E410)</f>
        <v>0</v>
      </c>
    </row>
    <row r="410" spans="1:33" x14ac:dyDescent="0.2">
      <c r="A410" s="364"/>
      <c r="B410" s="255" t="s">
        <v>868</v>
      </c>
      <c r="C410" s="246"/>
      <c r="D410" s="377">
        <v>4000000</v>
      </c>
      <c r="E410" s="374">
        <v>0</v>
      </c>
    </row>
    <row r="411" spans="1:33" x14ac:dyDescent="0.2">
      <c r="A411" s="403">
        <v>75</v>
      </c>
      <c r="B411" s="269" t="s">
        <v>1466</v>
      </c>
      <c r="C411" s="323" t="s">
        <v>869</v>
      </c>
      <c r="D411" s="404">
        <f>SUM(D412:D420)</f>
        <v>6400000</v>
      </c>
      <c r="E411" s="405">
        <f>SUM(E412:E420)</f>
        <v>0</v>
      </c>
    </row>
    <row r="412" spans="1:33" s="67" customFormat="1" x14ac:dyDescent="0.2">
      <c r="A412" s="364">
        <v>76</v>
      </c>
      <c r="B412" s="251" t="s">
        <v>870</v>
      </c>
      <c r="C412" s="246" t="s">
        <v>871</v>
      </c>
      <c r="D412" s="208"/>
      <c r="E412" s="365"/>
      <c r="F412" s="65"/>
      <c r="G412" s="66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</row>
    <row r="413" spans="1:33" x14ac:dyDescent="0.2">
      <c r="A413" s="364">
        <v>77</v>
      </c>
      <c r="B413" s="271" t="s">
        <v>872</v>
      </c>
      <c r="C413" s="246" t="s">
        <v>873</v>
      </c>
      <c r="D413" s="208"/>
      <c r="E413" s="365"/>
    </row>
    <row r="414" spans="1:33" s="67" customFormat="1" x14ac:dyDescent="0.2">
      <c r="A414" s="364">
        <v>78</v>
      </c>
      <c r="B414" s="271" t="s">
        <v>874</v>
      </c>
      <c r="C414" s="246" t="s">
        <v>875</v>
      </c>
      <c r="D414" s="208">
        <v>5400000</v>
      </c>
      <c r="E414" s="365">
        <v>0</v>
      </c>
      <c r="F414" s="65"/>
      <c r="G414" s="66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</row>
    <row r="415" spans="1:33" x14ac:dyDescent="0.2">
      <c r="A415" s="364">
        <v>79</v>
      </c>
      <c r="B415" s="271" t="s">
        <v>876</v>
      </c>
      <c r="C415" s="246" t="s">
        <v>877</v>
      </c>
      <c r="D415" s="208"/>
      <c r="E415" s="365"/>
    </row>
    <row r="416" spans="1:33" ht="25.5" x14ac:dyDescent="0.2">
      <c r="A416" s="364">
        <v>80</v>
      </c>
      <c r="B416" s="271" t="s">
        <v>878</v>
      </c>
      <c r="C416" s="246" t="s">
        <v>879</v>
      </c>
      <c r="D416" s="208"/>
      <c r="E416" s="365"/>
    </row>
    <row r="417" spans="1:5" ht="25.5" x14ac:dyDescent="0.2">
      <c r="A417" s="364">
        <v>81</v>
      </c>
      <c r="B417" s="271" t="s">
        <v>880</v>
      </c>
      <c r="C417" s="246" t="s">
        <v>881</v>
      </c>
      <c r="D417" s="208"/>
      <c r="E417" s="365"/>
    </row>
    <row r="418" spans="1:5" x14ac:dyDescent="0.2">
      <c r="A418" s="364">
        <v>82</v>
      </c>
      <c r="B418" s="271" t="s">
        <v>882</v>
      </c>
      <c r="C418" s="246" t="s">
        <v>883</v>
      </c>
      <c r="D418" s="208"/>
      <c r="E418" s="365"/>
    </row>
    <row r="419" spans="1:5" x14ac:dyDescent="0.2">
      <c r="A419" s="364">
        <v>83</v>
      </c>
      <c r="B419" s="271" t="s">
        <v>884</v>
      </c>
      <c r="C419" s="246" t="s">
        <v>885</v>
      </c>
      <c r="D419" s="208">
        <v>1000000</v>
      </c>
      <c r="E419" s="365">
        <v>0</v>
      </c>
    </row>
    <row r="420" spans="1:5" ht="25.5" x14ac:dyDescent="0.2">
      <c r="A420" s="364">
        <v>84</v>
      </c>
      <c r="B420" s="271" t="s">
        <v>886</v>
      </c>
      <c r="C420" s="246" t="s">
        <v>887</v>
      </c>
      <c r="D420" s="208"/>
      <c r="E420" s="365"/>
    </row>
    <row r="421" spans="1:5" x14ac:dyDescent="0.2">
      <c r="A421" s="403">
        <v>85</v>
      </c>
      <c r="B421" s="269" t="s">
        <v>1610</v>
      </c>
      <c r="C421" s="323" t="s">
        <v>888</v>
      </c>
      <c r="D421" s="404"/>
      <c r="E421" s="405"/>
    </row>
    <row r="422" spans="1:5" ht="51" hidden="1" x14ac:dyDescent="0.2">
      <c r="A422" s="364">
        <v>86</v>
      </c>
      <c r="B422" s="271" t="s">
        <v>889</v>
      </c>
      <c r="C422" s="246" t="s">
        <v>890</v>
      </c>
      <c r="D422" s="208"/>
      <c r="E422" s="365"/>
    </row>
    <row r="423" spans="1:5" ht="25.5" hidden="1" x14ac:dyDescent="0.2">
      <c r="A423" s="364">
        <v>87</v>
      </c>
      <c r="B423" s="271" t="s">
        <v>891</v>
      </c>
      <c r="C423" s="246" t="s">
        <v>892</v>
      </c>
      <c r="D423" s="208"/>
      <c r="E423" s="365"/>
    </row>
    <row r="424" spans="1:5" hidden="1" x14ac:dyDescent="0.2">
      <c r="A424" s="364">
        <v>88</v>
      </c>
      <c r="B424" s="271" t="s">
        <v>893</v>
      </c>
      <c r="C424" s="246" t="s">
        <v>894</v>
      </c>
      <c r="D424" s="208"/>
      <c r="E424" s="365"/>
    </row>
    <row r="425" spans="1:5" hidden="1" x14ac:dyDescent="0.2">
      <c r="A425" s="364">
        <v>89</v>
      </c>
      <c r="B425" s="271" t="s">
        <v>895</v>
      </c>
      <c r="C425" s="246" t="s">
        <v>896</v>
      </c>
      <c r="D425" s="208"/>
      <c r="E425" s="365"/>
    </row>
    <row r="426" spans="1:5" hidden="1" x14ac:dyDescent="0.2">
      <c r="A426" s="364">
        <v>90</v>
      </c>
      <c r="B426" s="271" t="s">
        <v>897</v>
      </c>
      <c r="C426" s="246" t="s">
        <v>898</v>
      </c>
      <c r="D426" s="208"/>
      <c r="E426" s="365"/>
    </row>
    <row r="427" spans="1:5" ht="25.5" hidden="1" x14ac:dyDescent="0.2">
      <c r="A427" s="364">
        <v>91</v>
      </c>
      <c r="B427" s="271" t="s">
        <v>899</v>
      </c>
      <c r="C427" s="246" t="s">
        <v>900</v>
      </c>
      <c r="D427" s="208"/>
      <c r="E427" s="365"/>
    </row>
    <row r="428" spans="1:5" hidden="1" x14ac:dyDescent="0.2">
      <c r="A428" s="364">
        <v>92</v>
      </c>
      <c r="B428" s="271" t="s">
        <v>901</v>
      </c>
      <c r="C428" s="246" t="s">
        <v>902</v>
      </c>
      <c r="D428" s="208"/>
      <c r="E428" s="365"/>
    </row>
    <row r="429" spans="1:5" hidden="1" x14ac:dyDescent="0.2">
      <c r="A429" s="364">
        <v>93</v>
      </c>
      <c r="B429" s="271" t="s">
        <v>903</v>
      </c>
      <c r="C429" s="246" t="s">
        <v>904</v>
      </c>
      <c r="D429" s="208"/>
      <c r="E429" s="365"/>
    </row>
    <row r="430" spans="1:5" hidden="1" x14ac:dyDescent="0.2">
      <c r="A430" s="364">
        <v>94</v>
      </c>
      <c r="B430" s="271" t="s">
        <v>905</v>
      </c>
      <c r="C430" s="246" t="s">
        <v>906</v>
      </c>
      <c r="D430" s="208"/>
      <c r="E430" s="365"/>
    </row>
    <row r="431" spans="1:5" x14ac:dyDescent="0.2">
      <c r="A431" s="403">
        <v>95</v>
      </c>
      <c r="B431" s="269" t="s">
        <v>1468</v>
      </c>
      <c r="C431" s="323" t="s">
        <v>907</v>
      </c>
      <c r="D431" s="404">
        <v>1500000</v>
      </c>
      <c r="E431" s="405">
        <v>0</v>
      </c>
    </row>
    <row r="432" spans="1:5" hidden="1" x14ac:dyDescent="0.2">
      <c r="A432" s="364">
        <v>96</v>
      </c>
      <c r="B432" s="271" t="s">
        <v>908</v>
      </c>
      <c r="C432" s="246" t="s">
        <v>909</v>
      </c>
      <c r="D432" s="208"/>
      <c r="E432" s="365"/>
    </row>
    <row r="433" spans="1:33" hidden="1" x14ac:dyDescent="0.2">
      <c r="A433" s="364">
        <v>97</v>
      </c>
      <c r="B433" s="271" t="s">
        <v>910</v>
      </c>
      <c r="C433" s="246" t="s">
        <v>911</v>
      </c>
      <c r="D433" s="208"/>
      <c r="E433" s="365"/>
    </row>
    <row r="434" spans="1:33" s="67" customFormat="1" ht="25.5" hidden="1" x14ac:dyDescent="0.2">
      <c r="A434" s="364">
        <v>98</v>
      </c>
      <c r="B434" s="271" t="s">
        <v>912</v>
      </c>
      <c r="C434" s="246" t="s">
        <v>913</v>
      </c>
      <c r="D434" s="208"/>
      <c r="E434" s="365"/>
      <c r="F434" s="65"/>
      <c r="G434" s="66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</row>
    <row r="435" spans="1:33" hidden="1" x14ac:dyDescent="0.2">
      <c r="A435" s="364">
        <v>99</v>
      </c>
      <c r="B435" s="271" t="s">
        <v>914</v>
      </c>
      <c r="C435" s="246" t="s">
        <v>915</v>
      </c>
      <c r="D435" s="208"/>
      <c r="E435" s="365"/>
    </row>
    <row r="436" spans="1:33" ht="25.5" hidden="1" x14ac:dyDescent="0.2">
      <c r="A436" s="364">
        <v>100</v>
      </c>
      <c r="B436" s="271" t="s">
        <v>916</v>
      </c>
      <c r="C436" s="246" t="s">
        <v>917</v>
      </c>
      <c r="D436" s="208"/>
      <c r="E436" s="365"/>
    </row>
    <row r="437" spans="1:33" ht="25.5" hidden="1" x14ac:dyDescent="0.2">
      <c r="A437" s="364">
        <v>101</v>
      </c>
      <c r="B437" s="271" t="s">
        <v>918</v>
      </c>
      <c r="C437" s="246" t="s">
        <v>919</v>
      </c>
      <c r="D437" s="208"/>
      <c r="E437" s="365"/>
    </row>
    <row r="438" spans="1:33" x14ac:dyDescent="0.2">
      <c r="A438" s="403">
        <v>102</v>
      </c>
      <c r="B438" s="269" t="s">
        <v>1611</v>
      </c>
      <c r="C438" s="247" t="s">
        <v>920</v>
      </c>
      <c r="D438" s="406"/>
      <c r="E438" s="407"/>
    </row>
    <row r="439" spans="1:33" hidden="1" x14ac:dyDescent="0.2">
      <c r="A439" s="408">
        <v>103</v>
      </c>
      <c r="B439" s="402" t="s">
        <v>921</v>
      </c>
      <c r="C439" s="260" t="s">
        <v>922</v>
      </c>
      <c r="D439" s="409"/>
      <c r="E439" s="410"/>
    </row>
    <row r="440" spans="1:33" hidden="1" x14ac:dyDescent="0.2">
      <c r="A440" s="408">
        <v>104</v>
      </c>
      <c r="B440" s="402" t="s">
        <v>923</v>
      </c>
      <c r="C440" s="260" t="s">
        <v>924</v>
      </c>
      <c r="D440" s="409"/>
      <c r="E440" s="410"/>
    </row>
    <row r="441" spans="1:33" s="67" customFormat="1" x14ac:dyDescent="0.2">
      <c r="A441" s="403">
        <v>105</v>
      </c>
      <c r="B441" s="269" t="s">
        <v>1638</v>
      </c>
      <c r="C441" s="323" t="s">
        <v>925</v>
      </c>
      <c r="D441" s="404">
        <f>SUM(D442:D466)</f>
        <v>3900000</v>
      </c>
      <c r="E441" s="405">
        <f>SUM(E442:E466)</f>
        <v>15080800</v>
      </c>
      <c r="F441" s="65"/>
      <c r="G441" s="66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</row>
    <row r="442" spans="1:33" x14ac:dyDescent="0.2">
      <c r="A442" s="364">
        <v>106</v>
      </c>
      <c r="B442" s="271" t="s">
        <v>926</v>
      </c>
      <c r="C442" s="246" t="s">
        <v>927</v>
      </c>
      <c r="D442" s="208"/>
      <c r="E442" s="365"/>
    </row>
    <row r="443" spans="1:33" ht="25.5" x14ac:dyDescent="0.2">
      <c r="A443" s="364">
        <v>107</v>
      </c>
      <c r="B443" s="271" t="s">
        <v>928</v>
      </c>
      <c r="C443" s="246" t="s">
        <v>929</v>
      </c>
      <c r="D443" s="208"/>
      <c r="E443" s="365"/>
    </row>
    <row r="444" spans="1:33" s="67" customFormat="1" x14ac:dyDescent="0.2">
      <c r="A444" s="364">
        <v>108</v>
      </c>
      <c r="B444" s="271" t="s">
        <v>930</v>
      </c>
      <c r="C444" s="246" t="s">
        <v>931</v>
      </c>
      <c r="D444" s="208"/>
      <c r="E444" s="365"/>
      <c r="F444" s="65"/>
      <c r="G444" s="66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</row>
    <row r="445" spans="1:33" x14ac:dyDescent="0.2">
      <c r="A445" s="364">
        <v>109</v>
      </c>
      <c r="B445" s="271" t="s">
        <v>932</v>
      </c>
      <c r="C445" s="246" t="s">
        <v>933</v>
      </c>
      <c r="D445" s="208"/>
      <c r="E445" s="365"/>
    </row>
    <row r="446" spans="1:33" x14ac:dyDescent="0.2">
      <c r="A446" s="364">
        <v>110</v>
      </c>
      <c r="B446" s="271" t="s">
        <v>934</v>
      </c>
      <c r="C446" s="246" t="s">
        <v>935</v>
      </c>
      <c r="D446" s="208"/>
      <c r="E446" s="365"/>
    </row>
    <row r="447" spans="1:33" ht="25.5" x14ac:dyDescent="0.2">
      <c r="A447" s="364">
        <v>111</v>
      </c>
      <c r="B447" s="271" t="s">
        <v>936</v>
      </c>
      <c r="C447" s="246" t="s">
        <v>937</v>
      </c>
      <c r="D447" s="208"/>
      <c r="E447" s="365"/>
    </row>
    <row r="448" spans="1:33" ht="25.5" x14ac:dyDescent="0.2">
      <c r="A448" s="364">
        <v>112</v>
      </c>
      <c r="B448" s="271" t="s">
        <v>938</v>
      </c>
      <c r="C448" s="246" t="s">
        <v>939</v>
      </c>
      <c r="D448" s="208"/>
      <c r="E448" s="365"/>
    </row>
    <row r="449" spans="1:5" ht="25.5" x14ac:dyDescent="0.2">
      <c r="A449" s="364">
        <v>113</v>
      </c>
      <c r="B449" s="271" t="s">
        <v>940</v>
      </c>
      <c r="C449" s="246" t="s">
        <v>941</v>
      </c>
      <c r="D449" s="208"/>
      <c r="E449" s="365"/>
    </row>
    <row r="450" spans="1:5" ht="25.5" x14ac:dyDescent="0.2">
      <c r="A450" s="364">
        <v>114</v>
      </c>
      <c r="B450" s="271" t="s">
        <v>942</v>
      </c>
      <c r="C450" s="246" t="s">
        <v>943</v>
      </c>
      <c r="D450" s="208"/>
      <c r="E450" s="365"/>
    </row>
    <row r="451" spans="1:5" ht="25.5" x14ac:dyDescent="0.2">
      <c r="A451" s="364">
        <v>115</v>
      </c>
      <c r="B451" s="271" t="s">
        <v>944</v>
      </c>
      <c r="C451" s="246" t="s">
        <v>945</v>
      </c>
      <c r="D451" s="208"/>
      <c r="E451" s="365"/>
    </row>
    <row r="452" spans="1:5" x14ac:dyDescent="0.2">
      <c r="A452" s="364">
        <v>116</v>
      </c>
      <c r="B452" s="271" t="s">
        <v>946</v>
      </c>
      <c r="C452" s="246" t="s">
        <v>947</v>
      </c>
      <c r="D452" s="208"/>
      <c r="E452" s="365"/>
    </row>
    <row r="453" spans="1:5" ht="25.5" x14ac:dyDescent="0.2">
      <c r="A453" s="364">
        <v>117</v>
      </c>
      <c r="B453" s="271" t="s">
        <v>948</v>
      </c>
      <c r="C453" s="246" t="s">
        <v>949</v>
      </c>
      <c r="D453" s="208"/>
      <c r="E453" s="365"/>
    </row>
    <row r="454" spans="1:5" x14ac:dyDescent="0.2">
      <c r="A454" s="364">
        <v>118</v>
      </c>
      <c r="B454" s="271" t="s">
        <v>950</v>
      </c>
      <c r="C454" s="246" t="s">
        <v>951</v>
      </c>
      <c r="D454" s="208"/>
      <c r="E454" s="365"/>
    </row>
    <row r="455" spans="1:5" x14ac:dyDescent="0.2">
      <c r="A455" s="364">
        <v>119</v>
      </c>
      <c r="B455" s="271" t="s">
        <v>952</v>
      </c>
      <c r="C455" s="246" t="s">
        <v>953</v>
      </c>
      <c r="D455" s="208"/>
      <c r="E455" s="365"/>
    </row>
    <row r="456" spans="1:5" x14ac:dyDescent="0.2">
      <c r="A456" s="364">
        <v>120</v>
      </c>
      <c r="B456" s="271" t="s">
        <v>954</v>
      </c>
      <c r="C456" s="246" t="s">
        <v>955</v>
      </c>
      <c r="D456" s="208"/>
      <c r="E456" s="365"/>
    </row>
    <row r="457" spans="1:5" x14ac:dyDescent="0.2">
      <c r="A457" s="364">
        <v>121</v>
      </c>
      <c r="B457" s="271" t="s">
        <v>956</v>
      </c>
      <c r="C457" s="246" t="s">
        <v>957</v>
      </c>
      <c r="D457" s="208"/>
      <c r="E457" s="365"/>
    </row>
    <row r="458" spans="1:5" x14ac:dyDescent="0.2">
      <c r="A458" s="364">
        <v>122</v>
      </c>
      <c r="B458" s="271" t="s">
        <v>958</v>
      </c>
      <c r="C458" s="246" t="s">
        <v>959</v>
      </c>
      <c r="D458" s="208"/>
      <c r="E458" s="365"/>
    </row>
    <row r="459" spans="1:5" ht="25.5" x14ac:dyDescent="0.2">
      <c r="A459" s="364">
        <v>123</v>
      </c>
      <c r="B459" s="271" t="s">
        <v>960</v>
      </c>
      <c r="C459" s="246" t="s">
        <v>961</v>
      </c>
      <c r="D459" s="208"/>
      <c r="E459" s="365"/>
    </row>
    <row r="460" spans="1:5" ht="25.5" x14ac:dyDescent="0.2">
      <c r="A460" s="364">
        <v>124</v>
      </c>
      <c r="B460" s="271" t="s">
        <v>962</v>
      </c>
      <c r="C460" s="246" t="s">
        <v>963</v>
      </c>
      <c r="D460" s="208"/>
      <c r="E460" s="365">
        <v>1011773</v>
      </c>
    </row>
    <row r="461" spans="1:5" x14ac:dyDescent="0.2">
      <c r="A461" s="364">
        <v>125</v>
      </c>
      <c r="B461" s="271" t="s">
        <v>964</v>
      </c>
      <c r="C461" s="1049" t="s">
        <v>1732</v>
      </c>
      <c r="D461" s="208">
        <v>900000</v>
      </c>
      <c r="E461" s="365">
        <v>1181940</v>
      </c>
    </row>
    <row r="462" spans="1:5" ht="25.5" x14ac:dyDescent="0.2">
      <c r="A462" s="364">
        <v>126</v>
      </c>
      <c r="B462" s="271" t="s">
        <v>966</v>
      </c>
      <c r="C462" s="246" t="s">
        <v>967</v>
      </c>
      <c r="D462" s="208"/>
      <c r="E462" s="365"/>
    </row>
    <row r="463" spans="1:5" ht="25.5" x14ac:dyDescent="0.2">
      <c r="A463" s="364">
        <v>127</v>
      </c>
      <c r="B463" s="271" t="s">
        <v>968</v>
      </c>
      <c r="C463" s="246" t="s">
        <v>969</v>
      </c>
      <c r="D463" s="208"/>
      <c r="E463" s="365"/>
    </row>
    <row r="464" spans="1:5" ht="25.5" x14ac:dyDescent="0.2">
      <c r="A464" s="364">
        <v>128</v>
      </c>
      <c r="B464" s="271" t="s">
        <v>970</v>
      </c>
      <c r="C464" s="246" t="s">
        <v>971</v>
      </c>
      <c r="D464" s="208">
        <v>500000</v>
      </c>
      <c r="E464" s="365">
        <v>0</v>
      </c>
    </row>
    <row r="465" spans="1:33" x14ac:dyDescent="0.2">
      <c r="A465" s="364">
        <v>129</v>
      </c>
      <c r="B465" s="271" t="s">
        <v>972</v>
      </c>
      <c r="C465" s="1049" t="s">
        <v>1733</v>
      </c>
      <c r="D465" s="208">
        <v>2500000</v>
      </c>
      <c r="E465" s="365">
        <v>12887087</v>
      </c>
    </row>
    <row r="466" spans="1:33" ht="25.5" x14ac:dyDescent="0.2">
      <c r="A466" s="364">
        <v>130</v>
      </c>
      <c r="B466" s="271" t="s">
        <v>974</v>
      </c>
      <c r="C466" s="246" t="s">
        <v>975</v>
      </c>
      <c r="D466" s="208"/>
      <c r="E466" s="365"/>
    </row>
    <row r="467" spans="1:33" s="88" customFormat="1" ht="24.75" customHeight="1" thickBot="1" x14ac:dyDescent="0.25">
      <c r="A467" s="369">
        <v>131</v>
      </c>
      <c r="B467" s="411" t="s">
        <v>1485</v>
      </c>
      <c r="C467" s="370" t="s">
        <v>976</v>
      </c>
      <c r="D467" s="371">
        <f>SUM(D396+D397+D409+D411+D421+D431+D438+D441)</f>
        <v>15800000</v>
      </c>
      <c r="E467" s="372">
        <f>SUM(E396+E397+E409+E411+E421+E431+E438+E441)</f>
        <v>16362600</v>
      </c>
      <c r="F467" s="86"/>
      <c r="G467" s="87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</row>
    <row r="468" spans="1:33" s="137" customFormat="1" ht="14.25" thickTop="1" thickBot="1" x14ac:dyDescent="0.25">
      <c r="A468" s="134"/>
      <c r="B468" s="135"/>
      <c r="C468" s="125"/>
      <c r="D468" s="126"/>
      <c r="E468" s="126"/>
      <c r="F468" s="136"/>
      <c r="G468" s="122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</row>
    <row r="469" spans="1:33" ht="13.5" thickTop="1" x14ac:dyDescent="0.2">
      <c r="A469" s="385">
        <v>132</v>
      </c>
      <c r="B469" s="386" t="s">
        <v>1609</v>
      </c>
      <c r="C469" s="387" t="s">
        <v>977</v>
      </c>
      <c r="D469" s="388"/>
      <c r="E469" s="389"/>
    </row>
    <row r="470" spans="1:33" hidden="1" x14ac:dyDescent="0.2">
      <c r="A470" s="364">
        <v>133</v>
      </c>
      <c r="B470" s="266" t="s">
        <v>978</v>
      </c>
      <c r="C470" s="246" t="s">
        <v>1570</v>
      </c>
      <c r="D470" s="208"/>
      <c r="E470" s="365"/>
    </row>
    <row r="471" spans="1:33" s="67" customFormat="1" hidden="1" x14ac:dyDescent="0.2">
      <c r="A471" s="375">
        <v>134</v>
      </c>
      <c r="B471" s="270" t="s">
        <v>979</v>
      </c>
      <c r="C471" s="243" t="s">
        <v>980</v>
      </c>
      <c r="D471" s="254"/>
      <c r="E471" s="390"/>
      <c r="F471" s="65"/>
      <c r="G471" s="66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</row>
    <row r="472" spans="1:33" hidden="1" x14ac:dyDescent="0.2">
      <c r="A472" s="375">
        <v>135</v>
      </c>
      <c r="B472" s="270" t="s">
        <v>981</v>
      </c>
      <c r="C472" s="243" t="s">
        <v>982</v>
      </c>
      <c r="D472" s="254"/>
      <c r="E472" s="390"/>
    </row>
    <row r="473" spans="1:33" hidden="1" x14ac:dyDescent="0.2">
      <c r="A473" s="375">
        <v>136</v>
      </c>
      <c r="B473" s="270" t="s">
        <v>983</v>
      </c>
      <c r="C473" s="243" t="s">
        <v>984</v>
      </c>
      <c r="D473" s="254"/>
      <c r="E473" s="390"/>
    </row>
    <row r="474" spans="1:33" s="64" customFormat="1" x14ac:dyDescent="0.2">
      <c r="A474" s="375">
        <v>137</v>
      </c>
      <c r="B474" s="270" t="s">
        <v>1608</v>
      </c>
      <c r="C474" s="243" t="s">
        <v>985</v>
      </c>
      <c r="D474" s="265">
        <v>0</v>
      </c>
      <c r="E474" s="391">
        <f>SUM(E475)</f>
        <v>1640567</v>
      </c>
      <c r="F474" s="61"/>
      <c r="G474" s="60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</row>
    <row r="475" spans="1:33" s="64" customFormat="1" x14ac:dyDescent="0.2">
      <c r="A475" s="364"/>
      <c r="B475" s="321" t="s">
        <v>1699</v>
      </c>
      <c r="C475" s="246"/>
      <c r="D475" s="209"/>
      <c r="E475" s="418">
        <v>1640567</v>
      </c>
      <c r="F475" s="61"/>
      <c r="G475" s="60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</row>
    <row r="476" spans="1:33" ht="25.5" x14ac:dyDescent="0.2">
      <c r="A476" s="375">
        <v>138</v>
      </c>
      <c r="B476" s="270" t="s">
        <v>986</v>
      </c>
      <c r="C476" s="243" t="s">
        <v>987</v>
      </c>
      <c r="D476" s="254"/>
      <c r="E476" s="390"/>
    </row>
    <row r="477" spans="1:33" ht="25.5" x14ac:dyDescent="0.2">
      <c r="A477" s="375">
        <v>139</v>
      </c>
      <c r="B477" s="270" t="s">
        <v>1607</v>
      </c>
      <c r="C477" s="243" t="s">
        <v>988</v>
      </c>
      <c r="D477" s="254"/>
      <c r="E477" s="390"/>
    </row>
    <row r="478" spans="1:33" hidden="1" x14ac:dyDescent="0.2">
      <c r="A478" s="364">
        <v>140</v>
      </c>
      <c r="B478" s="266" t="s">
        <v>76</v>
      </c>
      <c r="C478" s="246" t="s">
        <v>1571</v>
      </c>
      <c r="D478" s="208"/>
      <c r="E478" s="365"/>
    </row>
    <row r="479" spans="1:33" hidden="1" x14ac:dyDescent="0.2">
      <c r="A479" s="364">
        <v>141</v>
      </c>
      <c r="B479" s="266" t="s">
        <v>79</v>
      </c>
      <c r="C479" s="246" t="s">
        <v>1572</v>
      </c>
      <c r="D479" s="208"/>
      <c r="E479" s="365"/>
    </row>
    <row r="480" spans="1:33" ht="25.5" hidden="1" x14ac:dyDescent="0.2">
      <c r="A480" s="364">
        <v>142</v>
      </c>
      <c r="B480" s="266" t="s">
        <v>82</v>
      </c>
      <c r="C480" s="246" t="s">
        <v>1573</v>
      </c>
      <c r="D480" s="208"/>
      <c r="E480" s="365"/>
    </row>
    <row r="481" spans="1:5" hidden="1" x14ac:dyDescent="0.2">
      <c r="A481" s="364">
        <v>143</v>
      </c>
      <c r="B481" s="266" t="s">
        <v>85</v>
      </c>
      <c r="C481" s="246" t="s">
        <v>1574</v>
      </c>
      <c r="D481" s="208"/>
      <c r="E481" s="365"/>
    </row>
    <row r="482" spans="1:5" hidden="1" x14ac:dyDescent="0.2">
      <c r="A482" s="364">
        <v>144</v>
      </c>
      <c r="B482" s="266" t="s">
        <v>88</v>
      </c>
      <c r="C482" s="246" t="s">
        <v>1575</v>
      </c>
      <c r="D482" s="208"/>
      <c r="E482" s="365"/>
    </row>
    <row r="483" spans="1:5" hidden="1" x14ac:dyDescent="0.2">
      <c r="A483" s="364">
        <v>145</v>
      </c>
      <c r="B483" s="266" t="s">
        <v>91</v>
      </c>
      <c r="C483" s="246" t="s">
        <v>1576</v>
      </c>
      <c r="D483" s="208"/>
      <c r="E483" s="365"/>
    </row>
    <row r="484" spans="1:5" hidden="1" x14ac:dyDescent="0.2">
      <c r="A484" s="364">
        <v>146</v>
      </c>
      <c r="B484" s="266" t="s">
        <v>94</v>
      </c>
      <c r="C484" s="246" t="s">
        <v>1577</v>
      </c>
      <c r="D484" s="208"/>
      <c r="E484" s="365"/>
    </row>
    <row r="485" spans="1:5" hidden="1" x14ac:dyDescent="0.2">
      <c r="A485" s="364">
        <v>147</v>
      </c>
      <c r="B485" s="266" t="s">
        <v>97</v>
      </c>
      <c r="C485" s="246" t="s">
        <v>1578</v>
      </c>
      <c r="D485" s="208"/>
      <c r="E485" s="365"/>
    </row>
    <row r="486" spans="1:5" hidden="1" x14ac:dyDescent="0.2">
      <c r="A486" s="364">
        <v>148</v>
      </c>
      <c r="B486" s="266" t="s">
        <v>100</v>
      </c>
      <c r="C486" s="246" t="s">
        <v>1579</v>
      </c>
      <c r="D486" s="208"/>
      <c r="E486" s="365"/>
    </row>
    <row r="487" spans="1:5" hidden="1" x14ac:dyDescent="0.2">
      <c r="A487" s="364">
        <v>149</v>
      </c>
      <c r="B487" s="266" t="s">
        <v>103</v>
      </c>
      <c r="C487" s="246" t="s">
        <v>1580</v>
      </c>
      <c r="D487" s="208"/>
      <c r="E487" s="365"/>
    </row>
    <row r="488" spans="1:5" ht="25.5" x14ac:dyDescent="0.2">
      <c r="A488" s="375">
        <v>150</v>
      </c>
      <c r="B488" s="270" t="s">
        <v>1606</v>
      </c>
      <c r="C488" s="243" t="s">
        <v>989</v>
      </c>
      <c r="D488" s="254"/>
      <c r="E488" s="390"/>
    </row>
    <row r="489" spans="1:5" hidden="1" x14ac:dyDescent="0.2">
      <c r="A489" s="364">
        <v>151</v>
      </c>
      <c r="B489" s="266" t="s">
        <v>76</v>
      </c>
      <c r="C489" s="246" t="s">
        <v>1581</v>
      </c>
      <c r="D489" s="208"/>
      <c r="E489" s="365"/>
    </row>
    <row r="490" spans="1:5" hidden="1" x14ac:dyDescent="0.2">
      <c r="A490" s="364">
        <v>152</v>
      </c>
      <c r="B490" s="266" t="s">
        <v>79</v>
      </c>
      <c r="C490" s="246" t="s">
        <v>1582</v>
      </c>
      <c r="D490" s="208"/>
      <c r="E490" s="365"/>
    </row>
    <row r="491" spans="1:5" ht="25.5" hidden="1" x14ac:dyDescent="0.2">
      <c r="A491" s="364">
        <v>153</v>
      </c>
      <c r="B491" s="266" t="s">
        <v>82</v>
      </c>
      <c r="C491" s="246" t="s">
        <v>1583</v>
      </c>
      <c r="D491" s="208"/>
      <c r="E491" s="365"/>
    </row>
    <row r="492" spans="1:5" hidden="1" x14ac:dyDescent="0.2">
      <c r="A492" s="364">
        <v>154</v>
      </c>
      <c r="B492" s="266" t="s">
        <v>85</v>
      </c>
      <c r="C492" s="246" t="s">
        <v>1584</v>
      </c>
      <c r="D492" s="208"/>
      <c r="E492" s="365"/>
    </row>
    <row r="493" spans="1:5" hidden="1" x14ac:dyDescent="0.2">
      <c r="A493" s="364">
        <v>155</v>
      </c>
      <c r="B493" s="266" t="s">
        <v>88</v>
      </c>
      <c r="C493" s="246" t="s">
        <v>1585</v>
      </c>
      <c r="D493" s="208"/>
      <c r="E493" s="365"/>
    </row>
    <row r="494" spans="1:5" hidden="1" x14ac:dyDescent="0.2">
      <c r="A494" s="364">
        <v>156</v>
      </c>
      <c r="B494" s="266" t="s">
        <v>91</v>
      </c>
      <c r="C494" s="246" t="s">
        <v>1586</v>
      </c>
      <c r="D494" s="208"/>
      <c r="E494" s="365"/>
    </row>
    <row r="495" spans="1:5" hidden="1" x14ac:dyDescent="0.2">
      <c r="A495" s="364">
        <v>157</v>
      </c>
      <c r="B495" s="266" t="s">
        <v>94</v>
      </c>
      <c r="C495" s="246" t="s">
        <v>1587</v>
      </c>
      <c r="D495" s="208"/>
      <c r="E495" s="365"/>
    </row>
    <row r="496" spans="1:5" hidden="1" x14ac:dyDescent="0.2">
      <c r="A496" s="364">
        <v>158</v>
      </c>
      <c r="B496" s="266" t="s">
        <v>97</v>
      </c>
      <c r="C496" s="246" t="s">
        <v>1588</v>
      </c>
      <c r="D496" s="208"/>
      <c r="E496" s="365"/>
    </row>
    <row r="497" spans="1:8" hidden="1" x14ac:dyDescent="0.2">
      <c r="A497" s="364">
        <v>159</v>
      </c>
      <c r="B497" s="266" t="s">
        <v>100</v>
      </c>
      <c r="C497" s="246" t="s">
        <v>1589</v>
      </c>
      <c r="D497" s="208"/>
      <c r="E497" s="365"/>
    </row>
    <row r="498" spans="1:8" hidden="1" x14ac:dyDescent="0.2">
      <c r="A498" s="364">
        <v>160</v>
      </c>
      <c r="B498" s="266" t="s">
        <v>103</v>
      </c>
      <c r="C498" s="246" t="s">
        <v>1590</v>
      </c>
      <c r="D498" s="208"/>
      <c r="E498" s="365"/>
    </row>
    <row r="499" spans="1:8" x14ac:dyDescent="0.2">
      <c r="A499" s="375">
        <v>161</v>
      </c>
      <c r="B499" s="270" t="s">
        <v>1605</v>
      </c>
      <c r="C499" s="243" t="s">
        <v>990</v>
      </c>
      <c r="D499" s="254">
        <f>SUM(D500:D509)</f>
        <v>1769000</v>
      </c>
      <c r="E499" s="1063">
        <f>SUM(E500:E509)</f>
        <v>3068190</v>
      </c>
    </row>
    <row r="500" spans="1:8" x14ac:dyDescent="0.2">
      <c r="A500" s="364">
        <v>162</v>
      </c>
      <c r="B500" s="266" t="s">
        <v>76</v>
      </c>
      <c r="C500" s="246" t="s">
        <v>1591</v>
      </c>
      <c r="D500" s="208"/>
      <c r="E500" s="365">
        <f>SUM(F500:H500)</f>
        <v>169440</v>
      </c>
      <c r="F500" s="61">
        <v>84330</v>
      </c>
      <c r="H500" s="61">
        <v>85110</v>
      </c>
    </row>
    <row r="501" spans="1:8" x14ac:dyDescent="0.2">
      <c r="A501" s="364">
        <v>163</v>
      </c>
      <c r="B501" s="266" t="s">
        <v>79</v>
      </c>
      <c r="C501" s="246" t="s">
        <v>1592</v>
      </c>
      <c r="D501" s="208"/>
      <c r="E501" s="365"/>
    </row>
    <row r="502" spans="1:8" ht="25.5" x14ac:dyDescent="0.2">
      <c r="A502" s="364">
        <v>164</v>
      </c>
      <c r="B502" s="266" t="s">
        <v>82</v>
      </c>
      <c r="C502" s="246" t="s">
        <v>1593</v>
      </c>
      <c r="D502" s="208"/>
      <c r="E502" s="365"/>
    </row>
    <row r="503" spans="1:8" x14ac:dyDescent="0.2">
      <c r="A503" s="364">
        <v>165</v>
      </c>
      <c r="B503" s="266" t="s">
        <v>85</v>
      </c>
      <c r="C503" s="246" t="s">
        <v>1594</v>
      </c>
      <c r="D503" s="208"/>
      <c r="E503" s="365"/>
    </row>
    <row r="504" spans="1:8" x14ac:dyDescent="0.2">
      <c r="A504" s="364">
        <v>166</v>
      </c>
      <c r="B504" s="266" t="s">
        <v>88</v>
      </c>
      <c r="C504" s="246" t="s">
        <v>1595</v>
      </c>
      <c r="D504" s="208"/>
      <c r="E504" s="365"/>
    </row>
    <row r="505" spans="1:8" x14ac:dyDescent="0.2">
      <c r="A505" s="364">
        <v>167</v>
      </c>
      <c r="B505" s="266" t="s">
        <v>91</v>
      </c>
      <c r="C505" s="246" t="s">
        <v>1596</v>
      </c>
      <c r="D505" s="208"/>
      <c r="E505" s="365"/>
    </row>
    <row r="506" spans="1:8" x14ac:dyDescent="0.2">
      <c r="A506" s="364">
        <v>168</v>
      </c>
      <c r="B506" s="266" t="s">
        <v>94</v>
      </c>
      <c r="C506" s="246" t="s">
        <v>1597</v>
      </c>
      <c r="D506" s="208"/>
      <c r="E506" s="365">
        <v>540000</v>
      </c>
    </row>
    <row r="507" spans="1:8" x14ac:dyDescent="0.2">
      <c r="A507" s="364">
        <v>169</v>
      </c>
      <c r="B507" s="266" t="s">
        <v>97</v>
      </c>
      <c r="C507" s="246" t="s">
        <v>1598</v>
      </c>
      <c r="D507" s="208">
        <v>1769000</v>
      </c>
      <c r="E507" s="365">
        <v>1818750</v>
      </c>
    </row>
    <row r="508" spans="1:8" x14ac:dyDescent="0.2">
      <c r="A508" s="364">
        <v>170</v>
      </c>
      <c r="B508" s="266" t="s">
        <v>100</v>
      </c>
      <c r="C508" s="246" t="s">
        <v>1599</v>
      </c>
      <c r="D508" s="208"/>
      <c r="E508" s="365">
        <v>540000</v>
      </c>
    </row>
    <row r="509" spans="1:8" x14ac:dyDescent="0.2">
      <c r="A509" s="364">
        <v>171</v>
      </c>
      <c r="B509" s="266" t="s">
        <v>103</v>
      </c>
      <c r="C509" s="246" t="s">
        <v>1600</v>
      </c>
      <c r="D509" s="208"/>
      <c r="E509" s="365"/>
    </row>
    <row r="510" spans="1:8" ht="25.5" x14ac:dyDescent="0.2">
      <c r="A510" s="375">
        <v>172</v>
      </c>
      <c r="B510" s="270" t="s">
        <v>1604</v>
      </c>
      <c r="C510" s="243" t="s">
        <v>991</v>
      </c>
      <c r="D510" s="254"/>
      <c r="E510" s="390"/>
    </row>
    <row r="511" spans="1:8" ht="25.5" hidden="1" x14ac:dyDescent="0.2">
      <c r="A511" s="364">
        <v>173</v>
      </c>
      <c r="B511" s="266" t="s">
        <v>992</v>
      </c>
      <c r="C511" s="246" t="s">
        <v>1601</v>
      </c>
      <c r="D511" s="208"/>
      <c r="E511" s="365"/>
    </row>
    <row r="512" spans="1:8" ht="25.5" x14ac:dyDescent="0.2">
      <c r="A512" s="375">
        <v>174</v>
      </c>
      <c r="B512" s="242" t="s">
        <v>1603</v>
      </c>
      <c r="C512" s="243" t="s">
        <v>993</v>
      </c>
      <c r="D512" s="254"/>
      <c r="E512" s="390"/>
    </row>
    <row r="513" spans="1:5" hidden="1" x14ac:dyDescent="0.2">
      <c r="A513" s="364">
        <v>175</v>
      </c>
      <c r="B513" s="392" t="s">
        <v>594</v>
      </c>
      <c r="C513" s="246" t="s">
        <v>994</v>
      </c>
      <c r="D513" s="208"/>
      <c r="E513" s="365"/>
    </row>
    <row r="514" spans="1:5" hidden="1" x14ac:dyDescent="0.2">
      <c r="A514" s="364">
        <v>176</v>
      </c>
      <c r="B514" s="392" t="s">
        <v>596</v>
      </c>
      <c r="C514" s="246" t="s">
        <v>995</v>
      </c>
      <c r="D514" s="208"/>
      <c r="E514" s="365"/>
    </row>
    <row r="515" spans="1:5" hidden="1" x14ac:dyDescent="0.2">
      <c r="A515" s="364">
        <v>177</v>
      </c>
      <c r="B515" s="392" t="s">
        <v>598</v>
      </c>
      <c r="C515" s="246" t="s">
        <v>996</v>
      </c>
      <c r="D515" s="208"/>
      <c r="E515" s="365"/>
    </row>
    <row r="516" spans="1:5" hidden="1" x14ac:dyDescent="0.2">
      <c r="A516" s="364">
        <v>178</v>
      </c>
      <c r="B516" s="392" t="s">
        <v>600</v>
      </c>
      <c r="C516" s="246" t="s">
        <v>997</v>
      </c>
      <c r="D516" s="208"/>
      <c r="E516" s="365"/>
    </row>
    <row r="517" spans="1:5" hidden="1" x14ac:dyDescent="0.2">
      <c r="A517" s="364">
        <v>179</v>
      </c>
      <c r="B517" s="392" t="s">
        <v>602</v>
      </c>
      <c r="C517" s="246" t="s">
        <v>998</v>
      </c>
      <c r="D517" s="208"/>
      <c r="E517" s="365"/>
    </row>
    <row r="518" spans="1:5" hidden="1" x14ac:dyDescent="0.2">
      <c r="A518" s="364">
        <v>180</v>
      </c>
      <c r="B518" s="392" t="s">
        <v>604</v>
      </c>
      <c r="C518" s="246" t="s">
        <v>999</v>
      </c>
      <c r="D518" s="208"/>
      <c r="E518" s="365"/>
    </row>
    <row r="519" spans="1:5" hidden="1" x14ac:dyDescent="0.2">
      <c r="A519" s="364">
        <v>181</v>
      </c>
      <c r="B519" s="392" t="s">
        <v>606</v>
      </c>
      <c r="C519" s="246" t="s">
        <v>1000</v>
      </c>
      <c r="D519" s="208"/>
      <c r="E519" s="365"/>
    </row>
    <row r="520" spans="1:5" hidden="1" x14ac:dyDescent="0.2">
      <c r="A520" s="364">
        <v>182</v>
      </c>
      <c r="B520" s="392" t="s">
        <v>608</v>
      </c>
      <c r="C520" s="246" t="s">
        <v>1001</v>
      </c>
      <c r="D520" s="208"/>
      <c r="E520" s="365"/>
    </row>
    <row r="521" spans="1:5" hidden="1" x14ac:dyDescent="0.2">
      <c r="A521" s="364">
        <v>183</v>
      </c>
      <c r="B521" s="392" t="s">
        <v>610</v>
      </c>
      <c r="C521" s="246" t="s">
        <v>1002</v>
      </c>
      <c r="D521" s="208"/>
      <c r="E521" s="365"/>
    </row>
    <row r="522" spans="1:5" hidden="1" x14ac:dyDescent="0.2">
      <c r="A522" s="364">
        <v>184</v>
      </c>
      <c r="B522" s="392" t="s">
        <v>612</v>
      </c>
      <c r="C522" s="246" t="s">
        <v>1003</v>
      </c>
      <c r="D522" s="208"/>
      <c r="E522" s="365"/>
    </row>
    <row r="523" spans="1:5" hidden="1" x14ac:dyDescent="0.2">
      <c r="A523" s="364">
        <v>185</v>
      </c>
      <c r="B523" s="392" t="s">
        <v>614</v>
      </c>
      <c r="C523" s="246" t="s">
        <v>1004</v>
      </c>
      <c r="D523" s="208"/>
      <c r="E523" s="365"/>
    </row>
    <row r="524" spans="1:5" x14ac:dyDescent="0.2">
      <c r="A524" s="375">
        <v>186</v>
      </c>
      <c r="B524" s="242" t="s">
        <v>1005</v>
      </c>
      <c r="C524" s="243" t="s">
        <v>1006</v>
      </c>
      <c r="D524" s="254"/>
      <c r="E524" s="390"/>
    </row>
    <row r="525" spans="1:5" x14ac:dyDescent="0.2">
      <c r="A525" s="375">
        <v>187</v>
      </c>
      <c r="B525" s="242" t="s">
        <v>1007</v>
      </c>
      <c r="C525" s="243" t="s">
        <v>1008</v>
      </c>
      <c r="D525" s="254"/>
      <c r="E525" s="390"/>
    </row>
    <row r="526" spans="1:5" x14ac:dyDescent="0.2">
      <c r="A526" s="375">
        <v>188</v>
      </c>
      <c r="B526" s="242" t="s">
        <v>1009</v>
      </c>
      <c r="C526" s="243" t="s">
        <v>1010</v>
      </c>
      <c r="D526" s="254"/>
      <c r="E526" s="390"/>
    </row>
    <row r="527" spans="1:5" x14ac:dyDescent="0.2">
      <c r="A527" s="375">
        <v>189</v>
      </c>
      <c r="B527" s="242" t="s">
        <v>1602</v>
      </c>
      <c r="C527" s="243" t="s">
        <v>1011</v>
      </c>
      <c r="D527" s="254">
        <f>SUM(D528,D529,D530,D538,D539,D540,D541,D542,D543,D544)</f>
        <v>139298000</v>
      </c>
      <c r="E527" s="390">
        <f>SUM(E528,E529,E530,E538,E539,E540,E541,E542,E543,E544)</f>
        <v>222502640</v>
      </c>
    </row>
    <row r="528" spans="1:5" x14ac:dyDescent="0.2">
      <c r="A528" s="364">
        <v>190</v>
      </c>
      <c r="B528" s="392" t="s">
        <v>594</v>
      </c>
      <c r="C528" s="246" t="s">
        <v>1012</v>
      </c>
      <c r="D528" s="208">
        <v>800000</v>
      </c>
      <c r="E528" s="365">
        <v>2800000</v>
      </c>
    </row>
    <row r="529" spans="1:33" x14ac:dyDescent="0.2">
      <c r="A529" s="364">
        <v>191</v>
      </c>
      <c r="B529" s="392" t="s">
        <v>596</v>
      </c>
      <c r="C529" s="246" t="s">
        <v>1013</v>
      </c>
      <c r="D529" s="208"/>
      <c r="E529" s="365">
        <v>175440</v>
      </c>
    </row>
    <row r="530" spans="1:33" x14ac:dyDescent="0.2">
      <c r="A530" s="364">
        <v>192</v>
      </c>
      <c r="B530" s="392" t="s">
        <v>598</v>
      </c>
      <c r="C530" s="246" t="s">
        <v>1014</v>
      </c>
      <c r="D530" s="208">
        <v>25000000</v>
      </c>
      <c r="E530" s="1064">
        <f>SUM(E531:E537)</f>
        <v>49630000</v>
      </c>
      <c r="F530" s="61">
        <v>49630000</v>
      </c>
    </row>
    <row r="531" spans="1:33" x14ac:dyDescent="0.2">
      <c r="A531" s="364"/>
      <c r="B531" s="393" t="s">
        <v>1530</v>
      </c>
      <c r="C531" s="246"/>
      <c r="D531" s="208">
        <v>10000000</v>
      </c>
      <c r="E531" s="365">
        <v>10000000</v>
      </c>
    </row>
    <row r="532" spans="1:33" x14ac:dyDescent="0.2">
      <c r="A532" s="364"/>
      <c r="B532" s="393" t="s">
        <v>1531</v>
      </c>
      <c r="C532" s="246"/>
      <c r="D532" s="208">
        <v>10000000</v>
      </c>
      <c r="E532" s="365">
        <v>10000000</v>
      </c>
    </row>
    <row r="533" spans="1:33" x14ac:dyDescent="0.2">
      <c r="A533" s="364"/>
      <c r="B533" s="393" t="s">
        <v>1532</v>
      </c>
      <c r="C533" s="246"/>
      <c r="D533" s="208">
        <v>5000000</v>
      </c>
      <c r="E533" s="365">
        <v>5000000</v>
      </c>
    </row>
    <row r="534" spans="1:33" x14ac:dyDescent="0.2">
      <c r="A534" s="364"/>
      <c r="B534" s="393" t="s">
        <v>1641</v>
      </c>
      <c r="C534" s="246"/>
      <c r="D534" s="208"/>
      <c r="E534" s="365">
        <v>8000000</v>
      </c>
    </row>
    <row r="535" spans="1:33" ht="25.5" x14ac:dyDescent="0.2">
      <c r="A535" s="364"/>
      <c r="B535" s="393" t="s">
        <v>1697</v>
      </c>
      <c r="C535" s="246"/>
      <c r="D535" s="208">
        <v>0</v>
      </c>
      <c r="E535" s="365">
        <v>4500000</v>
      </c>
      <c r="F535" s="61" t="s">
        <v>1805</v>
      </c>
    </row>
    <row r="536" spans="1:33" s="80" customFormat="1" x14ac:dyDescent="0.2">
      <c r="A536" s="364"/>
      <c r="B536" s="394" t="s">
        <v>1533</v>
      </c>
      <c r="C536" s="395"/>
      <c r="D536" s="395"/>
      <c r="E536" s="365">
        <v>2200000</v>
      </c>
      <c r="F536" s="81"/>
      <c r="G536" s="82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</row>
    <row r="537" spans="1:33" s="80" customFormat="1" x14ac:dyDescent="0.2">
      <c r="A537" s="364"/>
      <c r="B537" s="394" t="s">
        <v>1751</v>
      </c>
      <c r="C537" s="395"/>
      <c r="D537" s="395"/>
      <c r="E537" s="1054">
        <v>9930000</v>
      </c>
      <c r="F537" s="81"/>
      <c r="G537" s="82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</row>
    <row r="538" spans="1:33" x14ac:dyDescent="0.2">
      <c r="A538" s="364">
        <v>193</v>
      </c>
      <c r="B538" s="392" t="s">
        <v>600</v>
      </c>
      <c r="C538" s="246" t="s">
        <v>1015</v>
      </c>
      <c r="D538" s="208"/>
      <c r="E538" s="365">
        <v>0</v>
      </c>
    </row>
    <row r="539" spans="1:33" x14ac:dyDescent="0.2">
      <c r="A539" s="364">
        <v>194</v>
      </c>
      <c r="B539" s="392" t="s">
        <v>602</v>
      </c>
      <c r="C539" s="246" t="s">
        <v>1016</v>
      </c>
      <c r="D539" s="208"/>
      <c r="E539" s="396">
        <v>0</v>
      </c>
    </row>
    <row r="540" spans="1:33" x14ac:dyDescent="0.2">
      <c r="A540" s="364">
        <v>195</v>
      </c>
      <c r="B540" s="392" t="s">
        <v>604</v>
      </c>
      <c r="C540" s="246" t="s">
        <v>1017</v>
      </c>
      <c r="D540" s="208"/>
      <c r="E540" s="365"/>
    </row>
    <row r="541" spans="1:33" x14ac:dyDescent="0.2">
      <c r="A541" s="364">
        <v>196</v>
      </c>
      <c r="B541" s="392" t="s">
        <v>1696</v>
      </c>
      <c r="C541" s="246" t="s">
        <v>1018</v>
      </c>
      <c r="D541" s="208">
        <v>113498000</v>
      </c>
      <c r="E541" s="365">
        <v>168897200</v>
      </c>
      <c r="F541" s="61">
        <v>8000000</v>
      </c>
    </row>
    <row r="542" spans="1:33" x14ac:dyDescent="0.2">
      <c r="A542" s="364">
        <v>197</v>
      </c>
      <c r="B542" s="392" t="s">
        <v>608</v>
      </c>
      <c r="C542" s="246" t="s">
        <v>1019</v>
      </c>
      <c r="D542" s="208"/>
      <c r="E542" s="365"/>
    </row>
    <row r="543" spans="1:33" x14ac:dyDescent="0.2">
      <c r="A543" s="364">
        <v>198</v>
      </c>
      <c r="B543" s="392" t="s">
        <v>612</v>
      </c>
      <c r="C543" s="246" t="s">
        <v>1020</v>
      </c>
      <c r="D543" s="208"/>
      <c r="E543" s="365"/>
    </row>
    <row r="544" spans="1:33" x14ac:dyDescent="0.2">
      <c r="A544" s="364">
        <v>199</v>
      </c>
      <c r="B544" s="392" t="s">
        <v>614</v>
      </c>
      <c r="C544" s="246" t="s">
        <v>1021</v>
      </c>
      <c r="D544" s="208">
        <v>0</v>
      </c>
      <c r="E544" s="365">
        <f>SUM(E546,E545)</f>
        <v>1000000</v>
      </c>
    </row>
    <row r="545" spans="1:33" x14ac:dyDescent="0.2">
      <c r="A545" s="364"/>
      <c r="B545" s="393" t="s">
        <v>1750</v>
      </c>
      <c r="C545" s="246"/>
      <c r="D545" s="208"/>
      <c r="E545" s="365">
        <v>300000</v>
      </c>
    </row>
    <row r="546" spans="1:33" x14ac:dyDescent="0.2">
      <c r="A546" s="364"/>
      <c r="B546" s="393" t="s">
        <v>1393</v>
      </c>
      <c r="C546" s="246"/>
      <c r="D546" s="208">
        <v>0</v>
      </c>
      <c r="E546" s="365">
        <v>700000</v>
      </c>
    </row>
    <row r="547" spans="1:33" s="64" customFormat="1" x14ac:dyDescent="0.2">
      <c r="A547" s="375">
        <v>200</v>
      </c>
      <c r="B547" s="242" t="s">
        <v>1022</v>
      </c>
      <c r="C547" s="243" t="s">
        <v>1023</v>
      </c>
      <c r="D547" s="254">
        <f>SUM(D548:D549)</f>
        <v>328217793</v>
      </c>
      <c r="E547" s="390">
        <f>SUM(E548:E549)</f>
        <v>308057069</v>
      </c>
      <c r="F547" s="61"/>
      <c r="G547" s="60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</row>
    <row r="548" spans="1:33" x14ac:dyDescent="0.2">
      <c r="A548" s="375"/>
      <c r="B548" s="392" t="s">
        <v>1024</v>
      </c>
      <c r="C548" s="243" t="s">
        <v>1025</v>
      </c>
      <c r="D548" s="254">
        <f>SUM(tartalékok!B9)</f>
        <v>157088793</v>
      </c>
      <c r="E548" s="390">
        <f>SUM(tartalékok!C9)</f>
        <v>153602269</v>
      </c>
    </row>
    <row r="549" spans="1:33" x14ac:dyDescent="0.2">
      <c r="A549" s="376"/>
      <c r="B549" s="392" t="s">
        <v>1026</v>
      </c>
      <c r="C549" s="243" t="s">
        <v>1027</v>
      </c>
      <c r="D549" s="208">
        <f>SUM(tartalékok!B10)</f>
        <v>171129000</v>
      </c>
      <c r="E549" s="365">
        <f>SUM(tartalékok!C10)</f>
        <v>154454800</v>
      </c>
    </row>
    <row r="550" spans="1:33" s="91" customFormat="1" ht="25.5" customHeight="1" thickBot="1" x14ac:dyDescent="0.25">
      <c r="A550" s="369">
        <v>201</v>
      </c>
      <c r="B550" s="370" t="s">
        <v>1471</v>
      </c>
      <c r="C550" s="370" t="s">
        <v>1028</v>
      </c>
      <c r="D550" s="371">
        <f>SUM(D469+D474+D476+D477+D488+D499+D510+D512+D524+D525+D526+D527+D547)</f>
        <v>469284793</v>
      </c>
      <c r="E550" s="372">
        <f>SUM(E469+E474+E476+E477+E488+E499+E510+E512+E524+E525+E526+E527+E547)</f>
        <v>535268466</v>
      </c>
      <c r="F550" s="89"/>
      <c r="G550" s="90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</row>
    <row r="551" spans="1:33" s="117" customFormat="1" ht="14.25" thickTop="1" thickBot="1" x14ac:dyDescent="0.25">
      <c r="A551" s="134"/>
      <c r="B551" s="125"/>
      <c r="C551" s="125"/>
      <c r="D551" s="126"/>
      <c r="E551" s="126"/>
      <c r="F551" s="115"/>
      <c r="G551" s="116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115"/>
    </row>
    <row r="552" spans="1:33" ht="13.5" thickTop="1" x14ac:dyDescent="0.2">
      <c r="A552" s="357">
        <v>202</v>
      </c>
      <c r="B552" s="358" t="s">
        <v>1029</v>
      </c>
      <c r="C552" s="359" t="s">
        <v>1030</v>
      </c>
      <c r="D552" s="399">
        <v>0</v>
      </c>
      <c r="E552" s="940">
        <f>SUM(E553:E554)</f>
        <v>2580000</v>
      </c>
      <c r="F552" s="61" t="s">
        <v>1761</v>
      </c>
    </row>
    <row r="553" spans="1:33" x14ac:dyDescent="0.2">
      <c r="A553" s="1008"/>
      <c r="B553" s="1023" t="s">
        <v>1692</v>
      </c>
      <c r="C553" s="1009"/>
      <c r="D553" s="1024">
        <v>0</v>
      </c>
      <c r="E553" s="374">
        <f>SUM(G553/1.27)</f>
        <v>900000</v>
      </c>
      <c r="F553" s="81">
        <f>SUM(E553*0.27)</f>
        <v>243000.00000000003</v>
      </c>
      <c r="G553" s="60">
        <v>1143000</v>
      </c>
    </row>
    <row r="554" spans="1:33" s="80" customFormat="1" x14ac:dyDescent="0.2">
      <c r="A554" s="378"/>
      <c r="B554" s="353" t="s">
        <v>1642</v>
      </c>
      <c r="C554" s="380"/>
      <c r="D554" s="381">
        <v>0</v>
      </c>
      <c r="E554" s="374">
        <f>SUM(G554/1.27)</f>
        <v>1680000</v>
      </c>
      <c r="F554" s="81">
        <f>SUM(E554*0.27)</f>
        <v>453600.00000000006</v>
      </c>
      <c r="G554" s="82">
        <v>2133600</v>
      </c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</row>
    <row r="555" spans="1:33" x14ac:dyDescent="0.2">
      <c r="A555" s="362">
        <v>203</v>
      </c>
      <c r="B555" s="152" t="s">
        <v>1615</v>
      </c>
      <c r="C555" s="149" t="s">
        <v>1031</v>
      </c>
      <c r="D555" s="150">
        <f>SUM(D556:D588)</f>
        <v>112382000</v>
      </c>
      <c r="E555" s="384">
        <f>SUM(E556:E588)</f>
        <v>104623029.11811024</v>
      </c>
      <c r="H555" s="1046">
        <v>104623029</v>
      </c>
      <c r="I555" s="61">
        <f>H555-E555</f>
        <v>-0.11811023950576782</v>
      </c>
    </row>
    <row r="556" spans="1:33" s="80" customFormat="1" x14ac:dyDescent="0.2">
      <c r="A556" s="376" t="s">
        <v>1032</v>
      </c>
      <c r="B556" s="353" t="s">
        <v>1033</v>
      </c>
      <c r="C556" s="246"/>
      <c r="D556" s="377">
        <v>9906000</v>
      </c>
      <c r="E556" s="374">
        <f t="shared" ref="E556:E561" si="1">SUM(G556/1.27)</f>
        <v>7800000</v>
      </c>
      <c r="F556" s="81">
        <f t="shared" ref="F556:F561" si="2">SUM(E556*0.27)</f>
        <v>2106000</v>
      </c>
      <c r="G556" s="82">
        <v>9906000</v>
      </c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</row>
    <row r="557" spans="1:33" s="80" customFormat="1" ht="38.25" x14ac:dyDescent="0.2">
      <c r="A557" s="378"/>
      <c r="B557" s="379" t="s">
        <v>1034</v>
      </c>
      <c r="C557" s="380"/>
      <c r="D557" s="381">
        <v>35000000</v>
      </c>
      <c r="E557" s="374">
        <f t="shared" si="1"/>
        <v>27559055.118110236</v>
      </c>
      <c r="F557" s="82">
        <f>SUM(E557*0.27)</f>
        <v>7440944.8818897642</v>
      </c>
      <c r="G557" s="82">
        <v>35000000</v>
      </c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</row>
    <row r="558" spans="1:33" s="80" customFormat="1" x14ac:dyDescent="0.2">
      <c r="A558" s="378"/>
      <c r="B558" s="379" t="s">
        <v>1670</v>
      </c>
      <c r="C558" s="380"/>
      <c r="D558" s="381">
        <v>0</v>
      </c>
      <c r="E558" s="374">
        <f t="shared" ref="E558" si="3">SUM(G558/1.27)</f>
        <v>496945.66929133859</v>
      </c>
      <c r="F558" s="82">
        <f t="shared" ref="F558" si="4">SUM(E558*0.27)</f>
        <v>134175.33070866144</v>
      </c>
      <c r="G558" s="82">
        <v>631121</v>
      </c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</row>
    <row r="559" spans="1:33" s="80" customFormat="1" x14ac:dyDescent="0.2">
      <c r="A559" s="378"/>
      <c r="B559" s="379" t="s">
        <v>1680</v>
      </c>
      <c r="C559" s="380"/>
      <c r="D559" s="381">
        <v>0</v>
      </c>
      <c r="E559" s="1060">
        <f t="shared" ref="E559" si="5">SUM(G559/1.27)</f>
        <v>157480.31496062991</v>
      </c>
      <c r="F559" s="82">
        <f t="shared" ref="F559" si="6">SUM(E559*0.27)</f>
        <v>42519.685039370081</v>
      </c>
      <c r="G559" s="82">
        <v>200000</v>
      </c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</row>
    <row r="560" spans="1:33" s="80" customFormat="1" ht="25.5" x14ac:dyDescent="0.2">
      <c r="A560" s="378"/>
      <c r="B560" s="379" t="s">
        <v>1035</v>
      </c>
      <c r="C560" s="380"/>
      <c r="D560" s="381">
        <v>44000000</v>
      </c>
      <c r="E560" s="374">
        <f t="shared" si="1"/>
        <v>34645669.291338585</v>
      </c>
      <c r="F560" s="82">
        <f t="shared" si="2"/>
        <v>9354330.7086614184</v>
      </c>
      <c r="G560" s="82">
        <v>44000000</v>
      </c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</row>
    <row r="561" spans="1:33" s="80" customFormat="1" ht="25.5" x14ac:dyDescent="0.2">
      <c r="A561" s="378"/>
      <c r="B561" s="379" t="s">
        <v>1036</v>
      </c>
      <c r="C561" s="380"/>
      <c r="D561" s="381">
        <v>21976000</v>
      </c>
      <c r="E561" s="374">
        <f t="shared" si="1"/>
        <v>17303937.007874016</v>
      </c>
      <c r="F561" s="82">
        <f t="shared" si="2"/>
        <v>4672062.9921259843</v>
      </c>
      <c r="G561" s="82">
        <v>21976000</v>
      </c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</row>
    <row r="562" spans="1:33" s="80" customFormat="1" x14ac:dyDescent="0.2">
      <c r="A562" s="378"/>
      <c r="B562" s="353" t="s">
        <v>1152</v>
      </c>
      <c r="C562" s="380"/>
      <c r="D562" s="381">
        <v>0</v>
      </c>
      <c r="E562" s="374">
        <f>SUM(G562/1.27)</f>
        <v>2329921.2598425196</v>
      </c>
      <c r="F562" s="81">
        <f>SUM(E562*0.27)</f>
        <v>629078.74015748035</v>
      </c>
      <c r="G562" s="82">
        <v>2959000</v>
      </c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</row>
    <row r="563" spans="1:33" s="80" customFormat="1" x14ac:dyDescent="0.2">
      <c r="A563" s="378"/>
      <c r="B563" s="353" t="s">
        <v>1644</v>
      </c>
      <c r="C563" s="380"/>
      <c r="D563" s="381">
        <v>0</v>
      </c>
      <c r="E563" s="374">
        <f>SUM(G563/1.27)</f>
        <v>4300000</v>
      </c>
      <c r="F563" s="81">
        <f>SUM(E563*0.27)</f>
        <v>1161000</v>
      </c>
      <c r="G563" s="82">
        <v>5461000</v>
      </c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</row>
    <row r="564" spans="1:33" s="80" customFormat="1" x14ac:dyDescent="0.2">
      <c r="A564" s="378"/>
      <c r="B564" s="353" t="s">
        <v>1528</v>
      </c>
      <c r="C564" s="380"/>
      <c r="D564" s="381">
        <v>0</v>
      </c>
      <c r="E564" s="374">
        <v>395000</v>
      </c>
      <c r="F564" s="81"/>
      <c r="G564" s="82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</row>
    <row r="565" spans="1:33" s="80" customFormat="1" x14ac:dyDescent="0.2">
      <c r="A565" s="378"/>
      <c r="B565" s="353" t="s">
        <v>1686</v>
      </c>
      <c r="C565" s="380"/>
      <c r="D565" s="381">
        <v>0</v>
      </c>
      <c r="E565" s="1060">
        <f>SUM(G565/1.27)</f>
        <v>250000</v>
      </c>
      <c r="F565" s="81">
        <f>SUM(E565*0.27)</f>
        <v>67500</v>
      </c>
      <c r="G565" s="82">
        <v>317500</v>
      </c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</row>
    <row r="566" spans="1:33" s="80" customFormat="1" ht="25.5" x14ac:dyDescent="0.2">
      <c r="A566" s="1013"/>
      <c r="B566" s="1014" t="s">
        <v>1395</v>
      </c>
      <c r="C566" s="380"/>
      <c r="D566" s="381">
        <v>0</v>
      </c>
      <c r="E566" s="374">
        <f>SUM(G566/1.27)</f>
        <v>3695275.5905511812</v>
      </c>
      <c r="F566" s="81">
        <f>SUM(E566*0.27)</f>
        <v>997724.409448819</v>
      </c>
      <c r="G566" s="82">
        <v>4693000</v>
      </c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</row>
    <row r="567" spans="1:33" s="80" customFormat="1" x14ac:dyDescent="0.2">
      <c r="A567" s="378"/>
      <c r="B567" s="353" t="s">
        <v>1529</v>
      </c>
      <c r="C567" s="380"/>
      <c r="D567" s="381">
        <v>0</v>
      </c>
      <c r="E567" s="374">
        <v>30000</v>
      </c>
      <c r="F567" s="81"/>
      <c r="G567" s="82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</row>
    <row r="568" spans="1:33" s="80" customFormat="1" x14ac:dyDescent="0.2">
      <c r="A568" s="1013"/>
      <c r="B568" s="1014" t="s">
        <v>1388</v>
      </c>
      <c r="C568" s="380"/>
      <c r="D568" s="381">
        <v>0</v>
      </c>
      <c r="E568" s="374">
        <f>SUM(G568/1.27)</f>
        <v>2800000</v>
      </c>
      <c r="F568" s="81">
        <f>SUM(E568*0.27)</f>
        <v>756000</v>
      </c>
      <c r="G568" s="82">
        <v>3556000</v>
      </c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</row>
    <row r="569" spans="1:33" s="80" customFormat="1" x14ac:dyDescent="0.2">
      <c r="A569" s="378"/>
      <c r="B569" s="353" t="s">
        <v>1643</v>
      </c>
      <c r="C569" s="380"/>
      <c r="D569" s="381">
        <v>0</v>
      </c>
      <c r="E569" s="374">
        <f>SUM(G569/1.27)</f>
        <v>275000</v>
      </c>
      <c r="F569" s="81">
        <f>SUM(E569*0.27)</f>
        <v>74250</v>
      </c>
      <c r="G569" s="82">
        <v>349250</v>
      </c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</row>
    <row r="570" spans="1:33" s="80" customFormat="1" x14ac:dyDescent="0.2">
      <c r="A570" s="378"/>
      <c r="B570" s="353" t="s">
        <v>1153</v>
      </c>
      <c r="C570" s="380"/>
      <c r="D570" s="381">
        <v>0</v>
      </c>
      <c r="E570" s="374">
        <f t="shared" ref="E570:E581" si="7">SUM(G570/1.27)</f>
        <v>2600000</v>
      </c>
      <c r="F570" s="81">
        <f t="shared" ref="F570:F581" si="8">SUM(E570*0.27)</f>
        <v>702000</v>
      </c>
      <c r="G570" s="82">
        <v>3302000</v>
      </c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</row>
    <row r="571" spans="1:33" s="80" customFormat="1" x14ac:dyDescent="0.2">
      <c r="A571" s="378"/>
      <c r="B571" s="353" t="s">
        <v>1163</v>
      </c>
      <c r="C571" s="380"/>
      <c r="D571" s="381">
        <v>0</v>
      </c>
      <c r="E571" s="374">
        <f t="shared" si="7"/>
        <v>3937007.874015748</v>
      </c>
      <c r="F571" s="81">
        <f t="shared" si="8"/>
        <v>1062992.125984252</v>
      </c>
      <c r="G571" s="82">
        <v>5000000</v>
      </c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</row>
    <row r="572" spans="1:33" s="80" customFormat="1" x14ac:dyDescent="0.2">
      <c r="A572" s="378"/>
      <c r="B572" s="353" t="s">
        <v>1543</v>
      </c>
      <c r="C572" s="380"/>
      <c r="D572" s="381">
        <v>0</v>
      </c>
      <c r="E572" s="374">
        <f t="shared" si="7"/>
        <v>4265605.5118110236</v>
      </c>
      <c r="F572" s="81">
        <f t="shared" si="8"/>
        <v>1151713.4881889764</v>
      </c>
      <c r="G572" s="82">
        <v>5417319</v>
      </c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</row>
    <row r="573" spans="1:33" s="103" customFormat="1" ht="25.5" x14ac:dyDescent="0.2">
      <c r="A573" s="378"/>
      <c r="B573" s="353" t="s">
        <v>1560</v>
      </c>
      <c r="C573" s="380"/>
      <c r="D573" s="381">
        <v>0</v>
      </c>
      <c r="E573" s="374">
        <f t="shared" si="7"/>
        <v>540000</v>
      </c>
      <c r="F573" s="82">
        <f t="shared" si="8"/>
        <v>145800</v>
      </c>
      <c r="G573" s="82">
        <v>685800</v>
      </c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</row>
    <row r="574" spans="1:33" s="103" customFormat="1" x14ac:dyDescent="0.2">
      <c r="A574" s="378"/>
      <c r="B574" s="353" t="s">
        <v>1561</v>
      </c>
      <c r="C574" s="380"/>
      <c r="D574" s="381">
        <v>0</v>
      </c>
      <c r="E574" s="374">
        <f t="shared" si="7"/>
        <v>1420000</v>
      </c>
      <c r="F574" s="82">
        <f t="shared" si="8"/>
        <v>383400</v>
      </c>
      <c r="G574" s="82">
        <v>1803400</v>
      </c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</row>
    <row r="575" spans="1:33" s="103" customFormat="1" x14ac:dyDescent="0.2">
      <c r="A575" s="378"/>
      <c r="B575" s="353" t="s">
        <v>1688</v>
      </c>
      <c r="C575" s="380"/>
      <c r="D575" s="381">
        <v>0</v>
      </c>
      <c r="E575" s="1060">
        <f t="shared" si="7"/>
        <v>151750.39370078739</v>
      </c>
      <c r="F575" s="82">
        <f t="shared" si="8"/>
        <v>40972.606299212595</v>
      </c>
      <c r="G575" s="82">
        <v>192723</v>
      </c>
      <c r="H575" s="1061" t="s">
        <v>1760</v>
      </c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</row>
    <row r="576" spans="1:33" s="103" customFormat="1" x14ac:dyDescent="0.2">
      <c r="A576" s="378"/>
      <c r="B576" s="353" t="s">
        <v>1689</v>
      </c>
      <c r="C576" s="380"/>
      <c r="D576" s="381">
        <v>0</v>
      </c>
      <c r="E576" s="374">
        <f t="shared" si="7"/>
        <v>102362.20472440944</v>
      </c>
      <c r="F576" s="82">
        <f t="shared" si="8"/>
        <v>27637.79527559055</v>
      </c>
      <c r="G576" s="82">
        <v>130000</v>
      </c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</row>
    <row r="577" spans="1:33 16384:16384" s="103" customFormat="1" x14ac:dyDescent="0.2">
      <c r="A577" s="378"/>
      <c r="B577" s="353" t="s">
        <v>1690</v>
      </c>
      <c r="C577" s="380"/>
      <c r="D577" s="381">
        <v>0</v>
      </c>
      <c r="E577" s="374">
        <f t="shared" si="7"/>
        <v>157480.31496062991</v>
      </c>
      <c r="F577" s="82">
        <f t="shared" si="8"/>
        <v>42519.685039370081</v>
      </c>
      <c r="G577" s="82">
        <v>200000</v>
      </c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</row>
    <row r="578" spans="1:33 16384:16384" s="103" customFormat="1" x14ac:dyDescent="0.2">
      <c r="A578" s="378"/>
      <c r="B578" s="353" t="s">
        <v>1694</v>
      </c>
      <c r="C578" s="380"/>
      <c r="D578" s="381">
        <v>0</v>
      </c>
      <c r="E578" s="374">
        <f t="shared" si="7"/>
        <v>480314.96062992123</v>
      </c>
      <c r="F578" s="82">
        <f t="shared" si="8"/>
        <v>129685.03937007874</v>
      </c>
      <c r="G578" s="82">
        <v>610000</v>
      </c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</row>
    <row r="579" spans="1:33 16384:16384" s="103" customFormat="1" x14ac:dyDescent="0.2">
      <c r="A579" s="378"/>
      <c r="B579" s="353" t="s">
        <v>1691</v>
      </c>
      <c r="C579" s="380"/>
      <c r="D579" s="381">
        <v>0</v>
      </c>
      <c r="E579" s="374">
        <f t="shared" si="7"/>
        <v>786885.03937007871</v>
      </c>
      <c r="F579" s="82">
        <f t="shared" si="8"/>
        <v>212458.96062992126</v>
      </c>
      <c r="G579" s="82">
        <v>999344</v>
      </c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XFD579" s="1025">
        <f>SUM(G579:XFC579)</f>
        <v>999344</v>
      </c>
    </row>
    <row r="580" spans="1:33 16384:16384" s="103" customFormat="1" x14ac:dyDescent="0.2">
      <c r="A580" s="378"/>
      <c r="B580" s="353" t="s">
        <v>1698</v>
      </c>
      <c r="C580" s="380"/>
      <c r="D580" s="381">
        <v>0</v>
      </c>
      <c r="E580" s="374">
        <f t="shared" si="7"/>
        <v>1195464.5669291338</v>
      </c>
      <c r="F580" s="82">
        <f t="shared" si="8"/>
        <v>322775.43307086616</v>
      </c>
      <c r="G580" s="82">
        <v>1518240</v>
      </c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XFD580" s="1025"/>
    </row>
    <row r="581" spans="1:33 16384:16384" s="103" customFormat="1" x14ac:dyDescent="0.2">
      <c r="A581" s="378"/>
      <c r="B581" s="353" t="s">
        <v>1695</v>
      </c>
      <c r="C581" s="380"/>
      <c r="D581" s="381">
        <v>0</v>
      </c>
      <c r="E581" s="374">
        <f t="shared" si="7"/>
        <v>350800</v>
      </c>
      <c r="F581" s="82">
        <f t="shared" si="8"/>
        <v>94716</v>
      </c>
      <c r="G581" s="82">
        <v>445516</v>
      </c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XFD581" s="1025"/>
    </row>
    <row r="582" spans="1:33 16384:16384" s="80" customFormat="1" x14ac:dyDescent="0.2">
      <c r="A582" s="378"/>
      <c r="B582" s="353" t="s">
        <v>1534</v>
      </c>
      <c r="C582" s="380"/>
      <c r="D582" s="381">
        <v>0</v>
      </c>
      <c r="E582" s="1060">
        <v>7000000</v>
      </c>
      <c r="F582" s="81"/>
      <c r="G582" s="82">
        <v>7000000</v>
      </c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</row>
    <row r="583" spans="1:33 16384:16384" s="80" customFormat="1" x14ac:dyDescent="0.2">
      <c r="A583" s="378"/>
      <c r="B583" s="353"/>
      <c r="C583" s="380"/>
      <c r="D583" s="381"/>
      <c r="E583" s="934"/>
      <c r="F583" s="81"/>
      <c r="G583" s="82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</row>
    <row r="584" spans="1:33 16384:16384" s="80" customFormat="1" x14ac:dyDescent="0.2">
      <c r="A584" s="378"/>
      <c r="B584" s="1062" t="s">
        <v>1767</v>
      </c>
      <c r="C584" s="380"/>
      <c r="D584" s="381"/>
      <c r="E584" s="934">
        <v>-21902926</v>
      </c>
      <c r="F584" s="81">
        <v>-5668037</v>
      </c>
      <c r="G584" s="82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</row>
    <row r="585" spans="1:33 16384:16384" s="80" customFormat="1" x14ac:dyDescent="0.2">
      <c r="A585" s="378"/>
      <c r="B585" s="353"/>
      <c r="C585" s="380"/>
      <c r="D585" s="381"/>
      <c r="E585" s="934"/>
      <c r="F585" s="81">
        <v>0</v>
      </c>
      <c r="G585" s="82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</row>
    <row r="586" spans="1:33 16384:16384" s="80" customFormat="1" x14ac:dyDescent="0.2">
      <c r="A586" s="378"/>
      <c r="B586" s="353"/>
      <c r="C586" s="380"/>
      <c r="D586" s="381"/>
      <c r="E586" s="934"/>
      <c r="F586" s="81"/>
      <c r="G586" s="82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</row>
    <row r="587" spans="1:33 16384:16384" s="80" customFormat="1" x14ac:dyDescent="0.2">
      <c r="A587" s="378"/>
      <c r="B587" s="353"/>
      <c r="C587" s="380"/>
      <c r="D587" s="381"/>
      <c r="E587" s="934"/>
      <c r="F587" s="81"/>
      <c r="G587" s="82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</row>
    <row r="588" spans="1:33 16384:16384" s="80" customFormat="1" x14ac:dyDescent="0.2">
      <c r="A588" s="382"/>
      <c r="B588" s="353" t="s">
        <v>1037</v>
      </c>
      <c r="C588" s="383"/>
      <c r="D588" s="377">
        <v>1500000</v>
      </c>
      <c r="E588" s="374">
        <v>1500000</v>
      </c>
      <c r="F588" s="81"/>
      <c r="G588" s="82">
        <v>1500000</v>
      </c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</row>
    <row r="589" spans="1:33 16384:16384" x14ac:dyDescent="0.2">
      <c r="A589" s="362">
        <v>205</v>
      </c>
      <c r="B589" s="152" t="s">
        <v>1038</v>
      </c>
      <c r="C589" s="149" t="s">
        <v>1039</v>
      </c>
      <c r="D589" s="150"/>
      <c r="E589" s="384">
        <f>SUM(E590:E592)</f>
        <v>2764360</v>
      </c>
      <c r="F589" s="82">
        <f t="shared" ref="F589" si="9">SUM(E589*0.27)</f>
        <v>746377.20000000007</v>
      </c>
      <c r="H589" s="61" t="s">
        <v>1761</v>
      </c>
    </row>
    <row r="590" spans="1:33 16384:16384" s="1058" customFormat="1" x14ac:dyDescent="0.2">
      <c r="A590" s="920"/>
      <c r="B590" s="1059" t="s">
        <v>1752</v>
      </c>
      <c r="C590" s="26"/>
      <c r="D590" s="10"/>
      <c r="E590" s="934">
        <v>2354360</v>
      </c>
      <c r="F590" s="1056"/>
      <c r="G590" s="1056"/>
      <c r="H590" s="1057"/>
      <c r="I590" s="1057"/>
      <c r="J590" s="1057"/>
      <c r="K590" s="1057"/>
      <c r="L590" s="1057"/>
      <c r="M590" s="1057"/>
      <c r="N590" s="1057"/>
      <c r="O590" s="1057"/>
      <c r="P590" s="1057"/>
      <c r="Q590" s="1057"/>
      <c r="R590" s="1057"/>
      <c r="S590" s="1057"/>
      <c r="T590" s="1057"/>
      <c r="U590" s="1057"/>
      <c r="V590" s="1057"/>
      <c r="W590" s="1057"/>
      <c r="X590" s="1057"/>
      <c r="Y590" s="1057"/>
      <c r="Z590" s="1057"/>
      <c r="AA590" s="1057"/>
      <c r="AB590" s="1057"/>
      <c r="AC590" s="1057"/>
      <c r="AD590" s="1057"/>
      <c r="AE590" s="1057"/>
      <c r="AF590" s="1057"/>
      <c r="AG590" s="1057"/>
    </row>
    <row r="591" spans="1:33 16384:16384" s="1058" customFormat="1" x14ac:dyDescent="0.2">
      <c r="A591" s="920"/>
      <c r="B591" s="1059" t="s">
        <v>1753</v>
      </c>
      <c r="C591" s="26"/>
      <c r="D591" s="10"/>
      <c r="E591" s="934">
        <v>142000</v>
      </c>
      <c r="F591" s="1056"/>
      <c r="G591" s="1056"/>
      <c r="H591" s="1057"/>
      <c r="I591" s="1057"/>
      <c r="J591" s="1057"/>
      <c r="K591" s="1057"/>
      <c r="L591" s="1057"/>
      <c r="M591" s="1057"/>
      <c r="N591" s="1057"/>
      <c r="O591" s="1057"/>
      <c r="P591" s="1057"/>
      <c r="Q591" s="1057"/>
      <c r="R591" s="1057"/>
      <c r="S591" s="1057"/>
      <c r="T591" s="1057"/>
      <c r="U591" s="1057"/>
      <c r="V591" s="1057"/>
      <c r="W591" s="1057"/>
      <c r="X591" s="1057"/>
      <c r="Y591" s="1057"/>
      <c r="Z591" s="1057"/>
      <c r="AA591" s="1057"/>
      <c r="AB591" s="1057"/>
      <c r="AC591" s="1057"/>
      <c r="AD591" s="1057"/>
      <c r="AE591" s="1057"/>
      <c r="AF591" s="1057"/>
      <c r="AG591" s="1057"/>
    </row>
    <row r="592" spans="1:33 16384:16384" s="1058" customFormat="1" x14ac:dyDescent="0.2">
      <c r="A592" s="920"/>
      <c r="B592" s="1059" t="s">
        <v>1754</v>
      </c>
      <c r="C592" s="26"/>
      <c r="D592" s="10"/>
      <c r="E592" s="934">
        <v>268000</v>
      </c>
      <c r="F592" s="1056"/>
      <c r="G592" s="1056"/>
      <c r="H592" s="1057"/>
      <c r="I592" s="1057"/>
      <c r="J592" s="1057"/>
      <c r="K592" s="1057"/>
      <c r="L592" s="1057"/>
      <c r="M592" s="1057"/>
      <c r="N592" s="1057"/>
      <c r="O592" s="1057"/>
      <c r="P592" s="1057"/>
      <c r="Q592" s="1057"/>
      <c r="R592" s="1057"/>
      <c r="S592" s="1057"/>
      <c r="T592" s="1057"/>
      <c r="U592" s="1057"/>
      <c r="V592" s="1057"/>
      <c r="W592" s="1057"/>
      <c r="X592" s="1057"/>
      <c r="Y592" s="1057"/>
      <c r="Z592" s="1057"/>
      <c r="AA592" s="1057"/>
      <c r="AB592" s="1057"/>
      <c r="AC592" s="1057"/>
      <c r="AD592" s="1057"/>
      <c r="AE592" s="1057"/>
      <c r="AF592" s="1057"/>
      <c r="AG592" s="1057"/>
    </row>
    <row r="593" spans="1:33" x14ac:dyDescent="0.2">
      <c r="A593" s="362">
        <v>206</v>
      </c>
      <c r="B593" s="152" t="s">
        <v>1040</v>
      </c>
      <c r="C593" s="149" t="s">
        <v>1041</v>
      </c>
      <c r="D593" s="150"/>
      <c r="E593" s="384">
        <f>SUM(E594:E599)</f>
        <v>2960241</v>
      </c>
    </row>
    <row r="594" spans="1:33" x14ac:dyDescent="0.2">
      <c r="A594" s="373"/>
      <c r="B594" s="255" t="s">
        <v>1755</v>
      </c>
      <c r="C594" s="185"/>
      <c r="D594" s="254"/>
      <c r="E594" s="374">
        <v>805000</v>
      </c>
      <c r="F594" s="82">
        <f t="shared" ref="F594:F598" si="10">SUM(E594*0.27)</f>
        <v>217350</v>
      </c>
    </row>
    <row r="595" spans="1:33" x14ac:dyDescent="0.2">
      <c r="A595" s="373"/>
      <c r="B595" s="255" t="s">
        <v>1756</v>
      </c>
      <c r="C595" s="185"/>
      <c r="D595" s="254"/>
      <c r="E595" s="374">
        <v>31093</v>
      </c>
      <c r="F595" s="82">
        <f t="shared" si="10"/>
        <v>8395.11</v>
      </c>
    </row>
    <row r="596" spans="1:33" x14ac:dyDescent="0.2">
      <c r="A596" s="373"/>
      <c r="B596" s="255" t="s">
        <v>1758</v>
      </c>
      <c r="C596" s="185"/>
      <c r="D596" s="254"/>
      <c r="E596" s="374">
        <v>14952</v>
      </c>
      <c r="F596" s="82">
        <f t="shared" si="10"/>
        <v>4037.0400000000004</v>
      </c>
    </row>
    <row r="597" spans="1:33" x14ac:dyDescent="0.2">
      <c r="A597" s="373"/>
      <c r="B597" s="255" t="s">
        <v>1757</v>
      </c>
      <c r="C597" s="185"/>
      <c r="D597" s="254"/>
      <c r="E597" s="374">
        <v>77756</v>
      </c>
      <c r="F597" s="82">
        <f t="shared" si="10"/>
        <v>20994.120000000003</v>
      </c>
    </row>
    <row r="598" spans="1:33" x14ac:dyDescent="0.2">
      <c r="A598" s="373"/>
      <c r="B598" s="255" t="s">
        <v>1759</v>
      </c>
      <c r="C598" s="185"/>
      <c r="D598" s="254"/>
      <c r="E598" s="374">
        <v>1600000</v>
      </c>
      <c r="F598" s="82">
        <f t="shared" si="10"/>
        <v>432000</v>
      </c>
    </row>
    <row r="599" spans="1:33" x14ac:dyDescent="0.2">
      <c r="A599" s="373"/>
      <c r="B599" s="255" t="s">
        <v>1409</v>
      </c>
      <c r="C599" s="185"/>
      <c r="D599" s="254"/>
      <c r="E599" s="374">
        <v>431440</v>
      </c>
      <c r="F599" s="61">
        <f>SUM(E599*0.27)</f>
        <v>116488.8</v>
      </c>
      <c r="G599" s="60">
        <f>SUM(E599:F599)</f>
        <v>547928.80000000005</v>
      </c>
    </row>
    <row r="600" spans="1:33" x14ac:dyDescent="0.2">
      <c r="A600" s="362">
        <v>207</v>
      </c>
      <c r="B600" s="152" t="s">
        <v>1042</v>
      </c>
      <c r="C600" s="149" t="s">
        <v>1043</v>
      </c>
      <c r="D600" s="192"/>
      <c r="E600" s="363"/>
    </row>
    <row r="601" spans="1:33" x14ac:dyDescent="0.2">
      <c r="A601" s="362">
        <v>208</v>
      </c>
      <c r="B601" s="152" t="s">
        <v>1044</v>
      </c>
      <c r="C601" s="149" t="s">
        <v>1045</v>
      </c>
      <c r="D601" s="192"/>
      <c r="E601" s="363"/>
    </row>
    <row r="602" spans="1:33" x14ac:dyDescent="0.2">
      <c r="A602" s="362">
        <v>209</v>
      </c>
      <c r="B602" s="152" t="s">
        <v>1046</v>
      </c>
      <c r="C602" s="149" t="s">
        <v>1047</v>
      </c>
      <c r="D602" s="192"/>
      <c r="E602" s="363">
        <f>SUM(F552:F601)</f>
        <v>28326463.151889764</v>
      </c>
      <c r="F602" s="1046">
        <v>28326463</v>
      </c>
    </row>
    <row r="603" spans="1:33" ht="26.25" customHeight="1" thickBot="1" x14ac:dyDescent="0.25">
      <c r="A603" s="369">
        <v>210</v>
      </c>
      <c r="B603" s="370" t="s">
        <v>1614</v>
      </c>
      <c r="C603" s="370" t="s">
        <v>1048</v>
      </c>
      <c r="D603" s="371">
        <f>SUM(D552,D555,D589,D593,D600,D601,D602)</f>
        <v>112382000</v>
      </c>
      <c r="E603" s="372">
        <f>SUM(E552,E555,E589,E593,E600,E601,E602)</f>
        <v>141254093.27000001</v>
      </c>
      <c r="F603" s="1046">
        <v>141254093</v>
      </c>
    </row>
    <row r="604" spans="1:33" s="105" customFormat="1" ht="14.25" thickTop="1" thickBot="1" x14ac:dyDescent="0.25">
      <c r="A604" s="134"/>
      <c r="B604" s="125"/>
      <c r="C604" s="125"/>
      <c r="D604" s="126"/>
      <c r="E604" s="126"/>
      <c r="F604" s="104"/>
      <c r="G604" s="28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</row>
    <row r="605" spans="1:33" ht="13.5" thickTop="1" x14ac:dyDescent="0.2">
      <c r="A605" s="357">
        <v>211</v>
      </c>
      <c r="B605" s="358" t="s">
        <v>1049</v>
      </c>
      <c r="C605" s="359" t="s">
        <v>1050</v>
      </c>
      <c r="D605" s="360"/>
      <c r="E605" s="361">
        <f>SUM(E606:E611)</f>
        <v>53415233.291338585</v>
      </c>
    </row>
    <row r="606" spans="1:33" x14ac:dyDescent="0.2">
      <c r="A606" s="373"/>
      <c r="B606" s="242" t="s">
        <v>1151</v>
      </c>
      <c r="C606" s="185"/>
      <c r="D606" s="253"/>
      <c r="E606" s="374">
        <f>SUM(G606/1.27)</f>
        <v>787401.57480314956</v>
      </c>
      <c r="F606" s="82">
        <f>SUM(E606*0.27)</f>
        <v>212598.42519685038</v>
      </c>
      <c r="G606" s="60">
        <v>1000000</v>
      </c>
    </row>
    <row r="607" spans="1:33" s="64" customFormat="1" x14ac:dyDescent="0.2">
      <c r="A607" s="375"/>
      <c r="B607" s="242" t="s">
        <v>1623</v>
      </c>
      <c r="C607" s="243"/>
      <c r="D607" s="254"/>
      <c r="E607" s="374">
        <v>34130536</v>
      </c>
      <c r="F607" s="82">
        <v>9053244</v>
      </c>
      <c r="G607" s="60">
        <v>24480182</v>
      </c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</row>
    <row r="608" spans="1:33" s="64" customFormat="1" x14ac:dyDescent="0.2">
      <c r="A608" s="375"/>
      <c r="B608" s="242" t="s">
        <v>1765</v>
      </c>
      <c r="C608" s="243"/>
      <c r="D608" s="254"/>
      <c r="E608" s="374">
        <f>SUM(G608/1.27)</f>
        <v>2004280.3149606299</v>
      </c>
      <c r="F608" s="82">
        <f>SUM(E608*0.27)</f>
        <v>541155.68503937009</v>
      </c>
      <c r="G608" s="60">
        <v>2545436</v>
      </c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</row>
    <row r="609" spans="1:33" s="64" customFormat="1" x14ac:dyDescent="0.2">
      <c r="A609" s="375"/>
      <c r="B609" s="242" t="s">
        <v>1762</v>
      </c>
      <c r="C609" s="243"/>
      <c r="D609" s="254"/>
      <c r="E609" s="374">
        <v>8842628</v>
      </c>
      <c r="F609" s="82">
        <f>SUM(E609*0.27)</f>
        <v>2387509.56</v>
      </c>
      <c r="G609" s="60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</row>
    <row r="610" spans="1:33" s="64" customFormat="1" x14ac:dyDescent="0.2">
      <c r="A610" s="375"/>
      <c r="B610" s="242" t="s">
        <v>1763</v>
      </c>
      <c r="C610" s="243"/>
      <c r="D610" s="254"/>
      <c r="E610" s="374">
        <f>SUM(G610/1.27)</f>
        <v>3854888.9763779528</v>
      </c>
      <c r="F610" s="82">
        <f>SUM(E610*0.27)</f>
        <v>1040820.0236220474</v>
      </c>
      <c r="G610" s="60">
        <v>4895709</v>
      </c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</row>
    <row r="611" spans="1:33" s="64" customFormat="1" x14ac:dyDescent="0.2">
      <c r="A611" s="375"/>
      <c r="B611" s="242" t="s">
        <v>1741</v>
      </c>
      <c r="C611" s="243"/>
      <c r="D611" s="254"/>
      <c r="E611" s="374">
        <f>SUM(G611/1.27)</f>
        <v>3795498.4251968502</v>
      </c>
      <c r="F611" s="82">
        <f>SUM(E611*0.27)</f>
        <v>1024784.5748031497</v>
      </c>
      <c r="G611" s="60">
        <v>4820283</v>
      </c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</row>
    <row r="612" spans="1:33" x14ac:dyDescent="0.2">
      <c r="A612" s="362">
        <v>212</v>
      </c>
      <c r="B612" s="152" t="s">
        <v>1051</v>
      </c>
      <c r="C612" s="149" t="s">
        <v>1052</v>
      </c>
      <c r="D612" s="192"/>
      <c r="E612" s="363"/>
    </row>
    <row r="613" spans="1:33" x14ac:dyDescent="0.2">
      <c r="A613" s="362">
        <v>213</v>
      </c>
      <c r="B613" s="152" t="s">
        <v>1053</v>
      </c>
      <c r="C613" s="149" t="s">
        <v>1054</v>
      </c>
      <c r="D613" s="192"/>
      <c r="E613" s="363"/>
    </row>
    <row r="614" spans="1:33" x14ac:dyDescent="0.2">
      <c r="A614" s="362">
        <v>214</v>
      </c>
      <c r="B614" s="152" t="s">
        <v>1055</v>
      </c>
      <c r="C614" s="149" t="s">
        <v>1056</v>
      </c>
      <c r="D614" s="192"/>
      <c r="E614" s="363">
        <f>SUM(F606:F611)</f>
        <v>14260112.268661417</v>
      </c>
      <c r="F614" s="61">
        <v>14260113</v>
      </c>
      <c r="G614" s="60">
        <f>F614-E614</f>
        <v>0.73133858293294907</v>
      </c>
    </row>
    <row r="615" spans="1:33" s="91" customFormat="1" ht="27" customHeight="1" thickBot="1" x14ac:dyDescent="0.25">
      <c r="A615" s="369">
        <v>215</v>
      </c>
      <c r="B615" s="370" t="s">
        <v>1613</v>
      </c>
      <c r="C615" s="370" t="s">
        <v>1058</v>
      </c>
      <c r="D615" s="371">
        <f>SUM(D605,D612:D614)</f>
        <v>0</v>
      </c>
      <c r="E615" s="372">
        <f>SUM(E605,E612,E613,E614)</f>
        <v>67675345.560000002</v>
      </c>
      <c r="F615" s="1055">
        <v>67675346</v>
      </c>
      <c r="G615" s="90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</row>
    <row r="616" spans="1:33" s="117" customFormat="1" ht="14.25" thickTop="1" thickBot="1" x14ac:dyDescent="0.25">
      <c r="A616" s="134"/>
      <c r="B616" s="125"/>
      <c r="C616" s="125"/>
      <c r="D616" s="126"/>
      <c r="E616" s="126"/>
      <c r="F616" s="115"/>
      <c r="G616" s="116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  <c r="AG616" s="115"/>
    </row>
    <row r="617" spans="1:33" ht="26.25" thickTop="1" x14ac:dyDescent="0.2">
      <c r="A617" s="357">
        <v>216</v>
      </c>
      <c r="B617" s="358" t="s">
        <v>1059</v>
      </c>
      <c r="C617" s="359" t="s">
        <v>1060</v>
      </c>
      <c r="D617" s="360"/>
      <c r="E617" s="361"/>
    </row>
    <row r="618" spans="1:33" ht="25.5" x14ac:dyDescent="0.2">
      <c r="A618" s="362">
        <v>217</v>
      </c>
      <c r="B618" s="152" t="s">
        <v>1475</v>
      </c>
      <c r="C618" s="149" t="s">
        <v>1061</v>
      </c>
      <c r="D618" s="192"/>
      <c r="E618" s="363"/>
    </row>
    <row r="619" spans="1:33" hidden="1" x14ac:dyDescent="0.2">
      <c r="A619" s="364">
        <v>218</v>
      </c>
      <c r="B619" s="255" t="s">
        <v>76</v>
      </c>
      <c r="C619" s="246" t="s">
        <v>1061</v>
      </c>
      <c r="D619" s="208"/>
      <c r="E619" s="365"/>
    </row>
    <row r="620" spans="1:33" hidden="1" x14ac:dyDescent="0.2">
      <c r="A620" s="364">
        <v>219</v>
      </c>
      <c r="B620" s="255" t="s">
        <v>79</v>
      </c>
      <c r="C620" s="246" t="s">
        <v>1061</v>
      </c>
      <c r="D620" s="208"/>
      <c r="E620" s="365"/>
    </row>
    <row r="621" spans="1:33" ht="25.5" hidden="1" x14ac:dyDescent="0.2">
      <c r="A621" s="364">
        <v>220</v>
      </c>
      <c r="B621" s="255" t="s">
        <v>82</v>
      </c>
      <c r="C621" s="246" t="s">
        <v>1061</v>
      </c>
      <c r="D621" s="208"/>
      <c r="E621" s="365"/>
    </row>
    <row r="622" spans="1:33" hidden="1" x14ac:dyDescent="0.2">
      <c r="A622" s="364">
        <v>221</v>
      </c>
      <c r="B622" s="255" t="s">
        <v>85</v>
      </c>
      <c r="C622" s="246" t="s">
        <v>1061</v>
      </c>
      <c r="D622" s="208"/>
      <c r="E622" s="365"/>
    </row>
    <row r="623" spans="1:33" hidden="1" x14ac:dyDescent="0.2">
      <c r="A623" s="364">
        <v>222</v>
      </c>
      <c r="B623" s="255" t="s">
        <v>88</v>
      </c>
      <c r="C623" s="246" t="s">
        <v>1061</v>
      </c>
      <c r="D623" s="208"/>
      <c r="E623" s="365"/>
    </row>
    <row r="624" spans="1:33" hidden="1" x14ac:dyDescent="0.2">
      <c r="A624" s="364">
        <v>223</v>
      </c>
      <c r="B624" s="255" t="s">
        <v>91</v>
      </c>
      <c r="C624" s="246" t="s">
        <v>1061</v>
      </c>
      <c r="D624" s="208"/>
      <c r="E624" s="365"/>
    </row>
    <row r="625" spans="1:5" hidden="1" x14ac:dyDescent="0.2">
      <c r="A625" s="364">
        <v>224</v>
      </c>
      <c r="B625" s="255" t="s">
        <v>94</v>
      </c>
      <c r="C625" s="246" t="s">
        <v>1061</v>
      </c>
      <c r="D625" s="208"/>
      <c r="E625" s="365"/>
    </row>
    <row r="626" spans="1:5" hidden="1" x14ac:dyDescent="0.2">
      <c r="A626" s="364">
        <v>225</v>
      </c>
      <c r="B626" s="255" t="s">
        <v>97</v>
      </c>
      <c r="C626" s="246" t="s">
        <v>1061</v>
      </c>
      <c r="D626" s="208"/>
      <c r="E626" s="365"/>
    </row>
    <row r="627" spans="1:5" hidden="1" x14ac:dyDescent="0.2">
      <c r="A627" s="364">
        <v>226</v>
      </c>
      <c r="B627" s="255" t="s">
        <v>100</v>
      </c>
      <c r="C627" s="246" t="s">
        <v>1061</v>
      </c>
      <c r="D627" s="208"/>
      <c r="E627" s="365"/>
    </row>
    <row r="628" spans="1:5" hidden="1" x14ac:dyDescent="0.2">
      <c r="A628" s="364">
        <v>227</v>
      </c>
      <c r="B628" s="255" t="s">
        <v>103</v>
      </c>
      <c r="C628" s="246" t="s">
        <v>1061</v>
      </c>
      <c r="D628" s="208"/>
      <c r="E628" s="365"/>
    </row>
    <row r="629" spans="1:5" ht="25.5" x14ac:dyDescent="0.2">
      <c r="A629" s="362">
        <v>228</v>
      </c>
      <c r="B629" s="152" t="s">
        <v>1612</v>
      </c>
      <c r="C629" s="149" t="s">
        <v>1062</v>
      </c>
      <c r="D629" s="192"/>
      <c r="E629" s="363"/>
    </row>
    <row r="630" spans="1:5" hidden="1" x14ac:dyDescent="0.2">
      <c r="A630" s="366">
        <v>229</v>
      </c>
      <c r="B630" s="256" t="s">
        <v>76</v>
      </c>
      <c r="C630" s="257" t="s">
        <v>1062</v>
      </c>
      <c r="D630" s="258"/>
      <c r="E630" s="367"/>
    </row>
    <row r="631" spans="1:5" hidden="1" x14ac:dyDescent="0.2">
      <c r="A631" s="366">
        <v>230</v>
      </c>
      <c r="B631" s="256" t="s">
        <v>79</v>
      </c>
      <c r="C631" s="257" t="s">
        <v>1062</v>
      </c>
      <c r="D631" s="258"/>
      <c r="E631" s="367"/>
    </row>
    <row r="632" spans="1:5" ht="25.5" hidden="1" x14ac:dyDescent="0.2">
      <c r="A632" s="366">
        <v>231</v>
      </c>
      <c r="B632" s="256" t="s">
        <v>82</v>
      </c>
      <c r="C632" s="257" t="s">
        <v>1062</v>
      </c>
      <c r="D632" s="258"/>
      <c r="E632" s="367"/>
    </row>
    <row r="633" spans="1:5" hidden="1" x14ac:dyDescent="0.2">
      <c r="A633" s="366">
        <v>232</v>
      </c>
      <c r="B633" s="256" t="s">
        <v>85</v>
      </c>
      <c r="C633" s="257" t="s">
        <v>1062</v>
      </c>
      <c r="D633" s="258"/>
      <c r="E633" s="367"/>
    </row>
    <row r="634" spans="1:5" hidden="1" x14ac:dyDescent="0.2">
      <c r="A634" s="366">
        <v>233</v>
      </c>
      <c r="B634" s="256" t="s">
        <v>88</v>
      </c>
      <c r="C634" s="257" t="s">
        <v>1062</v>
      </c>
      <c r="D634" s="258"/>
      <c r="E634" s="367"/>
    </row>
    <row r="635" spans="1:5" hidden="1" x14ac:dyDescent="0.2">
      <c r="A635" s="366">
        <v>234</v>
      </c>
      <c r="B635" s="256" t="s">
        <v>91</v>
      </c>
      <c r="C635" s="257" t="s">
        <v>1062</v>
      </c>
      <c r="D635" s="258"/>
      <c r="E635" s="367"/>
    </row>
    <row r="636" spans="1:5" hidden="1" x14ac:dyDescent="0.2">
      <c r="A636" s="366">
        <v>235</v>
      </c>
      <c r="B636" s="256" t="s">
        <v>94</v>
      </c>
      <c r="C636" s="257" t="s">
        <v>1062</v>
      </c>
      <c r="D636" s="258"/>
      <c r="E636" s="367"/>
    </row>
    <row r="637" spans="1:5" hidden="1" x14ac:dyDescent="0.2">
      <c r="A637" s="366">
        <v>236</v>
      </c>
      <c r="B637" s="256" t="s">
        <v>97</v>
      </c>
      <c r="C637" s="257" t="s">
        <v>1062</v>
      </c>
      <c r="D637" s="258"/>
      <c r="E637" s="367"/>
    </row>
    <row r="638" spans="1:5" hidden="1" x14ac:dyDescent="0.2">
      <c r="A638" s="366">
        <v>237</v>
      </c>
      <c r="B638" s="256" t="s">
        <v>100</v>
      </c>
      <c r="C638" s="257" t="s">
        <v>1062</v>
      </c>
      <c r="D638" s="258"/>
      <c r="E638" s="367"/>
    </row>
    <row r="639" spans="1:5" hidden="1" x14ac:dyDescent="0.2">
      <c r="A639" s="366">
        <v>238</v>
      </c>
      <c r="B639" s="256" t="s">
        <v>103</v>
      </c>
      <c r="C639" s="257" t="s">
        <v>1062</v>
      </c>
      <c r="D639" s="258"/>
      <c r="E639" s="367"/>
    </row>
    <row r="640" spans="1:5" x14ac:dyDescent="0.2">
      <c r="A640" s="362">
        <v>239</v>
      </c>
      <c r="B640" s="152" t="s">
        <v>1477</v>
      </c>
      <c r="C640" s="149" t="s">
        <v>1063</v>
      </c>
      <c r="D640" s="192"/>
      <c r="E640" s="363">
        <v>20000</v>
      </c>
    </row>
    <row r="641" spans="1:5" hidden="1" x14ac:dyDescent="0.2">
      <c r="A641" s="366">
        <v>240</v>
      </c>
      <c r="B641" s="259" t="s">
        <v>76</v>
      </c>
      <c r="C641" s="257" t="s">
        <v>1063</v>
      </c>
      <c r="D641" s="258"/>
      <c r="E641" s="367"/>
    </row>
    <row r="642" spans="1:5" hidden="1" x14ac:dyDescent="0.2">
      <c r="A642" s="366">
        <v>241</v>
      </c>
      <c r="B642" s="259" t="s">
        <v>79</v>
      </c>
      <c r="C642" s="257" t="s">
        <v>1063</v>
      </c>
      <c r="D642" s="258"/>
      <c r="E642" s="367"/>
    </row>
    <row r="643" spans="1:5" ht="25.5" hidden="1" x14ac:dyDescent="0.2">
      <c r="A643" s="366">
        <v>242</v>
      </c>
      <c r="B643" s="259" t="s">
        <v>82</v>
      </c>
      <c r="C643" s="257" t="s">
        <v>1063</v>
      </c>
      <c r="D643" s="258"/>
      <c r="E643" s="367"/>
    </row>
    <row r="644" spans="1:5" hidden="1" x14ac:dyDescent="0.2">
      <c r="A644" s="366">
        <v>243</v>
      </c>
      <c r="B644" s="259" t="s">
        <v>85</v>
      </c>
      <c r="C644" s="257" t="s">
        <v>1063</v>
      </c>
      <c r="D644" s="258"/>
      <c r="E644" s="367"/>
    </row>
    <row r="645" spans="1:5" hidden="1" x14ac:dyDescent="0.2">
      <c r="A645" s="366">
        <v>244</v>
      </c>
      <c r="B645" s="259" t="s">
        <v>88</v>
      </c>
      <c r="C645" s="257" t="s">
        <v>1063</v>
      </c>
      <c r="D645" s="258"/>
      <c r="E645" s="367"/>
    </row>
    <row r="646" spans="1:5" hidden="1" x14ac:dyDescent="0.2">
      <c r="A646" s="366">
        <v>245</v>
      </c>
      <c r="B646" s="259" t="s">
        <v>91</v>
      </c>
      <c r="C646" s="257" t="s">
        <v>1063</v>
      </c>
      <c r="D646" s="258"/>
      <c r="E646" s="367"/>
    </row>
    <row r="647" spans="1:5" hidden="1" x14ac:dyDescent="0.2">
      <c r="A647" s="366">
        <v>246</v>
      </c>
      <c r="B647" s="259" t="s">
        <v>94</v>
      </c>
      <c r="C647" s="257" t="s">
        <v>1063</v>
      </c>
      <c r="D647" s="258"/>
      <c r="E647" s="367"/>
    </row>
    <row r="648" spans="1:5" hidden="1" x14ac:dyDescent="0.2">
      <c r="A648" s="366">
        <v>247</v>
      </c>
      <c r="B648" s="259" t="s">
        <v>97</v>
      </c>
      <c r="C648" s="257" t="s">
        <v>1063</v>
      </c>
      <c r="D648" s="258"/>
      <c r="E648" s="367"/>
    </row>
    <row r="649" spans="1:5" hidden="1" x14ac:dyDescent="0.2">
      <c r="A649" s="366">
        <v>248</v>
      </c>
      <c r="B649" s="259" t="s">
        <v>100</v>
      </c>
      <c r="C649" s="257" t="s">
        <v>1063</v>
      </c>
      <c r="D649" s="258"/>
      <c r="E649" s="367"/>
    </row>
    <row r="650" spans="1:5" hidden="1" x14ac:dyDescent="0.2">
      <c r="A650" s="366">
        <v>249</v>
      </c>
      <c r="B650" s="259" t="s">
        <v>103</v>
      </c>
      <c r="C650" s="257" t="s">
        <v>1063</v>
      </c>
      <c r="D650" s="258"/>
      <c r="E650" s="367"/>
    </row>
    <row r="651" spans="1:5" ht="25.5" x14ac:dyDescent="0.2">
      <c r="A651" s="362">
        <v>250</v>
      </c>
      <c r="B651" s="152" t="s">
        <v>1478</v>
      </c>
      <c r="C651" s="149" t="s">
        <v>1064</v>
      </c>
      <c r="D651" s="192">
        <v>1667000</v>
      </c>
      <c r="E651" s="363">
        <v>0</v>
      </c>
    </row>
    <row r="652" spans="1:5" ht="25.5" hidden="1" x14ac:dyDescent="0.2">
      <c r="A652" s="366">
        <v>251</v>
      </c>
      <c r="B652" s="259" t="s">
        <v>992</v>
      </c>
      <c r="C652" s="257" t="s">
        <v>1064</v>
      </c>
      <c r="D652" s="258"/>
      <c r="E652" s="367"/>
    </row>
    <row r="653" spans="1:5" ht="25.5" x14ac:dyDescent="0.2">
      <c r="A653" s="362">
        <v>252</v>
      </c>
      <c r="B653" s="152" t="s">
        <v>1637</v>
      </c>
      <c r="C653" s="149" t="s">
        <v>1065</v>
      </c>
      <c r="D653" s="192"/>
      <c r="E653" s="363"/>
    </row>
    <row r="654" spans="1:5" hidden="1" x14ac:dyDescent="0.2">
      <c r="A654" s="366">
        <v>253</v>
      </c>
      <c r="B654" s="259" t="s">
        <v>594</v>
      </c>
      <c r="C654" s="257" t="s">
        <v>1065</v>
      </c>
      <c r="D654" s="258"/>
      <c r="E654" s="367"/>
    </row>
    <row r="655" spans="1:5" hidden="1" x14ac:dyDescent="0.2">
      <c r="A655" s="366">
        <v>254</v>
      </c>
      <c r="B655" s="259" t="s">
        <v>596</v>
      </c>
      <c r="C655" s="257" t="s">
        <v>1065</v>
      </c>
      <c r="D655" s="258"/>
      <c r="E655" s="367"/>
    </row>
    <row r="656" spans="1:5" hidden="1" x14ac:dyDescent="0.2">
      <c r="A656" s="366">
        <v>255</v>
      </c>
      <c r="B656" s="259" t="s">
        <v>598</v>
      </c>
      <c r="C656" s="257" t="s">
        <v>1065</v>
      </c>
      <c r="D656" s="258"/>
      <c r="E656" s="367"/>
    </row>
    <row r="657" spans="1:5" hidden="1" x14ac:dyDescent="0.2">
      <c r="A657" s="366">
        <v>256</v>
      </c>
      <c r="B657" s="259" t="s">
        <v>600</v>
      </c>
      <c r="C657" s="257" t="s">
        <v>1065</v>
      </c>
      <c r="D657" s="258"/>
      <c r="E657" s="367"/>
    </row>
    <row r="658" spans="1:5" hidden="1" x14ac:dyDescent="0.2">
      <c r="A658" s="366">
        <v>257</v>
      </c>
      <c r="B658" s="259" t="s">
        <v>602</v>
      </c>
      <c r="C658" s="257" t="s">
        <v>1065</v>
      </c>
      <c r="D658" s="258"/>
      <c r="E658" s="367"/>
    </row>
    <row r="659" spans="1:5" hidden="1" x14ac:dyDescent="0.2">
      <c r="A659" s="366">
        <v>258</v>
      </c>
      <c r="B659" s="259" t="s">
        <v>604</v>
      </c>
      <c r="C659" s="257" t="s">
        <v>1065</v>
      </c>
      <c r="D659" s="258"/>
      <c r="E659" s="367"/>
    </row>
    <row r="660" spans="1:5" hidden="1" x14ac:dyDescent="0.2">
      <c r="A660" s="366">
        <v>259</v>
      </c>
      <c r="B660" s="259" t="s">
        <v>606</v>
      </c>
      <c r="C660" s="257" t="s">
        <v>1065</v>
      </c>
      <c r="D660" s="258"/>
      <c r="E660" s="367"/>
    </row>
    <row r="661" spans="1:5" hidden="1" x14ac:dyDescent="0.2">
      <c r="A661" s="366">
        <v>260</v>
      </c>
      <c r="B661" s="259" t="s">
        <v>608</v>
      </c>
      <c r="C661" s="257" t="s">
        <v>1065</v>
      </c>
      <c r="D661" s="258"/>
      <c r="E661" s="367"/>
    </row>
    <row r="662" spans="1:5" hidden="1" x14ac:dyDescent="0.2">
      <c r="A662" s="366">
        <v>261</v>
      </c>
      <c r="B662" s="259" t="s">
        <v>610</v>
      </c>
      <c r="C662" s="257" t="s">
        <v>1065</v>
      </c>
      <c r="D662" s="258"/>
      <c r="E662" s="367"/>
    </row>
    <row r="663" spans="1:5" hidden="1" x14ac:dyDescent="0.2">
      <c r="A663" s="366">
        <v>262</v>
      </c>
      <c r="B663" s="259" t="s">
        <v>612</v>
      </c>
      <c r="C663" s="257" t="s">
        <v>1065</v>
      </c>
      <c r="D663" s="258"/>
      <c r="E663" s="367"/>
    </row>
    <row r="664" spans="1:5" hidden="1" x14ac:dyDescent="0.2">
      <c r="A664" s="366">
        <v>263</v>
      </c>
      <c r="B664" s="259" t="s">
        <v>614</v>
      </c>
      <c r="C664" s="257" t="s">
        <v>1065</v>
      </c>
      <c r="D664" s="258"/>
      <c r="E664" s="367"/>
    </row>
    <row r="665" spans="1:5" x14ac:dyDescent="0.2">
      <c r="A665" s="362">
        <v>264</v>
      </c>
      <c r="B665" s="152" t="s">
        <v>1066</v>
      </c>
      <c r="C665" s="149" t="s">
        <v>1067</v>
      </c>
      <c r="D665" s="192"/>
      <c r="E665" s="363"/>
    </row>
    <row r="666" spans="1:5" x14ac:dyDescent="0.2">
      <c r="A666" s="362">
        <v>265</v>
      </c>
      <c r="B666" s="152" t="s">
        <v>1068</v>
      </c>
      <c r="C666" s="149" t="s">
        <v>1069</v>
      </c>
      <c r="D666" s="192"/>
      <c r="E666" s="363"/>
    </row>
    <row r="667" spans="1:5" x14ac:dyDescent="0.2">
      <c r="A667" s="362">
        <v>266</v>
      </c>
      <c r="B667" s="152" t="s">
        <v>1480</v>
      </c>
      <c r="C667" s="149" t="s">
        <v>1070</v>
      </c>
      <c r="D667" s="192"/>
      <c r="E667" s="363"/>
    </row>
    <row r="668" spans="1:5" hidden="1" x14ac:dyDescent="0.2">
      <c r="A668" s="366">
        <v>267</v>
      </c>
      <c r="B668" s="260" t="s">
        <v>594</v>
      </c>
      <c r="C668" s="257" t="s">
        <v>1070</v>
      </c>
      <c r="D668" s="258"/>
      <c r="E668" s="367"/>
    </row>
    <row r="669" spans="1:5" hidden="1" x14ac:dyDescent="0.2">
      <c r="A669" s="366">
        <v>268</v>
      </c>
      <c r="B669" s="260" t="s">
        <v>596</v>
      </c>
      <c r="C669" s="257" t="s">
        <v>1070</v>
      </c>
      <c r="D669" s="258"/>
      <c r="E669" s="367"/>
    </row>
    <row r="670" spans="1:5" hidden="1" x14ac:dyDescent="0.2">
      <c r="A670" s="366">
        <v>269</v>
      </c>
      <c r="B670" s="260" t="s">
        <v>598</v>
      </c>
      <c r="C670" s="257" t="s">
        <v>1070</v>
      </c>
      <c r="D670" s="258"/>
      <c r="E670" s="367"/>
    </row>
    <row r="671" spans="1:5" hidden="1" x14ac:dyDescent="0.2">
      <c r="A671" s="366">
        <v>270</v>
      </c>
      <c r="B671" s="260" t="s">
        <v>600</v>
      </c>
      <c r="C671" s="257" t="s">
        <v>1070</v>
      </c>
      <c r="D671" s="258"/>
      <c r="E671" s="368"/>
    </row>
    <row r="672" spans="1:5" hidden="1" x14ac:dyDescent="0.2">
      <c r="A672" s="366">
        <v>271</v>
      </c>
      <c r="B672" s="260" t="s">
        <v>602</v>
      </c>
      <c r="C672" s="257" t="s">
        <v>1070</v>
      </c>
      <c r="D672" s="258"/>
      <c r="E672" s="367"/>
    </row>
    <row r="673" spans="1:33" hidden="1" x14ac:dyDescent="0.2">
      <c r="A673" s="366">
        <v>272</v>
      </c>
      <c r="B673" s="260" t="s">
        <v>604</v>
      </c>
      <c r="C673" s="257" t="s">
        <v>1070</v>
      </c>
      <c r="D673" s="258"/>
      <c r="E673" s="367"/>
    </row>
    <row r="674" spans="1:33" hidden="1" x14ac:dyDescent="0.2">
      <c r="A674" s="366">
        <v>273</v>
      </c>
      <c r="B674" s="260" t="s">
        <v>606</v>
      </c>
      <c r="C674" s="257" t="s">
        <v>1070</v>
      </c>
      <c r="D674" s="258"/>
      <c r="E674" s="367"/>
    </row>
    <row r="675" spans="1:33" hidden="1" x14ac:dyDescent="0.2">
      <c r="A675" s="366">
        <v>274</v>
      </c>
      <c r="B675" s="260" t="s">
        <v>608</v>
      </c>
      <c r="C675" s="257" t="s">
        <v>1070</v>
      </c>
      <c r="D675" s="258"/>
      <c r="E675" s="367"/>
    </row>
    <row r="676" spans="1:33" hidden="1" x14ac:dyDescent="0.2">
      <c r="A676" s="366">
        <v>275</v>
      </c>
      <c r="B676" s="260" t="s">
        <v>612</v>
      </c>
      <c r="C676" s="257" t="s">
        <v>1070</v>
      </c>
      <c r="D676" s="258"/>
      <c r="E676" s="367"/>
    </row>
    <row r="677" spans="1:33" hidden="1" x14ac:dyDescent="0.2">
      <c r="A677" s="366">
        <v>276</v>
      </c>
      <c r="B677" s="260" t="s">
        <v>614</v>
      </c>
      <c r="C677" s="257" t="s">
        <v>1070</v>
      </c>
      <c r="D677" s="258"/>
      <c r="E677" s="367"/>
    </row>
    <row r="678" spans="1:33" s="91" customFormat="1" ht="26.25" customHeight="1" thickBot="1" x14ac:dyDescent="0.25">
      <c r="A678" s="369">
        <v>277</v>
      </c>
      <c r="B678" s="370" t="s">
        <v>1481</v>
      </c>
      <c r="C678" s="370" t="s">
        <v>1071</v>
      </c>
      <c r="D678" s="371">
        <f t="shared" ref="D678:E678" si="11">SUM(D617,D618,D629,D640,D651,D653,D665,D666,D667)</f>
        <v>1667000</v>
      </c>
      <c r="E678" s="372">
        <f t="shared" si="11"/>
        <v>20000</v>
      </c>
      <c r="F678" s="89"/>
      <c r="G678" s="90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</row>
    <row r="679" spans="1:33" s="98" customFormat="1" ht="14.25" thickTop="1" thickBot="1" x14ac:dyDescent="0.25">
      <c r="A679" s="92"/>
      <c r="B679" s="93"/>
      <c r="C679" s="94"/>
      <c r="D679" s="95"/>
      <c r="E679" s="95"/>
      <c r="F679" s="96"/>
      <c r="G679" s="97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</row>
    <row r="680" spans="1:33" s="68" customFormat="1" ht="27" customHeight="1" thickTop="1" thickBot="1" x14ac:dyDescent="0.25">
      <c r="A680" s="503"/>
      <c r="B680" s="504" t="s">
        <v>52</v>
      </c>
      <c r="C680" s="505" t="s">
        <v>1072</v>
      </c>
      <c r="D680" s="506">
        <f>SUM(D352,D354,D394,D467,D550,D603,D615,D678)</f>
        <v>818546742</v>
      </c>
      <c r="E680" s="507">
        <f>SUM(E352,E354,E394,E467,E550,E603,E615,E678)</f>
        <v>1031928082.8299999</v>
      </c>
      <c r="F680" s="65"/>
      <c r="G680" s="66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</row>
    <row r="681" spans="1:33" s="98" customFormat="1" ht="14.25" thickTop="1" thickBot="1" x14ac:dyDescent="0.25">
      <c r="A681" s="92"/>
      <c r="B681" s="93"/>
      <c r="C681" s="94"/>
      <c r="D681" s="95"/>
      <c r="E681" s="95"/>
      <c r="F681" s="96"/>
      <c r="G681" s="97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</row>
    <row r="682" spans="1:33" ht="13.5" thickTop="1" x14ac:dyDescent="0.2">
      <c r="A682" s="508" t="s">
        <v>1073</v>
      </c>
      <c r="B682" s="509" t="s">
        <v>1616</v>
      </c>
      <c r="C682" s="387" t="s">
        <v>1075</v>
      </c>
      <c r="D682" s="510"/>
      <c r="E682" s="511"/>
    </row>
    <row r="683" spans="1:33" s="101" customFormat="1" ht="15" hidden="1" customHeight="1" x14ac:dyDescent="0.2">
      <c r="A683" s="512" t="s">
        <v>1076</v>
      </c>
      <c r="B683" s="261" t="s">
        <v>1077</v>
      </c>
      <c r="C683" s="262"/>
      <c r="D683" s="263"/>
      <c r="E683" s="513"/>
      <c r="F683" s="99"/>
      <c r="G683" s="100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</row>
    <row r="684" spans="1:33" x14ac:dyDescent="0.2">
      <c r="A684" s="514" t="s">
        <v>1078</v>
      </c>
      <c r="B684" s="264" t="s">
        <v>1079</v>
      </c>
      <c r="C684" s="243" t="s">
        <v>1080</v>
      </c>
      <c r="D684" s="265"/>
      <c r="E684" s="391"/>
    </row>
    <row r="685" spans="1:33" x14ac:dyDescent="0.2">
      <c r="A685" s="514" t="s">
        <v>1081</v>
      </c>
      <c r="B685" s="264" t="s">
        <v>1617</v>
      </c>
      <c r="C685" s="243" t="s">
        <v>1083</v>
      </c>
      <c r="D685" s="265"/>
      <c r="E685" s="391"/>
    </row>
    <row r="686" spans="1:33" s="101" customFormat="1" ht="14.25" hidden="1" customHeight="1" x14ac:dyDescent="0.2">
      <c r="A686" s="512" t="s">
        <v>1084</v>
      </c>
      <c r="B686" s="266" t="s">
        <v>1077</v>
      </c>
      <c r="C686" s="267"/>
      <c r="D686" s="263"/>
      <c r="E686" s="513"/>
      <c r="F686" s="99"/>
      <c r="G686" s="100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</row>
    <row r="687" spans="1:33" x14ac:dyDescent="0.2">
      <c r="A687" s="514" t="s">
        <v>1086</v>
      </c>
      <c r="B687" s="268" t="s">
        <v>1618</v>
      </c>
      <c r="C687" s="243" t="s">
        <v>1088</v>
      </c>
      <c r="D687" s="265"/>
      <c r="E687" s="391"/>
    </row>
    <row r="688" spans="1:33" x14ac:dyDescent="0.2">
      <c r="A688" s="514" t="s">
        <v>1089</v>
      </c>
      <c r="B688" s="264" t="s">
        <v>1632</v>
      </c>
      <c r="C688" s="243" t="s">
        <v>1091</v>
      </c>
      <c r="D688" s="265"/>
      <c r="E688" s="391"/>
    </row>
    <row r="689" spans="1:33" s="101" customFormat="1" ht="14.25" hidden="1" customHeight="1" x14ac:dyDescent="0.2">
      <c r="A689" s="512" t="s">
        <v>1092</v>
      </c>
      <c r="B689" s="261" t="s">
        <v>1093</v>
      </c>
      <c r="C689" s="246"/>
      <c r="D689" s="263"/>
      <c r="E689" s="513"/>
      <c r="F689" s="99"/>
      <c r="G689" s="100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</row>
    <row r="690" spans="1:33" s="101" customFormat="1" ht="14.25" hidden="1" customHeight="1" x14ac:dyDescent="0.2">
      <c r="A690" s="512" t="s">
        <v>1094</v>
      </c>
      <c r="B690" s="261" t="s">
        <v>1095</v>
      </c>
      <c r="C690" s="246"/>
      <c r="D690" s="263"/>
      <c r="E690" s="513"/>
      <c r="F690" s="99"/>
      <c r="G690" s="100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</row>
    <row r="691" spans="1:33" x14ac:dyDescent="0.2">
      <c r="A691" s="514" t="s">
        <v>756</v>
      </c>
      <c r="B691" s="264" t="s">
        <v>1096</v>
      </c>
      <c r="C691" s="243" t="s">
        <v>1097</v>
      </c>
      <c r="D691" s="265"/>
      <c r="E691" s="391"/>
    </row>
    <row r="692" spans="1:33" x14ac:dyDescent="0.2">
      <c r="A692" s="514" t="s">
        <v>75</v>
      </c>
      <c r="B692" s="264" t="s">
        <v>1098</v>
      </c>
      <c r="C692" s="243" t="s">
        <v>1099</v>
      </c>
      <c r="D692" s="265"/>
      <c r="E692" s="391"/>
    </row>
    <row r="693" spans="1:33" x14ac:dyDescent="0.2">
      <c r="A693" s="514" t="s">
        <v>78</v>
      </c>
      <c r="B693" s="264" t="s">
        <v>1633</v>
      </c>
      <c r="C693" s="243" t="s">
        <v>1101</v>
      </c>
      <c r="D693" s="265"/>
      <c r="E693" s="391"/>
    </row>
    <row r="694" spans="1:33" s="101" customFormat="1" ht="14.25" hidden="1" customHeight="1" x14ac:dyDescent="0.2">
      <c r="A694" s="512" t="s">
        <v>81</v>
      </c>
      <c r="B694" s="261" t="s">
        <v>1077</v>
      </c>
      <c r="C694" s="262"/>
      <c r="D694" s="263"/>
      <c r="E694" s="513"/>
      <c r="F694" s="99"/>
      <c r="G694" s="100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</row>
    <row r="695" spans="1:33" s="101" customFormat="1" ht="14.25" hidden="1" customHeight="1" x14ac:dyDescent="0.2">
      <c r="A695" s="512" t="s">
        <v>84</v>
      </c>
      <c r="B695" s="261" t="s">
        <v>1093</v>
      </c>
      <c r="C695" s="262"/>
      <c r="D695" s="263"/>
      <c r="E695" s="513"/>
      <c r="F695" s="99"/>
      <c r="G695" s="100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</row>
    <row r="696" spans="1:33" s="101" customFormat="1" ht="14.25" hidden="1" customHeight="1" x14ac:dyDescent="0.2">
      <c r="A696" s="512" t="s">
        <v>87</v>
      </c>
      <c r="B696" s="261" t="s">
        <v>1095</v>
      </c>
      <c r="C696" s="262"/>
      <c r="D696" s="263"/>
      <c r="E696" s="513"/>
      <c r="F696" s="99"/>
      <c r="G696" s="100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</row>
    <row r="697" spans="1:33" x14ac:dyDescent="0.2">
      <c r="A697" s="514" t="s">
        <v>90</v>
      </c>
      <c r="B697" s="264" t="s">
        <v>1102</v>
      </c>
      <c r="C697" s="243" t="s">
        <v>1103</v>
      </c>
      <c r="D697" s="265"/>
      <c r="E697" s="391"/>
    </row>
    <row r="698" spans="1:33" x14ac:dyDescent="0.2">
      <c r="A698" s="514" t="s">
        <v>93</v>
      </c>
      <c r="B698" s="264" t="s">
        <v>1634</v>
      </c>
      <c r="C698" s="243" t="s">
        <v>1105</v>
      </c>
      <c r="D698" s="265"/>
      <c r="E698" s="391"/>
    </row>
    <row r="699" spans="1:33" s="101" customFormat="1" ht="14.25" hidden="1" customHeight="1" x14ac:dyDescent="0.2">
      <c r="A699" s="512" t="s">
        <v>96</v>
      </c>
      <c r="B699" s="266" t="s">
        <v>1077</v>
      </c>
      <c r="C699" s="262"/>
      <c r="D699" s="263"/>
      <c r="E699" s="513"/>
      <c r="F699" s="99"/>
      <c r="G699" s="100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</row>
    <row r="700" spans="1:33" x14ac:dyDescent="0.2">
      <c r="A700" s="514" t="s">
        <v>99</v>
      </c>
      <c r="B700" s="268" t="s">
        <v>1635</v>
      </c>
      <c r="C700" s="243" t="s">
        <v>1107</v>
      </c>
      <c r="D700" s="265"/>
      <c r="E700" s="391"/>
    </row>
    <row r="701" spans="1:33" x14ac:dyDescent="0.2">
      <c r="A701" s="514" t="s">
        <v>102</v>
      </c>
      <c r="B701" s="268" t="s">
        <v>1108</v>
      </c>
      <c r="C701" s="243" t="s">
        <v>1109</v>
      </c>
      <c r="D701" s="265"/>
      <c r="E701" s="391"/>
    </row>
    <row r="702" spans="1:33" x14ac:dyDescent="0.2">
      <c r="A702" s="514" t="s">
        <v>1110</v>
      </c>
      <c r="B702" s="268" t="s">
        <v>1111</v>
      </c>
      <c r="C702" s="243" t="s">
        <v>1112</v>
      </c>
      <c r="D702" s="265">
        <v>9421000</v>
      </c>
      <c r="E702" s="391">
        <v>9421441</v>
      </c>
    </row>
    <row r="703" spans="1:33" x14ac:dyDescent="0.2">
      <c r="A703" s="514" t="s">
        <v>107</v>
      </c>
      <c r="B703" s="268" t="s">
        <v>1113</v>
      </c>
      <c r="C703" s="243" t="s">
        <v>1114</v>
      </c>
      <c r="D703" s="265">
        <f>SUM('Polg. Hiv.'!D313+Óvoda!D310+'Műv. Ház'!D308)</f>
        <v>416179990</v>
      </c>
      <c r="E703" s="391">
        <f>SUM('Polg. Hiv.'!E313+Óvoda!E310+'Műv. Ház'!E308)</f>
        <v>452187676</v>
      </c>
      <c r="F703" s="1046">
        <v>452187676</v>
      </c>
    </row>
    <row r="704" spans="1:33" x14ac:dyDescent="0.2">
      <c r="A704" s="514" t="s">
        <v>109</v>
      </c>
      <c r="B704" s="268" t="s">
        <v>1115</v>
      </c>
      <c r="C704" s="243" t="s">
        <v>1116</v>
      </c>
      <c r="D704" s="265"/>
      <c r="E704" s="391"/>
    </row>
    <row r="705" spans="1:33" x14ac:dyDescent="0.2">
      <c r="A705" s="514" t="s">
        <v>111</v>
      </c>
      <c r="B705" s="268" t="s">
        <v>1117</v>
      </c>
      <c r="C705" s="243" t="s">
        <v>1118</v>
      </c>
      <c r="D705" s="265"/>
      <c r="E705" s="391"/>
    </row>
    <row r="706" spans="1:33" x14ac:dyDescent="0.2">
      <c r="A706" s="514" t="s">
        <v>113</v>
      </c>
      <c r="B706" s="268" t="s">
        <v>1119</v>
      </c>
      <c r="C706" s="243" t="s">
        <v>1120</v>
      </c>
      <c r="D706" s="265"/>
      <c r="E706" s="391"/>
    </row>
    <row r="707" spans="1:33" x14ac:dyDescent="0.2">
      <c r="A707" s="514" t="s">
        <v>115</v>
      </c>
      <c r="B707" s="264" t="s">
        <v>1121</v>
      </c>
      <c r="C707" s="243" t="s">
        <v>1122</v>
      </c>
      <c r="D707" s="265"/>
      <c r="E707" s="391"/>
    </row>
    <row r="708" spans="1:33" x14ac:dyDescent="0.2">
      <c r="A708" s="514" t="s">
        <v>117</v>
      </c>
      <c r="B708" s="264" t="s">
        <v>1123</v>
      </c>
      <c r="C708" s="243" t="s">
        <v>1124</v>
      </c>
      <c r="D708" s="265"/>
      <c r="E708" s="391"/>
    </row>
    <row r="709" spans="1:33" x14ac:dyDescent="0.2">
      <c r="A709" s="514" t="s">
        <v>119</v>
      </c>
      <c r="B709" s="268" t="s">
        <v>1619</v>
      </c>
      <c r="C709" s="243" t="s">
        <v>1126</v>
      </c>
      <c r="D709" s="265"/>
      <c r="E709" s="391"/>
    </row>
    <row r="710" spans="1:33" x14ac:dyDescent="0.2">
      <c r="A710" s="515" t="s">
        <v>121</v>
      </c>
      <c r="B710" s="269" t="s">
        <v>1482</v>
      </c>
      <c r="C710" s="247" t="s">
        <v>1128</v>
      </c>
      <c r="D710" s="248">
        <f>SUM(D687,D700,D701,D702,D703,D704,D705,D706,D709)</f>
        <v>425600990</v>
      </c>
      <c r="E710" s="416">
        <f>SUM(E687,E700,E701,E702,E703,E704,E705,E706,E709)</f>
        <v>461609117</v>
      </c>
      <c r="F710" s="1046">
        <v>461609117</v>
      </c>
    </row>
    <row r="711" spans="1:33" x14ac:dyDescent="0.2">
      <c r="A711" s="514" t="s">
        <v>123</v>
      </c>
      <c r="B711" s="270" t="s">
        <v>1129</v>
      </c>
      <c r="C711" s="243" t="s">
        <v>1130</v>
      </c>
      <c r="D711" s="265"/>
      <c r="E711" s="391"/>
    </row>
    <row r="712" spans="1:33" x14ac:dyDescent="0.2">
      <c r="A712" s="514" t="s">
        <v>125</v>
      </c>
      <c r="B712" s="270" t="s">
        <v>1131</v>
      </c>
      <c r="C712" s="243" t="s">
        <v>1132</v>
      </c>
      <c r="D712" s="265"/>
      <c r="E712" s="391"/>
    </row>
    <row r="713" spans="1:33" x14ac:dyDescent="0.2">
      <c r="A713" s="514" t="s">
        <v>793</v>
      </c>
      <c r="B713" s="270" t="s">
        <v>1620</v>
      </c>
      <c r="C713" s="243" t="s">
        <v>1134</v>
      </c>
      <c r="D713" s="265"/>
      <c r="E713" s="391"/>
    </row>
    <row r="714" spans="1:33" s="80" customFormat="1" ht="14.25" hidden="1" customHeight="1" x14ac:dyDescent="0.2">
      <c r="A714" s="516" t="s">
        <v>129</v>
      </c>
      <c r="B714" s="271" t="s">
        <v>1077</v>
      </c>
      <c r="C714" s="246"/>
      <c r="D714" s="209"/>
      <c r="E714" s="418"/>
      <c r="F714" s="81"/>
      <c r="G714" s="82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</row>
    <row r="715" spans="1:33" ht="25.5" x14ac:dyDescent="0.2">
      <c r="A715" s="514" t="s">
        <v>131</v>
      </c>
      <c r="B715" s="270" t="s">
        <v>1135</v>
      </c>
      <c r="C715" s="243" t="s">
        <v>1136</v>
      </c>
      <c r="D715" s="265"/>
      <c r="E715" s="391"/>
    </row>
    <row r="716" spans="1:33" x14ac:dyDescent="0.2">
      <c r="A716" s="514" t="s">
        <v>133</v>
      </c>
      <c r="B716" s="270" t="s">
        <v>1621</v>
      </c>
      <c r="C716" s="243" t="s">
        <v>1138</v>
      </c>
      <c r="D716" s="265"/>
      <c r="E716" s="391"/>
    </row>
    <row r="717" spans="1:33" s="80" customFormat="1" ht="14.25" hidden="1" customHeight="1" x14ac:dyDescent="0.2">
      <c r="A717" s="516" t="s">
        <v>135</v>
      </c>
      <c r="B717" s="271" t="s">
        <v>1077</v>
      </c>
      <c r="C717" s="246" t="s">
        <v>1138</v>
      </c>
      <c r="D717" s="209"/>
      <c r="E717" s="418"/>
      <c r="F717" s="81"/>
      <c r="G717" s="82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</row>
    <row r="718" spans="1:33" x14ac:dyDescent="0.2">
      <c r="A718" s="517" t="s">
        <v>137</v>
      </c>
      <c r="B718" s="269" t="s">
        <v>1503</v>
      </c>
      <c r="C718" s="149" t="s">
        <v>1140</v>
      </c>
      <c r="D718" s="272"/>
      <c r="E718" s="518"/>
    </row>
    <row r="719" spans="1:33" x14ac:dyDescent="0.2">
      <c r="A719" s="517" t="s">
        <v>142</v>
      </c>
      <c r="B719" s="269" t="s">
        <v>1141</v>
      </c>
      <c r="C719" s="149" t="s">
        <v>1142</v>
      </c>
      <c r="D719" s="272"/>
      <c r="E719" s="518"/>
    </row>
    <row r="720" spans="1:33" x14ac:dyDescent="0.2">
      <c r="A720" s="517" t="s">
        <v>144</v>
      </c>
      <c r="B720" s="269" t="s">
        <v>1143</v>
      </c>
      <c r="C720" s="149" t="s">
        <v>1144</v>
      </c>
      <c r="D720" s="272"/>
      <c r="E720" s="518"/>
    </row>
    <row r="721" spans="1:33" ht="27" customHeight="1" thickBot="1" x14ac:dyDescent="0.25">
      <c r="A721" s="519" t="s">
        <v>146</v>
      </c>
      <c r="B721" s="411" t="s">
        <v>10</v>
      </c>
      <c r="C721" s="370" t="s">
        <v>1146</v>
      </c>
      <c r="D721" s="371">
        <f t="shared" ref="D721:E721" si="12">SUM(D710,D718,D719,D720)</f>
        <v>425600990</v>
      </c>
      <c r="E721" s="372">
        <f t="shared" si="12"/>
        <v>461609117</v>
      </c>
    </row>
    <row r="722" spans="1:33" s="98" customFormat="1" ht="14.25" thickTop="1" thickBot="1" x14ac:dyDescent="0.25">
      <c r="A722" s="92"/>
      <c r="B722" s="93"/>
      <c r="C722" s="94"/>
      <c r="D722" s="95"/>
      <c r="E722" s="95"/>
      <c r="F722" s="96"/>
      <c r="G722" s="97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</row>
    <row r="723" spans="1:33" ht="28.5" customHeight="1" thickTop="1" thickBot="1" x14ac:dyDescent="0.25">
      <c r="A723" s="520">
        <v>278</v>
      </c>
      <c r="B723" s="521" t="s">
        <v>1636</v>
      </c>
      <c r="C723" s="521" t="s">
        <v>1147</v>
      </c>
      <c r="D723" s="522">
        <f>SUM(D678+D615+D603+D550+D467+D394+D354+D352+D721)</f>
        <v>1244147732</v>
      </c>
      <c r="E723" s="523">
        <f>SUM(E680+E721)</f>
        <v>1493537199.8299999</v>
      </c>
      <c r="F723" s="1046">
        <v>1493537200</v>
      </c>
    </row>
    <row r="724" spans="1:33" ht="13.5" thickTop="1" x14ac:dyDescent="0.2">
      <c r="E724" s="70">
        <f>E331-E723</f>
        <v>0.17000007629394531</v>
      </c>
    </row>
  </sheetData>
  <mergeCells count="6">
    <mergeCell ref="A1:E1"/>
    <mergeCell ref="D2:D3"/>
    <mergeCell ref="E2:E3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8"/>
  <sheetViews>
    <sheetView showGridLines="0" zoomScaleNormal="100" workbookViewId="0">
      <pane ySplit="3" topLeftCell="A307" activePane="bottomLeft" state="frozen"/>
      <selection pane="bottomLeft" activeCell="E669" sqref="E669"/>
    </sheetView>
  </sheetViews>
  <sheetFormatPr defaultColWidth="9.140625" defaultRowHeight="12.75" x14ac:dyDescent="0.2"/>
  <cols>
    <col min="1" max="1" width="4.85546875" style="22" customWidth="1"/>
    <col min="2" max="2" width="63.28515625" style="20" customWidth="1"/>
    <col min="3" max="3" width="8.5703125" style="23" customWidth="1"/>
    <col min="4" max="4" width="16.140625" style="25" customWidth="1"/>
    <col min="5" max="5" width="16.140625" style="21" customWidth="1"/>
    <col min="6" max="6" width="17.85546875" style="52" customWidth="1"/>
    <col min="7" max="7" width="12.28515625" style="52" hidden="1" customWidth="1"/>
    <col min="8" max="16384" width="9.140625" style="42"/>
  </cols>
  <sheetData>
    <row r="1" spans="1:5" ht="30" customHeight="1" thickTop="1" x14ac:dyDescent="0.2">
      <c r="A1" s="1717" t="s">
        <v>23</v>
      </c>
      <c r="B1" s="1718"/>
      <c r="C1" s="1718"/>
      <c r="D1" s="1718"/>
      <c r="E1" s="1719"/>
    </row>
    <row r="2" spans="1:5" ht="30" customHeight="1" x14ac:dyDescent="0.2">
      <c r="A2" s="1724" t="s">
        <v>48</v>
      </c>
      <c r="B2" s="1726" t="s">
        <v>49</v>
      </c>
      <c r="C2" s="1728" t="s">
        <v>50</v>
      </c>
      <c r="D2" s="1720" t="s">
        <v>1</v>
      </c>
      <c r="E2" s="1722" t="s">
        <v>2</v>
      </c>
    </row>
    <row r="3" spans="1:5" ht="30" customHeight="1" thickBot="1" x14ac:dyDescent="0.25">
      <c r="A3" s="1725"/>
      <c r="B3" s="1727"/>
      <c r="C3" s="1729"/>
      <c r="D3" s="1721"/>
      <c r="E3" s="1723"/>
    </row>
    <row r="4" spans="1:5" hidden="1" x14ac:dyDescent="0.2">
      <c r="A4" s="858">
        <v>1</v>
      </c>
      <c r="B4" s="859" t="s">
        <v>55</v>
      </c>
      <c r="C4" s="860" t="s">
        <v>56</v>
      </c>
      <c r="D4" s="861"/>
      <c r="E4" s="862"/>
    </row>
    <row r="5" spans="1:5" hidden="1" x14ac:dyDescent="0.2">
      <c r="A5" s="18">
        <v>2</v>
      </c>
      <c r="B5" s="273" t="s">
        <v>57</v>
      </c>
      <c r="C5" s="274" t="s">
        <v>58</v>
      </c>
      <c r="D5" s="4"/>
      <c r="E5" s="138"/>
    </row>
    <row r="6" spans="1:5" ht="25.5" hidden="1" x14ac:dyDescent="0.2">
      <c r="A6" s="18">
        <v>3</v>
      </c>
      <c r="B6" s="275" t="s">
        <v>59</v>
      </c>
      <c r="C6" s="274" t="s">
        <v>60</v>
      </c>
      <c r="D6" s="4"/>
      <c r="E6" s="138"/>
    </row>
    <row r="7" spans="1:5" hidden="1" x14ac:dyDescent="0.2">
      <c r="A7" s="18">
        <v>4</v>
      </c>
      <c r="B7" s="273" t="s">
        <v>61</v>
      </c>
      <c r="C7" s="274" t="s">
        <v>62</v>
      </c>
      <c r="D7" s="4"/>
      <c r="E7" s="138"/>
    </row>
    <row r="8" spans="1:5" hidden="1" x14ac:dyDescent="0.2">
      <c r="A8" s="18">
        <v>5</v>
      </c>
      <c r="B8" s="275" t="s">
        <v>63</v>
      </c>
      <c r="C8" s="274" t="s">
        <v>64</v>
      </c>
      <c r="D8" s="4"/>
      <c r="E8" s="138"/>
    </row>
    <row r="9" spans="1:5" hidden="1" x14ac:dyDescent="0.2">
      <c r="A9" s="863">
        <v>6</v>
      </c>
      <c r="B9" s="864" t="s">
        <v>65</v>
      </c>
      <c r="C9" s="865" t="s">
        <v>66</v>
      </c>
      <c r="D9" s="866"/>
      <c r="E9" s="867"/>
    </row>
    <row r="10" spans="1:5" ht="13.5" thickTop="1" x14ac:dyDescent="0.2">
      <c r="A10" s="488">
        <v>7</v>
      </c>
      <c r="B10" s="489" t="s">
        <v>67</v>
      </c>
      <c r="C10" s="868" t="s">
        <v>68</v>
      </c>
      <c r="D10" s="869"/>
      <c r="E10" s="870"/>
    </row>
    <row r="11" spans="1:5" x14ac:dyDescent="0.2">
      <c r="A11" s="484">
        <v>8</v>
      </c>
      <c r="B11" s="200" t="s">
        <v>69</v>
      </c>
      <c r="C11" s="276" t="s">
        <v>70</v>
      </c>
      <c r="D11" s="278"/>
      <c r="E11" s="499"/>
    </row>
    <row r="12" spans="1:5" ht="25.5" x14ac:dyDescent="0.2">
      <c r="A12" s="484">
        <v>9</v>
      </c>
      <c r="B12" s="200" t="s">
        <v>71</v>
      </c>
      <c r="C12" s="276" t="s">
        <v>72</v>
      </c>
      <c r="D12" s="278"/>
      <c r="E12" s="499"/>
    </row>
    <row r="13" spans="1:5" ht="25.5" x14ac:dyDescent="0.2">
      <c r="A13" s="484">
        <v>10</v>
      </c>
      <c r="B13" s="197" t="s">
        <v>73</v>
      </c>
      <c r="C13" s="276" t="s">
        <v>74</v>
      </c>
      <c r="D13" s="277"/>
      <c r="E13" s="500"/>
    </row>
    <row r="14" spans="1:5" hidden="1" x14ac:dyDescent="0.2">
      <c r="A14" s="871" t="s">
        <v>75</v>
      </c>
      <c r="B14" s="279" t="s">
        <v>76</v>
      </c>
      <c r="C14" s="280" t="s">
        <v>77</v>
      </c>
      <c r="D14" s="5"/>
      <c r="E14" s="872"/>
    </row>
    <row r="15" spans="1:5" hidden="1" x14ac:dyDescent="0.2">
      <c r="A15" s="871" t="s">
        <v>78</v>
      </c>
      <c r="B15" s="279" t="s">
        <v>79</v>
      </c>
      <c r="C15" s="280" t="s">
        <v>80</v>
      </c>
      <c r="D15" s="5"/>
      <c r="E15" s="872"/>
    </row>
    <row r="16" spans="1:5" ht="25.5" hidden="1" x14ac:dyDescent="0.2">
      <c r="A16" s="871" t="s">
        <v>81</v>
      </c>
      <c r="B16" s="279" t="s">
        <v>82</v>
      </c>
      <c r="C16" s="280" t="s">
        <v>83</v>
      </c>
      <c r="D16" s="5"/>
      <c r="E16" s="872"/>
    </row>
    <row r="17" spans="1:5" hidden="1" x14ac:dyDescent="0.2">
      <c r="A17" s="871" t="s">
        <v>84</v>
      </c>
      <c r="B17" s="279" t="s">
        <v>85</v>
      </c>
      <c r="C17" s="280" t="s">
        <v>86</v>
      </c>
      <c r="D17" s="5"/>
      <c r="E17" s="872"/>
    </row>
    <row r="18" spans="1:5" hidden="1" x14ac:dyDescent="0.2">
      <c r="A18" s="871" t="s">
        <v>87</v>
      </c>
      <c r="B18" s="279" t="s">
        <v>88</v>
      </c>
      <c r="C18" s="280" t="s">
        <v>89</v>
      </c>
      <c r="D18" s="5"/>
      <c r="E18" s="872"/>
    </row>
    <row r="19" spans="1:5" hidden="1" x14ac:dyDescent="0.2">
      <c r="A19" s="871" t="s">
        <v>90</v>
      </c>
      <c r="B19" s="279" t="s">
        <v>91</v>
      </c>
      <c r="C19" s="280" t="s">
        <v>92</v>
      </c>
      <c r="D19" s="5"/>
      <c r="E19" s="872"/>
    </row>
    <row r="20" spans="1:5" hidden="1" x14ac:dyDescent="0.2">
      <c r="A20" s="871" t="s">
        <v>93</v>
      </c>
      <c r="B20" s="279" t="s">
        <v>94</v>
      </c>
      <c r="C20" s="280" t="s">
        <v>95</v>
      </c>
      <c r="D20" s="5"/>
      <c r="E20" s="872"/>
    </row>
    <row r="21" spans="1:5" hidden="1" x14ac:dyDescent="0.2">
      <c r="A21" s="871" t="s">
        <v>96</v>
      </c>
      <c r="B21" s="279" t="s">
        <v>97</v>
      </c>
      <c r="C21" s="280" t="s">
        <v>98</v>
      </c>
      <c r="D21" s="5"/>
      <c r="E21" s="872"/>
    </row>
    <row r="22" spans="1:5" hidden="1" x14ac:dyDescent="0.2">
      <c r="A22" s="871" t="s">
        <v>99</v>
      </c>
      <c r="B22" s="279" t="s">
        <v>100</v>
      </c>
      <c r="C22" s="280" t="s">
        <v>101</v>
      </c>
      <c r="D22" s="5"/>
      <c r="E22" s="872"/>
    </row>
    <row r="23" spans="1:5" hidden="1" x14ac:dyDescent="0.2">
      <c r="A23" s="871" t="s">
        <v>102</v>
      </c>
      <c r="B23" s="279" t="s">
        <v>103</v>
      </c>
      <c r="C23" s="280" t="s">
        <v>104</v>
      </c>
      <c r="D23" s="5"/>
      <c r="E23" s="872"/>
    </row>
    <row r="24" spans="1:5" ht="25.5" x14ac:dyDescent="0.2">
      <c r="A24" s="484">
        <v>21</v>
      </c>
      <c r="B24" s="197" t="s">
        <v>105</v>
      </c>
      <c r="C24" s="276" t="s">
        <v>106</v>
      </c>
      <c r="D24" s="277"/>
      <c r="E24" s="500"/>
    </row>
    <row r="25" spans="1:5" hidden="1" x14ac:dyDescent="0.2">
      <c r="A25" s="871" t="s">
        <v>107</v>
      </c>
      <c r="B25" s="279" t="s">
        <v>76</v>
      </c>
      <c r="C25" s="280" t="s">
        <v>108</v>
      </c>
      <c r="D25" s="5"/>
      <c r="E25" s="872"/>
    </row>
    <row r="26" spans="1:5" hidden="1" x14ac:dyDescent="0.2">
      <c r="A26" s="871" t="s">
        <v>109</v>
      </c>
      <c r="B26" s="279" t="s">
        <v>79</v>
      </c>
      <c r="C26" s="280" t="s">
        <v>110</v>
      </c>
      <c r="D26" s="5"/>
      <c r="E26" s="872"/>
    </row>
    <row r="27" spans="1:5" ht="25.5" hidden="1" x14ac:dyDescent="0.2">
      <c r="A27" s="871" t="s">
        <v>111</v>
      </c>
      <c r="B27" s="279" t="s">
        <v>82</v>
      </c>
      <c r="C27" s="280" t="s">
        <v>112</v>
      </c>
      <c r="D27" s="5"/>
      <c r="E27" s="872"/>
    </row>
    <row r="28" spans="1:5" hidden="1" x14ac:dyDescent="0.2">
      <c r="A28" s="871" t="s">
        <v>113</v>
      </c>
      <c r="B28" s="279" t="s">
        <v>85</v>
      </c>
      <c r="C28" s="280" t="s">
        <v>114</v>
      </c>
      <c r="D28" s="5"/>
      <c r="E28" s="872"/>
    </row>
    <row r="29" spans="1:5" hidden="1" x14ac:dyDescent="0.2">
      <c r="A29" s="871" t="s">
        <v>115</v>
      </c>
      <c r="B29" s="279" t="s">
        <v>88</v>
      </c>
      <c r="C29" s="280" t="s">
        <v>116</v>
      </c>
      <c r="D29" s="5"/>
      <c r="E29" s="872"/>
    </row>
    <row r="30" spans="1:5" hidden="1" x14ac:dyDescent="0.2">
      <c r="A30" s="871" t="s">
        <v>117</v>
      </c>
      <c r="B30" s="279" t="s">
        <v>91</v>
      </c>
      <c r="C30" s="280" t="s">
        <v>118</v>
      </c>
      <c r="D30" s="5"/>
      <c r="E30" s="872"/>
    </row>
    <row r="31" spans="1:5" hidden="1" x14ac:dyDescent="0.2">
      <c r="A31" s="871" t="s">
        <v>119</v>
      </c>
      <c r="B31" s="279" t="s">
        <v>94</v>
      </c>
      <c r="C31" s="280" t="s">
        <v>120</v>
      </c>
      <c r="D31" s="5"/>
      <c r="E31" s="872"/>
    </row>
    <row r="32" spans="1:5" hidden="1" x14ac:dyDescent="0.2">
      <c r="A32" s="871" t="s">
        <v>121</v>
      </c>
      <c r="B32" s="279" t="s">
        <v>97</v>
      </c>
      <c r="C32" s="280" t="s">
        <v>122</v>
      </c>
      <c r="D32" s="5"/>
      <c r="E32" s="872"/>
    </row>
    <row r="33" spans="1:5" hidden="1" x14ac:dyDescent="0.2">
      <c r="A33" s="871" t="s">
        <v>123</v>
      </c>
      <c r="B33" s="279" t="s">
        <v>100</v>
      </c>
      <c r="C33" s="280" t="s">
        <v>124</v>
      </c>
      <c r="D33" s="5"/>
      <c r="E33" s="872"/>
    </row>
    <row r="34" spans="1:5" hidden="1" x14ac:dyDescent="0.2">
      <c r="A34" s="871" t="s">
        <v>125</v>
      </c>
      <c r="B34" s="279" t="s">
        <v>103</v>
      </c>
      <c r="C34" s="280" t="s">
        <v>126</v>
      </c>
      <c r="D34" s="5"/>
      <c r="E34" s="872"/>
    </row>
    <row r="35" spans="1:5" ht="25.5" x14ac:dyDescent="0.2">
      <c r="A35" s="484">
        <v>32</v>
      </c>
      <c r="B35" s="197" t="s">
        <v>127</v>
      </c>
      <c r="C35" s="276" t="s">
        <v>128</v>
      </c>
      <c r="D35" s="277"/>
      <c r="E35" s="500">
        <v>863894</v>
      </c>
    </row>
    <row r="36" spans="1:5" hidden="1" x14ac:dyDescent="0.2">
      <c r="A36" s="871" t="s">
        <v>129</v>
      </c>
      <c r="B36" s="279" t="s">
        <v>76</v>
      </c>
      <c r="C36" s="280" t="s">
        <v>130</v>
      </c>
      <c r="D36" s="5"/>
      <c r="E36" s="872"/>
    </row>
    <row r="37" spans="1:5" hidden="1" x14ac:dyDescent="0.2">
      <c r="A37" s="871" t="s">
        <v>131</v>
      </c>
      <c r="B37" s="279" t="s">
        <v>79</v>
      </c>
      <c r="C37" s="280" t="s">
        <v>132</v>
      </c>
      <c r="D37" s="5"/>
      <c r="E37" s="872"/>
    </row>
    <row r="38" spans="1:5" ht="25.5" hidden="1" x14ac:dyDescent="0.2">
      <c r="A38" s="871" t="s">
        <v>133</v>
      </c>
      <c r="B38" s="279" t="s">
        <v>82</v>
      </c>
      <c r="C38" s="280" t="s">
        <v>134</v>
      </c>
      <c r="D38" s="5"/>
      <c r="E38" s="872"/>
    </row>
    <row r="39" spans="1:5" hidden="1" x14ac:dyDescent="0.2">
      <c r="A39" s="871" t="s">
        <v>135</v>
      </c>
      <c r="B39" s="279" t="s">
        <v>85</v>
      </c>
      <c r="C39" s="280" t="s">
        <v>136</v>
      </c>
      <c r="D39" s="5"/>
      <c r="E39" s="872"/>
    </row>
    <row r="40" spans="1:5" hidden="1" x14ac:dyDescent="0.2">
      <c r="A40" s="871" t="s">
        <v>137</v>
      </c>
      <c r="B40" s="279" t="s">
        <v>88</v>
      </c>
      <c r="C40" s="280" t="s">
        <v>138</v>
      </c>
      <c r="D40" s="5"/>
      <c r="E40" s="872"/>
    </row>
    <row r="41" spans="1:5" hidden="1" x14ac:dyDescent="0.2">
      <c r="A41" s="871"/>
      <c r="B41" s="281" t="s">
        <v>139</v>
      </c>
      <c r="C41" s="280"/>
      <c r="D41" s="5"/>
      <c r="E41" s="872"/>
    </row>
    <row r="42" spans="1:5" hidden="1" x14ac:dyDescent="0.2">
      <c r="A42" s="871"/>
      <c r="B42" s="281" t="s">
        <v>140</v>
      </c>
      <c r="C42" s="280"/>
      <c r="D42" s="5"/>
      <c r="E42" s="872"/>
    </row>
    <row r="43" spans="1:5" hidden="1" x14ac:dyDescent="0.2">
      <c r="A43" s="871"/>
      <c r="B43" s="281" t="s">
        <v>141</v>
      </c>
      <c r="C43" s="280"/>
      <c r="D43" s="5"/>
      <c r="E43" s="872"/>
    </row>
    <row r="44" spans="1:5" hidden="1" x14ac:dyDescent="0.2">
      <c r="A44" s="871" t="s">
        <v>142</v>
      </c>
      <c r="B44" s="279" t="s">
        <v>91</v>
      </c>
      <c r="C44" s="280" t="s">
        <v>143</v>
      </c>
      <c r="D44" s="5"/>
      <c r="E44" s="872"/>
    </row>
    <row r="45" spans="1:5" hidden="1" x14ac:dyDescent="0.2">
      <c r="A45" s="871" t="s">
        <v>144</v>
      </c>
      <c r="B45" s="279" t="s">
        <v>94</v>
      </c>
      <c r="C45" s="280" t="s">
        <v>145</v>
      </c>
      <c r="D45" s="5"/>
      <c r="E45" s="872"/>
    </row>
    <row r="46" spans="1:5" hidden="1" x14ac:dyDescent="0.2">
      <c r="A46" s="871" t="s">
        <v>146</v>
      </c>
      <c r="B46" s="279" t="s">
        <v>97</v>
      </c>
      <c r="C46" s="280" t="s">
        <v>147</v>
      </c>
      <c r="D46" s="5"/>
      <c r="E46" s="872"/>
    </row>
    <row r="47" spans="1:5" hidden="1" x14ac:dyDescent="0.2">
      <c r="A47" s="871" t="s">
        <v>148</v>
      </c>
      <c r="B47" s="279" t="s">
        <v>100</v>
      </c>
      <c r="C47" s="280" t="s">
        <v>149</v>
      </c>
      <c r="D47" s="5"/>
      <c r="E47" s="872"/>
    </row>
    <row r="48" spans="1:5" hidden="1" x14ac:dyDescent="0.2">
      <c r="A48" s="871" t="s">
        <v>150</v>
      </c>
      <c r="B48" s="279" t="s">
        <v>103</v>
      </c>
      <c r="C48" s="280" t="s">
        <v>151</v>
      </c>
      <c r="D48" s="5"/>
      <c r="E48" s="872"/>
    </row>
    <row r="49" spans="1:5" ht="27" customHeight="1" thickBot="1" x14ac:dyDescent="0.25">
      <c r="A49" s="479">
        <v>43</v>
      </c>
      <c r="B49" s="450" t="s">
        <v>152</v>
      </c>
      <c r="C49" s="873" t="s">
        <v>153</v>
      </c>
      <c r="D49" s="452">
        <v>0</v>
      </c>
      <c r="E49" s="453">
        <f>SUM(E10:E35)</f>
        <v>863894</v>
      </c>
    </row>
    <row r="50" spans="1:5" ht="14.25" thickTop="1" thickBot="1" x14ac:dyDescent="0.25">
      <c r="A50" s="37"/>
      <c r="B50" s="30"/>
      <c r="C50" s="38"/>
      <c r="D50" s="24"/>
      <c r="E50" s="39"/>
    </row>
    <row r="51" spans="1:5" ht="13.5" thickTop="1" x14ac:dyDescent="0.2">
      <c r="A51" s="488" t="s">
        <v>154</v>
      </c>
      <c r="B51" s="489" t="s">
        <v>155</v>
      </c>
      <c r="C51" s="874" t="s">
        <v>156</v>
      </c>
      <c r="D51" s="461"/>
      <c r="E51" s="491"/>
    </row>
    <row r="52" spans="1:5" ht="25.5" x14ac:dyDescent="0.2">
      <c r="A52" s="467" t="s">
        <v>157</v>
      </c>
      <c r="B52" s="200" t="s">
        <v>158</v>
      </c>
      <c r="C52" s="282" t="s">
        <v>159</v>
      </c>
      <c r="D52" s="231"/>
      <c r="E52" s="444"/>
    </row>
    <row r="53" spans="1:5" ht="25.5" x14ac:dyDescent="0.2">
      <c r="A53" s="467" t="s">
        <v>160</v>
      </c>
      <c r="B53" s="197" t="s">
        <v>161</v>
      </c>
      <c r="C53" s="282" t="s">
        <v>162</v>
      </c>
      <c r="D53" s="237"/>
      <c r="E53" s="465"/>
    </row>
    <row r="54" spans="1:5" hidden="1" x14ac:dyDescent="0.2">
      <c r="A54" s="871" t="s">
        <v>163</v>
      </c>
      <c r="B54" s="279" t="s">
        <v>76</v>
      </c>
      <c r="C54" s="280" t="s">
        <v>164</v>
      </c>
      <c r="D54" s="5"/>
      <c r="E54" s="872"/>
    </row>
    <row r="55" spans="1:5" hidden="1" x14ac:dyDescent="0.2">
      <c r="A55" s="871" t="s">
        <v>165</v>
      </c>
      <c r="B55" s="279" t="s">
        <v>79</v>
      </c>
      <c r="C55" s="280" t="s">
        <v>166</v>
      </c>
      <c r="D55" s="5"/>
      <c r="E55" s="872"/>
    </row>
    <row r="56" spans="1:5" ht="25.5" hidden="1" x14ac:dyDescent="0.2">
      <c r="A56" s="871" t="s">
        <v>167</v>
      </c>
      <c r="B56" s="279" t="s">
        <v>82</v>
      </c>
      <c r="C56" s="280" t="s">
        <v>168</v>
      </c>
      <c r="D56" s="5"/>
      <c r="E56" s="872"/>
    </row>
    <row r="57" spans="1:5" hidden="1" x14ac:dyDescent="0.2">
      <c r="A57" s="871" t="s">
        <v>169</v>
      </c>
      <c r="B57" s="279" t="s">
        <v>85</v>
      </c>
      <c r="C57" s="280" t="s">
        <v>170</v>
      </c>
      <c r="D57" s="5"/>
      <c r="E57" s="872"/>
    </row>
    <row r="58" spans="1:5" hidden="1" x14ac:dyDescent="0.2">
      <c r="A58" s="871" t="s">
        <v>171</v>
      </c>
      <c r="B58" s="279" t="s">
        <v>88</v>
      </c>
      <c r="C58" s="280" t="s">
        <v>172</v>
      </c>
      <c r="D58" s="5"/>
      <c r="E58" s="872"/>
    </row>
    <row r="59" spans="1:5" hidden="1" x14ac:dyDescent="0.2">
      <c r="A59" s="871" t="s">
        <v>173</v>
      </c>
      <c r="B59" s="279" t="s">
        <v>91</v>
      </c>
      <c r="C59" s="280" t="s">
        <v>174</v>
      </c>
      <c r="D59" s="5"/>
      <c r="E59" s="872"/>
    </row>
    <row r="60" spans="1:5" hidden="1" x14ac:dyDescent="0.2">
      <c r="A60" s="871" t="s">
        <v>175</v>
      </c>
      <c r="B60" s="279" t="s">
        <v>94</v>
      </c>
      <c r="C60" s="280" t="s">
        <v>176</v>
      </c>
      <c r="D60" s="5"/>
      <c r="E60" s="872"/>
    </row>
    <row r="61" spans="1:5" hidden="1" x14ac:dyDescent="0.2">
      <c r="A61" s="871" t="s">
        <v>177</v>
      </c>
      <c r="B61" s="279" t="s">
        <v>97</v>
      </c>
      <c r="C61" s="280" t="s">
        <v>178</v>
      </c>
      <c r="D61" s="5"/>
      <c r="E61" s="872"/>
    </row>
    <row r="62" spans="1:5" hidden="1" x14ac:dyDescent="0.2">
      <c r="A62" s="871" t="s">
        <v>179</v>
      </c>
      <c r="B62" s="279" t="s">
        <v>100</v>
      </c>
      <c r="C62" s="280" t="s">
        <v>180</v>
      </c>
      <c r="D62" s="5"/>
      <c r="E62" s="872"/>
    </row>
    <row r="63" spans="1:5" hidden="1" x14ac:dyDescent="0.2">
      <c r="A63" s="871" t="s">
        <v>181</v>
      </c>
      <c r="B63" s="279" t="s">
        <v>103</v>
      </c>
      <c r="C63" s="280" t="s">
        <v>182</v>
      </c>
      <c r="D63" s="5"/>
      <c r="E63" s="872"/>
    </row>
    <row r="64" spans="1:5" ht="25.5" x14ac:dyDescent="0.2">
      <c r="A64" s="484">
        <v>57</v>
      </c>
      <c r="B64" s="197" t="s">
        <v>183</v>
      </c>
      <c r="C64" s="282" t="s">
        <v>184</v>
      </c>
      <c r="D64" s="237"/>
      <c r="E64" s="465"/>
    </row>
    <row r="65" spans="1:7" s="54" customFormat="1" hidden="1" x14ac:dyDescent="0.2">
      <c r="A65" s="483" t="s">
        <v>185</v>
      </c>
      <c r="B65" s="206" t="s">
        <v>76</v>
      </c>
      <c r="C65" s="333" t="s">
        <v>186</v>
      </c>
      <c r="D65" s="208"/>
      <c r="E65" s="492"/>
      <c r="F65" s="49"/>
      <c r="G65" s="49"/>
    </row>
    <row r="66" spans="1:7" s="54" customFormat="1" hidden="1" x14ac:dyDescent="0.2">
      <c r="A66" s="483" t="s">
        <v>187</v>
      </c>
      <c r="B66" s="206" t="s">
        <v>79</v>
      </c>
      <c r="C66" s="333" t="s">
        <v>188</v>
      </c>
      <c r="D66" s="208"/>
      <c r="E66" s="492"/>
      <c r="F66" s="49"/>
      <c r="G66" s="49"/>
    </row>
    <row r="67" spans="1:7" s="54" customFormat="1" ht="25.5" hidden="1" x14ac:dyDescent="0.2">
      <c r="A67" s="483" t="s">
        <v>189</v>
      </c>
      <c r="B67" s="206" t="s">
        <v>82</v>
      </c>
      <c r="C67" s="333" t="s">
        <v>190</v>
      </c>
      <c r="D67" s="208"/>
      <c r="E67" s="492"/>
      <c r="F67" s="49"/>
      <c r="G67" s="49"/>
    </row>
    <row r="68" spans="1:7" s="54" customFormat="1" hidden="1" x14ac:dyDescent="0.2">
      <c r="A68" s="483" t="s">
        <v>191</v>
      </c>
      <c r="B68" s="206" t="s">
        <v>85</v>
      </c>
      <c r="C68" s="333" t="s">
        <v>192</v>
      </c>
      <c r="D68" s="208"/>
      <c r="E68" s="492"/>
      <c r="F68" s="49"/>
      <c r="G68" s="49"/>
    </row>
    <row r="69" spans="1:7" s="54" customFormat="1" hidden="1" x14ac:dyDescent="0.2">
      <c r="A69" s="483" t="s">
        <v>193</v>
      </c>
      <c r="B69" s="206" t="s">
        <v>88</v>
      </c>
      <c r="C69" s="333" t="s">
        <v>194</v>
      </c>
      <c r="D69" s="208"/>
      <c r="E69" s="492"/>
      <c r="F69" s="49"/>
      <c r="G69" s="49"/>
    </row>
    <row r="70" spans="1:7" s="54" customFormat="1" hidden="1" x14ac:dyDescent="0.2">
      <c r="A70" s="483" t="s">
        <v>195</v>
      </c>
      <c r="B70" s="206" t="s">
        <v>91</v>
      </c>
      <c r="C70" s="333" t="s">
        <v>196</v>
      </c>
      <c r="D70" s="208"/>
      <c r="E70" s="492"/>
      <c r="F70" s="49"/>
      <c r="G70" s="49"/>
    </row>
    <row r="71" spans="1:7" s="54" customFormat="1" hidden="1" x14ac:dyDescent="0.2">
      <c r="A71" s="483" t="s">
        <v>197</v>
      </c>
      <c r="B71" s="206" t="s">
        <v>94</v>
      </c>
      <c r="C71" s="333" t="s">
        <v>198</v>
      </c>
      <c r="D71" s="208"/>
      <c r="E71" s="492"/>
      <c r="F71" s="49"/>
      <c r="G71" s="49"/>
    </row>
    <row r="72" spans="1:7" s="54" customFormat="1" hidden="1" x14ac:dyDescent="0.2">
      <c r="A72" s="483" t="s">
        <v>199</v>
      </c>
      <c r="B72" s="206" t="s">
        <v>97</v>
      </c>
      <c r="C72" s="333" t="s">
        <v>200</v>
      </c>
      <c r="D72" s="208"/>
      <c r="E72" s="492"/>
      <c r="F72" s="49"/>
      <c r="G72" s="49"/>
    </row>
    <row r="73" spans="1:7" s="54" customFormat="1" hidden="1" x14ac:dyDescent="0.2">
      <c r="A73" s="483" t="s">
        <v>201</v>
      </c>
      <c r="B73" s="206" t="s">
        <v>100</v>
      </c>
      <c r="C73" s="333" t="s">
        <v>202</v>
      </c>
      <c r="D73" s="208"/>
      <c r="E73" s="492"/>
      <c r="F73" s="49"/>
      <c r="G73" s="49"/>
    </row>
    <row r="74" spans="1:7" s="54" customFormat="1" hidden="1" x14ac:dyDescent="0.2">
      <c r="A74" s="483" t="s">
        <v>203</v>
      </c>
      <c r="B74" s="206" t="s">
        <v>103</v>
      </c>
      <c r="C74" s="333" t="s">
        <v>204</v>
      </c>
      <c r="D74" s="208"/>
      <c r="E74" s="492"/>
      <c r="F74" s="49"/>
      <c r="G74" s="49"/>
    </row>
    <row r="75" spans="1:7" ht="25.5" x14ac:dyDescent="0.2">
      <c r="A75" s="484">
        <v>68</v>
      </c>
      <c r="B75" s="197" t="s">
        <v>1455</v>
      </c>
      <c r="C75" s="282" t="s">
        <v>206</v>
      </c>
      <c r="D75" s="237"/>
      <c r="E75" s="465"/>
    </row>
    <row r="76" spans="1:7" s="54" customFormat="1" hidden="1" collapsed="1" x14ac:dyDescent="0.2">
      <c r="A76" s="483" t="s">
        <v>207</v>
      </c>
      <c r="B76" s="206" t="s">
        <v>76</v>
      </c>
      <c r="C76" s="333" t="s">
        <v>208</v>
      </c>
      <c r="D76" s="208"/>
      <c r="E76" s="492"/>
      <c r="F76" s="49"/>
      <c r="G76" s="49"/>
    </row>
    <row r="77" spans="1:7" s="54" customFormat="1" hidden="1" x14ac:dyDescent="0.2">
      <c r="A77" s="483" t="s">
        <v>209</v>
      </c>
      <c r="B77" s="206" t="s">
        <v>79</v>
      </c>
      <c r="C77" s="333" t="s">
        <v>210</v>
      </c>
      <c r="D77" s="208"/>
      <c r="E77" s="492"/>
      <c r="F77" s="49"/>
      <c r="G77" s="49"/>
    </row>
    <row r="78" spans="1:7" s="54" customFormat="1" ht="25.5" hidden="1" x14ac:dyDescent="0.2">
      <c r="A78" s="483" t="s">
        <v>211</v>
      </c>
      <c r="B78" s="206" t="s">
        <v>82</v>
      </c>
      <c r="C78" s="333" t="s">
        <v>212</v>
      </c>
      <c r="D78" s="208"/>
      <c r="E78" s="492"/>
      <c r="F78" s="49"/>
      <c r="G78" s="49"/>
    </row>
    <row r="79" spans="1:7" s="54" customFormat="1" hidden="1" x14ac:dyDescent="0.2">
      <c r="A79" s="483" t="s">
        <v>213</v>
      </c>
      <c r="B79" s="206" t="s">
        <v>85</v>
      </c>
      <c r="C79" s="333" t="s">
        <v>214</v>
      </c>
      <c r="D79" s="208"/>
      <c r="E79" s="492"/>
      <c r="F79" s="49"/>
      <c r="G79" s="49"/>
    </row>
    <row r="80" spans="1:7" s="54" customFormat="1" hidden="1" x14ac:dyDescent="0.2">
      <c r="A80" s="483" t="s">
        <v>215</v>
      </c>
      <c r="B80" s="206" t="s">
        <v>88</v>
      </c>
      <c r="C80" s="333" t="s">
        <v>216</v>
      </c>
      <c r="D80" s="208"/>
      <c r="E80" s="492"/>
      <c r="F80" s="49"/>
      <c r="G80" s="49"/>
    </row>
    <row r="81" spans="1:7" s="54" customFormat="1" hidden="1" x14ac:dyDescent="0.2">
      <c r="A81" s="483" t="s">
        <v>217</v>
      </c>
      <c r="B81" s="206" t="s">
        <v>91</v>
      </c>
      <c r="C81" s="333" t="s">
        <v>218</v>
      </c>
      <c r="D81" s="208"/>
      <c r="E81" s="492"/>
      <c r="F81" s="49"/>
      <c r="G81" s="49"/>
    </row>
    <row r="82" spans="1:7" s="54" customFormat="1" hidden="1" x14ac:dyDescent="0.2">
      <c r="A82" s="483" t="s">
        <v>219</v>
      </c>
      <c r="B82" s="206" t="s">
        <v>94</v>
      </c>
      <c r="C82" s="333" t="s">
        <v>220</v>
      </c>
      <c r="D82" s="208"/>
      <c r="E82" s="492"/>
      <c r="F82" s="49"/>
      <c r="G82" s="49"/>
    </row>
    <row r="83" spans="1:7" s="54" customFormat="1" hidden="1" x14ac:dyDescent="0.2">
      <c r="A83" s="483" t="s">
        <v>221</v>
      </c>
      <c r="B83" s="206" t="s">
        <v>97</v>
      </c>
      <c r="C83" s="333" t="s">
        <v>222</v>
      </c>
      <c r="D83" s="208"/>
      <c r="E83" s="492"/>
      <c r="F83" s="49"/>
      <c r="G83" s="49"/>
    </row>
    <row r="84" spans="1:7" s="54" customFormat="1" hidden="1" x14ac:dyDescent="0.2">
      <c r="A84" s="483" t="s">
        <v>223</v>
      </c>
      <c r="B84" s="206" t="s">
        <v>100</v>
      </c>
      <c r="C84" s="333" t="s">
        <v>224</v>
      </c>
      <c r="D84" s="208"/>
      <c r="E84" s="492"/>
      <c r="F84" s="49"/>
      <c r="G84" s="49"/>
    </row>
    <row r="85" spans="1:7" s="54" customFormat="1" hidden="1" x14ac:dyDescent="0.2">
      <c r="A85" s="483" t="s">
        <v>225</v>
      </c>
      <c r="B85" s="206" t="s">
        <v>103</v>
      </c>
      <c r="C85" s="333" t="s">
        <v>226</v>
      </c>
      <c r="D85" s="208"/>
      <c r="E85" s="492"/>
      <c r="F85" s="49"/>
      <c r="G85" s="49"/>
    </row>
    <row r="86" spans="1:7" s="143" customFormat="1" ht="26.25" customHeight="1" thickBot="1" x14ac:dyDescent="0.25">
      <c r="A86" s="449">
        <v>79</v>
      </c>
      <c r="B86" s="450" t="s">
        <v>227</v>
      </c>
      <c r="C86" s="875" t="s">
        <v>228</v>
      </c>
      <c r="D86" s="452">
        <v>0</v>
      </c>
      <c r="E86" s="453">
        <v>0</v>
      </c>
      <c r="F86" s="113"/>
      <c r="G86" s="113"/>
    </row>
    <row r="87" spans="1:7" ht="14.25" thickTop="1" thickBot="1" x14ac:dyDescent="0.25">
      <c r="A87" s="31"/>
      <c r="D87" s="17"/>
    </row>
    <row r="88" spans="1:7" ht="13.5" thickTop="1" x14ac:dyDescent="0.2">
      <c r="A88" s="876">
        <v>80</v>
      </c>
      <c r="B88" s="877" t="s">
        <v>1673</v>
      </c>
      <c r="C88" s="878" t="s">
        <v>230</v>
      </c>
      <c r="D88" s="879"/>
      <c r="E88" s="880"/>
    </row>
    <row r="89" spans="1:7" hidden="1" x14ac:dyDescent="0.2">
      <c r="A89" s="881">
        <v>81</v>
      </c>
      <c r="B89" s="284" t="s">
        <v>231</v>
      </c>
      <c r="C89" s="280" t="s">
        <v>232</v>
      </c>
      <c r="D89" s="5"/>
      <c r="E89" s="872"/>
    </row>
    <row r="90" spans="1:7" ht="25.5" hidden="1" x14ac:dyDescent="0.2">
      <c r="A90" s="881">
        <v>82</v>
      </c>
      <c r="B90" s="284" t="s">
        <v>233</v>
      </c>
      <c r="C90" s="280" t="s">
        <v>234</v>
      </c>
      <c r="D90" s="5"/>
      <c r="E90" s="872"/>
    </row>
    <row r="91" spans="1:7" ht="25.5" hidden="1" x14ac:dyDescent="0.2">
      <c r="A91" s="881">
        <v>83</v>
      </c>
      <c r="B91" s="284" t="s">
        <v>235</v>
      </c>
      <c r="C91" s="280" t="s">
        <v>236</v>
      </c>
      <c r="D91" s="5"/>
      <c r="E91" s="872"/>
    </row>
    <row r="92" spans="1:7" x14ac:dyDescent="0.2">
      <c r="A92" s="882">
        <v>84</v>
      </c>
      <c r="B92" s="285" t="s">
        <v>1640</v>
      </c>
      <c r="C92" s="274" t="s">
        <v>238</v>
      </c>
      <c r="D92" s="286"/>
      <c r="E92" s="883"/>
    </row>
    <row r="93" spans="1:7" hidden="1" x14ac:dyDescent="0.2">
      <c r="A93" s="871" t="s">
        <v>239</v>
      </c>
      <c r="B93" s="284" t="s">
        <v>240</v>
      </c>
      <c r="C93" s="280" t="s">
        <v>241</v>
      </c>
      <c r="D93" s="5"/>
      <c r="E93" s="872"/>
    </row>
    <row r="94" spans="1:7" hidden="1" x14ac:dyDescent="0.2">
      <c r="A94" s="871" t="s">
        <v>242</v>
      </c>
      <c r="B94" s="284" t="s">
        <v>243</v>
      </c>
      <c r="C94" s="280" t="s">
        <v>244</v>
      </c>
      <c r="D94" s="5"/>
      <c r="E94" s="872"/>
    </row>
    <row r="95" spans="1:7" hidden="1" x14ac:dyDescent="0.2">
      <c r="A95" s="871" t="s">
        <v>245</v>
      </c>
      <c r="B95" s="284" t="s">
        <v>246</v>
      </c>
      <c r="C95" s="280" t="s">
        <v>247</v>
      </c>
      <c r="D95" s="5"/>
      <c r="E95" s="872"/>
    </row>
    <row r="96" spans="1:7" hidden="1" x14ac:dyDescent="0.2">
      <c r="A96" s="871" t="s">
        <v>248</v>
      </c>
      <c r="B96" s="284" t="s">
        <v>249</v>
      </c>
      <c r="C96" s="280" t="s">
        <v>250</v>
      </c>
      <c r="D96" s="5"/>
      <c r="E96" s="872"/>
    </row>
    <row r="97" spans="1:5" hidden="1" x14ac:dyDescent="0.2">
      <c r="A97" s="871" t="s">
        <v>251</v>
      </c>
      <c r="B97" s="284" t="s">
        <v>252</v>
      </c>
      <c r="C97" s="280" t="s">
        <v>253</v>
      </c>
      <c r="D97" s="5"/>
      <c r="E97" s="872"/>
    </row>
    <row r="98" spans="1:5" hidden="1" x14ac:dyDescent="0.2">
      <c r="A98" s="871" t="s">
        <v>254</v>
      </c>
      <c r="B98" s="284" t="s">
        <v>255</v>
      </c>
      <c r="C98" s="280" t="s">
        <v>256</v>
      </c>
      <c r="D98" s="5"/>
      <c r="E98" s="872"/>
    </row>
    <row r="99" spans="1:5" hidden="1" x14ac:dyDescent="0.2">
      <c r="A99" s="871" t="s">
        <v>257</v>
      </c>
      <c r="B99" s="284" t="s">
        <v>258</v>
      </c>
      <c r="C99" s="280" t="s">
        <v>259</v>
      </c>
      <c r="D99" s="5"/>
      <c r="E99" s="872"/>
    </row>
    <row r="100" spans="1:5" hidden="1" x14ac:dyDescent="0.2">
      <c r="A100" s="871" t="s">
        <v>260</v>
      </c>
      <c r="B100" s="284" t="s">
        <v>261</v>
      </c>
      <c r="C100" s="280" t="s">
        <v>262</v>
      </c>
      <c r="D100" s="5"/>
      <c r="E100" s="872"/>
    </row>
    <row r="101" spans="1:5" x14ac:dyDescent="0.2">
      <c r="A101" s="484">
        <v>93</v>
      </c>
      <c r="B101" s="200" t="s">
        <v>1419</v>
      </c>
      <c r="C101" s="282" t="s">
        <v>264</v>
      </c>
      <c r="D101" s="237"/>
      <c r="E101" s="465"/>
    </row>
    <row r="102" spans="1:5" x14ac:dyDescent="0.2">
      <c r="A102" s="484">
        <v>94</v>
      </c>
      <c r="B102" s="219" t="s">
        <v>1420</v>
      </c>
      <c r="C102" s="282" t="s">
        <v>266</v>
      </c>
      <c r="D102" s="237"/>
      <c r="E102" s="465"/>
    </row>
    <row r="103" spans="1:5" hidden="1" x14ac:dyDescent="0.2">
      <c r="A103" s="463" t="s">
        <v>267</v>
      </c>
      <c r="B103" s="287" t="s">
        <v>268</v>
      </c>
      <c r="C103" s="283" t="s">
        <v>269</v>
      </c>
      <c r="D103" s="238"/>
      <c r="E103" s="466"/>
    </row>
    <row r="104" spans="1:5" ht="25.5" hidden="1" x14ac:dyDescent="0.2">
      <c r="A104" s="463" t="s">
        <v>270</v>
      </c>
      <c r="B104" s="287" t="s">
        <v>271</v>
      </c>
      <c r="C104" s="283" t="s">
        <v>272</v>
      </c>
      <c r="D104" s="238"/>
      <c r="E104" s="466"/>
    </row>
    <row r="105" spans="1:5" hidden="1" x14ac:dyDescent="0.2">
      <c r="A105" s="463" t="s">
        <v>273</v>
      </c>
      <c r="B105" s="287" t="s">
        <v>274</v>
      </c>
      <c r="C105" s="283" t="s">
        <v>275</v>
      </c>
      <c r="D105" s="238"/>
      <c r="E105" s="466"/>
    </row>
    <row r="106" spans="1:5" hidden="1" x14ac:dyDescent="0.2">
      <c r="A106" s="463" t="s">
        <v>276</v>
      </c>
      <c r="B106" s="287" t="s">
        <v>277</v>
      </c>
      <c r="C106" s="283" t="s">
        <v>278</v>
      </c>
      <c r="D106" s="238"/>
      <c r="E106" s="466"/>
    </row>
    <row r="107" spans="1:5" hidden="1" x14ac:dyDescent="0.2">
      <c r="A107" s="463" t="s">
        <v>279</v>
      </c>
      <c r="B107" s="287" t="s">
        <v>280</v>
      </c>
      <c r="C107" s="283" t="s">
        <v>281</v>
      </c>
      <c r="D107" s="238"/>
      <c r="E107" s="466"/>
    </row>
    <row r="108" spans="1:5" hidden="1" x14ac:dyDescent="0.2">
      <c r="A108" s="463" t="s">
        <v>282</v>
      </c>
      <c r="B108" s="287" t="s">
        <v>283</v>
      </c>
      <c r="C108" s="283" t="s">
        <v>284</v>
      </c>
      <c r="D108" s="238"/>
      <c r="E108" s="466"/>
    </row>
    <row r="109" spans="1:5" hidden="1" x14ac:dyDescent="0.2">
      <c r="A109" s="463" t="s">
        <v>285</v>
      </c>
      <c r="B109" s="287" t="s">
        <v>286</v>
      </c>
      <c r="C109" s="283" t="s">
        <v>287</v>
      </c>
      <c r="D109" s="238"/>
      <c r="E109" s="466"/>
    </row>
    <row r="110" spans="1:5" hidden="1" x14ac:dyDescent="0.2">
      <c r="A110" s="463" t="s">
        <v>288</v>
      </c>
      <c r="B110" s="287" t="s">
        <v>289</v>
      </c>
      <c r="C110" s="283" t="s">
        <v>290</v>
      </c>
      <c r="D110" s="238"/>
      <c r="E110" s="466"/>
    </row>
    <row r="111" spans="1:5" hidden="1" x14ac:dyDescent="0.2">
      <c r="A111" s="463" t="s">
        <v>291</v>
      </c>
      <c r="B111" s="287" t="s">
        <v>292</v>
      </c>
      <c r="C111" s="283" t="s">
        <v>293</v>
      </c>
      <c r="D111" s="238"/>
      <c r="E111" s="466"/>
    </row>
    <row r="112" spans="1:5" x14ac:dyDescent="0.2">
      <c r="A112" s="484">
        <v>104</v>
      </c>
      <c r="B112" s="219" t="s">
        <v>1457</v>
      </c>
      <c r="C112" s="282" t="s">
        <v>295</v>
      </c>
      <c r="D112" s="237"/>
      <c r="E112" s="465"/>
    </row>
    <row r="113" spans="1:5" hidden="1" x14ac:dyDescent="0.2">
      <c r="A113" s="463">
        <v>105</v>
      </c>
      <c r="B113" s="287" t="s">
        <v>296</v>
      </c>
      <c r="C113" s="283" t="s">
        <v>297</v>
      </c>
      <c r="D113" s="238"/>
      <c r="E113" s="466"/>
    </row>
    <row r="114" spans="1:5" hidden="1" x14ac:dyDescent="0.2">
      <c r="A114" s="463">
        <v>106</v>
      </c>
      <c r="B114" s="287" t="s">
        <v>298</v>
      </c>
      <c r="C114" s="283" t="s">
        <v>299</v>
      </c>
      <c r="D114" s="238"/>
      <c r="E114" s="466"/>
    </row>
    <row r="115" spans="1:5" hidden="1" x14ac:dyDescent="0.2">
      <c r="A115" s="463">
        <v>107</v>
      </c>
      <c r="B115" s="287" t="s">
        <v>300</v>
      </c>
      <c r="C115" s="283" t="s">
        <v>301</v>
      </c>
      <c r="D115" s="238"/>
      <c r="E115" s="466"/>
    </row>
    <row r="116" spans="1:5" hidden="1" x14ac:dyDescent="0.2">
      <c r="A116" s="463">
        <v>108</v>
      </c>
      <c r="B116" s="287" t="s">
        <v>302</v>
      </c>
      <c r="C116" s="283" t="s">
        <v>303</v>
      </c>
      <c r="D116" s="238"/>
      <c r="E116" s="466"/>
    </row>
    <row r="117" spans="1:5" x14ac:dyDescent="0.2">
      <c r="A117" s="484">
        <v>109</v>
      </c>
      <c r="B117" s="219" t="s">
        <v>1422</v>
      </c>
      <c r="C117" s="282" t="s">
        <v>305</v>
      </c>
      <c r="D117" s="237"/>
      <c r="E117" s="465"/>
    </row>
    <row r="118" spans="1:5" hidden="1" x14ac:dyDescent="0.2">
      <c r="A118" s="871">
        <v>110</v>
      </c>
      <c r="B118" s="288" t="s">
        <v>306</v>
      </c>
      <c r="C118" s="280" t="s">
        <v>307</v>
      </c>
      <c r="D118" s="5"/>
      <c r="E118" s="872"/>
    </row>
    <row r="119" spans="1:5" hidden="1" x14ac:dyDescent="0.2">
      <c r="A119" s="871">
        <v>111</v>
      </c>
      <c r="B119" s="288" t="s">
        <v>308</v>
      </c>
      <c r="C119" s="280" t="s">
        <v>309</v>
      </c>
      <c r="D119" s="5"/>
      <c r="E119" s="872"/>
    </row>
    <row r="120" spans="1:5" hidden="1" x14ac:dyDescent="0.2">
      <c r="A120" s="871">
        <v>112</v>
      </c>
      <c r="B120" s="288" t="s">
        <v>310</v>
      </c>
      <c r="C120" s="280" t="s">
        <v>311</v>
      </c>
      <c r="D120" s="5"/>
      <c r="E120" s="872"/>
    </row>
    <row r="121" spans="1:5" hidden="1" x14ac:dyDescent="0.2">
      <c r="A121" s="871">
        <v>113</v>
      </c>
      <c r="B121" s="288" t="s">
        <v>312</v>
      </c>
      <c r="C121" s="280" t="s">
        <v>313</v>
      </c>
      <c r="D121" s="5"/>
      <c r="E121" s="872"/>
    </row>
    <row r="122" spans="1:5" hidden="1" x14ac:dyDescent="0.2">
      <c r="A122" s="871">
        <v>114</v>
      </c>
      <c r="B122" s="288" t="s">
        <v>314</v>
      </c>
      <c r="C122" s="280" t="s">
        <v>315</v>
      </c>
      <c r="D122" s="5"/>
      <c r="E122" s="872"/>
    </row>
    <row r="123" spans="1:5" hidden="1" x14ac:dyDescent="0.2">
      <c r="A123" s="871">
        <v>115</v>
      </c>
      <c r="B123" s="288" t="s">
        <v>316</v>
      </c>
      <c r="C123" s="280" t="s">
        <v>317</v>
      </c>
      <c r="D123" s="5"/>
      <c r="E123" s="872"/>
    </row>
    <row r="124" spans="1:5" hidden="1" x14ac:dyDescent="0.2">
      <c r="A124" s="871">
        <v>116</v>
      </c>
      <c r="B124" s="288" t="s">
        <v>318</v>
      </c>
      <c r="C124" s="280" t="s">
        <v>319</v>
      </c>
      <c r="D124" s="5"/>
      <c r="E124" s="872"/>
    </row>
    <row r="125" spans="1:5" x14ac:dyDescent="0.2">
      <c r="A125" s="882">
        <v>117</v>
      </c>
      <c r="B125" s="289" t="s">
        <v>1423</v>
      </c>
      <c r="C125" s="274" t="s">
        <v>321</v>
      </c>
      <c r="D125" s="286"/>
      <c r="E125" s="883"/>
    </row>
    <row r="126" spans="1:5" hidden="1" x14ac:dyDescent="0.2">
      <c r="A126" s="884" t="s">
        <v>322</v>
      </c>
      <c r="B126" s="290" t="s">
        <v>323</v>
      </c>
      <c r="C126" s="274" t="s">
        <v>324</v>
      </c>
      <c r="D126" s="4"/>
      <c r="E126" s="885"/>
    </row>
    <row r="127" spans="1:5" hidden="1" x14ac:dyDescent="0.2">
      <c r="A127" s="884" t="s">
        <v>325</v>
      </c>
      <c r="B127" s="290" t="s">
        <v>326</v>
      </c>
      <c r="C127" s="274" t="s">
        <v>327</v>
      </c>
      <c r="D127" s="4"/>
      <c r="E127" s="885"/>
    </row>
    <row r="128" spans="1:5" hidden="1" x14ac:dyDescent="0.2">
      <c r="A128" s="884" t="s">
        <v>328</v>
      </c>
      <c r="B128" s="290" t="s">
        <v>329</v>
      </c>
      <c r="C128" s="274" t="s">
        <v>330</v>
      </c>
      <c r="D128" s="4"/>
      <c r="E128" s="885"/>
    </row>
    <row r="129" spans="1:5" hidden="1" x14ac:dyDescent="0.2">
      <c r="A129" s="884" t="s">
        <v>331</v>
      </c>
      <c r="B129" s="290" t="s">
        <v>332</v>
      </c>
      <c r="C129" s="274" t="s">
        <v>333</v>
      </c>
      <c r="D129" s="4"/>
      <c r="E129" s="885"/>
    </row>
    <row r="130" spans="1:5" hidden="1" x14ac:dyDescent="0.2">
      <c r="A130" s="884" t="s">
        <v>334</v>
      </c>
      <c r="B130" s="290" t="s">
        <v>335</v>
      </c>
      <c r="C130" s="274" t="s">
        <v>336</v>
      </c>
      <c r="D130" s="4"/>
      <c r="E130" s="885"/>
    </row>
    <row r="131" spans="1:5" hidden="1" x14ac:dyDescent="0.2">
      <c r="A131" s="884" t="s">
        <v>337</v>
      </c>
      <c r="B131" s="290" t="s">
        <v>338</v>
      </c>
      <c r="C131" s="274" t="s">
        <v>339</v>
      </c>
      <c r="D131" s="4"/>
      <c r="E131" s="885"/>
    </row>
    <row r="132" spans="1:5" ht="25.5" hidden="1" x14ac:dyDescent="0.2">
      <c r="A132" s="884" t="s">
        <v>340</v>
      </c>
      <c r="B132" s="290" t="s">
        <v>341</v>
      </c>
      <c r="C132" s="274" t="s">
        <v>342</v>
      </c>
      <c r="D132" s="4"/>
      <c r="E132" s="885"/>
    </row>
    <row r="133" spans="1:5" ht="25.5" hidden="1" x14ac:dyDescent="0.2">
      <c r="A133" s="884" t="s">
        <v>343</v>
      </c>
      <c r="B133" s="290" t="s">
        <v>344</v>
      </c>
      <c r="C133" s="274" t="s">
        <v>345</v>
      </c>
      <c r="D133" s="4"/>
      <c r="E133" s="885"/>
    </row>
    <row r="134" spans="1:5" hidden="1" x14ac:dyDescent="0.2">
      <c r="A134" s="884" t="s">
        <v>346</v>
      </c>
      <c r="B134" s="290" t="s">
        <v>347</v>
      </c>
      <c r="C134" s="274" t="s">
        <v>348</v>
      </c>
      <c r="D134" s="4"/>
      <c r="E134" s="885"/>
    </row>
    <row r="135" spans="1:5" hidden="1" x14ac:dyDescent="0.2">
      <c r="A135" s="884" t="s">
        <v>349</v>
      </c>
      <c r="B135" s="290" t="s">
        <v>350</v>
      </c>
      <c r="C135" s="274" t="s">
        <v>351</v>
      </c>
      <c r="D135" s="4"/>
      <c r="E135" s="885"/>
    </row>
    <row r="136" spans="1:5" ht="25.5" hidden="1" x14ac:dyDescent="0.2">
      <c r="A136" s="884" t="s">
        <v>352</v>
      </c>
      <c r="B136" s="290" t="s">
        <v>353</v>
      </c>
      <c r="C136" s="274" t="s">
        <v>354</v>
      </c>
      <c r="D136" s="4"/>
      <c r="E136" s="885"/>
    </row>
    <row r="137" spans="1:5" ht="25.5" hidden="1" x14ac:dyDescent="0.2">
      <c r="A137" s="884" t="s">
        <v>355</v>
      </c>
      <c r="B137" s="290" t="s">
        <v>356</v>
      </c>
      <c r="C137" s="274" t="s">
        <v>357</v>
      </c>
      <c r="D137" s="4"/>
      <c r="E137" s="885"/>
    </row>
    <row r="138" spans="1:5" ht="25.5" hidden="1" x14ac:dyDescent="0.2">
      <c r="A138" s="884" t="s">
        <v>358</v>
      </c>
      <c r="B138" s="291" t="s">
        <v>359</v>
      </c>
      <c r="C138" s="274" t="s">
        <v>360</v>
      </c>
      <c r="D138" s="4"/>
      <c r="E138" s="885"/>
    </row>
    <row r="139" spans="1:5" ht="25.5" hidden="1" x14ac:dyDescent="0.2">
      <c r="A139" s="884" t="s">
        <v>361</v>
      </c>
      <c r="B139" s="290" t="s">
        <v>362</v>
      </c>
      <c r="C139" s="274" t="s">
        <v>363</v>
      </c>
      <c r="D139" s="4"/>
      <c r="E139" s="885"/>
    </row>
    <row r="140" spans="1:5" ht="25.5" hidden="1" x14ac:dyDescent="0.2">
      <c r="A140" s="884" t="s">
        <v>364</v>
      </c>
      <c r="B140" s="290" t="s">
        <v>365</v>
      </c>
      <c r="C140" s="274" t="s">
        <v>366</v>
      </c>
      <c r="D140" s="4"/>
      <c r="E140" s="885"/>
    </row>
    <row r="141" spans="1:5" hidden="1" x14ac:dyDescent="0.2">
      <c r="A141" s="884" t="s">
        <v>367</v>
      </c>
      <c r="B141" s="290" t="s">
        <v>368</v>
      </c>
      <c r="C141" s="274" t="s">
        <v>369</v>
      </c>
      <c r="D141" s="4"/>
      <c r="E141" s="885"/>
    </row>
    <row r="142" spans="1:5" hidden="1" x14ac:dyDescent="0.2">
      <c r="A142" s="884" t="s">
        <v>370</v>
      </c>
      <c r="B142" s="290" t="s">
        <v>371</v>
      </c>
      <c r="C142" s="274" t="s">
        <v>372</v>
      </c>
      <c r="D142" s="4"/>
      <c r="E142" s="885"/>
    </row>
    <row r="143" spans="1:5" hidden="1" x14ac:dyDescent="0.2">
      <c r="A143" s="884" t="s">
        <v>373</v>
      </c>
      <c r="B143" s="290" t="s">
        <v>374</v>
      </c>
      <c r="C143" s="274" t="s">
        <v>375</v>
      </c>
      <c r="D143" s="4"/>
      <c r="E143" s="885"/>
    </row>
    <row r="144" spans="1:5" hidden="1" x14ac:dyDescent="0.2">
      <c r="A144" s="884" t="s">
        <v>376</v>
      </c>
      <c r="B144" s="290" t="s">
        <v>377</v>
      </c>
      <c r="C144" s="274" t="s">
        <v>378</v>
      </c>
      <c r="D144" s="4"/>
      <c r="E144" s="885"/>
    </row>
    <row r="145" spans="1:5" hidden="1" x14ac:dyDescent="0.2">
      <c r="A145" s="884" t="s">
        <v>379</v>
      </c>
      <c r="B145" s="290" t="s">
        <v>380</v>
      </c>
      <c r="C145" s="274" t="s">
        <v>381</v>
      </c>
      <c r="D145" s="4"/>
      <c r="E145" s="885"/>
    </row>
    <row r="146" spans="1:5" hidden="1" x14ac:dyDescent="0.2">
      <c r="A146" s="884" t="s">
        <v>382</v>
      </c>
      <c r="B146" s="290" t="s">
        <v>383</v>
      </c>
      <c r="C146" s="274" t="s">
        <v>384</v>
      </c>
      <c r="D146" s="4"/>
      <c r="E146" s="885"/>
    </row>
    <row r="147" spans="1:5" ht="38.25" hidden="1" x14ac:dyDescent="0.2">
      <c r="A147" s="884" t="s">
        <v>385</v>
      </c>
      <c r="B147" s="290" t="s">
        <v>386</v>
      </c>
      <c r="C147" s="274" t="s">
        <v>387</v>
      </c>
      <c r="D147" s="4"/>
      <c r="E147" s="885"/>
    </row>
    <row r="148" spans="1:5" hidden="1" x14ac:dyDescent="0.2">
      <c r="A148" s="882">
        <v>140</v>
      </c>
      <c r="B148" s="292" t="s">
        <v>388</v>
      </c>
      <c r="C148" s="274" t="s">
        <v>389</v>
      </c>
      <c r="D148" s="286"/>
      <c r="E148" s="883"/>
    </row>
    <row r="149" spans="1:5" hidden="1" x14ac:dyDescent="0.2">
      <c r="A149" s="881">
        <v>141</v>
      </c>
      <c r="B149" s="288" t="s">
        <v>390</v>
      </c>
      <c r="C149" s="280" t="s">
        <v>391</v>
      </c>
      <c r="D149" s="5"/>
      <c r="E149" s="872"/>
    </row>
    <row r="150" spans="1:5" hidden="1" x14ac:dyDescent="0.2">
      <c r="A150" s="881">
        <v>142</v>
      </c>
      <c r="B150" s="288" t="s">
        <v>392</v>
      </c>
      <c r="C150" s="280" t="s">
        <v>393</v>
      </c>
      <c r="D150" s="5"/>
      <c r="E150" s="872"/>
    </row>
    <row r="151" spans="1:5" hidden="1" x14ac:dyDescent="0.2">
      <c r="A151" s="881">
        <v>143</v>
      </c>
      <c r="B151" s="288" t="s">
        <v>394</v>
      </c>
      <c r="C151" s="280" t="s">
        <v>395</v>
      </c>
      <c r="D151" s="5"/>
      <c r="E151" s="872"/>
    </row>
    <row r="152" spans="1:5" hidden="1" x14ac:dyDescent="0.2">
      <c r="A152" s="882">
        <v>144</v>
      </c>
      <c r="B152" s="293" t="s">
        <v>396</v>
      </c>
      <c r="C152" s="274" t="s">
        <v>397</v>
      </c>
      <c r="D152" s="4"/>
      <c r="E152" s="885"/>
    </row>
    <row r="153" spans="1:5" x14ac:dyDescent="0.2">
      <c r="A153" s="882">
        <v>145</v>
      </c>
      <c r="B153" s="292" t="s">
        <v>1425</v>
      </c>
      <c r="C153" s="274" t="s">
        <v>399</v>
      </c>
      <c r="D153" s="286"/>
      <c r="E153" s="883"/>
    </row>
    <row r="154" spans="1:5" ht="25.5" hidden="1" x14ac:dyDescent="0.2">
      <c r="A154" s="881">
        <v>146</v>
      </c>
      <c r="B154" s="288" t="s">
        <v>400</v>
      </c>
      <c r="C154" s="280" t="s">
        <v>401</v>
      </c>
      <c r="D154" s="5"/>
      <c r="E154" s="872"/>
    </row>
    <row r="155" spans="1:5" ht="25.5" hidden="1" x14ac:dyDescent="0.2">
      <c r="A155" s="881">
        <v>147</v>
      </c>
      <c r="B155" s="288" t="s">
        <v>402</v>
      </c>
      <c r="C155" s="280" t="s">
        <v>403</v>
      </c>
      <c r="D155" s="5"/>
      <c r="E155" s="872"/>
    </row>
    <row r="156" spans="1:5" hidden="1" x14ac:dyDescent="0.2">
      <c r="A156" s="881">
        <v>148</v>
      </c>
      <c r="B156" s="288" t="s">
        <v>404</v>
      </c>
      <c r="C156" s="280" t="s">
        <v>405</v>
      </c>
      <c r="D156" s="5"/>
      <c r="E156" s="872"/>
    </row>
    <row r="157" spans="1:5" hidden="1" x14ac:dyDescent="0.2">
      <c r="A157" s="881">
        <v>149</v>
      </c>
      <c r="B157" s="288" t="s">
        <v>406</v>
      </c>
      <c r="C157" s="280" t="s">
        <v>407</v>
      </c>
      <c r="D157" s="5"/>
      <c r="E157" s="872"/>
    </row>
    <row r="158" spans="1:5" x14ac:dyDescent="0.2">
      <c r="A158" s="882">
        <v>150</v>
      </c>
      <c r="B158" s="289" t="s">
        <v>1672</v>
      </c>
      <c r="C158" s="274" t="s">
        <v>409</v>
      </c>
      <c r="D158" s="286"/>
      <c r="E158" s="883"/>
    </row>
    <row r="159" spans="1:5" hidden="1" x14ac:dyDescent="0.2">
      <c r="A159" s="884">
        <v>151</v>
      </c>
      <c r="B159" s="290" t="s">
        <v>410</v>
      </c>
      <c r="C159" s="274" t="s">
        <v>411</v>
      </c>
      <c r="D159" s="4"/>
      <c r="E159" s="885"/>
    </row>
    <row r="160" spans="1:5" hidden="1" x14ac:dyDescent="0.2">
      <c r="A160" s="884">
        <v>152</v>
      </c>
      <c r="B160" s="290" t="s">
        <v>412</v>
      </c>
      <c r="C160" s="274" t="s">
        <v>413</v>
      </c>
      <c r="D160" s="4"/>
      <c r="E160" s="885"/>
    </row>
    <row r="161" spans="1:5" ht="25.5" hidden="1" x14ac:dyDescent="0.2">
      <c r="A161" s="884">
        <v>153</v>
      </c>
      <c r="B161" s="290" t="s">
        <v>414</v>
      </c>
      <c r="C161" s="274" t="s">
        <v>415</v>
      </c>
      <c r="D161" s="4"/>
      <c r="E161" s="885"/>
    </row>
    <row r="162" spans="1:5" hidden="1" x14ac:dyDescent="0.2">
      <c r="A162" s="884">
        <v>154</v>
      </c>
      <c r="B162" s="290" t="s">
        <v>416</v>
      </c>
      <c r="C162" s="274" t="s">
        <v>417</v>
      </c>
      <c r="D162" s="4"/>
      <c r="E162" s="885"/>
    </row>
    <row r="163" spans="1:5" hidden="1" x14ac:dyDescent="0.2">
      <c r="A163" s="884">
        <v>155</v>
      </c>
      <c r="B163" s="290" t="s">
        <v>418</v>
      </c>
      <c r="C163" s="274" t="s">
        <v>419</v>
      </c>
      <c r="D163" s="4"/>
      <c r="E163" s="885"/>
    </row>
    <row r="164" spans="1:5" hidden="1" x14ac:dyDescent="0.2">
      <c r="A164" s="884">
        <v>156</v>
      </c>
      <c r="B164" s="290" t="s">
        <v>420</v>
      </c>
      <c r="C164" s="274" t="s">
        <v>421</v>
      </c>
      <c r="D164" s="4"/>
      <c r="E164" s="885"/>
    </row>
    <row r="165" spans="1:5" hidden="1" x14ac:dyDescent="0.2">
      <c r="A165" s="884">
        <v>157</v>
      </c>
      <c r="B165" s="290" t="s">
        <v>422</v>
      </c>
      <c r="C165" s="274" t="s">
        <v>423</v>
      </c>
      <c r="D165" s="4"/>
      <c r="E165" s="885"/>
    </row>
    <row r="166" spans="1:5" hidden="1" x14ac:dyDescent="0.2">
      <c r="A166" s="884">
        <v>158</v>
      </c>
      <c r="B166" s="290" t="s">
        <v>424</v>
      </c>
      <c r="C166" s="274" t="s">
        <v>425</v>
      </c>
      <c r="D166" s="4"/>
      <c r="E166" s="885"/>
    </row>
    <row r="167" spans="1:5" hidden="1" x14ac:dyDescent="0.2">
      <c r="A167" s="884">
        <v>159</v>
      </c>
      <c r="B167" s="290" t="s">
        <v>426</v>
      </c>
      <c r="C167" s="274" t="s">
        <v>427</v>
      </c>
      <c r="D167" s="4"/>
      <c r="E167" s="885"/>
    </row>
    <row r="168" spans="1:5" hidden="1" x14ac:dyDescent="0.2">
      <c r="A168" s="884">
        <v>160</v>
      </c>
      <c r="B168" s="290" t="s">
        <v>428</v>
      </c>
      <c r="C168" s="274" t="s">
        <v>429</v>
      </c>
      <c r="D168" s="4"/>
      <c r="E168" s="885"/>
    </row>
    <row r="169" spans="1:5" hidden="1" x14ac:dyDescent="0.2">
      <c r="A169" s="884">
        <v>161</v>
      </c>
      <c r="B169" s="290" t="s">
        <v>430</v>
      </c>
      <c r="C169" s="274" t="s">
        <v>431</v>
      </c>
      <c r="D169" s="4"/>
      <c r="E169" s="885"/>
    </row>
    <row r="170" spans="1:5" hidden="1" x14ac:dyDescent="0.2">
      <c r="A170" s="884">
        <v>162</v>
      </c>
      <c r="B170" s="290" t="s">
        <v>432</v>
      </c>
      <c r="C170" s="274" t="s">
        <v>433</v>
      </c>
      <c r="D170" s="4"/>
      <c r="E170" s="885"/>
    </row>
    <row r="171" spans="1:5" hidden="1" x14ac:dyDescent="0.2">
      <c r="A171" s="884">
        <v>163</v>
      </c>
      <c r="B171" s="290" t="s">
        <v>434</v>
      </c>
      <c r="C171" s="274" t="s">
        <v>435</v>
      </c>
      <c r="D171" s="4"/>
      <c r="E171" s="885"/>
    </row>
    <row r="172" spans="1:5" hidden="1" x14ac:dyDescent="0.2">
      <c r="A172" s="884">
        <v>164</v>
      </c>
      <c r="B172" s="290" t="s">
        <v>436</v>
      </c>
      <c r="C172" s="274" t="s">
        <v>437</v>
      </c>
      <c r="D172" s="4"/>
      <c r="E172" s="885"/>
    </row>
    <row r="173" spans="1:5" hidden="1" x14ac:dyDescent="0.2">
      <c r="A173" s="884">
        <v>165</v>
      </c>
      <c r="B173" s="290" t="s">
        <v>438</v>
      </c>
      <c r="C173" s="274" t="s">
        <v>439</v>
      </c>
      <c r="D173" s="4"/>
      <c r="E173" s="885"/>
    </row>
    <row r="174" spans="1:5" ht="38.25" hidden="1" x14ac:dyDescent="0.2">
      <c r="A174" s="884">
        <v>166</v>
      </c>
      <c r="B174" s="290" t="s">
        <v>440</v>
      </c>
      <c r="C174" s="274" t="s">
        <v>441</v>
      </c>
      <c r="D174" s="4"/>
      <c r="E174" s="885"/>
    </row>
    <row r="175" spans="1:5" ht="25.5" hidden="1" x14ac:dyDescent="0.2">
      <c r="A175" s="884">
        <v>167</v>
      </c>
      <c r="B175" s="290" t="s">
        <v>442</v>
      </c>
      <c r="C175" s="274" t="s">
        <v>443</v>
      </c>
      <c r="D175" s="4"/>
      <c r="E175" s="885"/>
    </row>
    <row r="176" spans="1:5" x14ac:dyDescent="0.2">
      <c r="A176" s="484">
        <v>168</v>
      </c>
      <c r="B176" s="200" t="s">
        <v>1567</v>
      </c>
      <c r="C176" s="282" t="s">
        <v>445</v>
      </c>
      <c r="D176" s="237"/>
      <c r="E176" s="465"/>
    </row>
    <row r="177" spans="1:5" x14ac:dyDescent="0.2">
      <c r="A177" s="484">
        <v>169</v>
      </c>
      <c r="B177" s="219" t="s">
        <v>1568</v>
      </c>
      <c r="C177" s="282" t="s">
        <v>447</v>
      </c>
      <c r="D177" s="237"/>
      <c r="E177" s="465"/>
    </row>
    <row r="178" spans="1:5" hidden="1" x14ac:dyDescent="0.2">
      <c r="A178" s="886">
        <v>170</v>
      </c>
      <c r="B178" s="294" t="s">
        <v>448</v>
      </c>
      <c r="C178" s="295" t="s">
        <v>449</v>
      </c>
      <c r="D178" s="231"/>
      <c r="E178" s="444"/>
    </row>
    <row r="179" spans="1:5" hidden="1" x14ac:dyDescent="0.2">
      <c r="A179" s="886">
        <v>171</v>
      </c>
      <c r="B179" s="294" t="s">
        <v>450</v>
      </c>
      <c r="C179" s="295" t="s">
        <v>451</v>
      </c>
      <c r="D179" s="231"/>
      <c r="E179" s="444"/>
    </row>
    <row r="180" spans="1:5" hidden="1" x14ac:dyDescent="0.2">
      <c r="A180" s="886">
        <v>172</v>
      </c>
      <c r="B180" s="294" t="s">
        <v>452</v>
      </c>
      <c r="C180" s="295" t="s">
        <v>453</v>
      </c>
      <c r="D180" s="231"/>
      <c r="E180" s="444"/>
    </row>
    <row r="181" spans="1:5" hidden="1" x14ac:dyDescent="0.2">
      <c r="A181" s="886">
        <v>173</v>
      </c>
      <c r="B181" s="294" t="s">
        <v>454</v>
      </c>
      <c r="C181" s="295" t="s">
        <v>455</v>
      </c>
      <c r="D181" s="231"/>
      <c r="E181" s="444"/>
    </row>
    <row r="182" spans="1:5" hidden="1" x14ac:dyDescent="0.2">
      <c r="A182" s="886">
        <v>174</v>
      </c>
      <c r="B182" s="294" t="s">
        <v>456</v>
      </c>
      <c r="C182" s="295" t="s">
        <v>457</v>
      </c>
      <c r="D182" s="231"/>
      <c r="E182" s="444"/>
    </row>
    <row r="183" spans="1:5" ht="25.5" hidden="1" x14ac:dyDescent="0.2">
      <c r="A183" s="886">
        <v>175</v>
      </c>
      <c r="B183" s="294" t="s">
        <v>458</v>
      </c>
      <c r="C183" s="295" t="s">
        <v>459</v>
      </c>
      <c r="D183" s="231"/>
      <c r="E183" s="444"/>
    </row>
    <row r="184" spans="1:5" hidden="1" x14ac:dyDescent="0.2">
      <c r="A184" s="886">
        <v>176</v>
      </c>
      <c r="B184" s="294" t="s">
        <v>460</v>
      </c>
      <c r="C184" s="295" t="s">
        <v>461</v>
      </c>
      <c r="D184" s="231"/>
      <c r="E184" s="444"/>
    </row>
    <row r="185" spans="1:5" hidden="1" x14ac:dyDescent="0.2">
      <c r="A185" s="886">
        <v>177</v>
      </c>
      <c r="B185" s="294" t="s">
        <v>462</v>
      </c>
      <c r="C185" s="295" t="s">
        <v>463</v>
      </c>
      <c r="D185" s="231"/>
      <c r="E185" s="444"/>
    </row>
    <row r="186" spans="1:5" hidden="1" x14ac:dyDescent="0.2">
      <c r="A186" s="886">
        <v>178</v>
      </c>
      <c r="B186" s="294" t="s">
        <v>464</v>
      </c>
      <c r="C186" s="295" t="s">
        <v>465</v>
      </c>
      <c r="D186" s="231"/>
      <c r="E186" s="444"/>
    </row>
    <row r="187" spans="1:5" hidden="1" x14ac:dyDescent="0.2">
      <c r="A187" s="886">
        <v>179</v>
      </c>
      <c r="B187" s="294" t="s">
        <v>466</v>
      </c>
      <c r="C187" s="295" t="s">
        <v>467</v>
      </c>
      <c r="D187" s="231"/>
      <c r="E187" s="444"/>
    </row>
    <row r="188" spans="1:5" ht="38.25" hidden="1" x14ac:dyDescent="0.2">
      <c r="A188" s="886">
        <v>180</v>
      </c>
      <c r="B188" s="294" t="s">
        <v>468</v>
      </c>
      <c r="C188" s="295" t="s">
        <v>469</v>
      </c>
      <c r="D188" s="231"/>
      <c r="E188" s="444"/>
    </row>
    <row r="189" spans="1:5" hidden="1" x14ac:dyDescent="0.2">
      <c r="A189" s="886">
        <v>181</v>
      </c>
      <c r="B189" s="296" t="s">
        <v>470</v>
      </c>
      <c r="C189" s="295" t="s">
        <v>471</v>
      </c>
      <c r="D189" s="231"/>
      <c r="E189" s="444"/>
    </row>
    <row r="190" spans="1:5" hidden="1" x14ac:dyDescent="0.2">
      <c r="A190" s="886">
        <v>182</v>
      </c>
      <c r="B190" s="296" t="s">
        <v>472</v>
      </c>
      <c r="C190" s="295" t="s">
        <v>473</v>
      </c>
      <c r="D190" s="231"/>
      <c r="E190" s="444"/>
    </row>
    <row r="191" spans="1:5" hidden="1" x14ac:dyDescent="0.2">
      <c r="A191" s="886">
        <v>183</v>
      </c>
      <c r="B191" s="294" t="s">
        <v>474</v>
      </c>
      <c r="C191" s="295" t="s">
        <v>475</v>
      </c>
      <c r="D191" s="231"/>
      <c r="E191" s="444"/>
    </row>
    <row r="192" spans="1:5" hidden="1" x14ac:dyDescent="0.2">
      <c r="A192" s="886">
        <v>184</v>
      </c>
      <c r="B192" s="294" t="s">
        <v>476</v>
      </c>
      <c r="C192" s="295" t="s">
        <v>477</v>
      </c>
      <c r="D192" s="231"/>
      <c r="E192" s="444"/>
    </row>
    <row r="193" spans="1:7" ht="51" hidden="1" x14ac:dyDescent="0.2">
      <c r="A193" s="887" t="s">
        <v>478</v>
      </c>
      <c r="B193" s="294" t="s">
        <v>479</v>
      </c>
      <c r="C193" s="295" t="s">
        <v>480</v>
      </c>
      <c r="D193" s="231"/>
      <c r="E193" s="444"/>
    </row>
    <row r="194" spans="1:7" s="143" customFormat="1" ht="27" customHeight="1" thickBot="1" x14ac:dyDescent="0.25">
      <c r="A194" s="479">
        <v>185</v>
      </c>
      <c r="B194" s="450" t="s">
        <v>481</v>
      </c>
      <c r="C194" s="873" t="s">
        <v>482</v>
      </c>
      <c r="D194" s="452">
        <v>0</v>
      </c>
      <c r="E194" s="453">
        <v>0</v>
      </c>
      <c r="F194" s="113"/>
      <c r="G194" s="113"/>
    </row>
    <row r="195" spans="1:7" ht="14.25" thickTop="1" thickBot="1" x14ac:dyDescent="0.25">
      <c r="A195" s="31"/>
      <c r="B195" s="32"/>
      <c r="C195" s="40"/>
      <c r="D195" s="24"/>
      <c r="E195" s="39"/>
    </row>
    <row r="196" spans="1:7" ht="13.5" thickTop="1" x14ac:dyDescent="0.2">
      <c r="A196" s="876">
        <v>186</v>
      </c>
      <c r="B196" s="888" t="s">
        <v>483</v>
      </c>
      <c r="C196" s="878" t="s">
        <v>484</v>
      </c>
      <c r="D196" s="889"/>
      <c r="E196" s="890"/>
    </row>
    <row r="197" spans="1:7" x14ac:dyDescent="0.2">
      <c r="A197" s="882">
        <v>187</v>
      </c>
      <c r="B197" s="273" t="s">
        <v>485</v>
      </c>
      <c r="C197" s="274" t="s">
        <v>486</v>
      </c>
      <c r="D197" s="286">
        <v>0</v>
      </c>
      <c r="E197" s="891">
        <v>497715</v>
      </c>
    </row>
    <row r="198" spans="1:7" hidden="1" x14ac:dyDescent="0.2">
      <c r="A198" s="882" t="s">
        <v>478</v>
      </c>
      <c r="B198" s="290" t="s">
        <v>487</v>
      </c>
      <c r="C198" s="274" t="s">
        <v>488</v>
      </c>
      <c r="D198" s="4"/>
      <c r="E198" s="892"/>
    </row>
    <row r="199" spans="1:7" hidden="1" x14ac:dyDescent="0.2">
      <c r="A199" s="881">
        <v>188</v>
      </c>
      <c r="B199" s="288" t="s">
        <v>489</v>
      </c>
      <c r="C199" s="280" t="s">
        <v>490</v>
      </c>
      <c r="D199" s="5"/>
      <c r="E199" s="893"/>
    </row>
    <row r="200" spans="1:7" ht="25.5" hidden="1" x14ac:dyDescent="0.2">
      <c r="A200" s="881">
        <v>189</v>
      </c>
      <c r="B200" s="288" t="s">
        <v>491</v>
      </c>
      <c r="C200" s="280" t="s">
        <v>492</v>
      </c>
      <c r="D200" s="5"/>
      <c r="E200" s="893"/>
    </row>
    <row r="201" spans="1:7" x14ac:dyDescent="0.2">
      <c r="A201" s="882">
        <v>190</v>
      </c>
      <c r="B201" s="273" t="s">
        <v>493</v>
      </c>
      <c r="C201" s="274" t="s">
        <v>494</v>
      </c>
      <c r="D201" s="4">
        <v>0</v>
      </c>
      <c r="E201" s="892">
        <v>10066</v>
      </c>
    </row>
    <row r="202" spans="1:7" hidden="1" x14ac:dyDescent="0.2">
      <c r="A202" s="881">
        <v>191</v>
      </c>
      <c r="B202" s="288" t="s">
        <v>495</v>
      </c>
      <c r="C202" s="280" t="s">
        <v>496</v>
      </c>
      <c r="D202" s="5"/>
      <c r="E202" s="893"/>
    </row>
    <row r="203" spans="1:7" x14ac:dyDescent="0.2">
      <c r="A203" s="882">
        <v>192</v>
      </c>
      <c r="B203" s="297" t="s">
        <v>497</v>
      </c>
      <c r="C203" s="274" t="s">
        <v>498</v>
      </c>
      <c r="D203" s="286"/>
      <c r="E203" s="891"/>
    </row>
    <row r="204" spans="1:7" hidden="1" x14ac:dyDescent="0.2">
      <c r="A204" s="881">
        <v>193</v>
      </c>
      <c r="B204" s="288" t="s">
        <v>499</v>
      </c>
      <c r="C204" s="280" t="s">
        <v>500</v>
      </c>
      <c r="D204" s="5"/>
      <c r="E204" s="893"/>
    </row>
    <row r="205" spans="1:7" ht="25.5" hidden="1" x14ac:dyDescent="0.2">
      <c r="A205" s="881">
        <v>194</v>
      </c>
      <c r="B205" s="288" t="s">
        <v>501</v>
      </c>
      <c r="C205" s="280" t="s">
        <v>502</v>
      </c>
      <c r="D205" s="5"/>
      <c r="E205" s="893"/>
    </row>
    <row r="206" spans="1:7" ht="25.5" hidden="1" x14ac:dyDescent="0.2">
      <c r="A206" s="881">
        <v>195</v>
      </c>
      <c r="B206" s="288" t="s">
        <v>503</v>
      </c>
      <c r="C206" s="280" t="s">
        <v>504</v>
      </c>
      <c r="D206" s="5"/>
      <c r="E206" s="893"/>
    </row>
    <row r="207" spans="1:7" hidden="1" x14ac:dyDescent="0.2">
      <c r="A207" s="881">
        <v>196</v>
      </c>
      <c r="B207" s="288" t="s">
        <v>505</v>
      </c>
      <c r="C207" s="280" t="s">
        <v>506</v>
      </c>
      <c r="D207" s="5"/>
      <c r="E207" s="893"/>
    </row>
    <row r="208" spans="1:7" ht="25.5" hidden="1" x14ac:dyDescent="0.2">
      <c r="A208" s="881">
        <v>197</v>
      </c>
      <c r="B208" s="288" t="s">
        <v>507</v>
      </c>
      <c r="C208" s="280" t="s">
        <v>508</v>
      </c>
      <c r="D208" s="5"/>
      <c r="E208" s="893"/>
    </row>
    <row r="209" spans="1:5" hidden="1" x14ac:dyDescent="0.2">
      <c r="A209" s="881">
        <v>198</v>
      </c>
      <c r="B209" s="288" t="s">
        <v>509</v>
      </c>
      <c r="C209" s="280" t="s">
        <v>510</v>
      </c>
      <c r="D209" s="5"/>
      <c r="E209" s="893"/>
    </row>
    <row r="210" spans="1:5" x14ac:dyDescent="0.2">
      <c r="A210" s="882">
        <v>199</v>
      </c>
      <c r="B210" s="273" t="s">
        <v>511</v>
      </c>
      <c r="C210" s="274" t="s">
        <v>512</v>
      </c>
      <c r="D210" s="4"/>
      <c r="E210" s="892"/>
    </row>
    <row r="211" spans="1:5" x14ac:dyDescent="0.2">
      <c r="A211" s="882">
        <v>200</v>
      </c>
      <c r="B211" s="273" t="s">
        <v>513</v>
      </c>
      <c r="C211" s="274" t="s">
        <v>514</v>
      </c>
      <c r="D211" s="4">
        <v>0</v>
      </c>
      <c r="E211" s="892">
        <v>59304</v>
      </c>
    </row>
    <row r="212" spans="1:5" x14ac:dyDescent="0.2">
      <c r="A212" s="882">
        <v>201</v>
      </c>
      <c r="B212" s="273" t="s">
        <v>515</v>
      </c>
      <c r="C212" s="274" t="s">
        <v>516</v>
      </c>
      <c r="D212" s="4"/>
      <c r="E212" s="892"/>
    </row>
    <row r="213" spans="1:5" x14ac:dyDescent="0.2">
      <c r="A213" s="894">
        <v>202</v>
      </c>
      <c r="B213" s="297" t="s">
        <v>517</v>
      </c>
      <c r="C213" s="298" t="s">
        <v>518</v>
      </c>
      <c r="D213" s="286">
        <v>0</v>
      </c>
      <c r="E213" s="891"/>
    </row>
    <row r="214" spans="1:5" hidden="1" x14ac:dyDescent="0.2">
      <c r="A214" s="895">
        <v>203</v>
      </c>
      <c r="B214" s="288" t="s">
        <v>519</v>
      </c>
      <c r="C214" s="299" t="s">
        <v>520</v>
      </c>
      <c r="D214" s="5"/>
      <c r="E214" s="893"/>
    </row>
    <row r="215" spans="1:5" hidden="1" x14ac:dyDescent="0.2">
      <c r="A215" s="895">
        <v>204</v>
      </c>
      <c r="B215" s="288" t="s">
        <v>521</v>
      </c>
      <c r="C215" s="299" t="s">
        <v>522</v>
      </c>
      <c r="D215" s="5"/>
      <c r="E215" s="893"/>
    </row>
    <row r="216" spans="1:5" hidden="1" x14ac:dyDescent="0.2">
      <c r="A216" s="895">
        <v>205</v>
      </c>
      <c r="B216" s="288" t="s">
        <v>523</v>
      </c>
      <c r="C216" s="299" t="s">
        <v>524</v>
      </c>
      <c r="D216" s="5"/>
      <c r="E216" s="893"/>
    </row>
    <row r="217" spans="1:5" x14ac:dyDescent="0.2">
      <c r="A217" s="894">
        <v>206</v>
      </c>
      <c r="B217" s="275" t="s">
        <v>525</v>
      </c>
      <c r="C217" s="298" t="s">
        <v>526</v>
      </c>
      <c r="D217" s="286"/>
      <c r="E217" s="891"/>
    </row>
    <row r="218" spans="1:5" hidden="1" x14ac:dyDescent="0.2">
      <c r="A218" s="895">
        <v>207</v>
      </c>
      <c r="B218" s="288" t="s">
        <v>527</v>
      </c>
      <c r="C218" s="299" t="s">
        <v>528</v>
      </c>
      <c r="D218" s="5"/>
      <c r="E218" s="893"/>
    </row>
    <row r="219" spans="1:5" hidden="1" x14ac:dyDescent="0.2">
      <c r="A219" s="895">
        <v>208</v>
      </c>
      <c r="B219" s="288" t="s">
        <v>529</v>
      </c>
      <c r="C219" s="299" t="s">
        <v>530</v>
      </c>
      <c r="D219" s="5"/>
      <c r="E219" s="893"/>
    </row>
    <row r="220" spans="1:5" hidden="1" x14ac:dyDescent="0.2">
      <c r="A220" s="895">
        <v>209</v>
      </c>
      <c r="B220" s="288" t="s">
        <v>531</v>
      </c>
      <c r="C220" s="299" t="s">
        <v>532</v>
      </c>
      <c r="D220" s="5"/>
      <c r="E220" s="893"/>
    </row>
    <row r="221" spans="1:5" hidden="1" x14ac:dyDescent="0.2">
      <c r="A221" s="895">
        <v>210</v>
      </c>
      <c r="B221" s="288" t="s">
        <v>533</v>
      </c>
      <c r="C221" s="299" t="s">
        <v>534</v>
      </c>
      <c r="D221" s="5"/>
      <c r="E221" s="893"/>
    </row>
    <row r="222" spans="1:5" x14ac:dyDescent="0.2">
      <c r="A222" s="894">
        <v>211</v>
      </c>
      <c r="B222" s="275" t="s">
        <v>535</v>
      </c>
      <c r="C222" s="298" t="s">
        <v>536</v>
      </c>
      <c r="D222" s="4"/>
      <c r="E222" s="892"/>
    </row>
    <row r="223" spans="1:5" x14ac:dyDescent="0.2">
      <c r="A223" s="894">
        <v>212</v>
      </c>
      <c r="B223" s="275" t="s">
        <v>537</v>
      </c>
      <c r="C223" s="298" t="s">
        <v>538</v>
      </c>
      <c r="D223" s="286">
        <v>320000</v>
      </c>
      <c r="E223" s="891">
        <v>320000</v>
      </c>
    </row>
    <row r="224" spans="1:5" ht="51" x14ac:dyDescent="0.2">
      <c r="A224" s="894">
        <v>213</v>
      </c>
      <c r="B224" s="288" t="s">
        <v>539</v>
      </c>
      <c r="C224" s="298" t="s">
        <v>540</v>
      </c>
      <c r="D224" s="4"/>
      <c r="E224" s="885"/>
    </row>
    <row r="225" spans="1:7" x14ac:dyDescent="0.2">
      <c r="A225" s="895">
        <v>214</v>
      </c>
      <c r="B225" s="288" t="s">
        <v>541</v>
      </c>
      <c r="C225" s="299" t="s">
        <v>542</v>
      </c>
      <c r="D225" s="5">
        <v>320000</v>
      </c>
      <c r="E225" s="1044">
        <v>320000</v>
      </c>
      <c r="F225" s="1042" t="s">
        <v>1730</v>
      </c>
    </row>
    <row r="226" spans="1:7" s="146" customFormat="1" x14ac:dyDescent="0.2">
      <c r="A226" s="895"/>
      <c r="B226" s="300" t="s">
        <v>545</v>
      </c>
      <c r="C226" s="299"/>
      <c r="D226" s="5">
        <v>320000</v>
      </c>
      <c r="E226" s="1044">
        <v>320000</v>
      </c>
      <c r="F226" s="1043" t="s">
        <v>1731</v>
      </c>
      <c r="G226" s="145"/>
    </row>
    <row r="227" spans="1:7" ht="27" customHeight="1" thickBot="1" x14ac:dyDescent="0.25">
      <c r="A227" s="479">
        <v>215</v>
      </c>
      <c r="B227" s="450" t="s">
        <v>546</v>
      </c>
      <c r="C227" s="873" t="s">
        <v>547</v>
      </c>
      <c r="D227" s="452">
        <f>SUM(D196:D223)</f>
        <v>320000</v>
      </c>
      <c r="E227" s="453">
        <f>SUM(E196:E223)</f>
        <v>887085</v>
      </c>
    </row>
    <row r="228" spans="1:7" ht="14.25" thickTop="1" thickBot="1" x14ac:dyDescent="0.25">
      <c r="A228" s="33"/>
      <c r="D228" s="17"/>
    </row>
    <row r="229" spans="1:7" ht="13.5" thickTop="1" x14ac:dyDescent="0.2">
      <c r="A229" s="458">
        <v>216</v>
      </c>
      <c r="B229" s="896" t="s">
        <v>548</v>
      </c>
      <c r="C229" s="874" t="s">
        <v>549</v>
      </c>
      <c r="D229" s="469"/>
      <c r="E229" s="897"/>
    </row>
    <row r="230" spans="1:7" ht="25.5" hidden="1" x14ac:dyDescent="0.2">
      <c r="A230" s="447">
        <v>217</v>
      </c>
      <c r="B230" s="301" t="s">
        <v>550</v>
      </c>
      <c r="C230" s="302" t="s">
        <v>551</v>
      </c>
      <c r="D230" s="238"/>
      <c r="E230" s="448"/>
    </row>
    <row r="231" spans="1:7" hidden="1" x14ac:dyDescent="0.2">
      <c r="A231" s="447">
        <v>219</v>
      </c>
      <c r="B231" s="301" t="s">
        <v>552</v>
      </c>
      <c r="C231" s="302" t="s">
        <v>553</v>
      </c>
      <c r="D231" s="238"/>
      <c r="E231" s="448"/>
    </row>
    <row r="232" spans="1:7" x14ac:dyDescent="0.2">
      <c r="A232" s="443">
        <v>218</v>
      </c>
      <c r="B232" s="200" t="s">
        <v>554</v>
      </c>
      <c r="C232" s="303" t="s">
        <v>555</v>
      </c>
      <c r="D232" s="231"/>
      <c r="E232" s="444"/>
    </row>
    <row r="233" spans="1:7" x14ac:dyDescent="0.2">
      <c r="A233" s="443">
        <v>220</v>
      </c>
      <c r="B233" s="200" t="s">
        <v>556</v>
      </c>
      <c r="C233" s="303" t="s">
        <v>557</v>
      </c>
      <c r="D233" s="231"/>
      <c r="E233" s="444"/>
    </row>
    <row r="234" spans="1:7" x14ac:dyDescent="0.2">
      <c r="A234" s="443">
        <v>221</v>
      </c>
      <c r="B234" s="200" t="s">
        <v>558</v>
      </c>
      <c r="C234" s="303" t="s">
        <v>559</v>
      </c>
      <c r="D234" s="231"/>
      <c r="E234" s="444"/>
    </row>
    <row r="235" spans="1:7" hidden="1" x14ac:dyDescent="0.2">
      <c r="A235" s="447">
        <v>222</v>
      </c>
      <c r="B235" s="301" t="s">
        <v>560</v>
      </c>
      <c r="C235" s="302" t="s">
        <v>561</v>
      </c>
      <c r="D235" s="238"/>
      <c r="E235" s="448"/>
    </row>
    <row r="236" spans="1:7" x14ac:dyDescent="0.2">
      <c r="A236" s="443">
        <v>223</v>
      </c>
      <c r="B236" s="200" t="s">
        <v>562</v>
      </c>
      <c r="C236" s="303" t="s">
        <v>563</v>
      </c>
      <c r="D236" s="231"/>
      <c r="E236" s="444"/>
    </row>
    <row r="237" spans="1:7" ht="27.75" customHeight="1" thickBot="1" x14ac:dyDescent="0.25">
      <c r="A237" s="449">
        <v>224</v>
      </c>
      <c r="B237" s="450" t="s">
        <v>564</v>
      </c>
      <c r="C237" s="898" t="s">
        <v>565</v>
      </c>
      <c r="D237" s="471">
        <f>SUM(D229:D236)</f>
        <v>0</v>
      </c>
      <c r="E237" s="472">
        <f>SUM(E229:E236)</f>
        <v>0</v>
      </c>
    </row>
    <row r="238" spans="1:7" ht="14.25" thickTop="1" thickBot="1" x14ac:dyDescent="0.25">
      <c r="A238" s="32"/>
      <c r="B238" s="32"/>
      <c r="D238" s="24"/>
      <c r="E238" s="39"/>
    </row>
    <row r="239" spans="1:7" ht="26.25" thickTop="1" x14ac:dyDescent="0.2">
      <c r="A239" s="458">
        <v>225</v>
      </c>
      <c r="B239" s="896" t="s">
        <v>566</v>
      </c>
      <c r="C239" s="874" t="s">
        <v>567</v>
      </c>
      <c r="D239" s="461"/>
      <c r="E239" s="491"/>
    </row>
    <row r="240" spans="1:7" ht="25.5" x14ac:dyDescent="0.2">
      <c r="A240" s="443">
        <v>226</v>
      </c>
      <c r="B240" s="200" t="s">
        <v>568</v>
      </c>
      <c r="C240" s="303" t="s">
        <v>569</v>
      </c>
      <c r="D240" s="231"/>
      <c r="E240" s="444"/>
    </row>
    <row r="241" spans="1:5" ht="25.5" x14ac:dyDescent="0.2">
      <c r="A241" s="443">
        <v>227</v>
      </c>
      <c r="B241" s="200" t="s">
        <v>570</v>
      </c>
      <c r="C241" s="303" t="s">
        <v>571</v>
      </c>
      <c r="D241" s="231"/>
      <c r="E241" s="444"/>
    </row>
    <row r="242" spans="1:5" ht="25.5" x14ac:dyDescent="0.2">
      <c r="A242" s="443">
        <v>228</v>
      </c>
      <c r="B242" s="200" t="s">
        <v>572</v>
      </c>
      <c r="C242" s="303" t="s">
        <v>573</v>
      </c>
      <c r="D242" s="237"/>
      <c r="E242" s="465"/>
    </row>
    <row r="243" spans="1:5" hidden="1" x14ac:dyDescent="0.2">
      <c r="A243" s="463">
        <v>229</v>
      </c>
      <c r="B243" s="287" t="s">
        <v>574</v>
      </c>
      <c r="C243" s="302" t="s">
        <v>575</v>
      </c>
      <c r="D243" s="238"/>
      <c r="E243" s="466"/>
    </row>
    <row r="244" spans="1:5" hidden="1" x14ac:dyDescent="0.2">
      <c r="A244" s="463">
        <v>230</v>
      </c>
      <c r="B244" s="287" t="s">
        <v>576</v>
      </c>
      <c r="C244" s="302" t="s">
        <v>577</v>
      </c>
      <c r="D244" s="238"/>
      <c r="E244" s="466"/>
    </row>
    <row r="245" spans="1:5" hidden="1" x14ac:dyDescent="0.2">
      <c r="A245" s="463">
        <v>231</v>
      </c>
      <c r="B245" s="287" t="s">
        <v>578</v>
      </c>
      <c r="C245" s="302" t="s">
        <v>579</v>
      </c>
      <c r="D245" s="238"/>
      <c r="E245" s="466"/>
    </row>
    <row r="246" spans="1:5" hidden="1" x14ac:dyDescent="0.2">
      <c r="A246" s="463">
        <v>232</v>
      </c>
      <c r="B246" s="287" t="s">
        <v>580</v>
      </c>
      <c r="C246" s="302" t="s">
        <v>581</v>
      </c>
      <c r="D246" s="238"/>
      <c r="E246" s="466"/>
    </row>
    <row r="247" spans="1:5" hidden="1" x14ac:dyDescent="0.2">
      <c r="A247" s="463">
        <v>233</v>
      </c>
      <c r="B247" s="287" t="s">
        <v>582</v>
      </c>
      <c r="C247" s="302" t="s">
        <v>583</v>
      </c>
      <c r="D247" s="238"/>
      <c r="E247" s="466"/>
    </row>
    <row r="248" spans="1:5" hidden="1" x14ac:dyDescent="0.2">
      <c r="A248" s="463">
        <v>234</v>
      </c>
      <c r="B248" s="287" t="s">
        <v>584</v>
      </c>
      <c r="C248" s="302" t="s">
        <v>585</v>
      </c>
      <c r="D248" s="238"/>
      <c r="E248" s="466"/>
    </row>
    <row r="249" spans="1:5" ht="25.5" hidden="1" x14ac:dyDescent="0.2">
      <c r="A249" s="463">
        <v>235</v>
      </c>
      <c r="B249" s="287" t="s">
        <v>586</v>
      </c>
      <c r="C249" s="302" t="s">
        <v>587</v>
      </c>
      <c r="D249" s="238"/>
      <c r="E249" s="466"/>
    </row>
    <row r="250" spans="1:5" hidden="1" x14ac:dyDescent="0.2">
      <c r="A250" s="463">
        <v>236</v>
      </c>
      <c r="B250" s="287" t="s">
        <v>588</v>
      </c>
      <c r="C250" s="302" t="s">
        <v>589</v>
      </c>
      <c r="D250" s="238"/>
      <c r="E250" s="466"/>
    </row>
    <row r="251" spans="1:5" hidden="1" x14ac:dyDescent="0.2">
      <c r="A251" s="463">
        <v>237</v>
      </c>
      <c r="B251" s="287" t="s">
        <v>590</v>
      </c>
      <c r="C251" s="302" t="s">
        <v>591</v>
      </c>
      <c r="D251" s="238"/>
      <c r="E251" s="466"/>
    </row>
    <row r="252" spans="1:5" x14ac:dyDescent="0.2">
      <c r="A252" s="467">
        <v>238</v>
      </c>
      <c r="B252" s="197" t="s">
        <v>1463</v>
      </c>
      <c r="C252" s="303" t="s">
        <v>593</v>
      </c>
      <c r="D252" s="237"/>
      <c r="E252" s="465"/>
    </row>
    <row r="253" spans="1:5" hidden="1" x14ac:dyDescent="0.2">
      <c r="A253" s="463">
        <v>239</v>
      </c>
      <c r="B253" s="214" t="s">
        <v>594</v>
      </c>
      <c r="C253" s="302" t="s">
        <v>595</v>
      </c>
      <c r="D253" s="238"/>
      <c r="E253" s="466"/>
    </row>
    <row r="254" spans="1:5" hidden="1" x14ac:dyDescent="0.2">
      <c r="A254" s="463">
        <v>240</v>
      </c>
      <c r="B254" s="214" t="s">
        <v>596</v>
      </c>
      <c r="C254" s="302" t="s">
        <v>597</v>
      </c>
      <c r="D254" s="238"/>
      <c r="E254" s="466"/>
    </row>
    <row r="255" spans="1:5" hidden="1" x14ac:dyDescent="0.2">
      <c r="A255" s="463">
        <v>241</v>
      </c>
      <c r="B255" s="214" t="s">
        <v>598</v>
      </c>
      <c r="C255" s="302" t="s">
        <v>599</v>
      </c>
      <c r="D255" s="238"/>
      <c r="E255" s="466"/>
    </row>
    <row r="256" spans="1:5" hidden="1" x14ac:dyDescent="0.2">
      <c r="A256" s="463">
        <v>242</v>
      </c>
      <c r="B256" s="214" t="s">
        <v>600</v>
      </c>
      <c r="C256" s="302" t="s">
        <v>601</v>
      </c>
      <c r="D256" s="238"/>
      <c r="E256" s="466"/>
    </row>
    <row r="257" spans="1:7" hidden="1" x14ac:dyDescent="0.2">
      <c r="A257" s="463">
        <v>243</v>
      </c>
      <c r="B257" s="214" t="s">
        <v>602</v>
      </c>
      <c r="C257" s="302" t="s">
        <v>603</v>
      </c>
      <c r="D257" s="238"/>
      <c r="E257" s="466"/>
    </row>
    <row r="258" spans="1:7" hidden="1" x14ac:dyDescent="0.2">
      <c r="A258" s="463">
        <v>244</v>
      </c>
      <c r="B258" s="214" t="s">
        <v>604</v>
      </c>
      <c r="C258" s="302" t="s">
        <v>605</v>
      </c>
      <c r="D258" s="238"/>
      <c r="E258" s="466"/>
    </row>
    <row r="259" spans="1:7" hidden="1" x14ac:dyDescent="0.2">
      <c r="A259" s="463">
        <v>245</v>
      </c>
      <c r="B259" s="214" t="s">
        <v>606</v>
      </c>
      <c r="C259" s="302" t="s">
        <v>607</v>
      </c>
      <c r="D259" s="238"/>
      <c r="E259" s="466"/>
    </row>
    <row r="260" spans="1:7" hidden="1" x14ac:dyDescent="0.2">
      <c r="A260" s="463">
        <v>246</v>
      </c>
      <c r="B260" s="214" t="s">
        <v>608</v>
      </c>
      <c r="C260" s="302" t="s">
        <v>609</v>
      </c>
      <c r="D260" s="238"/>
      <c r="E260" s="466"/>
    </row>
    <row r="261" spans="1:7" hidden="1" x14ac:dyDescent="0.2">
      <c r="A261" s="463">
        <v>247</v>
      </c>
      <c r="B261" s="214" t="s">
        <v>610</v>
      </c>
      <c r="C261" s="302" t="s">
        <v>611</v>
      </c>
      <c r="D261" s="238"/>
      <c r="E261" s="466"/>
    </row>
    <row r="262" spans="1:7" hidden="1" x14ac:dyDescent="0.2">
      <c r="A262" s="463">
        <v>248</v>
      </c>
      <c r="B262" s="214" t="s">
        <v>612</v>
      </c>
      <c r="C262" s="302" t="s">
        <v>613</v>
      </c>
      <c r="D262" s="238"/>
      <c r="E262" s="466"/>
    </row>
    <row r="263" spans="1:7" hidden="1" x14ac:dyDescent="0.2">
      <c r="A263" s="463">
        <v>249</v>
      </c>
      <c r="B263" s="214" t="s">
        <v>614</v>
      </c>
      <c r="C263" s="302" t="s">
        <v>615</v>
      </c>
      <c r="D263" s="238"/>
      <c r="E263" s="466"/>
    </row>
    <row r="264" spans="1:7" s="144" customFormat="1" ht="27" customHeight="1" thickBot="1" x14ac:dyDescent="0.25">
      <c r="A264" s="449">
        <v>250</v>
      </c>
      <c r="B264" s="464" t="s">
        <v>1462</v>
      </c>
      <c r="C264" s="875" t="s">
        <v>617</v>
      </c>
      <c r="D264" s="452">
        <f>SUM(D239:D252)</f>
        <v>0</v>
      </c>
      <c r="E264" s="453">
        <f>SUM(E239:E252)</f>
        <v>0</v>
      </c>
      <c r="F264" s="121"/>
      <c r="G264" s="121"/>
    </row>
    <row r="265" spans="1:7" ht="14.25" thickTop="1" thickBot="1" x14ac:dyDescent="0.25">
      <c r="A265" s="34"/>
      <c r="B265" s="32"/>
      <c r="D265" s="24"/>
      <c r="E265" s="39"/>
    </row>
    <row r="266" spans="1:7" ht="26.25" thickTop="1" x14ac:dyDescent="0.2">
      <c r="A266" s="458">
        <v>251</v>
      </c>
      <c r="B266" s="896" t="s">
        <v>618</v>
      </c>
      <c r="C266" s="874" t="s">
        <v>619</v>
      </c>
      <c r="D266" s="461"/>
      <c r="E266" s="491"/>
    </row>
    <row r="267" spans="1:7" ht="25.5" x14ac:dyDescent="0.2">
      <c r="A267" s="443">
        <v>252</v>
      </c>
      <c r="B267" s="200" t="s">
        <v>620</v>
      </c>
      <c r="C267" s="303" t="s">
        <v>621</v>
      </c>
      <c r="D267" s="231"/>
      <c r="E267" s="444"/>
    </row>
    <row r="268" spans="1:7" ht="25.5" x14ac:dyDescent="0.2">
      <c r="A268" s="443">
        <v>253</v>
      </c>
      <c r="B268" s="200" t="s">
        <v>622</v>
      </c>
      <c r="C268" s="303" t="s">
        <v>623</v>
      </c>
      <c r="D268" s="231"/>
      <c r="E268" s="444"/>
    </row>
    <row r="269" spans="1:7" ht="25.5" x14ac:dyDescent="0.2">
      <c r="A269" s="443">
        <v>254</v>
      </c>
      <c r="B269" s="197" t="s">
        <v>624</v>
      </c>
      <c r="C269" s="303" t="s">
        <v>625</v>
      </c>
      <c r="D269" s="237"/>
      <c r="E269" s="465"/>
    </row>
    <row r="270" spans="1:7" hidden="1" x14ac:dyDescent="0.2">
      <c r="A270" s="463">
        <v>255</v>
      </c>
      <c r="B270" s="287" t="s">
        <v>574</v>
      </c>
      <c r="C270" s="302" t="s">
        <v>626</v>
      </c>
      <c r="D270" s="238"/>
      <c r="E270" s="448"/>
    </row>
    <row r="271" spans="1:7" hidden="1" x14ac:dyDescent="0.2">
      <c r="A271" s="463">
        <v>256</v>
      </c>
      <c r="B271" s="287" t="s">
        <v>576</v>
      </c>
      <c r="C271" s="302" t="s">
        <v>627</v>
      </c>
      <c r="D271" s="238"/>
      <c r="E271" s="448"/>
    </row>
    <row r="272" spans="1:7" hidden="1" x14ac:dyDescent="0.2">
      <c r="A272" s="463">
        <v>257</v>
      </c>
      <c r="B272" s="287" t="s">
        <v>578</v>
      </c>
      <c r="C272" s="302" t="s">
        <v>628</v>
      </c>
      <c r="D272" s="238"/>
      <c r="E272" s="448"/>
    </row>
    <row r="273" spans="1:5" hidden="1" x14ac:dyDescent="0.2">
      <c r="A273" s="463">
        <v>258</v>
      </c>
      <c r="B273" s="287" t="s">
        <v>580</v>
      </c>
      <c r="C273" s="302" t="s">
        <v>629</v>
      </c>
      <c r="D273" s="238"/>
      <c r="E273" s="448"/>
    </row>
    <row r="274" spans="1:5" hidden="1" x14ac:dyDescent="0.2">
      <c r="A274" s="463">
        <v>259</v>
      </c>
      <c r="B274" s="287" t="s">
        <v>582</v>
      </c>
      <c r="C274" s="302" t="s">
        <v>630</v>
      </c>
      <c r="D274" s="238"/>
      <c r="E274" s="448"/>
    </row>
    <row r="275" spans="1:5" hidden="1" x14ac:dyDescent="0.2">
      <c r="A275" s="463">
        <v>260</v>
      </c>
      <c r="B275" s="287" t="s">
        <v>584</v>
      </c>
      <c r="C275" s="302" t="s">
        <v>631</v>
      </c>
      <c r="D275" s="238"/>
      <c r="E275" s="448"/>
    </row>
    <row r="276" spans="1:5" ht="25.5" hidden="1" x14ac:dyDescent="0.2">
      <c r="A276" s="463">
        <v>261</v>
      </c>
      <c r="B276" s="287" t="s">
        <v>586</v>
      </c>
      <c r="C276" s="302" t="s">
        <v>632</v>
      </c>
      <c r="D276" s="238"/>
      <c r="E276" s="448"/>
    </row>
    <row r="277" spans="1:5" hidden="1" x14ac:dyDescent="0.2">
      <c r="A277" s="463">
        <v>262</v>
      </c>
      <c r="B277" s="287" t="s">
        <v>588</v>
      </c>
      <c r="C277" s="302" t="s">
        <v>633</v>
      </c>
      <c r="D277" s="238"/>
      <c r="E277" s="448"/>
    </row>
    <row r="278" spans="1:5" hidden="1" x14ac:dyDescent="0.2">
      <c r="A278" s="463">
        <v>263</v>
      </c>
      <c r="B278" s="287" t="s">
        <v>590</v>
      </c>
      <c r="C278" s="302" t="s">
        <v>634</v>
      </c>
      <c r="D278" s="238"/>
      <c r="E278" s="448"/>
    </row>
    <row r="279" spans="1:5" x14ac:dyDescent="0.2">
      <c r="A279" s="443">
        <v>264</v>
      </c>
      <c r="B279" s="197" t="s">
        <v>635</v>
      </c>
      <c r="C279" s="303" t="s">
        <v>636</v>
      </c>
      <c r="D279" s="237"/>
      <c r="E279" s="465"/>
    </row>
    <row r="280" spans="1:5" hidden="1" x14ac:dyDescent="0.2">
      <c r="A280" s="463">
        <v>265</v>
      </c>
      <c r="B280" s="304" t="s">
        <v>594</v>
      </c>
      <c r="C280" s="302" t="s">
        <v>637</v>
      </c>
      <c r="D280" s="238"/>
      <c r="E280" s="448"/>
    </row>
    <row r="281" spans="1:5" hidden="1" x14ac:dyDescent="0.2">
      <c r="A281" s="463">
        <v>266</v>
      </c>
      <c r="B281" s="304" t="s">
        <v>596</v>
      </c>
      <c r="C281" s="302" t="s">
        <v>638</v>
      </c>
      <c r="D281" s="238"/>
      <c r="E281" s="448"/>
    </row>
    <row r="282" spans="1:5" hidden="1" x14ac:dyDescent="0.2">
      <c r="A282" s="463">
        <v>267</v>
      </c>
      <c r="B282" s="304" t="s">
        <v>598</v>
      </c>
      <c r="C282" s="302" t="s">
        <v>639</v>
      </c>
      <c r="D282" s="238"/>
      <c r="E282" s="448"/>
    </row>
    <row r="283" spans="1:5" hidden="1" x14ac:dyDescent="0.2">
      <c r="A283" s="463">
        <v>268</v>
      </c>
      <c r="B283" s="304" t="s">
        <v>600</v>
      </c>
      <c r="C283" s="302" t="s">
        <v>640</v>
      </c>
      <c r="D283" s="238"/>
      <c r="E283" s="448"/>
    </row>
    <row r="284" spans="1:5" hidden="1" x14ac:dyDescent="0.2">
      <c r="A284" s="463">
        <v>269</v>
      </c>
      <c r="B284" s="304" t="s">
        <v>602</v>
      </c>
      <c r="C284" s="302" t="s">
        <v>641</v>
      </c>
      <c r="D284" s="238"/>
      <c r="E284" s="448"/>
    </row>
    <row r="285" spans="1:5" hidden="1" x14ac:dyDescent="0.2">
      <c r="A285" s="463">
        <v>270</v>
      </c>
      <c r="B285" s="304" t="s">
        <v>604</v>
      </c>
      <c r="C285" s="302" t="s">
        <v>642</v>
      </c>
      <c r="D285" s="238"/>
      <c r="E285" s="448"/>
    </row>
    <row r="286" spans="1:5" hidden="1" x14ac:dyDescent="0.2">
      <c r="A286" s="463">
        <v>271</v>
      </c>
      <c r="B286" s="304" t="s">
        <v>606</v>
      </c>
      <c r="C286" s="302" t="s">
        <v>643</v>
      </c>
      <c r="D286" s="238"/>
      <c r="E286" s="448"/>
    </row>
    <row r="287" spans="1:5" hidden="1" x14ac:dyDescent="0.2">
      <c r="A287" s="463">
        <v>272</v>
      </c>
      <c r="B287" s="304" t="s">
        <v>608</v>
      </c>
      <c r="C287" s="302" t="s">
        <v>644</v>
      </c>
      <c r="D287" s="238"/>
      <c r="E287" s="448"/>
    </row>
    <row r="288" spans="1:5" hidden="1" x14ac:dyDescent="0.2">
      <c r="A288" s="463">
        <v>273</v>
      </c>
      <c r="B288" s="304" t="s">
        <v>610</v>
      </c>
      <c r="C288" s="302" t="s">
        <v>645</v>
      </c>
      <c r="D288" s="238"/>
      <c r="E288" s="448"/>
    </row>
    <row r="289" spans="1:7" hidden="1" x14ac:dyDescent="0.2">
      <c r="A289" s="463">
        <v>274</v>
      </c>
      <c r="B289" s="304" t="s">
        <v>612</v>
      </c>
      <c r="C289" s="302" t="s">
        <v>646</v>
      </c>
      <c r="D289" s="238"/>
      <c r="E289" s="448"/>
    </row>
    <row r="290" spans="1:7" hidden="1" x14ac:dyDescent="0.2">
      <c r="A290" s="463">
        <v>275</v>
      </c>
      <c r="B290" s="304" t="s">
        <v>614</v>
      </c>
      <c r="C290" s="302" t="s">
        <v>647</v>
      </c>
      <c r="D290" s="238"/>
      <c r="E290" s="448"/>
    </row>
    <row r="291" spans="1:7" s="142" customFormat="1" ht="26.25" customHeight="1" thickBot="1" x14ac:dyDescent="0.25">
      <c r="A291" s="449">
        <v>276</v>
      </c>
      <c r="B291" s="464" t="s">
        <v>648</v>
      </c>
      <c r="C291" s="875" t="s">
        <v>649</v>
      </c>
      <c r="D291" s="452">
        <f>SUM(D266:D279)</f>
        <v>0</v>
      </c>
      <c r="E291" s="453">
        <f>SUM(E266:E279)</f>
        <v>0</v>
      </c>
      <c r="F291" s="141"/>
      <c r="G291" s="141"/>
    </row>
    <row r="292" spans="1:7" ht="14.25" thickTop="1" thickBot="1" x14ac:dyDescent="0.25">
      <c r="A292" s="35"/>
      <c r="B292" s="30"/>
      <c r="C292" s="41"/>
      <c r="D292" s="24"/>
      <c r="E292" s="39"/>
    </row>
    <row r="293" spans="1:7" s="143" customFormat="1" ht="28.5" customHeight="1" thickTop="1" thickBot="1" x14ac:dyDescent="0.25">
      <c r="A293" s="454">
        <v>277</v>
      </c>
      <c r="B293" s="455" t="s">
        <v>650</v>
      </c>
      <c r="C293" s="899" t="s">
        <v>651</v>
      </c>
      <c r="D293" s="900">
        <f>SUM(D49,D86,D194,D227,D237,D264,D291)</f>
        <v>320000</v>
      </c>
      <c r="E293" s="901">
        <f>SUM(E49,E86,E194,E227,E237,E264,E291)</f>
        <v>1750979</v>
      </c>
      <c r="F293" s="113"/>
      <c r="G293" s="113"/>
    </row>
    <row r="294" spans="1:7" ht="14.25" thickTop="1" thickBot="1" x14ac:dyDescent="0.25">
      <c r="A294" s="31"/>
      <c r="D294" s="17"/>
    </row>
    <row r="295" spans="1:7" s="146" customFormat="1" ht="13.5" thickTop="1" x14ac:dyDescent="0.2">
      <c r="A295" s="902"/>
      <c r="B295" s="903" t="s">
        <v>652</v>
      </c>
      <c r="C295" s="904" t="s">
        <v>653</v>
      </c>
      <c r="D295" s="905"/>
      <c r="E295" s="906"/>
      <c r="F295" s="145"/>
      <c r="G295" s="145"/>
    </row>
    <row r="296" spans="1:7" s="146" customFormat="1" x14ac:dyDescent="0.2">
      <c r="A296" s="895"/>
      <c r="B296" s="288" t="s">
        <v>654</v>
      </c>
      <c r="C296" s="299" t="s">
        <v>655</v>
      </c>
      <c r="D296" s="5"/>
      <c r="E296" s="872"/>
      <c r="F296" s="145"/>
      <c r="G296" s="145"/>
    </row>
    <row r="297" spans="1:7" s="146" customFormat="1" x14ac:dyDescent="0.2">
      <c r="A297" s="895"/>
      <c r="B297" s="288" t="s">
        <v>656</v>
      </c>
      <c r="C297" s="299" t="s">
        <v>657</v>
      </c>
      <c r="D297" s="305"/>
      <c r="E297" s="907"/>
      <c r="F297" s="145"/>
      <c r="G297" s="145"/>
    </row>
    <row r="298" spans="1:7" s="146" customFormat="1" ht="38.25" hidden="1" x14ac:dyDescent="0.2">
      <c r="A298" s="908"/>
      <c r="B298" s="300" t="s">
        <v>658</v>
      </c>
      <c r="C298" s="306" t="s">
        <v>659</v>
      </c>
      <c r="D298" s="307"/>
      <c r="E298" s="909"/>
      <c r="F298" s="145"/>
      <c r="G298" s="145"/>
    </row>
    <row r="299" spans="1:7" s="146" customFormat="1" ht="25.5" hidden="1" x14ac:dyDescent="0.2">
      <c r="A299" s="908"/>
      <c r="B299" s="300" t="s">
        <v>660</v>
      </c>
      <c r="C299" s="306" t="s">
        <v>661</v>
      </c>
      <c r="D299" s="307"/>
      <c r="E299" s="909"/>
      <c r="F299" s="145"/>
      <c r="G299" s="145"/>
    </row>
    <row r="300" spans="1:7" s="146" customFormat="1" x14ac:dyDescent="0.2">
      <c r="A300" s="895"/>
      <c r="B300" s="308" t="s">
        <v>662</v>
      </c>
      <c r="C300" s="299" t="s">
        <v>663</v>
      </c>
      <c r="D300" s="305"/>
      <c r="E300" s="907"/>
      <c r="F300" s="145"/>
      <c r="G300" s="145"/>
    </row>
    <row r="301" spans="1:7" x14ac:dyDescent="0.2">
      <c r="A301" s="894"/>
      <c r="B301" s="273" t="s">
        <v>664</v>
      </c>
      <c r="C301" s="298" t="s">
        <v>665</v>
      </c>
      <c r="D301" s="286"/>
      <c r="E301" s="891"/>
    </row>
    <row r="302" spans="1:7" hidden="1" x14ac:dyDescent="0.2">
      <c r="A302" s="895"/>
      <c r="B302" s="300" t="s">
        <v>666</v>
      </c>
      <c r="C302" s="299" t="s">
        <v>667</v>
      </c>
      <c r="D302" s="5"/>
      <c r="E302" s="872"/>
    </row>
    <row r="303" spans="1:7" hidden="1" x14ac:dyDescent="0.2">
      <c r="A303" s="895"/>
      <c r="B303" s="300" t="s">
        <v>668</v>
      </c>
      <c r="C303" s="299" t="s">
        <v>669</v>
      </c>
      <c r="D303" s="5"/>
      <c r="E303" s="910"/>
    </row>
    <row r="304" spans="1:7" s="146" customFormat="1" x14ac:dyDescent="0.2">
      <c r="A304" s="895"/>
      <c r="B304" s="288" t="s">
        <v>670</v>
      </c>
      <c r="C304" s="299" t="s">
        <v>671</v>
      </c>
      <c r="D304" s="5"/>
      <c r="E304" s="910"/>
      <c r="F304" s="145"/>
      <c r="G304" s="145"/>
    </row>
    <row r="305" spans="1:7" s="146" customFormat="1" x14ac:dyDescent="0.2">
      <c r="A305" s="895"/>
      <c r="B305" s="288" t="s">
        <v>672</v>
      </c>
      <c r="C305" s="299" t="s">
        <v>673</v>
      </c>
      <c r="D305" s="5"/>
      <c r="E305" s="910"/>
      <c r="F305" s="145"/>
      <c r="G305" s="145"/>
    </row>
    <row r="306" spans="1:7" s="146" customFormat="1" x14ac:dyDescent="0.2">
      <c r="A306" s="895"/>
      <c r="B306" s="288" t="s">
        <v>674</v>
      </c>
      <c r="C306" s="299" t="s">
        <v>675</v>
      </c>
      <c r="D306" s="5"/>
      <c r="E306" s="910"/>
      <c r="F306" s="145"/>
      <c r="G306" s="145"/>
    </row>
    <row r="307" spans="1:7" x14ac:dyDescent="0.2">
      <c r="A307" s="894"/>
      <c r="B307" s="275" t="s">
        <v>676</v>
      </c>
      <c r="C307" s="298" t="s">
        <v>677</v>
      </c>
      <c r="D307" s="286"/>
      <c r="E307" s="883"/>
    </row>
    <row r="308" spans="1:7" x14ac:dyDescent="0.2">
      <c r="A308" s="894"/>
      <c r="B308" s="273" t="s">
        <v>678</v>
      </c>
      <c r="C308" s="298" t="s">
        <v>679</v>
      </c>
      <c r="D308" s="286">
        <f>SUM(D309:D310)</f>
        <v>10259000</v>
      </c>
      <c r="E308" s="891">
        <f>SUM(E309:E310)</f>
        <v>11335000</v>
      </c>
    </row>
    <row r="309" spans="1:7" s="146" customFormat="1" x14ac:dyDescent="0.2">
      <c r="A309" s="895"/>
      <c r="B309" s="288" t="s">
        <v>680</v>
      </c>
      <c r="C309" s="299" t="s">
        <v>681</v>
      </c>
      <c r="D309" s="5">
        <v>10259000</v>
      </c>
      <c r="E309" s="893">
        <v>11335000</v>
      </c>
      <c r="F309" s="145"/>
      <c r="G309" s="145"/>
    </row>
    <row r="310" spans="1:7" s="146" customFormat="1" x14ac:dyDescent="0.2">
      <c r="A310" s="895"/>
      <c r="B310" s="288" t="s">
        <v>682</v>
      </c>
      <c r="C310" s="299" t="s">
        <v>683</v>
      </c>
      <c r="D310" s="5"/>
      <c r="E310" s="872"/>
      <c r="F310" s="145"/>
      <c r="G310" s="145"/>
    </row>
    <row r="311" spans="1:7" x14ac:dyDescent="0.2">
      <c r="A311" s="894"/>
      <c r="B311" s="275" t="s">
        <v>684</v>
      </c>
      <c r="C311" s="298" t="s">
        <v>685</v>
      </c>
      <c r="D311" s="4"/>
      <c r="E311" s="885"/>
    </row>
    <row r="312" spans="1:7" x14ac:dyDescent="0.2">
      <c r="A312" s="894"/>
      <c r="B312" s="275" t="s">
        <v>686</v>
      </c>
      <c r="C312" s="298" t="s">
        <v>687</v>
      </c>
      <c r="D312" s="4"/>
      <c r="E312" s="885"/>
    </row>
    <row r="313" spans="1:7" x14ac:dyDescent="0.2">
      <c r="A313" s="894"/>
      <c r="B313" s="275" t="s">
        <v>688</v>
      </c>
      <c r="C313" s="298" t="s">
        <v>689</v>
      </c>
      <c r="D313" s="4">
        <f>SUM(D623-D293-D308)</f>
        <v>135970250</v>
      </c>
      <c r="E313" s="892">
        <f>SUM(E623-E293-E308)</f>
        <v>145885007</v>
      </c>
    </row>
    <row r="314" spans="1:7" x14ac:dyDescent="0.2">
      <c r="A314" s="894"/>
      <c r="B314" s="275" t="s">
        <v>690</v>
      </c>
      <c r="C314" s="298" t="s">
        <v>691</v>
      </c>
      <c r="D314" s="4"/>
      <c r="E314" s="885"/>
    </row>
    <row r="315" spans="1:7" x14ac:dyDescent="0.2">
      <c r="A315" s="894"/>
      <c r="B315" s="275" t="s">
        <v>692</v>
      </c>
      <c r="C315" s="298" t="s">
        <v>693</v>
      </c>
      <c r="D315" s="286"/>
      <c r="E315" s="883"/>
    </row>
    <row r="316" spans="1:7" s="146" customFormat="1" x14ac:dyDescent="0.2">
      <c r="A316" s="895"/>
      <c r="B316" s="288" t="s">
        <v>694</v>
      </c>
      <c r="C316" s="299" t="s">
        <v>695</v>
      </c>
      <c r="D316" s="5"/>
      <c r="E316" s="872"/>
      <c r="F316" s="145"/>
      <c r="G316" s="145"/>
    </row>
    <row r="317" spans="1:7" s="146" customFormat="1" x14ac:dyDescent="0.2">
      <c r="A317" s="895"/>
      <c r="B317" s="288" t="s">
        <v>696</v>
      </c>
      <c r="C317" s="299" t="s">
        <v>697</v>
      </c>
      <c r="D317" s="5"/>
      <c r="E317" s="872"/>
      <c r="F317" s="145"/>
      <c r="G317" s="145"/>
    </row>
    <row r="318" spans="1:7" x14ac:dyDescent="0.2">
      <c r="A318" s="894"/>
      <c r="B318" s="275" t="s">
        <v>698</v>
      </c>
      <c r="C318" s="298" t="s">
        <v>699</v>
      </c>
      <c r="D318" s="4"/>
      <c r="E318" s="885"/>
    </row>
    <row r="319" spans="1:7" x14ac:dyDescent="0.2">
      <c r="A319" s="443"/>
      <c r="B319" s="200" t="s">
        <v>700</v>
      </c>
      <c r="C319" s="303" t="s">
        <v>701</v>
      </c>
      <c r="D319" s="211">
        <f>SUM(D313,D300,D307,D308,D311,D312,D314,D315,D318)</f>
        <v>146229250</v>
      </c>
      <c r="E319" s="444">
        <f>SUM(E313,E300,E307,E308,E311,E312,E314,E315,E318)</f>
        <v>157220007</v>
      </c>
    </row>
    <row r="320" spans="1:7" hidden="1" x14ac:dyDescent="0.2">
      <c r="A320" s="447"/>
      <c r="B320" s="287" t="s">
        <v>702</v>
      </c>
      <c r="C320" s="302" t="s">
        <v>703</v>
      </c>
      <c r="D320" s="205"/>
      <c r="E320" s="466"/>
    </row>
    <row r="321" spans="1:7" hidden="1" x14ac:dyDescent="0.2">
      <c r="A321" s="447"/>
      <c r="B321" s="309" t="s">
        <v>704</v>
      </c>
      <c r="C321" s="302" t="s">
        <v>705</v>
      </c>
      <c r="D321" s="205"/>
      <c r="E321" s="466"/>
    </row>
    <row r="322" spans="1:7" hidden="1" x14ac:dyDescent="0.2">
      <c r="A322" s="447"/>
      <c r="B322" s="287" t="s">
        <v>706</v>
      </c>
      <c r="C322" s="302" t="s">
        <v>707</v>
      </c>
      <c r="D322" s="205"/>
      <c r="E322" s="466"/>
    </row>
    <row r="323" spans="1:7" ht="25.5" hidden="1" x14ac:dyDescent="0.2">
      <c r="A323" s="447"/>
      <c r="B323" s="309" t="s">
        <v>708</v>
      </c>
      <c r="C323" s="302" t="s">
        <v>709</v>
      </c>
      <c r="D323" s="205"/>
      <c r="E323" s="466"/>
    </row>
    <row r="324" spans="1:7" hidden="1" x14ac:dyDescent="0.2">
      <c r="A324" s="447"/>
      <c r="B324" s="309" t="s">
        <v>710</v>
      </c>
      <c r="C324" s="302" t="s">
        <v>711</v>
      </c>
      <c r="D324" s="205"/>
      <c r="E324" s="466"/>
    </row>
    <row r="325" spans="1:7" x14ac:dyDescent="0.2">
      <c r="A325" s="443"/>
      <c r="B325" s="200" t="s">
        <v>712</v>
      </c>
      <c r="C325" s="303" t="s">
        <v>713</v>
      </c>
      <c r="D325" s="212"/>
      <c r="E325" s="465"/>
    </row>
    <row r="326" spans="1:7" x14ac:dyDescent="0.2">
      <c r="A326" s="443"/>
      <c r="B326" s="219" t="s">
        <v>714</v>
      </c>
      <c r="C326" s="303" t="s">
        <v>715</v>
      </c>
      <c r="D326" s="211"/>
      <c r="E326" s="444"/>
    </row>
    <row r="327" spans="1:7" x14ac:dyDescent="0.2">
      <c r="A327" s="443"/>
      <c r="B327" s="200" t="s">
        <v>716</v>
      </c>
      <c r="C327" s="303" t="s">
        <v>717</v>
      </c>
      <c r="D327" s="212"/>
      <c r="E327" s="465"/>
    </row>
    <row r="328" spans="1:7" ht="25.5" hidden="1" x14ac:dyDescent="0.2">
      <c r="A328" s="447"/>
      <c r="B328" s="287" t="s">
        <v>718</v>
      </c>
      <c r="C328" s="302" t="s">
        <v>719</v>
      </c>
      <c r="D328" s="238"/>
      <c r="E328" s="466"/>
    </row>
    <row r="329" spans="1:7" ht="51" hidden="1" x14ac:dyDescent="0.2">
      <c r="A329" s="447"/>
      <c r="B329" s="287" t="s">
        <v>720</v>
      </c>
      <c r="C329" s="302" t="s">
        <v>721</v>
      </c>
      <c r="D329" s="238"/>
      <c r="E329" s="466"/>
    </row>
    <row r="330" spans="1:7" hidden="1" x14ac:dyDescent="0.2">
      <c r="A330" s="447"/>
      <c r="B330" s="287" t="s">
        <v>722</v>
      </c>
      <c r="C330" s="302" t="s">
        <v>723</v>
      </c>
      <c r="D330" s="238"/>
      <c r="E330" s="466"/>
    </row>
    <row r="331" spans="1:7" s="143" customFormat="1" ht="27" customHeight="1" thickBot="1" x14ac:dyDescent="0.25">
      <c r="A331" s="449"/>
      <c r="B331" s="450" t="s">
        <v>724</v>
      </c>
      <c r="C331" s="875" t="s">
        <v>725</v>
      </c>
      <c r="D331" s="452">
        <f>SUM(D319:D327)</f>
        <v>146229250</v>
      </c>
      <c r="E331" s="453">
        <f>SUM(E319:E327)</f>
        <v>157220007</v>
      </c>
      <c r="F331" s="113"/>
      <c r="G331" s="113"/>
    </row>
    <row r="332" spans="1:7" ht="14.25" thickTop="1" thickBot="1" x14ac:dyDescent="0.25">
      <c r="A332" s="36"/>
    </row>
    <row r="333" spans="1:7" ht="27" customHeight="1" thickTop="1" thickBot="1" x14ac:dyDescent="0.25">
      <c r="A333" s="429"/>
      <c r="B333" s="430" t="s">
        <v>726</v>
      </c>
      <c r="C333" s="899" t="s">
        <v>727</v>
      </c>
      <c r="D333" s="911">
        <f>SUM(D293+D331)</f>
        <v>146549250</v>
      </c>
      <c r="E333" s="912">
        <f>SUM(E293+E331)</f>
        <v>158970986</v>
      </c>
    </row>
    <row r="334" spans="1:7" ht="39" customHeight="1" thickTop="1" thickBot="1" x14ac:dyDescent="0.25"/>
    <row r="335" spans="1:7" ht="13.5" thickTop="1" x14ac:dyDescent="0.2">
      <c r="A335" s="913" t="s">
        <v>729</v>
      </c>
      <c r="B335" s="914" t="s">
        <v>730</v>
      </c>
      <c r="C335" s="915" t="s">
        <v>731</v>
      </c>
      <c r="D335" s="916">
        <v>83963108</v>
      </c>
      <c r="E335" s="917">
        <v>75441015</v>
      </c>
    </row>
    <row r="336" spans="1:7" x14ac:dyDescent="0.2">
      <c r="A336" s="918" t="s">
        <v>732</v>
      </c>
      <c r="B336" s="310" t="s">
        <v>733</v>
      </c>
      <c r="C336" s="27" t="s">
        <v>734</v>
      </c>
      <c r="D336" s="311">
        <v>5200000</v>
      </c>
      <c r="E336" s="919">
        <v>3150000</v>
      </c>
    </row>
    <row r="337" spans="1:5" x14ac:dyDescent="0.2">
      <c r="A337" s="918" t="s">
        <v>735</v>
      </c>
      <c r="B337" s="310" t="s">
        <v>736</v>
      </c>
      <c r="C337" s="27" t="s">
        <v>737</v>
      </c>
      <c r="D337" s="311">
        <v>600000</v>
      </c>
      <c r="E337" s="919">
        <v>6850000</v>
      </c>
    </row>
    <row r="338" spans="1:5" x14ac:dyDescent="0.2">
      <c r="A338" s="918" t="s">
        <v>738</v>
      </c>
      <c r="B338" s="310" t="s">
        <v>739</v>
      </c>
      <c r="C338" s="27" t="s">
        <v>740</v>
      </c>
      <c r="D338" s="311">
        <v>3047820</v>
      </c>
      <c r="E338" s="919">
        <v>4936187</v>
      </c>
    </row>
    <row r="339" spans="1:5" x14ac:dyDescent="0.2">
      <c r="A339" s="918" t="s">
        <v>741</v>
      </c>
      <c r="B339" s="310" t="s">
        <v>742</v>
      </c>
      <c r="C339" s="27" t="s">
        <v>743</v>
      </c>
      <c r="D339" s="311"/>
      <c r="E339" s="919"/>
    </row>
    <row r="340" spans="1:5" x14ac:dyDescent="0.2">
      <c r="A340" s="918" t="s">
        <v>744</v>
      </c>
      <c r="B340" s="310" t="s">
        <v>745</v>
      </c>
      <c r="C340" s="27" t="s">
        <v>746</v>
      </c>
      <c r="D340" s="311"/>
      <c r="E340" s="919">
        <v>1269000</v>
      </c>
    </row>
    <row r="341" spans="1:5" x14ac:dyDescent="0.2">
      <c r="A341" s="918" t="s">
        <v>747</v>
      </c>
      <c r="B341" s="310" t="s">
        <v>748</v>
      </c>
      <c r="C341" s="27" t="s">
        <v>749</v>
      </c>
      <c r="D341" s="311">
        <v>4349190</v>
      </c>
      <c r="E341" s="919">
        <v>4349190</v>
      </c>
    </row>
    <row r="342" spans="1:5" x14ac:dyDescent="0.2">
      <c r="A342" s="918" t="s">
        <v>750</v>
      </c>
      <c r="B342" s="310" t="s">
        <v>751</v>
      </c>
      <c r="C342" s="27" t="s">
        <v>752</v>
      </c>
      <c r="D342" s="311"/>
      <c r="E342" s="892"/>
    </row>
    <row r="343" spans="1:5" x14ac:dyDescent="0.2">
      <c r="A343" s="918" t="s">
        <v>753</v>
      </c>
      <c r="B343" s="310" t="s">
        <v>754</v>
      </c>
      <c r="C343" s="27" t="s">
        <v>755</v>
      </c>
      <c r="D343" s="311">
        <v>926000</v>
      </c>
      <c r="E343" s="919">
        <v>926000</v>
      </c>
    </row>
    <row r="344" spans="1:5" x14ac:dyDescent="0.2">
      <c r="A344" s="918" t="s">
        <v>756</v>
      </c>
      <c r="B344" s="310" t="s">
        <v>757</v>
      </c>
      <c r="C344" s="27" t="s">
        <v>758</v>
      </c>
      <c r="D344" s="311">
        <v>350000</v>
      </c>
      <c r="E344" s="919">
        <v>462740</v>
      </c>
    </row>
    <row r="345" spans="1:5" x14ac:dyDescent="0.2">
      <c r="A345" s="918" t="s">
        <v>75</v>
      </c>
      <c r="B345" s="310" t="s">
        <v>759</v>
      </c>
      <c r="C345" s="27" t="s">
        <v>760</v>
      </c>
      <c r="D345" s="311"/>
      <c r="E345" s="919"/>
    </row>
    <row r="346" spans="1:5" x14ac:dyDescent="0.2">
      <c r="A346" s="918" t="s">
        <v>78</v>
      </c>
      <c r="B346" s="310" t="s">
        <v>761</v>
      </c>
      <c r="C346" s="27" t="s">
        <v>762</v>
      </c>
      <c r="D346" s="311"/>
      <c r="E346" s="919">
        <v>60000</v>
      </c>
    </row>
    <row r="347" spans="1:5" x14ac:dyDescent="0.2">
      <c r="A347" s="918" t="s">
        <v>81</v>
      </c>
      <c r="B347" s="310" t="s">
        <v>1675</v>
      </c>
      <c r="C347" s="27" t="s">
        <v>763</v>
      </c>
      <c r="D347" s="311">
        <v>600000</v>
      </c>
      <c r="E347" s="919">
        <v>1424047</v>
      </c>
    </row>
    <row r="348" spans="1:5" hidden="1" x14ac:dyDescent="0.2">
      <c r="A348" s="920" t="s">
        <v>84</v>
      </c>
      <c r="B348" s="312" t="s">
        <v>764</v>
      </c>
      <c r="C348" s="26" t="s">
        <v>765</v>
      </c>
      <c r="D348" s="313"/>
      <c r="E348" s="893"/>
    </row>
    <row r="349" spans="1:5" x14ac:dyDescent="0.2">
      <c r="A349" s="362" t="s">
        <v>87</v>
      </c>
      <c r="B349" s="247" t="s">
        <v>1674</v>
      </c>
      <c r="C349" s="247" t="s">
        <v>766</v>
      </c>
      <c r="D349" s="248">
        <f>SUM(D335:D347)</f>
        <v>99036118</v>
      </c>
      <c r="E349" s="416">
        <f>SUM(E335:E347)</f>
        <v>98868179</v>
      </c>
    </row>
    <row r="350" spans="1:5" x14ac:dyDescent="0.2">
      <c r="A350" s="918" t="s">
        <v>90</v>
      </c>
      <c r="B350" s="310" t="s">
        <v>767</v>
      </c>
      <c r="C350" s="27" t="s">
        <v>768</v>
      </c>
      <c r="D350" s="311"/>
      <c r="E350" s="919"/>
    </row>
    <row r="351" spans="1:5" ht="25.5" x14ac:dyDescent="0.2">
      <c r="A351" s="918" t="s">
        <v>93</v>
      </c>
      <c r="B351" s="310" t="s">
        <v>769</v>
      </c>
      <c r="C351" s="27" t="s">
        <v>770</v>
      </c>
      <c r="D351" s="311"/>
      <c r="E351" s="919">
        <v>167939</v>
      </c>
    </row>
    <row r="352" spans="1:5" x14ac:dyDescent="0.2">
      <c r="A352" s="918" t="s">
        <v>96</v>
      </c>
      <c r="B352" s="310" t="s">
        <v>771</v>
      </c>
      <c r="C352" s="27" t="s">
        <v>772</v>
      </c>
      <c r="D352" s="311">
        <v>1200000</v>
      </c>
      <c r="E352" s="919">
        <v>1200000</v>
      </c>
    </row>
    <row r="353" spans="1:7" x14ac:dyDescent="0.2">
      <c r="A353" s="362" t="s">
        <v>99</v>
      </c>
      <c r="B353" s="247" t="s">
        <v>1202</v>
      </c>
      <c r="C353" s="247" t="s">
        <v>773</v>
      </c>
      <c r="D353" s="248">
        <f>SUM(D350:D352)</f>
        <v>1200000</v>
      </c>
      <c r="E353" s="416">
        <f>SUM(E351:E352)</f>
        <v>1367939</v>
      </c>
    </row>
    <row r="354" spans="1:7" ht="26.25" customHeight="1" thickBot="1" x14ac:dyDescent="0.25">
      <c r="A354" s="419" t="s">
        <v>102</v>
      </c>
      <c r="B354" s="370" t="s">
        <v>1429</v>
      </c>
      <c r="C354" s="370" t="s">
        <v>774</v>
      </c>
      <c r="D354" s="371">
        <f>SUM(D353,D349)</f>
        <v>100236118</v>
      </c>
      <c r="E354" s="372">
        <f>E349+E353</f>
        <v>100236118</v>
      </c>
    </row>
    <row r="355" spans="1:7" s="44" customFormat="1" ht="14.25" thickTop="1" thickBot="1" x14ac:dyDescent="0.25">
      <c r="A355" s="124"/>
      <c r="B355" s="125"/>
      <c r="C355" s="951"/>
      <c r="D355" s="955"/>
      <c r="E355" s="955"/>
      <c r="F355" s="954"/>
      <c r="G355" s="954"/>
    </row>
    <row r="356" spans="1:7" ht="26.25" thickTop="1" x14ac:dyDescent="0.2">
      <c r="A356" s="357">
        <v>21</v>
      </c>
      <c r="B356" s="398" t="s">
        <v>1676</v>
      </c>
      <c r="C356" s="398" t="s">
        <v>775</v>
      </c>
      <c r="D356" s="420">
        <f>SUM(D357:D363)</f>
        <v>27842132</v>
      </c>
      <c r="E356" s="421">
        <v>27842132</v>
      </c>
    </row>
    <row r="357" spans="1:7" x14ac:dyDescent="0.2">
      <c r="A357" s="918">
        <v>22</v>
      </c>
      <c r="B357" s="6" t="s">
        <v>776</v>
      </c>
      <c r="C357" s="27" t="s">
        <v>777</v>
      </c>
      <c r="D357" s="4">
        <v>26577752</v>
      </c>
      <c r="E357" s="892">
        <v>25257978</v>
      </c>
    </row>
    <row r="358" spans="1:7" x14ac:dyDescent="0.2">
      <c r="A358" s="918">
        <v>23</v>
      </c>
      <c r="B358" s="6" t="s">
        <v>298</v>
      </c>
      <c r="C358" s="27" t="s">
        <v>778</v>
      </c>
      <c r="D358" s="148">
        <v>964500</v>
      </c>
      <c r="E358" s="921">
        <v>965000</v>
      </c>
    </row>
    <row r="359" spans="1:7" x14ac:dyDescent="0.2">
      <c r="A359" s="918">
        <v>24</v>
      </c>
      <c r="B359" s="6" t="s">
        <v>274</v>
      </c>
      <c r="C359" s="27" t="s">
        <v>779</v>
      </c>
      <c r="D359" s="4"/>
      <c r="E359" s="892">
        <v>0</v>
      </c>
    </row>
    <row r="360" spans="1:7" x14ac:dyDescent="0.2">
      <c r="A360" s="918">
        <v>25</v>
      </c>
      <c r="B360" s="6" t="s">
        <v>300</v>
      </c>
      <c r="C360" s="27" t="s">
        <v>780</v>
      </c>
      <c r="D360" s="4">
        <v>192780</v>
      </c>
      <c r="E360" s="892">
        <v>821602</v>
      </c>
    </row>
    <row r="361" spans="1:7" x14ac:dyDescent="0.2">
      <c r="A361" s="918">
        <v>26</v>
      </c>
      <c r="B361" s="6" t="s">
        <v>781</v>
      </c>
      <c r="C361" s="27" t="s">
        <v>782</v>
      </c>
      <c r="D361" s="4"/>
      <c r="E361" s="892">
        <v>27224</v>
      </c>
    </row>
    <row r="362" spans="1:7" ht="25.5" x14ac:dyDescent="0.2">
      <c r="A362" s="918">
        <v>27</v>
      </c>
      <c r="B362" s="6" t="s">
        <v>783</v>
      </c>
      <c r="C362" s="27" t="s">
        <v>784</v>
      </c>
      <c r="D362" s="4"/>
      <c r="E362" s="892">
        <v>0</v>
      </c>
    </row>
    <row r="363" spans="1:7" ht="13.5" thickBot="1" x14ac:dyDescent="0.25">
      <c r="A363" s="922">
        <v>28</v>
      </c>
      <c r="B363" s="923" t="s">
        <v>785</v>
      </c>
      <c r="C363" s="924" t="s">
        <v>786</v>
      </c>
      <c r="D363" s="925">
        <v>107100</v>
      </c>
      <c r="E363" s="926">
        <v>770328</v>
      </c>
    </row>
    <row r="364" spans="1:7" s="44" customFormat="1" ht="14.25" thickTop="1" thickBot="1" x14ac:dyDescent="0.25">
      <c r="A364" s="951"/>
      <c r="B364" s="21"/>
      <c r="C364" s="951"/>
      <c r="D364" s="955"/>
      <c r="E364" s="955"/>
      <c r="F364" s="954"/>
      <c r="G364" s="954"/>
    </row>
    <row r="365" spans="1:7" ht="13.5" thickTop="1" x14ac:dyDescent="0.2">
      <c r="A365" s="913" t="s">
        <v>121</v>
      </c>
      <c r="B365" s="927" t="s">
        <v>787</v>
      </c>
      <c r="C365" s="915" t="s">
        <v>788</v>
      </c>
      <c r="D365" s="916">
        <v>500000</v>
      </c>
      <c r="E365" s="917">
        <v>288991</v>
      </c>
    </row>
    <row r="366" spans="1:7" x14ac:dyDescent="0.2">
      <c r="A366" s="918" t="s">
        <v>123</v>
      </c>
      <c r="B366" s="7" t="s">
        <v>789</v>
      </c>
      <c r="C366" s="27" t="s">
        <v>790</v>
      </c>
      <c r="D366" s="311">
        <v>3000000</v>
      </c>
      <c r="E366" s="919">
        <v>3000000</v>
      </c>
    </row>
    <row r="367" spans="1:7" x14ac:dyDescent="0.2">
      <c r="A367" s="918" t="s">
        <v>125</v>
      </c>
      <c r="B367" s="7" t="s">
        <v>791</v>
      </c>
      <c r="C367" s="27" t="s">
        <v>792</v>
      </c>
      <c r="D367" s="311"/>
      <c r="E367" s="919" t="s">
        <v>1646</v>
      </c>
    </row>
    <row r="368" spans="1:7" x14ac:dyDescent="0.2">
      <c r="A368" s="362" t="s">
        <v>793</v>
      </c>
      <c r="B368" s="152" t="s">
        <v>1625</v>
      </c>
      <c r="C368" s="247" t="s">
        <v>794</v>
      </c>
      <c r="D368" s="248">
        <f>SUM(D365:D367)</f>
        <v>3500000</v>
      </c>
      <c r="E368" s="416">
        <f>SUM(E365:E367)</f>
        <v>3288991</v>
      </c>
    </row>
    <row r="369" spans="1:5" x14ac:dyDescent="0.2">
      <c r="A369" s="918" t="s">
        <v>129</v>
      </c>
      <c r="B369" s="7" t="s">
        <v>795</v>
      </c>
      <c r="C369" s="27" t="s">
        <v>796</v>
      </c>
      <c r="D369" s="311">
        <v>351000</v>
      </c>
      <c r="E369" s="919">
        <v>3500000</v>
      </c>
    </row>
    <row r="370" spans="1:5" x14ac:dyDescent="0.2">
      <c r="A370" s="918" t="s">
        <v>131</v>
      </c>
      <c r="B370" s="7" t="s">
        <v>797</v>
      </c>
      <c r="C370" s="27" t="s">
        <v>798</v>
      </c>
      <c r="D370" s="311">
        <v>2300000</v>
      </c>
      <c r="E370" s="919">
        <v>3000000</v>
      </c>
    </row>
    <row r="371" spans="1:5" x14ac:dyDescent="0.2">
      <c r="A371" s="362" t="s">
        <v>133</v>
      </c>
      <c r="B371" s="152" t="s">
        <v>1432</v>
      </c>
      <c r="C371" s="247" t="s">
        <v>799</v>
      </c>
      <c r="D371" s="248">
        <f>SUM(D369:D370)</f>
        <v>2651000</v>
      </c>
      <c r="E371" s="416">
        <f>SUM(E369:E370)</f>
        <v>6500000</v>
      </c>
    </row>
    <row r="372" spans="1:5" x14ac:dyDescent="0.2">
      <c r="A372" s="918" t="s">
        <v>135</v>
      </c>
      <c r="B372" s="7" t="s">
        <v>800</v>
      </c>
      <c r="C372" s="27" t="s">
        <v>801</v>
      </c>
      <c r="D372" s="311"/>
      <c r="E372" s="919">
        <v>4500000</v>
      </c>
    </row>
    <row r="373" spans="1:5" x14ac:dyDescent="0.2">
      <c r="A373" s="918" t="s">
        <v>137</v>
      </c>
      <c r="B373" s="7" t="s">
        <v>802</v>
      </c>
      <c r="C373" s="27" t="s">
        <v>803</v>
      </c>
      <c r="D373" s="311"/>
      <c r="E373" s="919" t="s">
        <v>1646</v>
      </c>
    </row>
    <row r="374" spans="1:5" x14ac:dyDescent="0.2">
      <c r="A374" s="918" t="s">
        <v>142</v>
      </c>
      <c r="B374" s="7" t="s">
        <v>1628</v>
      </c>
      <c r="C374" s="27" t="s">
        <v>804</v>
      </c>
      <c r="D374" s="311"/>
      <c r="E374" s="928"/>
    </row>
    <row r="375" spans="1:5" ht="25.5" hidden="1" x14ac:dyDescent="0.2">
      <c r="A375" s="920" t="s">
        <v>144</v>
      </c>
      <c r="B375" s="314" t="s">
        <v>805</v>
      </c>
      <c r="C375" s="315" t="s">
        <v>806</v>
      </c>
      <c r="D375" s="316"/>
      <c r="E375" s="929"/>
    </row>
    <row r="376" spans="1:5" x14ac:dyDescent="0.2">
      <c r="A376" s="918" t="s">
        <v>146</v>
      </c>
      <c r="B376" s="7" t="s">
        <v>807</v>
      </c>
      <c r="C376" s="27" t="s">
        <v>808</v>
      </c>
      <c r="D376" s="311">
        <v>500000</v>
      </c>
      <c r="E376" s="919">
        <v>793810</v>
      </c>
    </row>
    <row r="377" spans="1:5" x14ac:dyDescent="0.2">
      <c r="A377" s="918" t="s">
        <v>148</v>
      </c>
      <c r="B377" s="7" t="s">
        <v>1627</v>
      </c>
      <c r="C377" s="27" t="s">
        <v>809</v>
      </c>
      <c r="D377" s="311"/>
      <c r="E377" s="928">
        <v>220910</v>
      </c>
    </row>
    <row r="378" spans="1:5" hidden="1" x14ac:dyDescent="0.2">
      <c r="A378" s="920" t="s">
        <v>150</v>
      </c>
      <c r="B378" s="314" t="s">
        <v>810</v>
      </c>
      <c r="C378" s="26" t="s">
        <v>811</v>
      </c>
      <c r="D378" s="9"/>
      <c r="E378" s="893"/>
    </row>
    <row r="379" spans="1:5" x14ac:dyDescent="0.2">
      <c r="A379" s="918" t="s">
        <v>812</v>
      </c>
      <c r="B379" s="7" t="s">
        <v>813</v>
      </c>
      <c r="C379" s="27" t="s">
        <v>814</v>
      </c>
      <c r="D379" s="311">
        <v>6400000</v>
      </c>
      <c r="E379" s="919">
        <v>2429043</v>
      </c>
    </row>
    <row r="380" spans="1:5" x14ac:dyDescent="0.2">
      <c r="A380" s="918" t="s">
        <v>154</v>
      </c>
      <c r="B380" s="7" t="s">
        <v>815</v>
      </c>
      <c r="C380" s="27" t="s">
        <v>816</v>
      </c>
      <c r="D380" s="311"/>
      <c r="E380" s="919">
        <v>5681150</v>
      </c>
    </row>
    <row r="381" spans="1:5" x14ac:dyDescent="0.2">
      <c r="A381" s="362">
        <v>45</v>
      </c>
      <c r="B381" s="152" t="s">
        <v>1677</v>
      </c>
      <c r="C381" s="247" t="s">
        <v>817</v>
      </c>
      <c r="D381" s="248">
        <f>SUM(D372:D380)</f>
        <v>6900000</v>
      </c>
      <c r="E381" s="416">
        <f>SUM(E372:E380)</f>
        <v>13624913</v>
      </c>
    </row>
    <row r="382" spans="1:5" x14ac:dyDescent="0.2">
      <c r="A382" s="918">
        <v>46</v>
      </c>
      <c r="B382" s="7" t="s">
        <v>818</v>
      </c>
      <c r="C382" s="27" t="s">
        <v>819</v>
      </c>
      <c r="D382" s="311">
        <v>120000</v>
      </c>
      <c r="E382" s="919">
        <v>120000</v>
      </c>
    </row>
    <row r="383" spans="1:5" x14ac:dyDescent="0.2">
      <c r="A383" s="918">
        <v>47</v>
      </c>
      <c r="B383" s="7" t="s">
        <v>820</v>
      </c>
      <c r="C383" s="27" t="s">
        <v>821</v>
      </c>
      <c r="D383" s="311"/>
      <c r="E383" s="919"/>
    </row>
    <row r="384" spans="1:5" x14ac:dyDescent="0.2">
      <c r="A384" s="362">
        <v>48</v>
      </c>
      <c r="B384" s="152" t="s">
        <v>1657</v>
      </c>
      <c r="C384" s="247" t="s">
        <v>822</v>
      </c>
      <c r="D384" s="248">
        <v>120000</v>
      </c>
      <c r="E384" s="416">
        <v>120000</v>
      </c>
    </row>
    <row r="385" spans="1:7" x14ac:dyDescent="0.2">
      <c r="A385" s="918">
        <v>49</v>
      </c>
      <c r="B385" s="317" t="s">
        <v>823</v>
      </c>
      <c r="C385" s="27" t="s">
        <v>824</v>
      </c>
      <c r="D385" s="311">
        <v>4300000</v>
      </c>
      <c r="E385" s="919">
        <v>4308646</v>
      </c>
    </row>
    <row r="386" spans="1:7" x14ac:dyDescent="0.2">
      <c r="A386" s="918">
        <v>50</v>
      </c>
      <c r="B386" s="317" t="s">
        <v>825</v>
      </c>
      <c r="C386" s="27" t="s">
        <v>826</v>
      </c>
      <c r="D386" s="311"/>
      <c r="E386" s="919">
        <v>121000</v>
      </c>
    </row>
    <row r="387" spans="1:7" x14ac:dyDescent="0.2">
      <c r="A387" s="918">
        <v>51</v>
      </c>
      <c r="B387" s="7" t="s">
        <v>1629</v>
      </c>
      <c r="C387" s="27" t="s">
        <v>827</v>
      </c>
      <c r="D387" s="311"/>
      <c r="E387" s="928"/>
    </row>
    <row r="388" spans="1:7" hidden="1" x14ac:dyDescent="0.2">
      <c r="A388" s="920">
        <v>52</v>
      </c>
      <c r="B388" s="318" t="s">
        <v>810</v>
      </c>
      <c r="C388" s="26" t="s">
        <v>828</v>
      </c>
      <c r="D388" s="9"/>
      <c r="E388" s="893"/>
    </row>
    <row r="389" spans="1:7" hidden="1" x14ac:dyDescent="0.2">
      <c r="A389" s="920">
        <v>53</v>
      </c>
      <c r="B389" s="318" t="s">
        <v>829</v>
      </c>
      <c r="C389" s="26" t="s">
        <v>828</v>
      </c>
      <c r="D389" s="9"/>
      <c r="E389" s="893"/>
    </row>
    <row r="390" spans="1:7" x14ac:dyDescent="0.2">
      <c r="A390" s="918">
        <v>54</v>
      </c>
      <c r="B390" s="7" t="s">
        <v>1678</v>
      </c>
      <c r="C390" s="27" t="s">
        <v>830</v>
      </c>
      <c r="D390" s="311"/>
      <c r="E390" s="928"/>
    </row>
    <row r="391" spans="1:7" hidden="1" x14ac:dyDescent="0.2">
      <c r="A391" s="920">
        <v>55</v>
      </c>
      <c r="B391" s="318" t="s">
        <v>831</v>
      </c>
      <c r="C391" s="26" t="s">
        <v>832</v>
      </c>
      <c r="D391" s="9"/>
      <c r="E391" s="893"/>
    </row>
    <row r="392" spans="1:7" hidden="1" x14ac:dyDescent="0.2">
      <c r="A392" s="920">
        <v>56</v>
      </c>
      <c r="B392" s="318" t="s">
        <v>833</v>
      </c>
      <c r="C392" s="26" t="s">
        <v>834</v>
      </c>
      <c r="D392" s="9"/>
      <c r="E392" s="893"/>
    </row>
    <row r="393" spans="1:7" hidden="1" x14ac:dyDescent="0.2">
      <c r="A393" s="920">
        <v>57</v>
      </c>
      <c r="B393" s="318" t="s">
        <v>835</v>
      </c>
      <c r="C393" s="26" t="s">
        <v>836</v>
      </c>
      <c r="D393" s="9"/>
      <c r="E393" s="893"/>
    </row>
    <row r="394" spans="1:7" x14ac:dyDescent="0.2">
      <c r="A394" s="918">
        <v>58</v>
      </c>
      <c r="B394" s="7" t="s">
        <v>837</v>
      </c>
      <c r="C394" s="27" t="s">
        <v>838</v>
      </c>
      <c r="D394" s="311">
        <v>1000000</v>
      </c>
      <c r="E394" s="919">
        <v>427450</v>
      </c>
    </row>
    <row r="395" spans="1:7" ht="13.5" customHeight="1" x14ac:dyDescent="0.2">
      <c r="A395" s="362">
        <v>59</v>
      </c>
      <c r="B395" s="152" t="s">
        <v>1647</v>
      </c>
      <c r="C395" s="247" t="s">
        <v>839</v>
      </c>
      <c r="D395" s="248">
        <f>SUM(D385:D394)</f>
        <v>5300000</v>
      </c>
      <c r="E395" s="416">
        <f>SUM(E385:E394)</f>
        <v>4857096</v>
      </c>
    </row>
    <row r="396" spans="1:7" ht="27.75" customHeight="1" thickBot="1" x14ac:dyDescent="0.25">
      <c r="A396" s="369">
        <v>60</v>
      </c>
      <c r="B396" s="370" t="s">
        <v>1658</v>
      </c>
      <c r="C396" s="370" t="s">
        <v>840</v>
      </c>
      <c r="D396" s="371">
        <f>SUM(D368,D371,D381,D384,D395)</f>
        <v>18471000</v>
      </c>
      <c r="E396" s="372">
        <f>SUM(E368,E371,E381,E384,E395)</f>
        <v>28391000</v>
      </c>
    </row>
    <row r="397" spans="1:7" s="44" customFormat="1" ht="14.25" thickTop="1" thickBot="1" x14ac:dyDescent="0.25">
      <c r="A397" s="124"/>
      <c r="B397" s="125"/>
      <c r="C397" s="951"/>
      <c r="D397" s="955"/>
      <c r="E397" s="955"/>
      <c r="F397" s="954"/>
      <c r="G397" s="954"/>
    </row>
    <row r="398" spans="1:7" ht="13.5" thickTop="1" x14ac:dyDescent="0.2">
      <c r="A398" s="357">
        <v>61</v>
      </c>
      <c r="B398" s="397" t="s">
        <v>841</v>
      </c>
      <c r="C398" s="359" t="s">
        <v>842</v>
      </c>
      <c r="D398" s="399"/>
      <c r="E398" s="400"/>
    </row>
    <row r="399" spans="1:7" x14ac:dyDescent="0.2">
      <c r="A399" s="362">
        <v>62</v>
      </c>
      <c r="B399" s="269" t="s">
        <v>1631</v>
      </c>
      <c r="C399" s="319" t="s">
        <v>843</v>
      </c>
      <c r="D399" s="320"/>
      <c r="E399" s="401"/>
    </row>
    <row r="400" spans="1:7" s="54" customFormat="1" hidden="1" x14ac:dyDescent="0.2">
      <c r="A400" s="364">
        <v>63</v>
      </c>
      <c r="B400" s="321" t="s">
        <v>844</v>
      </c>
      <c r="C400" s="246" t="s">
        <v>845</v>
      </c>
      <c r="D400" s="322"/>
      <c r="E400" s="365"/>
      <c r="F400" s="49"/>
      <c r="G400" s="49"/>
    </row>
    <row r="401" spans="1:7" s="54" customFormat="1" hidden="1" x14ac:dyDescent="0.2">
      <c r="A401" s="364">
        <v>64</v>
      </c>
      <c r="B401" s="321" t="s">
        <v>846</v>
      </c>
      <c r="C401" s="246" t="s">
        <v>847</v>
      </c>
      <c r="D401" s="322"/>
      <c r="E401" s="365"/>
      <c r="F401" s="49"/>
      <c r="G401" s="49"/>
    </row>
    <row r="402" spans="1:7" s="54" customFormat="1" hidden="1" x14ac:dyDescent="0.2">
      <c r="A402" s="364">
        <v>65</v>
      </c>
      <c r="B402" s="321" t="s">
        <v>848</v>
      </c>
      <c r="C402" s="246" t="s">
        <v>849</v>
      </c>
      <c r="D402" s="322"/>
      <c r="E402" s="365"/>
      <c r="F402" s="49"/>
      <c r="G402" s="49"/>
    </row>
    <row r="403" spans="1:7" s="54" customFormat="1" hidden="1" x14ac:dyDescent="0.2">
      <c r="A403" s="364">
        <v>66</v>
      </c>
      <c r="B403" s="321" t="s">
        <v>850</v>
      </c>
      <c r="C403" s="246" t="s">
        <v>851</v>
      </c>
      <c r="D403" s="322"/>
      <c r="E403" s="365"/>
      <c r="F403" s="49"/>
      <c r="G403" s="49"/>
    </row>
    <row r="404" spans="1:7" s="54" customFormat="1" hidden="1" x14ac:dyDescent="0.2">
      <c r="A404" s="364">
        <v>67</v>
      </c>
      <c r="B404" s="321" t="s">
        <v>852</v>
      </c>
      <c r="C404" s="246" t="s">
        <v>853</v>
      </c>
      <c r="D404" s="322"/>
      <c r="E404" s="365"/>
      <c r="F404" s="49"/>
      <c r="G404" s="49"/>
    </row>
    <row r="405" spans="1:7" s="54" customFormat="1" hidden="1" x14ac:dyDescent="0.2">
      <c r="A405" s="364">
        <v>68</v>
      </c>
      <c r="B405" s="321" t="s">
        <v>854</v>
      </c>
      <c r="C405" s="246" t="s">
        <v>855</v>
      </c>
      <c r="D405" s="322"/>
      <c r="E405" s="365"/>
      <c r="F405" s="49"/>
      <c r="G405" s="49"/>
    </row>
    <row r="406" spans="1:7" s="54" customFormat="1" hidden="1" x14ac:dyDescent="0.2">
      <c r="A406" s="364">
        <v>69</v>
      </c>
      <c r="B406" s="321" t="s">
        <v>856</v>
      </c>
      <c r="C406" s="246" t="s">
        <v>857</v>
      </c>
      <c r="D406" s="322"/>
      <c r="E406" s="365"/>
      <c r="F406" s="49"/>
      <c r="G406" s="49"/>
    </row>
    <row r="407" spans="1:7" s="54" customFormat="1" hidden="1" x14ac:dyDescent="0.2">
      <c r="A407" s="364">
        <v>70</v>
      </c>
      <c r="B407" s="321" t="s">
        <v>858</v>
      </c>
      <c r="C407" s="246" t="s">
        <v>859</v>
      </c>
      <c r="D407" s="322"/>
      <c r="E407" s="365"/>
      <c r="F407" s="49"/>
      <c r="G407" s="49"/>
    </row>
    <row r="408" spans="1:7" s="54" customFormat="1" ht="25.5" hidden="1" x14ac:dyDescent="0.2">
      <c r="A408" s="364">
        <v>71</v>
      </c>
      <c r="B408" s="321" t="s">
        <v>860</v>
      </c>
      <c r="C408" s="246" t="s">
        <v>861</v>
      </c>
      <c r="D408" s="322"/>
      <c r="E408" s="365"/>
      <c r="F408" s="49"/>
      <c r="G408" s="49"/>
    </row>
    <row r="409" spans="1:7" s="54" customFormat="1" hidden="1" x14ac:dyDescent="0.2">
      <c r="A409" s="364">
        <v>72</v>
      </c>
      <c r="B409" s="321" t="s">
        <v>862</v>
      </c>
      <c r="C409" s="246" t="s">
        <v>863</v>
      </c>
      <c r="D409" s="322"/>
      <c r="E409" s="365"/>
      <c r="F409" s="49"/>
      <c r="G409" s="49"/>
    </row>
    <row r="410" spans="1:7" s="54" customFormat="1" hidden="1" x14ac:dyDescent="0.2">
      <c r="A410" s="364">
        <v>73</v>
      </c>
      <c r="B410" s="321" t="s">
        <v>864</v>
      </c>
      <c r="C410" s="246" t="s">
        <v>865</v>
      </c>
      <c r="D410" s="213"/>
      <c r="E410" s="365"/>
      <c r="F410" s="49"/>
      <c r="G410" s="49"/>
    </row>
    <row r="411" spans="1:7" x14ac:dyDescent="0.2">
      <c r="A411" s="362">
        <v>74</v>
      </c>
      <c r="B411" s="269" t="s">
        <v>866</v>
      </c>
      <c r="C411" s="149" t="s">
        <v>867</v>
      </c>
      <c r="D411" s="150"/>
      <c r="E411" s="384"/>
    </row>
    <row r="412" spans="1:7" x14ac:dyDescent="0.2">
      <c r="A412" s="362">
        <v>75</v>
      </c>
      <c r="B412" s="269" t="s">
        <v>1466</v>
      </c>
      <c r="C412" s="319" t="s">
        <v>869</v>
      </c>
      <c r="D412" s="320"/>
      <c r="E412" s="401"/>
    </row>
    <row r="413" spans="1:7" s="54" customFormat="1" hidden="1" x14ac:dyDescent="0.2">
      <c r="A413" s="364">
        <v>76</v>
      </c>
      <c r="B413" s="249" t="s">
        <v>870</v>
      </c>
      <c r="C413" s="246" t="s">
        <v>871</v>
      </c>
      <c r="D413" s="213"/>
      <c r="E413" s="365"/>
      <c r="F413" s="49"/>
      <c r="G413" s="49"/>
    </row>
    <row r="414" spans="1:7" s="54" customFormat="1" hidden="1" x14ac:dyDescent="0.2">
      <c r="A414" s="364">
        <v>77</v>
      </c>
      <c r="B414" s="321" t="s">
        <v>872</v>
      </c>
      <c r="C414" s="246" t="s">
        <v>873</v>
      </c>
      <c r="D414" s="213"/>
      <c r="E414" s="365"/>
      <c r="F414" s="49"/>
      <c r="G414" s="49"/>
    </row>
    <row r="415" spans="1:7" s="54" customFormat="1" hidden="1" x14ac:dyDescent="0.2">
      <c r="A415" s="364">
        <v>78</v>
      </c>
      <c r="B415" s="321" t="s">
        <v>874</v>
      </c>
      <c r="C415" s="246" t="s">
        <v>875</v>
      </c>
      <c r="D415" s="213"/>
      <c r="E415" s="365"/>
      <c r="F415" s="49"/>
      <c r="G415" s="49"/>
    </row>
    <row r="416" spans="1:7" s="54" customFormat="1" hidden="1" x14ac:dyDescent="0.2">
      <c r="A416" s="364">
        <v>79</v>
      </c>
      <c r="B416" s="321" t="s">
        <v>876</v>
      </c>
      <c r="C416" s="246" t="s">
        <v>877</v>
      </c>
      <c r="D416" s="213"/>
      <c r="E416" s="365"/>
      <c r="F416" s="49"/>
      <c r="G416" s="49"/>
    </row>
    <row r="417" spans="1:7" s="54" customFormat="1" ht="25.5" hidden="1" x14ac:dyDescent="0.2">
      <c r="A417" s="364">
        <v>80</v>
      </c>
      <c r="B417" s="321" t="s">
        <v>878</v>
      </c>
      <c r="C417" s="246" t="s">
        <v>879</v>
      </c>
      <c r="D417" s="213"/>
      <c r="E417" s="365"/>
      <c r="F417" s="49"/>
      <c r="G417" s="49"/>
    </row>
    <row r="418" spans="1:7" s="54" customFormat="1" ht="25.5" hidden="1" x14ac:dyDescent="0.2">
      <c r="A418" s="364">
        <v>81</v>
      </c>
      <c r="B418" s="321" t="s">
        <v>880</v>
      </c>
      <c r="C418" s="246" t="s">
        <v>881</v>
      </c>
      <c r="D418" s="213"/>
      <c r="E418" s="365"/>
      <c r="F418" s="49"/>
      <c r="G418" s="49"/>
    </row>
    <row r="419" spans="1:7" s="54" customFormat="1" hidden="1" x14ac:dyDescent="0.2">
      <c r="A419" s="364">
        <v>82</v>
      </c>
      <c r="B419" s="321" t="s">
        <v>882</v>
      </c>
      <c r="C419" s="246" t="s">
        <v>883</v>
      </c>
      <c r="D419" s="213"/>
      <c r="E419" s="365"/>
      <c r="F419" s="49"/>
      <c r="G419" s="49"/>
    </row>
    <row r="420" spans="1:7" s="54" customFormat="1" hidden="1" x14ac:dyDescent="0.2">
      <c r="A420" s="364">
        <v>83</v>
      </c>
      <c r="B420" s="321" t="s">
        <v>884</v>
      </c>
      <c r="C420" s="246" t="s">
        <v>885</v>
      </c>
      <c r="D420" s="213"/>
      <c r="E420" s="365"/>
      <c r="F420" s="49"/>
      <c r="G420" s="49"/>
    </row>
    <row r="421" spans="1:7" s="54" customFormat="1" ht="25.5" hidden="1" x14ac:dyDescent="0.2">
      <c r="A421" s="364">
        <v>84</v>
      </c>
      <c r="B421" s="321" t="s">
        <v>886</v>
      </c>
      <c r="C421" s="246" t="s">
        <v>887</v>
      </c>
      <c r="D421" s="213"/>
      <c r="E421" s="365"/>
      <c r="F421" s="49"/>
      <c r="G421" s="49"/>
    </row>
    <row r="422" spans="1:7" x14ac:dyDescent="0.2">
      <c r="A422" s="362">
        <v>85</v>
      </c>
      <c r="B422" s="269" t="s">
        <v>1610</v>
      </c>
      <c r="C422" s="319" t="s">
        <v>888</v>
      </c>
      <c r="D422" s="320"/>
      <c r="E422" s="401"/>
    </row>
    <row r="423" spans="1:7" s="54" customFormat="1" ht="51" hidden="1" x14ac:dyDescent="0.2">
      <c r="A423" s="364">
        <v>86</v>
      </c>
      <c r="B423" s="321" t="s">
        <v>889</v>
      </c>
      <c r="C423" s="246" t="s">
        <v>890</v>
      </c>
      <c r="D423" s="213"/>
      <c r="E423" s="365"/>
      <c r="F423" s="49"/>
      <c r="G423" s="49"/>
    </row>
    <row r="424" spans="1:7" s="54" customFormat="1" ht="25.5" hidden="1" x14ac:dyDescent="0.2">
      <c r="A424" s="364">
        <v>87</v>
      </c>
      <c r="B424" s="321" t="s">
        <v>891</v>
      </c>
      <c r="C424" s="246" t="s">
        <v>892</v>
      </c>
      <c r="D424" s="213"/>
      <c r="E424" s="365"/>
      <c r="F424" s="49"/>
      <c r="G424" s="49"/>
    </row>
    <row r="425" spans="1:7" s="54" customFormat="1" hidden="1" x14ac:dyDescent="0.2">
      <c r="A425" s="364">
        <v>88</v>
      </c>
      <c r="B425" s="321" t="s">
        <v>893</v>
      </c>
      <c r="C425" s="246" t="s">
        <v>894</v>
      </c>
      <c r="D425" s="213"/>
      <c r="E425" s="365"/>
      <c r="F425" s="49"/>
      <c r="G425" s="49"/>
    </row>
    <row r="426" spans="1:7" s="54" customFormat="1" hidden="1" x14ac:dyDescent="0.2">
      <c r="A426" s="364">
        <v>89</v>
      </c>
      <c r="B426" s="321" t="s">
        <v>895</v>
      </c>
      <c r="C426" s="246" t="s">
        <v>896</v>
      </c>
      <c r="D426" s="213"/>
      <c r="E426" s="365"/>
      <c r="F426" s="49"/>
      <c r="G426" s="49"/>
    </row>
    <row r="427" spans="1:7" s="54" customFormat="1" hidden="1" x14ac:dyDescent="0.2">
      <c r="A427" s="364">
        <v>90</v>
      </c>
      <c r="B427" s="321" t="s">
        <v>897</v>
      </c>
      <c r="C427" s="246" t="s">
        <v>898</v>
      </c>
      <c r="D427" s="213"/>
      <c r="E427" s="365"/>
      <c r="F427" s="49"/>
      <c r="G427" s="49"/>
    </row>
    <row r="428" spans="1:7" s="54" customFormat="1" ht="25.5" hidden="1" x14ac:dyDescent="0.2">
      <c r="A428" s="364">
        <v>91</v>
      </c>
      <c r="B428" s="321" t="s">
        <v>899</v>
      </c>
      <c r="C428" s="246" t="s">
        <v>900</v>
      </c>
      <c r="D428" s="213"/>
      <c r="E428" s="365"/>
      <c r="F428" s="49"/>
      <c r="G428" s="49"/>
    </row>
    <row r="429" spans="1:7" s="54" customFormat="1" hidden="1" x14ac:dyDescent="0.2">
      <c r="A429" s="364">
        <v>92</v>
      </c>
      <c r="B429" s="321" t="s">
        <v>901</v>
      </c>
      <c r="C429" s="246" t="s">
        <v>902</v>
      </c>
      <c r="D429" s="213"/>
      <c r="E429" s="365"/>
      <c r="F429" s="49"/>
      <c r="G429" s="49"/>
    </row>
    <row r="430" spans="1:7" s="54" customFormat="1" hidden="1" x14ac:dyDescent="0.2">
      <c r="A430" s="364">
        <v>93</v>
      </c>
      <c r="B430" s="321" t="s">
        <v>903</v>
      </c>
      <c r="C430" s="246" t="s">
        <v>904</v>
      </c>
      <c r="D430" s="213"/>
      <c r="E430" s="365"/>
      <c r="F430" s="49"/>
      <c r="G430" s="49"/>
    </row>
    <row r="431" spans="1:7" s="54" customFormat="1" hidden="1" x14ac:dyDescent="0.2">
      <c r="A431" s="364">
        <v>94</v>
      </c>
      <c r="B431" s="321" t="s">
        <v>905</v>
      </c>
      <c r="C431" s="246" t="s">
        <v>906</v>
      </c>
      <c r="D431" s="213"/>
      <c r="E431" s="365"/>
      <c r="F431" s="49"/>
      <c r="G431" s="49"/>
    </row>
    <row r="432" spans="1:7" x14ac:dyDescent="0.2">
      <c r="A432" s="362">
        <v>95</v>
      </c>
      <c r="B432" s="269" t="s">
        <v>1468</v>
      </c>
      <c r="C432" s="319" t="s">
        <v>907</v>
      </c>
      <c r="D432" s="320"/>
      <c r="E432" s="401"/>
    </row>
    <row r="433" spans="1:7" s="54" customFormat="1" hidden="1" x14ac:dyDescent="0.2">
      <c r="A433" s="364">
        <v>96</v>
      </c>
      <c r="B433" s="271" t="s">
        <v>908</v>
      </c>
      <c r="C433" s="246" t="s">
        <v>909</v>
      </c>
      <c r="D433" s="213"/>
      <c r="E433" s="365"/>
      <c r="F433" s="49"/>
      <c r="G433" s="49"/>
    </row>
    <row r="434" spans="1:7" s="54" customFormat="1" hidden="1" x14ac:dyDescent="0.2">
      <c r="A434" s="364">
        <v>97</v>
      </c>
      <c r="B434" s="271" t="s">
        <v>910</v>
      </c>
      <c r="C434" s="246" t="s">
        <v>911</v>
      </c>
      <c r="D434" s="213"/>
      <c r="E434" s="365"/>
      <c r="F434" s="49"/>
      <c r="G434" s="49"/>
    </row>
    <row r="435" spans="1:7" s="54" customFormat="1" ht="25.5" hidden="1" x14ac:dyDescent="0.2">
      <c r="A435" s="364">
        <v>98</v>
      </c>
      <c r="B435" s="271" t="s">
        <v>912</v>
      </c>
      <c r="C435" s="246" t="s">
        <v>913</v>
      </c>
      <c r="D435" s="213"/>
      <c r="E435" s="365"/>
      <c r="F435" s="49"/>
      <c r="G435" s="49"/>
    </row>
    <row r="436" spans="1:7" s="54" customFormat="1" hidden="1" x14ac:dyDescent="0.2">
      <c r="A436" s="364">
        <v>99</v>
      </c>
      <c r="B436" s="271" t="s">
        <v>914</v>
      </c>
      <c r="C436" s="246" t="s">
        <v>915</v>
      </c>
      <c r="D436" s="213"/>
      <c r="E436" s="365"/>
      <c r="F436" s="49"/>
      <c r="G436" s="49"/>
    </row>
    <row r="437" spans="1:7" s="54" customFormat="1" ht="25.5" hidden="1" x14ac:dyDescent="0.2">
      <c r="A437" s="364">
        <v>100</v>
      </c>
      <c r="B437" s="271" t="s">
        <v>916</v>
      </c>
      <c r="C437" s="246" t="s">
        <v>917</v>
      </c>
      <c r="D437" s="213"/>
      <c r="E437" s="365"/>
      <c r="F437" s="49"/>
      <c r="G437" s="49"/>
    </row>
    <row r="438" spans="1:7" s="54" customFormat="1" ht="25.5" hidden="1" x14ac:dyDescent="0.2">
      <c r="A438" s="364">
        <v>101</v>
      </c>
      <c r="B438" s="271" t="s">
        <v>918</v>
      </c>
      <c r="C438" s="246" t="s">
        <v>919</v>
      </c>
      <c r="D438" s="213"/>
      <c r="E438" s="365"/>
      <c r="F438" s="49"/>
      <c r="G438" s="49"/>
    </row>
    <row r="439" spans="1:7" x14ac:dyDescent="0.2">
      <c r="A439" s="362">
        <v>102</v>
      </c>
      <c r="B439" s="269" t="s">
        <v>1611</v>
      </c>
      <c r="C439" s="149" t="s">
        <v>920</v>
      </c>
      <c r="D439" s="324"/>
      <c r="E439" s="930"/>
    </row>
    <row r="440" spans="1:7" s="54" customFormat="1" hidden="1" x14ac:dyDescent="0.2">
      <c r="A440" s="364">
        <v>103</v>
      </c>
      <c r="B440" s="321" t="s">
        <v>921</v>
      </c>
      <c r="C440" s="246" t="s">
        <v>922</v>
      </c>
      <c r="D440" s="213"/>
      <c r="E440" s="365"/>
      <c r="F440" s="49"/>
      <c r="G440" s="49"/>
    </row>
    <row r="441" spans="1:7" s="54" customFormat="1" hidden="1" x14ac:dyDescent="0.2">
      <c r="A441" s="364">
        <v>104</v>
      </c>
      <c r="B441" s="321" t="s">
        <v>923</v>
      </c>
      <c r="C441" s="246" t="s">
        <v>924</v>
      </c>
      <c r="D441" s="213"/>
      <c r="E441" s="365"/>
      <c r="F441" s="49"/>
      <c r="G441" s="49"/>
    </row>
    <row r="442" spans="1:7" x14ac:dyDescent="0.2">
      <c r="A442" s="362">
        <v>105</v>
      </c>
      <c r="B442" s="269" t="s">
        <v>1638</v>
      </c>
      <c r="C442" s="319" t="s">
        <v>925</v>
      </c>
      <c r="D442" s="320"/>
      <c r="E442" s="401"/>
    </row>
    <row r="443" spans="1:7" s="54" customFormat="1" hidden="1" x14ac:dyDescent="0.2">
      <c r="A443" s="364">
        <v>106</v>
      </c>
      <c r="B443" s="321" t="s">
        <v>926</v>
      </c>
      <c r="C443" s="246" t="s">
        <v>927</v>
      </c>
      <c r="D443" s="213"/>
      <c r="E443" s="365"/>
      <c r="F443" s="49"/>
      <c r="G443" s="49"/>
    </row>
    <row r="444" spans="1:7" s="54" customFormat="1" hidden="1" x14ac:dyDescent="0.2">
      <c r="A444" s="364">
        <v>107</v>
      </c>
      <c r="B444" s="321" t="s">
        <v>928</v>
      </c>
      <c r="C444" s="246" t="s">
        <v>929</v>
      </c>
      <c r="D444" s="213"/>
      <c r="E444" s="365"/>
      <c r="F444" s="49"/>
      <c r="G444" s="49"/>
    </row>
    <row r="445" spans="1:7" s="54" customFormat="1" hidden="1" x14ac:dyDescent="0.2">
      <c r="A445" s="364">
        <v>108</v>
      </c>
      <c r="B445" s="321" t="s">
        <v>930</v>
      </c>
      <c r="C445" s="246" t="s">
        <v>931</v>
      </c>
      <c r="D445" s="213"/>
      <c r="E445" s="365"/>
      <c r="F445" s="49"/>
      <c r="G445" s="49"/>
    </row>
    <row r="446" spans="1:7" s="54" customFormat="1" hidden="1" x14ac:dyDescent="0.2">
      <c r="A446" s="364">
        <v>109</v>
      </c>
      <c r="B446" s="321" t="s">
        <v>932</v>
      </c>
      <c r="C446" s="246" t="s">
        <v>933</v>
      </c>
      <c r="D446" s="213"/>
      <c r="E446" s="365"/>
      <c r="F446" s="49"/>
      <c r="G446" s="49"/>
    </row>
    <row r="447" spans="1:7" s="54" customFormat="1" hidden="1" x14ac:dyDescent="0.2">
      <c r="A447" s="364">
        <v>110</v>
      </c>
      <c r="B447" s="321" t="s">
        <v>934</v>
      </c>
      <c r="C447" s="246" t="s">
        <v>935</v>
      </c>
      <c r="D447" s="213"/>
      <c r="E447" s="365"/>
      <c r="F447" s="49"/>
      <c r="G447" s="49"/>
    </row>
    <row r="448" spans="1:7" s="54" customFormat="1" ht="25.5" hidden="1" x14ac:dyDescent="0.2">
      <c r="A448" s="364">
        <v>111</v>
      </c>
      <c r="B448" s="321" t="s">
        <v>936</v>
      </c>
      <c r="C448" s="246" t="s">
        <v>937</v>
      </c>
      <c r="D448" s="213"/>
      <c r="E448" s="365"/>
      <c r="F448" s="49"/>
      <c r="G448" s="49"/>
    </row>
    <row r="449" spans="1:7" s="54" customFormat="1" ht="25.5" hidden="1" x14ac:dyDescent="0.2">
      <c r="A449" s="364">
        <v>112</v>
      </c>
      <c r="B449" s="321" t="s">
        <v>938</v>
      </c>
      <c r="C449" s="246" t="s">
        <v>939</v>
      </c>
      <c r="D449" s="213"/>
      <c r="E449" s="365"/>
      <c r="F449" s="49"/>
      <c r="G449" s="49"/>
    </row>
    <row r="450" spans="1:7" s="54" customFormat="1" ht="25.5" hidden="1" x14ac:dyDescent="0.2">
      <c r="A450" s="364">
        <v>113</v>
      </c>
      <c r="B450" s="321" t="s">
        <v>940</v>
      </c>
      <c r="C450" s="246" t="s">
        <v>941</v>
      </c>
      <c r="D450" s="213"/>
      <c r="E450" s="365"/>
      <c r="F450" s="49"/>
      <c r="G450" s="49"/>
    </row>
    <row r="451" spans="1:7" s="54" customFormat="1" ht="25.5" hidden="1" x14ac:dyDescent="0.2">
      <c r="A451" s="364">
        <v>114</v>
      </c>
      <c r="B451" s="321" t="s">
        <v>942</v>
      </c>
      <c r="C451" s="246" t="s">
        <v>943</v>
      </c>
      <c r="D451" s="213"/>
      <c r="E451" s="365"/>
      <c r="F451" s="49"/>
      <c r="G451" s="49"/>
    </row>
    <row r="452" spans="1:7" s="54" customFormat="1" ht="25.5" hidden="1" x14ac:dyDescent="0.2">
      <c r="A452" s="364">
        <v>115</v>
      </c>
      <c r="B452" s="321" t="s">
        <v>944</v>
      </c>
      <c r="C452" s="246" t="s">
        <v>945</v>
      </c>
      <c r="D452" s="213"/>
      <c r="E452" s="365"/>
      <c r="F452" s="49"/>
      <c r="G452" s="49"/>
    </row>
    <row r="453" spans="1:7" s="54" customFormat="1" hidden="1" x14ac:dyDescent="0.2">
      <c r="A453" s="364">
        <v>116</v>
      </c>
      <c r="B453" s="321" t="s">
        <v>946</v>
      </c>
      <c r="C453" s="246" t="s">
        <v>947</v>
      </c>
      <c r="D453" s="213"/>
      <c r="E453" s="365"/>
      <c r="F453" s="49"/>
      <c r="G453" s="49"/>
    </row>
    <row r="454" spans="1:7" s="54" customFormat="1" hidden="1" x14ac:dyDescent="0.2">
      <c r="A454" s="364">
        <v>117</v>
      </c>
      <c r="B454" s="321" t="s">
        <v>948</v>
      </c>
      <c r="C454" s="246" t="s">
        <v>949</v>
      </c>
      <c r="D454" s="213"/>
      <c r="E454" s="365"/>
      <c r="F454" s="49"/>
      <c r="G454" s="49"/>
    </row>
    <row r="455" spans="1:7" s="54" customFormat="1" hidden="1" x14ac:dyDescent="0.2">
      <c r="A455" s="364">
        <v>118</v>
      </c>
      <c r="B455" s="321" t="s">
        <v>950</v>
      </c>
      <c r="C455" s="246" t="s">
        <v>951</v>
      </c>
      <c r="D455" s="213"/>
      <c r="E455" s="365"/>
      <c r="F455" s="49"/>
      <c r="G455" s="49"/>
    </row>
    <row r="456" spans="1:7" s="54" customFormat="1" hidden="1" x14ac:dyDescent="0.2">
      <c r="A456" s="364">
        <v>119</v>
      </c>
      <c r="B456" s="321" t="s">
        <v>952</v>
      </c>
      <c r="C456" s="246" t="s">
        <v>953</v>
      </c>
      <c r="D456" s="213"/>
      <c r="E456" s="365"/>
      <c r="F456" s="49"/>
      <c r="G456" s="49"/>
    </row>
    <row r="457" spans="1:7" s="54" customFormat="1" hidden="1" x14ac:dyDescent="0.2">
      <c r="A457" s="364">
        <v>120</v>
      </c>
      <c r="B457" s="321" t="s">
        <v>954</v>
      </c>
      <c r="C457" s="246" t="s">
        <v>955</v>
      </c>
      <c r="D457" s="213"/>
      <c r="E457" s="365"/>
      <c r="F457" s="49"/>
      <c r="G457" s="49"/>
    </row>
    <row r="458" spans="1:7" s="54" customFormat="1" hidden="1" x14ac:dyDescent="0.2">
      <c r="A458" s="364">
        <v>121</v>
      </c>
      <c r="B458" s="321" t="s">
        <v>956</v>
      </c>
      <c r="C458" s="246" t="s">
        <v>957</v>
      </c>
      <c r="D458" s="213"/>
      <c r="E458" s="365"/>
      <c r="F458" s="49"/>
      <c r="G458" s="49"/>
    </row>
    <row r="459" spans="1:7" s="54" customFormat="1" hidden="1" x14ac:dyDescent="0.2">
      <c r="A459" s="364">
        <v>122</v>
      </c>
      <c r="B459" s="321" t="s">
        <v>958</v>
      </c>
      <c r="C459" s="246" t="s">
        <v>959</v>
      </c>
      <c r="D459" s="213"/>
      <c r="E459" s="365"/>
      <c r="F459" s="49"/>
      <c r="G459" s="49"/>
    </row>
    <row r="460" spans="1:7" s="54" customFormat="1" ht="25.5" hidden="1" x14ac:dyDescent="0.2">
      <c r="A460" s="364">
        <v>123</v>
      </c>
      <c r="B460" s="321" t="s">
        <v>960</v>
      </c>
      <c r="C460" s="246" t="s">
        <v>961</v>
      </c>
      <c r="D460" s="213"/>
      <c r="E460" s="365"/>
      <c r="F460" s="49"/>
      <c r="G460" s="49"/>
    </row>
    <row r="461" spans="1:7" s="54" customFormat="1" ht="25.5" hidden="1" x14ac:dyDescent="0.2">
      <c r="A461" s="364">
        <v>124</v>
      </c>
      <c r="B461" s="321" t="s">
        <v>962</v>
      </c>
      <c r="C461" s="246" t="s">
        <v>963</v>
      </c>
      <c r="D461" s="213"/>
      <c r="E461" s="365"/>
      <c r="F461" s="49"/>
      <c r="G461" s="49"/>
    </row>
    <row r="462" spans="1:7" s="54" customFormat="1" hidden="1" x14ac:dyDescent="0.2">
      <c r="A462" s="364">
        <v>125</v>
      </c>
      <c r="B462" s="321" t="s">
        <v>964</v>
      </c>
      <c r="C462" s="246" t="s">
        <v>965</v>
      </c>
      <c r="D462" s="213"/>
      <c r="E462" s="365"/>
      <c r="F462" s="49"/>
      <c r="G462" s="49"/>
    </row>
    <row r="463" spans="1:7" s="54" customFormat="1" ht="25.5" hidden="1" x14ac:dyDescent="0.2">
      <c r="A463" s="364">
        <v>126</v>
      </c>
      <c r="B463" s="321" t="s">
        <v>966</v>
      </c>
      <c r="C463" s="246" t="s">
        <v>967</v>
      </c>
      <c r="D463" s="213"/>
      <c r="E463" s="365"/>
      <c r="F463" s="49"/>
      <c r="G463" s="49"/>
    </row>
    <row r="464" spans="1:7" s="54" customFormat="1" ht="25.5" hidden="1" x14ac:dyDescent="0.2">
      <c r="A464" s="364">
        <v>127</v>
      </c>
      <c r="B464" s="321" t="s">
        <v>968</v>
      </c>
      <c r="C464" s="246" t="s">
        <v>969</v>
      </c>
      <c r="D464" s="213"/>
      <c r="E464" s="365"/>
      <c r="F464" s="49"/>
      <c r="G464" s="49"/>
    </row>
    <row r="465" spans="1:7" s="54" customFormat="1" ht="25.5" hidden="1" x14ac:dyDescent="0.2">
      <c r="A465" s="364">
        <v>128</v>
      </c>
      <c r="B465" s="321" t="s">
        <v>970</v>
      </c>
      <c r="C465" s="246" t="s">
        <v>971</v>
      </c>
      <c r="D465" s="213"/>
      <c r="E465" s="365"/>
      <c r="F465" s="49"/>
      <c r="G465" s="49"/>
    </row>
    <row r="466" spans="1:7" s="54" customFormat="1" hidden="1" x14ac:dyDescent="0.2">
      <c r="A466" s="364">
        <v>129</v>
      </c>
      <c r="B466" s="321" t="s">
        <v>972</v>
      </c>
      <c r="C466" s="246" t="s">
        <v>973</v>
      </c>
      <c r="D466" s="213"/>
      <c r="E466" s="365"/>
      <c r="F466" s="49"/>
      <c r="G466" s="49"/>
    </row>
    <row r="467" spans="1:7" s="54" customFormat="1" ht="25.5" hidden="1" x14ac:dyDescent="0.2">
      <c r="A467" s="364">
        <v>130</v>
      </c>
      <c r="B467" s="321" t="s">
        <v>974</v>
      </c>
      <c r="C467" s="246" t="s">
        <v>975</v>
      </c>
      <c r="D467" s="213"/>
      <c r="E467" s="365"/>
      <c r="F467" s="49"/>
      <c r="G467" s="49"/>
    </row>
    <row r="468" spans="1:7" s="142" customFormat="1" ht="26.25" customHeight="1" thickBot="1" x14ac:dyDescent="0.25">
      <c r="A468" s="369">
        <v>131</v>
      </c>
      <c r="B468" s="411" t="s">
        <v>1648</v>
      </c>
      <c r="C468" s="370" t="s">
        <v>976</v>
      </c>
      <c r="D468" s="371">
        <f>SUM(D398:D442)</f>
        <v>0</v>
      </c>
      <c r="E468" s="372">
        <f>SUM(E398:E442)</f>
        <v>0</v>
      </c>
      <c r="F468" s="141"/>
      <c r="G468" s="141"/>
    </row>
    <row r="469" spans="1:7" s="44" customFormat="1" ht="14.25" thickTop="1" thickBot="1" x14ac:dyDescent="0.25">
      <c r="A469" s="124"/>
      <c r="B469" s="958"/>
      <c r="C469" s="951"/>
      <c r="D469" s="955"/>
      <c r="E469" s="955"/>
      <c r="F469" s="954"/>
      <c r="G469" s="954"/>
    </row>
    <row r="470" spans="1:7" ht="13.5" thickTop="1" x14ac:dyDescent="0.2">
      <c r="A470" s="913">
        <v>132</v>
      </c>
      <c r="B470" s="931" t="s">
        <v>1609</v>
      </c>
      <c r="C470" s="915" t="s">
        <v>977</v>
      </c>
      <c r="D470" s="932"/>
      <c r="E470" s="917"/>
    </row>
    <row r="471" spans="1:7" hidden="1" x14ac:dyDescent="0.2">
      <c r="A471" s="920">
        <v>133</v>
      </c>
      <c r="B471" s="13" t="s">
        <v>978</v>
      </c>
      <c r="C471" s="26" t="s">
        <v>977</v>
      </c>
      <c r="D471" s="8"/>
      <c r="E471" s="893"/>
    </row>
    <row r="472" spans="1:7" hidden="1" x14ac:dyDescent="0.2">
      <c r="A472" s="918">
        <v>134</v>
      </c>
      <c r="B472" s="14" t="s">
        <v>979</v>
      </c>
      <c r="C472" s="27" t="s">
        <v>980</v>
      </c>
      <c r="D472" s="12"/>
      <c r="E472" s="919"/>
    </row>
    <row r="473" spans="1:7" hidden="1" x14ac:dyDescent="0.2">
      <c r="A473" s="918">
        <v>135</v>
      </c>
      <c r="B473" s="14" t="s">
        <v>981</v>
      </c>
      <c r="C473" s="27" t="s">
        <v>982</v>
      </c>
      <c r="D473" s="12"/>
      <c r="E473" s="919"/>
    </row>
    <row r="474" spans="1:7" hidden="1" x14ac:dyDescent="0.2">
      <c r="A474" s="918">
        <v>136</v>
      </c>
      <c r="B474" s="14" t="s">
        <v>983</v>
      </c>
      <c r="C474" s="27" t="s">
        <v>984</v>
      </c>
      <c r="D474" s="12"/>
      <c r="E474" s="919"/>
    </row>
    <row r="475" spans="1:7" x14ac:dyDescent="0.2">
      <c r="A475" s="918">
        <v>137</v>
      </c>
      <c r="B475" s="11" t="s">
        <v>1700</v>
      </c>
      <c r="C475" s="27" t="s">
        <v>985</v>
      </c>
      <c r="D475" s="16"/>
      <c r="E475" s="933"/>
    </row>
    <row r="476" spans="1:7" ht="25.5" x14ac:dyDescent="0.2">
      <c r="A476" s="918">
        <v>138</v>
      </c>
      <c r="B476" s="11" t="s">
        <v>986</v>
      </c>
      <c r="C476" s="27" t="s">
        <v>987</v>
      </c>
      <c r="D476" s="3"/>
      <c r="E476" s="919"/>
    </row>
    <row r="477" spans="1:7" ht="25.5" x14ac:dyDescent="0.2">
      <c r="A477" s="918">
        <v>139</v>
      </c>
      <c r="B477" s="11" t="s">
        <v>1607</v>
      </c>
      <c r="C477" s="27" t="s">
        <v>988</v>
      </c>
      <c r="D477" s="3"/>
      <c r="E477" s="919"/>
    </row>
    <row r="478" spans="1:7" hidden="1" x14ac:dyDescent="0.2">
      <c r="A478" s="920">
        <v>140</v>
      </c>
      <c r="B478" s="13" t="s">
        <v>76</v>
      </c>
      <c r="C478" s="26" t="s">
        <v>988</v>
      </c>
      <c r="D478" s="5"/>
      <c r="E478" s="893"/>
    </row>
    <row r="479" spans="1:7" hidden="1" x14ac:dyDescent="0.2">
      <c r="A479" s="920">
        <v>141</v>
      </c>
      <c r="B479" s="13" t="s">
        <v>79</v>
      </c>
      <c r="C479" s="26" t="s">
        <v>988</v>
      </c>
      <c r="D479" s="5"/>
      <c r="E479" s="893"/>
    </row>
    <row r="480" spans="1:7" ht="25.5" hidden="1" x14ac:dyDescent="0.2">
      <c r="A480" s="920">
        <v>142</v>
      </c>
      <c r="B480" s="13" t="s">
        <v>82</v>
      </c>
      <c r="C480" s="26" t="s">
        <v>988</v>
      </c>
      <c r="D480" s="5"/>
      <c r="E480" s="893"/>
    </row>
    <row r="481" spans="1:5" hidden="1" x14ac:dyDescent="0.2">
      <c r="A481" s="920">
        <v>143</v>
      </c>
      <c r="B481" s="13" t="s">
        <v>85</v>
      </c>
      <c r="C481" s="26" t="s">
        <v>988</v>
      </c>
      <c r="D481" s="5"/>
      <c r="E481" s="893"/>
    </row>
    <row r="482" spans="1:5" hidden="1" x14ac:dyDescent="0.2">
      <c r="A482" s="920">
        <v>144</v>
      </c>
      <c r="B482" s="13" t="s">
        <v>88</v>
      </c>
      <c r="C482" s="26" t="s">
        <v>988</v>
      </c>
      <c r="D482" s="5"/>
      <c r="E482" s="893"/>
    </row>
    <row r="483" spans="1:5" hidden="1" x14ac:dyDescent="0.2">
      <c r="A483" s="920">
        <v>145</v>
      </c>
      <c r="B483" s="13" t="s">
        <v>91</v>
      </c>
      <c r="C483" s="26" t="s">
        <v>988</v>
      </c>
      <c r="D483" s="5"/>
      <c r="E483" s="893"/>
    </row>
    <row r="484" spans="1:5" hidden="1" x14ac:dyDescent="0.2">
      <c r="A484" s="920">
        <v>146</v>
      </c>
      <c r="B484" s="13" t="s">
        <v>94</v>
      </c>
      <c r="C484" s="26" t="s">
        <v>988</v>
      </c>
      <c r="D484" s="5"/>
      <c r="E484" s="893"/>
    </row>
    <row r="485" spans="1:5" hidden="1" x14ac:dyDescent="0.2">
      <c r="A485" s="920">
        <v>147</v>
      </c>
      <c r="B485" s="13" t="s">
        <v>97</v>
      </c>
      <c r="C485" s="26" t="s">
        <v>988</v>
      </c>
      <c r="D485" s="5"/>
      <c r="E485" s="893"/>
    </row>
    <row r="486" spans="1:5" hidden="1" x14ac:dyDescent="0.2">
      <c r="A486" s="920">
        <v>148</v>
      </c>
      <c r="B486" s="13" t="s">
        <v>100</v>
      </c>
      <c r="C486" s="26" t="s">
        <v>988</v>
      </c>
      <c r="D486" s="5"/>
      <c r="E486" s="893"/>
    </row>
    <row r="487" spans="1:5" hidden="1" x14ac:dyDescent="0.2">
      <c r="A487" s="920">
        <v>149</v>
      </c>
      <c r="B487" s="13" t="s">
        <v>103</v>
      </c>
      <c r="C487" s="26" t="s">
        <v>988</v>
      </c>
      <c r="D487" s="5"/>
      <c r="E487" s="893"/>
    </row>
    <row r="488" spans="1:5" ht="25.5" x14ac:dyDescent="0.2">
      <c r="A488" s="918">
        <v>150</v>
      </c>
      <c r="B488" s="11" t="s">
        <v>1606</v>
      </c>
      <c r="C488" s="27" t="s">
        <v>989</v>
      </c>
      <c r="D488" s="3"/>
      <c r="E488" s="919"/>
    </row>
    <row r="489" spans="1:5" hidden="1" x14ac:dyDescent="0.2">
      <c r="A489" s="920">
        <v>151</v>
      </c>
      <c r="B489" s="13" t="s">
        <v>76</v>
      </c>
      <c r="C489" s="26" t="s">
        <v>989</v>
      </c>
      <c r="D489" s="5"/>
      <c r="E489" s="893"/>
    </row>
    <row r="490" spans="1:5" hidden="1" x14ac:dyDescent="0.2">
      <c r="A490" s="920">
        <v>152</v>
      </c>
      <c r="B490" s="13" t="s">
        <v>79</v>
      </c>
      <c r="C490" s="26" t="s">
        <v>989</v>
      </c>
      <c r="D490" s="5"/>
      <c r="E490" s="893"/>
    </row>
    <row r="491" spans="1:5" ht="25.5" hidden="1" x14ac:dyDescent="0.2">
      <c r="A491" s="920">
        <v>153</v>
      </c>
      <c r="B491" s="13" t="s">
        <v>82</v>
      </c>
      <c r="C491" s="26" t="s">
        <v>989</v>
      </c>
      <c r="D491" s="5"/>
      <c r="E491" s="893"/>
    </row>
    <row r="492" spans="1:5" hidden="1" x14ac:dyDescent="0.2">
      <c r="A492" s="920">
        <v>154</v>
      </c>
      <c r="B492" s="13" t="s">
        <v>85</v>
      </c>
      <c r="C492" s="26" t="s">
        <v>989</v>
      </c>
      <c r="D492" s="5"/>
      <c r="E492" s="893"/>
    </row>
    <row r="493" spans="1:5" hidden="1" x14ac:dyDescent="0.2">
      <c r="A493" s="920">
        <v>155</v>
      </c>
      <c r="B493" s="13" t="s">
        <v>88</v>
      </c>
      <c r="C493" s="26" t="s">
        <v>989</v>
      </c>
      <c r="D493" s="5"/>
      <c r="E493" s="893"/>
    </row>
    <row r="494" spans="1:5" hidden="1" x14ac:dyDescent="0.2">
      <c r="A494" s="920">
        <v>156</v>
      </c>
      <c r="B494" s="13" t="s">
        <v>91</v>
      </c>
      <c r="C494" s="26" t="s">
        <v>989</v>
      </c>
      <c r="D494" s="5"/>
      <c r="E494" s="893"/>
    </row>
    <row r="495" spans="1:5" hidden="1" x14ac:dyDescent="0.2">
      <c r="A495" s="920">
        <v>157</v>
      </c>
      <c r="B495" s="13" t="s">
        <v>94</v>
      </c>
      <c r="C495" s="26" t="s">
        <v>989</v>
      </c>
      <c r="D495" s="5"/>
      <c r="E495" s="893"/>
    </row>
    <row r="496" spans="1:5" hidden="1" x14ac:dyDescent="0.2">
      <c r="A496" s="920">
        <v>158</v>
      </c>
      <c r="B496" s="13" t="s">
        <v>97</v>
      </c>
      <c r="C496" s="26" t="s">
        <v>989</v>
      </c>
      <c r="D496" s="5"/>
      <c r="E496" s="893"/>
    </row>
    <row r="497" spans="1:5" hidden="1" x14ac:dyDescent="0.2">
      <c r="A497" s="920">
        <v>159</v>
      </c>
      <c r="B497" s="13" t="s">
        <v>100</v>
      </c>
      <c r="C497" s="26" t="s">
        <v>989</v>
      </c>
      <c r="D497" s="5"/>
      <c r="E497" s="893"/>
    </row>
    <row r="498" spans="1:5" hidden="1" x14ac:dyDescent="0.2">
      <c r="A498" s="920">
        <v>160</v>
      </c>
      <c r="B498" s="13" t="s">
        <v>103</v>
      </c>
      <c r="C498" s="26" t="s">
        <v>989</v>
      </c>
      <c r="D498" s="5"/>
      <c r="E498" s="893"/>
    </row>
    <row r="499" spans="1:5" x14ac:dyDescent="0.2">
      <c r="A499" s="918">
        <v>161</v>
      </c>
      <c r="B499" s="11" t="s">
        <v>1605</v>
      </c>
      <c r="C499" s="27" t="s">
        <v>990</v>
      </c>
      <c r="D499" s="3"/>
      <c r="E499" s="919"/>
    </row>
    <row r="500" spans="1:5" hidden="1" x14ac:dyDescent="0.2">
      <c r="A500" s="920">
        <v>162</v>
      </c>
      <c r="B500" s="13" t="s">
        <v>76</v>
      </c>
      <c r="C500" s="26" t="s">
        <v>990</v>
      </c>
      <c r="D500" s="5"/>
      <c r="E500" s="893"/>
    </row>
    <row r="501" spans="1:5" hidden="1" x14ac:dyDescent="0.2">
      <c r="A501" s="920">
        <v>163</v>
      </c>
      <c r="B501" s="13" t="s">
        <v>79</v>
      </c>
      <c r="C501" s="26" t="s">
        <v>990</v>
      </c>
      <c r="D501" s="5"/>
      <c r="E501" s="893"/>
    </row>
    <row r="502" spans="1:5" ht="25.5" hidden="1" x14ac:dyDescent="0.2">
      <c r="A502" s="920">
        <v>164</v>
      </c>
      <c r="B502" s="13" t="s">
        <v>82</v>
      </c>
      <c r="C502" s="26" t="s">
        <v>990</v>
      </c>
      <c r="D502" s="5"/>
      <c r="E502" s="893"/>
    </row>
    <row r="503" spans="1:5" hidden="1" x14ac:dyDescent="0.2">
      <c r="A503" s="920">
        <v>165</v>
      </c>
      <c r="B503" s="13" t="s">
        <v>85</v>
      </c>
      <c r="C503" s="26" t="s">
        <v>990</v>
      </c>
      <c r="D503" s="5"/>
      <c r="E503" s="893"/>
    </row>
    <row r="504" spans="1:5" hidden="1" x14ac:dyDescent="0.2">
      <c r="A504" s="920">
        <v>166</v>
      </c>
      <c r="B504" s="13" t="s">
        <v>88</v>
      </c>
      <c r="C504" s="26" t="s">
        <v>990</v>
      </c>
      <c r="D504" s="5"/>
      <c r="E504" s="893"/>
    </row>
    <row r="505" spans="1:5" hidden="1" x14ac:dyDescent="0.2">
      <c r="A505" s="920">
        <v>167</v>
      </c>
      <c r="B505" s="13" t="s">
        <v>91</v>
      </c>
      <c r="C505" s="26" t="s">
        <v>990</v>
      </c>
      <c r="D505" s="5"/>
      <c r="E505" s="893"/>
    </row>
    <row r="506" spans="1:5" hidden="1" x14ac:dyDescent="0.2">
      <c r="A506" s="920">
        <v>168</v>
      </c>
      <c r="B506" s="13" t="s">
        <v>94</v>
      </c>
      <c r="C506" s="26" t="s">
        <v>990</v>
      </c>
      <c r="D506" s="5"/>
      <c r="E506" s="893"/>
    </row>
    <row r="507" spans="1:5" hidden="1" x14ac:dyDescent="0.2">
      <c r="A507" s="920">
        <v>169</v>
      </c>
      <c r="B507" s="13" t="s">
        <v>97</v>
      </c>
      <c r="C507" s="26" t="s">
        <v>990</v>
      </c>
      <c r="D507" s="5"/>
      <c r="E507" s="893"/>
    </row>
    <row r="508" spans="1:5" hidden="1" x14ac:dyDescent="0.2">
      <c r="A508" s="920">
        <v>170</v>
      </c>
      <c r="B508" s="13" t="s">
        <v>100</v>
      </c>
      <c r="C508" s="26" t="s">
        <v>990</v>
      </c>
      <c r="D508" s="5"/>
      <c r="E508" s="893"/>
    </row>
    <row r="509" spans="1:5" hidden="1" x14ac:dyDescent="0.2">
      <c r="A509" s="920">
        <v>171</v>
      </c>
      <c r="B509" s="13" t="s">
        <v>103</v>
      </c>
      <c r="C509" s="26" t="s">
        <v>990</v>
      </c>
      <c r="D509" s="5"/>
      <c r="E509" s="893"/>
    </row>
    <row r="510" spans="1:5" ht="25.5" x14ac:dyDescent="0.2">
      <c r="A510" s="918">
        <v>172</v>
      </c>
      <c r="B510" s="11" t="s">
        <v>1604</v>
      </c>
      <c r="C510" s="27" t="s">
        <v>991</v>
      </c>
      <c r="D510" s="3"/>
      <c r="E510" s="919"/>
    </row>
    <row r="511" spans="1:5" ht="25.5" x14ac:dyDescent="0.2">
      <c r="A511" s="920">
        <v>173</v>
      </c>
      <c r="B511" s="13" t="s">
        <v>992</v>
      </c>
      <c r="C511" s="26" t="s">
        <v>991</v>
      </c>
      <c r="D511" s="5"/>
      <c r="E511" s="893"/>
    </row>
    <row r="512" spans="1:5" ht="25.5" x14ac:dyDescent="0.2">
      <c r="A512" s="918">
        <v>174</v>
      </c>
      <c r="B512" s="7" t="s">
        <v>1603</v>
      </c>
      <c r="C512" s="27" t="s">
        <v>993</v>
      </c>
      <c r="D512" s="3"/>
      <c r="E512" s="919"/>
    </row>
    <row r="513" spans="1:5" hidden="1" x14ac:dyDescent="0.2">
      <c r="A513" s="920">
        <v>175</v>
      </c>
      <c r="B513" s="15" t="s">
        <v>594</v>
      </c>
      <c r="C513" s="26" t="s">
        <v>994</v>
      </c>
      <c r="D513" s="5"/>
      <c r="E513" s="893"/>
    </row>
    <row r="514" spans="1:5" hidden="1" x14ac:dyDescent="0.2">
      <c r="A514" s="920">
        <v>176</v>
      </c>
      <c r="B514" s="15" t="s">
        <v>596</v>
      </c>
      <c r="C514" s="26" t="s">
        <v>995</v>
      </c>
      <c r="D514" s="5"/>
      <c r="E514" s="893"/>
    </row>
    <row r="515" spans="1:5" hidden="1" x14ac:dyDescent="0.2">
      <c r="A515" s="920">
        <v>177</v>
      </c>
      <c r="B515" s="15" t="s">
        <v>598</v>
      </c>
      <c r="C515" s="26" t="s">
        <v>996</v>
      </c>
      <c r="D515" s="5"/>
      <c r="E515" s="893"/>
    </row>
    <row r="516" spans="1:5" hidden="1" x14ac:dyDescent="0.2">
      <c r="A516" s="920">
        <v>178</v>
      </c>
      <c r="B516" s="15" t="s">
        <v>600</v>
      </c>
      <c r="C516" s="26" t="s">
        <v>997</v>
      </c>
      <c r="D516" s="5"/>
      <c r="E516" s="893"/>
    </row>
    <row r="517" spans="1:5" hidden="1" x14ac:dyDescent="0.2">
      <c r="A517" s="920">
        <v>179</v>
      </c>
      <c r="B517" s="15" t="s">
        <v>602</v>
      </c>
      <c r="C517" s="26" t="s">
        <v>998</v>
      </c>
      <c r="D517" s="5"/>
      <c r="E517" s="893"/>
    </row>
    <row r="518" spans="1:5" hidden="1" x14ac:dyDescent="0.2">
      <c r="A518" s="920">
        <v>180</v>
      </c>
      <c r="B518" s="15" t="s">
        <v>604</v>
      </c>
      <c r="C518" s="26" t="s">
        <v>999</v>
      </c>
      <c r="D518" s="5"/>
      <c r="E518" s="893"/>
    </row>
    <row r="519" spans="1:5" hidden="1" x14ac:dyDescent="0.2">
      <c r="A519" s="920">
        <v>181</v>
      </c>
      <c r="B519" s="15" t="s">
        <v>606</v>
      </c>
      <c r="C519" s="26" t="s">
        <v>1000</v>
      </c>
      <c r="D519" s="5"/>
      <c r="E519" s="893"/>
    </row>
    <row r="520" spans="1:5" hidden="1" x14ac:dyDescent="0.2">
      <c r="A520" s="920">
        <v>182</v>
      </c>
      <c r="B520" s="15" t="s">
        <v>608</v>
      </c>
      <c r="C520" s="26" t="s">
        <v>1001</v>
      </c>
      <c r="D520" s="5"/>
      <c r="E520" s="893"/>
    </row>
    <row r="521" spans="1:5" hidden="1" x14ac:dyDescent="0.2">
      <c r="A521" s="920">
        <v>183</v>
      </c>
      <c r="B521" s="15" t="s">
        <v>610</v>
      </c>
      <c r="C521" s="26" t="s">
        <v>1002</v>
      </c>
      <c r="D521" s="5"/>
      <c r="E521" s="893"/>
    </row>
    <row r="522" spans="1:5" hidden="1" x14ac:dyDescent="0.2">
      <c r="A522" s="920">
        <v>184</v>
      </c>
      <c r="B522" s="15" t="s">
        <v>612</v>
      </c>
      <c r="C522" s="26" t="s">
        <v>1003</v>
      </c>
      <c r="D522" s="5"/>
      <c r="E522" s="893"/>
    </row>
    <row r="523" spans="1:5" hidden="1" x14ac:dyDescent="0.2">
      <c r="A523" s="920">
        <v>185</v>
      </c>
      <c r="B523" s="15" t="s">
        <v>614</v>
      </c>
      <c r="C523" s="26" t="s">
        <v>1004</v>
      </c>
      <c r="D523" s="5"/>
      <c r="E523" s="893"/>
    </row>
    <row r="524" spans="1:5" x14ac:dyDescent="0.2">
      <c r="A524" s="918">
        <v>186</v>
      </c>
      <c r="B524" s="7" t="s">
        <v>1005</v>
      </c>
      <c r="C524" s="27" t="s">
        <v>1006</v>
      </c>
      <c r="D524" s="3"/>
      <c r="E524" s="919"/>
    </row>
    <row r="525" spans="1:5" x14ac:dyDescent="0.2">
      <c r="A525" s="918">
        <v>187</v>
      </c>
      <c r="B525" s="7" t="s">
        <v>1007</v>
      </c>
      <c r="C525" s="27" t="s">
        <v>1008</v>
      </c>
      <c r="D525" s="3"/>
      <c r="E525" s="919"/>
    </row>
    <row r="526" spans="1:5" x14ac:dyDescent="0.2">
      <c r="A526" s="918">
        <v>188</v>
      </c>
      <c r="B526" s="7" t="s">
        <v>1009</v>
      </c>
      <c r="C526" s="27" t="s">
        <v>1010</v>
      </c>
      <c r="D526" s="3"/>
      <c r="E526" s="919"/>
    </row>
    <row r="527" spans="1:5" x14ac:dyDescent="0.2">
      <c r="A527" s="918">
        <v>189</v>
      </c>
      <c r="B527" s="7" t="s">
        <v>1602</v>
      </c>
      <c r="C527" s="27" t="s">
        <v>1011</v>
      </c>
      <c r="D527" s="3"/>
      <c r="E527" s="919"/>
    </row>
    <row r="528" spans="1:5" hidden="1" x14ac:dyDescent="0.2">
      <c r="A528" s="920">
        <v>190</v>
      </c>
      <c r="B528" s="15" t="s">
        <v>594</v>
      </c>
      <c r="C528" s="26" t="s">
        <v>1012</v>
      </c>
      <c r="D528" s="5"/>
      <c r="E528" s="893"/>
    </row>
    <row r="529" spans="1:7" hidden="1" x14ac:dyDescent="0.2">
      <c r="A529" s="920">
        <v>191</v>
      </c>
      <c r="B529" s="15" t="s">
        <v>596</v>
      </c>
      <c r="C529" s="26" t="s">
        <v>1013</v>
      </c>
      <c r="D529" s="5"/>
      <c r="E529" s="893"/>
    </row>
    <row r="530" spans="1:7" hidden="1" x14ac:dyDescent="0.2">
      <c r="A530" s="920">
        <v>192</v>
      </c>
      <c r="B530" s="15" t="s">
        <v>598</v>
      </c>
      <c r="C530" s="26" t="s">
        <v>1014</v>
      </c>
      <c r="D530" s="5"/>
      <c r="E530" s="893"/>
    </row>
    <row r="531" spans="1:7" hidden="1" x14ac:dyDescent="0.2">
      <c r="A531" s="920">
        <v>193</v>
      </c>
      <c r="B531" s="15" t="s">
        <v>600</v>
      </c>
      <c r="C531" s="26" t="s">
        <v>1015</v>
      </c>
      <c r="D531" s="5"/>
      <c r="E531" s="893"/>
    </row>
    <row r="532" spans="1:7" hidden="1" x14ac:dyDescent="0.2">
      <c r="A532" s="920">
        <v>194</v>
      </c>
      <c r="B532" s="15" t="s">
        <v>602</v>
      </c>
      <c r="C532" s="26" t="s">
        <v>1016</v>
      </c>
      <c r="D532" s="5"/>
      <c r="E532" s="893"/>
    </row>
    <row r="533" spans="1:7" hidden="1" x14ac:dyDescent="0.2">
      <c r="A533" s="920">
        <v>195</v>
      </c>
      <c r="B533" s="15" t="s">
        <v>604</v>
      </c>
      <c r="C533" s="26" t="s">
        <v>1017</v>
      </c>
      <c r="D533" s="5"/>
      <c r="E533" s="893"/>
    </row>
    <row r="534" spans="1:7" hidden="1" x14ac:dyDescent="0.2">
      <c r="A534" s="920">
        <v>196</v>
      </c>
      <c r="B534" s="15" t="s">
        <v>606</v>
      </c>
      <c r="C534" s="26" t="s">
        <v>1018</v>
      </c>
      <c r="D534" s="5"/>
      <c r="E534" s="893"/>
    </row>
    <row r="535" spans="1:7" hidden="1" x14ac:dyDescent="0.2">
      <c r="A535" s="920">
        <v>197</v>
      </c>
      <c r="B535" s="15" t="s">
        <v>608</v>
      </c>
      <c r="C535" s="26" t="s">
        <v>1019</v>
      </c>
      <c r="D535" s="10"/>
      <c r="E535" s="934"/>
    </row>
    <row r="536" spans="1:7" hidden="1" x14ac:dyDescent="0.2">
      <c r="A536" s="920">
        <v>198</v>
      </c>
      <c r="B536" s="15" t="s">
        <v>612</v>
      </c>
      <c r="C536" s="26" t="s">
        <v>1020</v>
      </c>
      <c r="D536" s="9"/>
      <c r="E536" s="935"/>
    </row>
    <row r="537" spans="1:7" hidden="1" x14ac:dyDescent="0.2">
      <c r="A537" s="920">
        <v>199</v>
      </c>
      <c r="B537" s="15" t="s">
        <v>614</v>
      </c>
      <c r="C537" s="26" t="s">
        <v>1021</v>
      </c>
      <c r="D537" s="9"/>
      <c r="E537" s="935"/>
    </row>
    <row r="538" spans="1:7" x14ac:dyDescent="0.2">
      <c r="A538" s="918">
        <v>200</v>
      </c>
      <c r="B538" s="7" t="s">
        <v>1022</v>
      </c>
      <c r="C538" s="27" t="s">
        <v>1023</v>
      </c>
      <c r="D538" s="3"/>
      <c r="E538" s="919"/>
    </row>
    <row r="539" spans="1:7" s="146" customFormat="1" hidden="1" x14ac:dyDescent="0.2">
      <c r="A539" s="920"/>
      <c r="B539" s="15" t="s">
        <v>1024</v>
      </c>
      <c r="C539" s="26" t="s">
        <v>1025</v>
      </c>
      <c r="D539" s="10"/>
      <c r="E539" s="934"/>
      <c r="F539" s="145"/>
      <c r="G539" s="145"/>
    </row>
    <row r="540" spans="1:7" s="146" customFormat="1" hidden="1" x14ac:dyDescent="0.2">
      <c r="A540" s="936"/>
      <c r="B540" s="15" t="s">
        <v>1026</v>
      </c>
      <c r="C540" s="26" t="s">
        <v>1027</v>
      </c>
      <c r="D540" s="151"/>
      <c r="E540" s="937"/>
      <c r="F540" s="145"/>
      <c r="G540" s="145"/>
    </row>
    <row r="541" spans="1:7" s="142" customFormat="1" ht="27.75" customHeight="1" thickBot="1" x14ac:dyDescent="0.25">
      <c r="A541" s="369">
        <v>201</v>
      </c>
      <c r="B541" s="370" t="s">
        <v>1649</v>
      </c>
      <c r="C541" s="370" t="s">
        <v>1028</v>
      </c>
      <c r="D541" s="938">
        <v>0</v>
      </c>
      <c r="E541" s="939">
        <v>0</v>
      </c>
      <c r="F541" s="141"/>
      <c r="G541" s="141"/>
    </row>
    <row r="542" spans="1:7" s="44" customFormat="1" ht="14.25" thickTop="1" thickBot="1" x14ac:dyDescent="0.25">
      <c r="A542" s="124"/>
      <c r="B542" s="21"/>
      <c r="C542" s="951"/>
      <c r="D542" s="957"/>
      <c r="E542" s="957"/>
      <c r="F542" s="954"/>
      <c r="G542" s="954"/>
    </row>
    <row r="543" spans="1:7" ht="13.5" thickTop="1" x14ac:dyDescent="0.2">
      <c r="A543" s="357">
        <v>202</v>
      </c>
      <c r="B543" s="358" t="s">
        <v>1029</v>
      </c>
      <c r="C543" s="359" t="s">
        <v>1030</v>
      </c>
      <c r="D543" s="399"/>
      <c r="E543" s="940">
        <v>276000</v>
      </c>
    </row>
    <row r="544" spans="1:7" x14ac:dyDescent="0.2">
      <c r="A544" s="362">
        <v>203</v>
      </c>
      <c r="B544" s="152" t="s">
        <v>1615</v>
      </c>
      <c r="C544" s="149" t="s">
        <v>1031</v>
      </c>
      <c r="D544" s="150"/>
      <c r="E544" s="384"/>
    </row>
    <row r="545" spans="1:7" x14ac:dyDescent="0.2">
      <c r="A545" s="362">
        <v>205</v>
      </c>
      <c r="B545" s="152" t="s">
        <v>1038</v>
      </c>
      <c r="C545" s="149" t="s">
        <v>1039</v>
      </c>
      <c r="D545" s="150"/>
      <c r="E545" s="384">
        <f>+E546</f>
        <v>831471</v>
      </c>
      <c r="F545" s="42" t="s">
        <v>1735</v>
      </c>
    </row>
    <row r="546" spans="1:7" s="51" customFormat="1" x14ac:dyDescent="0.2">
      <c r="A546" s="918"/>
      <c r="B546" s="7" t="s">
        <v>1535</v>
      </c>
      <c r="C546" s="27"/>
      <c r="D546" s="3"/>
      <c r="E546" s="919">
        <v>831471</v>
      </c>
      <c r="F546" s="52"/>
      <c r="G546" s="52">
        <v>1000000</v>
      </c>
    </row>
    <row r="547" spans="1:7" x14ac:dyDescent="0.2">
      <c r="A547" s="362">
        <v>206</v>
      </c>
      <c r="B547" s="152" t="s">
        <v>1040</v>
      </c>
      <c r="C547" s="149" t="s">
        <v>1041</v>
      </c>
      <c r="D547" s="150"/>
      <c r="E547" s="384">
        <f>SUM(E548)</f>
        <v>1164204</v>
      </c>
    </row>
    <row r="548" spans="1:7" s="51" customFormat="1" ht="25.5" x14ac:dyDescent="0.2">
      <c r="A548" s="918"/>
      <c r="B548" s="7" t="s">
        <v>1536</v>
      </c>
      <c r="C548" s="27"/>
      <c r="D548" s="3"/>
      <c r="E548" s="919">
        <v>1164204</v>
      </c>
      <c r="F548" s="52" t="s">
        <v>1736</v>
      </c>
      <c r="G548" s="52">
        <v>1105000</v>
      </c>
    </row>
    <row r="549" spans="1:7" x14ac:dyDescent="0.2">
      <c r="A549" s="362">
        <v>207</v>
      </c>
      <c r="B549" s="152" t="s">
        <v>1042</v>
      </c>
      <c r="C549" s="149" t="s">
        <v>1043</v>
      </c>
      <c r="D549" s="153"/>
      <c r="E549" s="941"/>
    </row>
    <row r="550" spans="1:7" x14ac:dyDescent="0.2">
      <c r="A550" s="362">
        <v>208</v>
      </c>
      <c r="B550" s="152" t="s">
        <v>1044</v>
      </c>
      <c r="C550" s="149" t="s">
        <v>1045</v>
      </c>
      <c r="D550" s="153"/>
      <c r="E550" s="941"/>
    </row>
    <row r="551" spans="1:7" x14ac:dyDescent="0.2">
      <c r="A551" s="362">
        <v>209</v>
      </c>
      <c r="B551" s="152" t="s">
        <v>1046</v>
      </c>
      <c r="C551" s="149" t="s">
        <v>1047</v>
      </c>
      <c r="D551" s="192"/>
      <c r="E551" s="363">
        <v>230061</v>
      </c>
    </row>
    <row r="552" spans="1:7" ht="27" customHeight="1" thickBot="1" x14ac:dyDescent="0.25">
      <c r="A552" s="369">
        <v>210</v>
      </c>
      <c r="B552" s="370" t="s">
        <v>1473</v>
      </c>
      <c r="C552" s="370" t="s">
        <v>1048</v>
      </c>
      <c r="D552" s="371">
        <f>SUM(D543,D544,D545,D547,D549,D550,D551)</f>
        <v>0</v>
      </c>
      <c r="E552" s="372">
        <f>SUM(E543,E544,E545,E547,E549,E550,E551)</f>
        <v>2501736</v>
      </c>
    </row>
    <row r="553" spans="1:7" s="44" customFormat="1" ht="14.25" thickTop="1" thickBot="1" x14ac:dyDescent="0.25">
      <c r="A553" s="124"/>
      <c r="B553" s="125"/>
      <c r="C553" s="951"/>
      <c r="D553" s="957"/>
      <c r="E553" s="957"/>
      <c r="F553" s="954"/>
      <c r="G553" s="954"/>
    </row>
    <row r="554" spans="1:7" ht="13.5" thickTop="1" x14ac:dyDescent="0.2">
      <c r="A554" s="357">
        <v>211</v>
      </c>
      <c r="B554" s="358" t="s">
        <v>1049</v>
      </c>
      <c r="C554" s="359" t="s">
        <v>1050</v>
      </c>
      <c r="D554" s="399"/>
      <c r="E554" s="940"/>
    </row>
    <row r="555" spans="1:7" x14ac:dyDescent="0.2">
      <c r="A555" s="362">
        <v>212</v>
      </c>
      <c r="B555" s="152" t="s">
        <v>1051</v>
      </c>
      <c r="C555" s="149" t="s">
        <v>1052</v>
      </c>
      <c r="D555" s="153"/>
      <c r="E555" s="941"/>
    </row>
    <row r="556" spans="1:7" x14ac:dyDescent="0.2">
      <c r="A556" s="362">
        <v>213</v>
      </c>
      <c r="B556" s="152" t="s">
        <v>1053</v>
      </c>
      <c r="C556" s="149" t="s">
        <v>1054</v>
      </c>
      <c r="D556" s="153"/>
      <c r="E556" s="941"/>
    </row>
    <row r="557" spans="1:7" x14ac:dyDescent="0.2">
      <c r="A557" s="362">
        <v>214</v>
      </c>
      <c r="B557" s="152" t="s">
        <v>1055</v>
      </c>
      <c r="C557" s="149" t="s">
        <v>1056</v>
      </c>
      <c r="D557" s="150"/>
      <c r="E557" s="384"/>
    </row>
    <row r="558" spans="1:7" ht="27" customHeight="1" thickBot="1" x14ac:dyDescent="0.25">
      <c r="A558" s="419">
        <v>215</v>
      </c>
      <c r="B558" s="370" t="s">
        <v>1057</v>
      </c>
      <c r="C558" s="370" t="s">
        <v>1058</v>
      </c>
      <c r="D558" s="371">
        <v>0</v>
      </c>
      <c r="E558" s="372">
        <v>0</v>
      </c>
    </row>
    <row r="559" spans="1:7" s="44" customFormat="1" ht="14.25" thickTop="1" thickBot="1" x14ac:dyDescent="0.25">
      <c r="A559" s="124"/>
      <c r="B559" s="125"/>
      <c r="C559" s="951"/>
      <c r="D559" s="39"/>
      <c r="E559" s="24"/>
      <c r="F559" s="954"/>
      <c r="G559" s="954"/>
    </row>
    <row r="560" spans="1:7" ht="26.25" thickTop="1" x14ac:dyDescent="0.2">
      <c r="A560" s="357">
        <v>216</v>
      </c>
      <c r="B560" s="358" t="s">
        <v>1059</v>
      </c>
      <c r="C560" s="359" t="s">
        <v>1060</v>
      </c>
      <c r="D560" s="942"/>
      <c r="E560" s="400"/>
    </row>
    <row r="561" spans="1:5" ht="25.5" x14ac:dyDescent="0.2">
      <c r="A561" s="362">
        <v>217</v>
      </c>
      <c r="B561" s="152" t="s">
        <v>1652</v>
      </c>
      <c r="C561" s="149" t="s">
        <v>1061</v>
      </c>
      <c r="D561" s="150"/>
      <c r="E561" s="384"/>
    </row>
    <row r="562" spans="1:5" hidden="1" x14ac:dyDescent="0.2">
      <c r="A562" s="366">
        <v>218</v>
      </c>
      <c r="B562" s="256" t="s">
        <v>76</v>
      </c>
      <c r="C562" s="257" t="s">
        <v>1061</v>
      </c>
      <c r="D562" s="325"/>
      <c r="E562" s="367"/>
    </row>
    <row r="563" spans="1:5" hidden="1" x14ac:dyDescent="0.2">
      <c r="A563" s="366">
        <v>219</v>
      </c>
      <c r="B563" s="256" t="s">
        <v>79</v>
      </c>
      <c r="C563" s="257" t="s">
        <v>1061</v>
      </c>
      <c r="D563" s="325"/>
      <c r="E563" s="367"/>
    </row>
    <row r="564" spans="1:5" ht="25.5" hidden="1" x14ac:dyDescent="0.2">
      <c r="A564" s="366">
        <v>220</v>
      </c>
      <c r="B564" s="256" t="s">
        <v>82</v>
      </c>
      <c r="C564" s="257" t="s">
        <v>1061</v>
      </c>
      <c r="D564" s="325"/>
      <c r="E564" s="367"/>
    </row>
    <row r="565" spans="1:5" hidden="1" x14ac:dyDescent="0.2">
      <c r="A565" s="366">
        <v>221</v>
      </c>
      <c r="B565" s="256" t="s">
        <v>85</v>
      </c>
      <c r="C565" s="257" t="s">
        <v>1061</v>
      </c>
      <c r="D565" s="325"/>
      <c r="E565" s="367"/>
    </row>
    <row r="566" spans="1:5" hidden="1" x14ac:dyDescent="0.2">
      <c r="A566" s="366">
        <v>222</v>
      </c>
      <c r="B566" s="256" t="s">
        <v>88</v>
      </c>
      <c r="C566" s="257" t="s">
        <v>1061</v>
      </c>
      <c r="D566" s="325"/>
      <c r="E566" s="367"/>
    </row>
    <row r="567" spans="1:5" hidden="1" x14ac:dyDescent="0.2">
      <c r="A567" s="366">
        <v>223</v>
      </c>
      <c r="B567" s="256" t="s">
        <v>91</v>
      </c>
      <c r="C567" s="257" t="s">
        <v>1061</v>
      </c>
      <c r="D567" s="325"/>
      <c r="E567" s="367"/>
    </row>
    <row r="568" spans="1:5" hidden="1" x14ac:dyDescent="0.2">
      <c r="A568" s="366">
        <v>224</v>
      </c>
      <c r="B568" s="256" t="s">
        <v>94</v>
      </c>
      <c r="C568" s="257" t="s">
        <v>1061</v>
      </c>
      <c r="D568" s="325"/>
      <c r="E568" s="367"/>
    </row>
    <row r="569" spans="1:5" hidden="1" x14ac:dyDescent="0.2">
      <c r="A569" s="366">
        <v>225</v>
      </c>
      <c r="B569" s="256" t="s">
        <v>97</v>
      </c>
      <c r="C569" s="257" t="s">
        <v>1061</v>
      </c>
      <c r="D569" s="326"/>
      <c r="E569" s="943"/>
    </row>
    <row r="570" spans="1:5" hidden="1" x14ac:dyDescent="0.2">
      <c r="A570" s="366">
        <v>226</v>
      </c>
      <c r="B570" s="256" t="s">
        <v>100</v>
      </c>
      <c r="C570" s="257" t="s">
        <v>1061</v>
      </c>
      <c r="D570" s="325"/>
      <c r="E570" s="367"/>
    </row>
    <row r="571" spans="1:5" hidden="1" x14ac:dyDescent="0.2">
      <c r="A571" s="366">
        <v>227</v>
      </c>
      <c r="B571" s="256" t="s">
        <v>103</v>
      </c>
      <c r="C571" s="257" t="s">
        <v>1061</v>
      </c>
      <c r="D571" s="325"/>
      <c r="E571" s="367"/>
    </row>
    <row r="572" spans="1:5" ht="25.5" x14ac:dyDescent="0.2">
      <c r="A572" s="362">
        <v>228</v>
      </c>
      <c r="B572" s="152" t="s">
        <v>1476</v>
      </c>
      <c r="C572" s="149" t="s">
        <v>1062</v>
      </c>
      <c r="D572" s="150"/>
      <c r="E572" s="384"/>
    </row>
    <row r="573" spans="1:5" hidden="1" x14ac:dyDescent="0.2">
      <c r="A573" s="366">
        <v>229</v>
      </c>
      <c r="B573" s="256" t="s">
        <v>76</v>
      </c>
      <c r="C573" s="257" t="s">
        <v>1062</v>
      </c>
      <c r="D573" s="325"/>
      <c r="E573" s="367"/>
    </row>
    <row r="574" spans="1:5" hidden="1" x14ac:dyDescent="0.2">
      <c r="A574" s="366">
        <v>230</v>
      </c>
      <c r="B574" s="256" t="s">
        <v>79</v>
      </c>
      <c r="C574" s="257" t="s">
        <v>1062</v>
      </c>
      <c r="D574" s="325"/>
      <c r="E574" s="367"/>
    </row>
    <row r="575" spans="1:5" ht="25.5" hidden="1" x14ac:dyDescent="0.2">
      <c r="A575" s="366">
        <v>231</v>
      </c>
      <c r="B575" s="256" t="s">
        <v>82</v>
      </c>
      <c r="C575" s="257" t="s">
        <v>1062</v>
      </c>
      <c r="D575" s="325"/>
      <c r="E575" s="367"/>
    </row>
    <row r="576" spans="1:5" hidden="1" x14ac:dyDescent="0.2">
      <c r="A576" s="366">
        <v>232</v>
      </c>
      <c r="B576" s="256" t="s">
        <v>85</v>
      </c>
      <c r="C576" s="257" t="s">
        <v>1062</v>
      </c>
      <c r="D576" s="325"/>
      <c r="E576" s="367"/>
    </row>
    <row r="577" spans="1:5" hidden="1" x14ac:dyDescent="0.2">
      <c r="A577" s="366">
        <v>233</v>
      </c>
      <c r="B577" s="256" t="s">
        <v>88</v>
      </c>
      <c r="C577" s="257" t="s">
        <v>1062</v>
      </c>
      <c r="D577" s="325"/>
      <c r="E577" s="367"/>
    </row>
    <row r="578" spans="1:5" hidden="1" x14ac:dyDescent="0.2">
      <c r="A578" s="366">
        <v>234</v>
      </c>
      <c r="B578" s="256" t="s">
        <v>91</v>
      </c>
      <c r="C578" s="257" t="s">
        <v>1062</v>
      </c>
      <c r="D578" s="325"/>
      <c r="E578" s="367"/>
    </row>
    <row r="579" spans="1:5" hidden="1" x14ac:dyDescent="0.2">
      <c r="A579" s="366">
        <v>235</v>
      </c>
      <c r="B579" s="256" t="s">
        <v>94</v>
      </c>
      <c r="C579" s="257" t="s">
        <v>1062</v>
      </c>
      <c r="D579" s="325"/>
      <c r="E579" s="367"/>
    </row>
    <row r="580" spans="1:5" hidden="1" x14ac:dyDescent="0.2">
      <c r="A580" s="366">
        <v>236</v>
      </c>
      <c r="B580" s="256" t="s">
        <v>97</v>
      </c>
      <c r="C580" s="257" t="s">
        <v>1062</v>
      </c>
      <c r="D580" s="326"/>
      <c r="E580" s="943"/>
    </row>
    <row r="581" spans="1:5" hidden="1" x14ac:dyDescent="0.2">
      <c r="A581" s="366">
        <v>237</v>
      </c>
      <c r="B581" s="256" t="s">
        <v>100</v>
      </c>
      <c r="C581" s="257" t="s">
        <v>1062</v>
      </c>
      <c r="D581" s="325"/>
      <c r="E581" s="367"/>
    </row>
    <row r="582" spans="1:5" hidden="1" x14ac:dyDescent="0.2">
      <c r="A582" s="366">
        <v>238</v>
      </c>
      <c r="B582" s="256" t="s">
        <v>103</v>
      </c>
      <c r="C582" s="257" t="s">
        <v>1062</v>
      </c>
      <c r="D582" s="325"/>
      <c r="E582" s="367"/>
    </row>
    <row r="583" spans="1:5" x14ac:dyDescent="0.2">
      <c r="A583" s="362">
        <v>239</v>
      </c>
      <c r="B583" s="152" t="s">
        <v>1651</v>
      </c>
      <c r="C583" s="149" t="s">
        <v>1063</v>
      </c>
      <c r="D583" s="150"/>
      <c r="E583" s="384"/>
    </row>
    <row r="584" spans="1:5" hidden="1" x14ac:dyDescent="0.2">
      <c r="A584" s="366">
        <v>240</v>
      </c>
      <c r="B584" s="256" t="s">
        <v>76</v>
      </c>
      <c r="C584" s="257" t="s">
        <v>1063</v>
      </c>
      <c r="D584" s="325"/>
      <c r="E584" s="367"/>
    </row>
    <row r="585" spans="1:5" hidden="1" x14ac:dyDescent="0.2">
      <c r="A585" s="366">
        <v>241</v>
      </c>
      <c r="B585" s="256" t="s">
        <v>79</v>
      </c>
      <c r="C585" s="257" t="s">
        <v>1063</v>
      </c>
      <c r="D585" s="325"/>
      <c r="E585" s="367"/>
    </row>
    <row r="586" spans="1:5" ht="25.5" hidden="1" x14ac:dyDescent="0.2">
      <c r="A586" s="366">
        <v>242</v>
      </c>
      <c r="B586" s="256" t="s">
        <v>82</v>
      </c>
      <c r="C586" s="257" t="s">
        <v>1063</v>
      </c>
      <c r="D586" s="325"/>
      <c r="E586" s="367"/>
    </row>
    <row r="587" spans="1:5" hidden="1" x14ac:dyDescent="0.2">
      <c r="A587" s="366">
        <v>243</v>
      </c>
      <c r="B587" s="256" t="s">
        <v>85</v>
      </c>
      <c r="C587" s="257" t="s">
        <v>1063</v>
      </c>
      <c r="D587" s="325"/>
      <c r="E587" s="367"/>
    </row>
    <row r="588" spans="1:5" hidden="1" x14ac:dyDescent="0.2">
      <c r="A588" s="366">
        <v>244</v>
      </c>
      <c r="B588" s="256" t="s">
        <v>88</v>
      </c>
      <c r="C588" s="257" t="s">
        <v>1063</v>
      </c>
      <c r="D588" s="325"/>
      <c r="E588" s="367"/>
    </row>
    <row r="589" spans="1:5" hidden="1" x14ac:dyDescent="0.2">
      <c r="A589" s="366">
        <v>245</v>
      </c>
      <c r="B589" s="256" t="s">
        <v>91</v>
      </c>
      <c r="C589" s="257" t="s">
        <v>1063</v>
      </c>
      <c r="D589" s="325"/>
      <c r="E589" s="367"/>
    </row>
    <row r="590" spans="1:5" hidden="1" x14ac:dyDescent="0.2">
      <c r="A590" s="366">
        <v>246</v>
      </c>
      <c r="B590" s="256" t="s">
        <v>94</v>
      </c>
      <c r="C590" s="257" t="s">
        <v>1063</v>
      </c>
      <c r="D590" s="325"/>
      <c r="E590" s="367"/>
    </row>
    <row r="591" spans="1:5" hidden="1" x14ac:dyDescent="0.2">
      <c r="A591" s="366">
        <v>247</v>
      </c>
      <c r="B591" s="256" t="s">
        <v>97</v>
      </c>
      <c r="C591" s="257" t="s">
        <v>1063</v>
      </c>
      <c r="D591" s="326"/>
      <c r="E591" s="943"/>
    </row>
    <row r="592" spans="1:5" hidden="1" x14ac:dyDescent="0.2">
      <c r="A592" s="366">
        <v>248</v>
      </c>
      <c r="B592" s="256" t="s">
        <v>100</v>
      </c>
      <c r="C592" s="257" t="s">
        <v>1063</v>
      </c>
      <c r="D592" s="325"/>
      <c r="E592" s="367"/>
    </row>
    <row r="593" spans="1:5" hidden="1" x14ac:dyDescent="0.2">
      <c r="A593" s="366">
        <v>249</v>
      </c>
      <c r="B593" s="256" t="s">
        <v>103</v>
      </c>
      <c r="C593" s="257" t="s">
        <v>1063</v>
      </c>
      <c r="D593" s="326"/>
      <c r="E593" s="943"/>
    </row>
    <row r="594" spans="1:5" ht="25.5" x14ac:dyDescent="0.2">
      <c r="A594" s="362">
        <v>250</v>
      </c>
      <c r="B594" s="152" t="s">
        <v>1653</v>
      </c>
      <c r="C594" s="149" t="s">
        <v>1064</v>
      </c>
      <c r="D594" s="324"/>
      <c r="E594" s="930"/>
    </row>
    <row r="595" spans="1:5" ht="25.5" hidden="1" x14ac:dyDescent="0.2">
      <c r="A595" s="366">
        <v>251</v>
      </c>
      <c r="B595" s="256" t="s">
        <v>992</v>
      </c>
      <c r="C595" s="257" t="s">
        <v>1064</v>
      </c>
      <c r="D595" s="325"/>
      <c r="E595" s="367"/>
    </row>
    <row r="596" spans="1:5" ht="25.5" x14ac:dyDescent="0.2">
      <c r="A596" s="362">
        <v>252</v>
      </c>
      <c r="B596" s="152" t="s">
        <v>1479</v>
      </c>
      <c r="C596" s="149" t="s">
        <v>1065</v>
      </c>
      <c r="D596" s="150"/>
      <c r="E596" s="384"/>
    </row>
    <row r="597" spans="1:5" hidden="1" x14ac:dyDescent="0.2">
      <c r="A597" s="366">
        <v>253</v>
      </c>
      <c r="B597" s="256" t="s">
        <v>594</v>
      </c>
      <c r="C597" s="257" t="s">
        <v>1065</v>
      </c>
      <c r="D597" s="325"/>
      <c r="E597" s="367"/>
    </row>
    <row r="598" spans="1:5" hidden="1" x14ac:dyDescent="0.2">
      <c r="A598" s="366">
        <v>254</v>
      </c>
      <c r="B598" s="256" t="s">
        <v>596</v>
      </c>
      <c r="C598" s="257" t="s">
        <v>1065</v>
      </c>
      <c r="D598" s="325"/>
      <c r="E598" s="367"/>
    </row>
    <row r="599" spans="1:5" hidden="1" x14ac:dyDescent="0.2">
      <c r="A599" s="366">
        <v>255</v>
      </c>
      <c r="B599" s="256" t="s">
        <v>598</v>
      </c>
      <c r="C599" s="257" t="s">
        <v>1065</v>
      </c>
      <c r="D599" s="325"/>
      <c r="E599" s="367"/>
    </row>
    <row r="600" spans="1:5" hidden="1" x14ac:dyDescent="0.2">
      <c r="A600" s="366">
        <v>256</v>
      </c>
      <c r="B600" s="256" t="s">
        <v>600</v>
      </c>
      <c r="C600" s="257" t="s">
        <v>1065</v>
      </c>
      <c r="D600" s="325"/>
      <c r="E600" s="367"/>
    </row>
    <row r="601" spans="1:5" hidden="1" x14ac:dyDescent="0.2">
      <c r="A601" s="366">
        <v>257</v>
      </c>
      <c r="B601" s="256" t="s">
        <v>602</v>
      </c>
      <c r="C601" s="257" t="s">
        <v>1065</v>
      </c>
      <c r="D601" s="325"/>
      <c r="E601" s="367"/>
    </row>
    <row r="602" spans="1:5" hidden="1" x14ac:dyDescent="0.2">
      <c r="A602" s="366">
        <v>258</v>
      </c>
      <c r="B602" s="256" t="s">
        <v>604</v>
      </c>
      <c r="C602" s="257" t="s">
        <v>1065</v>
      </c>
      <c r="D602" s="325"/>
      <c r="E602" s="367"/>
    </row>
    <row r="603" spans="1:5" hidden="1" x14ac:dyDescent="0.2">
      <c r="A603" s="366">
        <v>259</v>
      </c>
      <c r="B603" s="256" t="s">
        <v>606</v>
      </c>
      <c r="C603" s="257" t="s">
        <v>1065</v>
      </c>
      <c r="D603" s="325"/>
      <c r="E603" s="367"/>
    </row>
    <row r="604" spans="1:5" hidden="1" x14ac:dyDescent="0.2">
      <c r="A604" s="366">
        <v>260</v>
      </c>
      <c r="B604" s="256" t="s">
        <v>608</v>
      </c>
      <c r="C604" s="257" t="s">
        <v>1065</v>
      </c>
      <c r="D604" s="325"/>
      <c r="E604" s="367"/>
    </row>
    <row r="605" spans="1:5" hidden="1" x14ac:dyDescent="0.2">
      <c r="A605" s="366">
        <v>261</v>
      </c>
      <c r="B605" s="256" t="s">
        <v>610</v>
      </c>
      <c r="C605" s="257" t="s">
        <v>1065</v>
      </c>
      <c r="D605" s="326"/>
      <c r="E605" s="943"/>
    </row>
    <row r="606" spans="1:5" hidden="1" x14ac:dyDescent="0.2">
      <c r="A606" s="366">
        <v>262</v>
      </c>
      <c r="B606" s="256" t="s">
        <v>612</v>
      </c>
      <c r="C606" s="257" t="s">
        <v>1065</v>
      </c>
      <c r="D606" s="326"/>
      <c r="E606" s="943"/>
    </row>
    <row r="607" spans="1:5" hidden="1" x14ac:dyDescent="0.2">
      <c r="A607" s="366">
        <v>263</v>
      </c>
      <c r="B607" s="256" t="s">
        <v>614</v>
      </c>
      <c r="C607" s="257" t="s">
        <v>1065</v>
      </c>
      <c r="D607" s="326"/>
      <c r="E607" s="943"/>
    </row>
    <row r="608" spans="1:5" x14ac:dyDescent="0.2">
      <c r="A608" s="362">
        <v>264</v>
      </c>
      <c r="B608" s="152" t="s">
        <v>1066</v>
      </c>
      <c r="C608" s="149" t="s">
        <v>1067</v>
      </c>
      <c r="D608" s="324"/>
      <c r="E608" s="930"/>
    </row>
    <row r="609" spans="1:7" x14ac:dyDescent="0.2">
      <c r="A609" s="362">
        <v>265</v>
      </c>
      <c r="B609" s="152" t="s">
        <v>1068</v>
      </c>
      <c r="C609" s="149" t="s">
        <v>1069</v>
      </c>
      <c r="D609" s="324"/>
      <c r="E609" s="930"/>
    </row>
    <row r="610" spans="1:7" x14ac:dyDescent="0.2">
      <c r="A610" s="362">
        <v>266</v>
      </c>
      <c r="B610" s="152" t="s">
        <v>1480</v>
      </c>
      <c r="C610" s="149" t="s">
        <v>1070</v>
      </c>
      <c r="D610" s="150"/>
      <c r="E610" s="384"/>
    </row>
    <row r="611" spans="1:7" hidden="1" x14ac:dyDescent="0.2">
      <c r="A611" s="366">
        <v>267</v>
      </c>
      <c r="B611" s="256" t="s">
        <v>594</v>
      </c>
      <c r="C611" s="257" t="s">
        <v>1070</v>
      </c>
      <c r="D611" s="325"/>
      <c r="E611" s="368"/>
    </row>
    <row r="612" spans="1:7" hidden="1" x14ac:dyDescent="0.2">
      <c r="A612" s="366">
        <v>268</v>
      </c>
      <c r="B612" s="256" t="s">
        <v>596</v>
      </c>
      <c r="C612" s="257" t="s">
        <v>1070</v>
      </c>
      <c r="D612" s="325"/>
      <c r="E612" s="367"/>
    </row>
    <row r="613" spans="1:7" hidden="1" x14ac:dyDescent="0.2">
      <c r="A613" s="366">
        <v>269</v>
      </c>
      <c r="B613" s="256" t="s">
        <v>598</v>
      </c>
      <c r="C613" s="257" t="s">
        <v>1070</v>
      </c>
      <c r="D613" s="325"/>
      <c r="E613" s="367"/>
    </row>
    <row r="614" spans="1:7" hidden="1" x14ac:dyDescent="0.2">
      <c r="A614" s="366">
        <v>270</v>
      </c>
      <c r="B614" s="256" t="s">
        <v>600</v>
      </c>
      <c r="C614" s="257" t="s">
        <v>1070</v>
      </c>
      <c r="D614" s="325"/>
      <c r="E614" s="367"/>
    </row>
    <row r="615" spans="1:7" hidden="1" x14ac:dyDescent="0.2">
      <c r="A615" s="366">
        <v>271</v>
      </c>
      <c r="B615" s="256" t="s">
        <v>602</v>
      </c>
      <c r="C615" s="257" t="s">
        <v>1070</v>
      </c>
      <c r="D615" s="325"/>
      <c r="E615" s="367"/>
    </row>
    <row r="616" spans="1:7" hidden="1" x14ac:dyDescent="0.2">
      <c r="A616" s="366">
        <v>272</v>
      </c>
      <c r="B616" s="256" t="s">
        <v>604</v>
      </c>
      <c r="C616" s="257" t="s">
        <v>1070</v>
      </c>
      <c r="D616" s="325"/>
      <c r="E616" s="367"/>
    </row>
    <row r="617" spans="1:7" hidden="1" x14ac:dyDescent="0.2">
      <c r="A617" s="366">
        <v>273</v>
      </c>
      <c r="B617" s="256" t="s">
        <v>606</v>
      </c>
      <c r="C617" s="257" t="s">
        <v>1070</v>
      </c>
      <c r="D617" s="325"/>
      <c r="E617" s="367"/>
    </row>
    <row r="618" spans="1:7" hidden="1" x14ac:dyDescent="0.2">
      <c r="A618" s="366">
        <v>274</v>
      </c>
      <c r="B618" s="256" t="s">
        <v>608</v>
      </c>
      <c r="C618" s="257" t="s">
        <v>1070</v>
      </c>
      <c r="D618" s="327"/>
      <c r="E618" s="368"/>
    </row>
    <row r="619" spans="1:7" hidden="1" x14ac:dyDescent="0.2">
      <c r="A619" s="366">
        <v>275</v>
      </c>
      <c r="B619" s="256" t="s">
        <v>612</v>
      </c>
      <c r="C619" s="257" t="s">
        <v>1070</v>
      </c>
      <c r="D619" s="327"/>
      <c r="E619" s="368"/>
    </row>
    <row r="620" spans="1:7" hidden="1" x14ac:dyDescent="0.2">
      <c r="A620" s="366">
        <v>276</v>
      </c>
      <c r="B620" s="256" t="s">
        <v>614</v>
      </c>
      <c r="C620" s="257" t="s">
        <v>1070</v>
      </c>
      <c r="D620" s="327"/>
      <c r="E620" s="368"/>
    </row>
    <row r="621" spans="1:7" s="140" customFormat="1" ht="27.75" customHeight="1" thickBot="1" x14ac:dyDescent="0.25">
      <c r="A621" s="944">
        <v>277</v>
      </c>
      <c r="B621" s="945" t="s">
        <v>1650</v>
      </c>
      <c r="C621" s="945" t="s">
        <v>1071</v>
      </c>
      <c r="D621" s="371">
        <v>0</v>
      </c>
      <c r="E621" s="372">
        <v>0</v>
      </c>
      <c r="F621" s="52"/>
      <c r="G621" s="52"/>
    </row>
    <row r="622" spans="1:7" s="44" customFormat="1" ht="14.25" thickTop="1" thickBot="1" x14ac:dyDescent="0.25">
      <c r="A622" s="124"/>
      <c r="B622" s="21"/>
      <c r="C622" s="951"/>
      <c r="D622" s="955"/>
      <c r="E622" s="955"/>
      <c r="F622" s="954"/>
      <c r="G622" s="954"/>
    </row>
    <row r="623" spans="1:7" s="142" customFormat="1" ht="26.25" customHeight="1" thickTop="1" thickBot="1" x14ac:dyDescent="0.25">
      <c r="A623" s="520"/>
      <c r="B623" s="521" t="s">
        <v>52</v>
      </c>
      <c r="C623" s="521" t="s">
        <v>1072</v>
      </c>
      <c r="D623" s="522">
        <f>SUM(D354,D356,D396,D468,D541,D552,D558,D621)</f>
        <v>146549250</v>
      </c>
      <c r="E623" s="523">
        <f>SUM(E354,E356,E396,E468,E541,E552,E558,E621)</f>
        <v>158970986</v>
      </c>
      <c r="F623" s="141"/>
      <c r="G623" s="141"/>
    </row>
    <row r="624" spans="1:7" s="44" customFormat="1" ht="14.25" thickTop="1" thickBot="1" x14ac:dyDescent="0.25">
      <c r="A624" s="124"/>
      <c r="B624" s="21"/>
      <c r="C624" s="951"/>
      <c r="D624" s="955"/>
      <c r="E624" s="956"/>
      <c r="F624" s="954"/>
      <c r="G624" s="954"/>
    </row>
    <row r="625" spans="1:5" ht="26.25" hidden="1" thickBot="1" x14ac:dyDescent="0.25">
      <c r="A625" s="154" t="s">
        <v>1073</v>
      </c>
      <c r="B625" s="160" t="s">
        <v>1074</v>
      </c>
      <c r="C625" s="147" t="s">
        <v>1075</v>
      </c>
      <c r="D625" s="155"/>
      <c r="E625" s="156"/>
    </row>
    <row r="626" spans="1:5" ht="13.5" hidden="1" thickBot="1" x14ac:dyDescent="0.25">
      <c r="A626" s="157" t="s">
        <v>1076</v>
      </c>
      <c r="B626" s="11" t="s">
        <v>1077</v>
      </c>
      <c r="C626" s="27" t="s">
        <v>1075</v>
      </c>
      <c r="D626" s="328"/>
      <c r="E626" s="158"/>
    </row>
    <row r="627" spans="1:5" ht="13.5" hidden="1" thickBot="1" x14ac:dyDescent="0.25">
      <c r="A627" s="157" t="s">
        <v>1078</v>
      </c>
      <c r="B627" s="11" t="s">
        <v>1079</v>
      </c>
      <c r="C627" s="27" t="s">
        <v>1080</v>
      </c>
      <c r="D627" s="328"/>
      <c r="E627" s="158"/>
    </row>
    <row r="628" spans="1:5" ht="13.5" hidden="1" thickBot="1" x14ac:dyDescent="0.25">
      <c r="A628" s="157" t="s">
        <v>1081</v>
      </c>
      <c r="B628" s="11" t="s">
        <v>1082</v>
      </c>
      <c r="C628" s="27" t="s">
        <v>1083</v>
      </c>
      <c r="D628" s="328"/>
      <c r="E628" s="158"/>
    </row>
    <row r="629" spans="1:5" ht="13.5" hidden="1" thickBot="1" x14ac:dyDescent="0.25">
      <c r="A629" s="157" t="s">
        <v>1084</v>
      </c>
      <c r="B629" s="14" t="s">
        <v>1077</v>
      </c>
      <c r="C629" s="27" t="s">
        <v>1085</v>
      </c>
      <c r="D629" s="328"/>
      <c r="E629" s="158"/>
    </row>
    <row r="630" spans="1:5" ht="13.5" hidden="1" thickBot="1" x14ac:dyDescent="0.25">
      <c r="A630" s="157" t="s">
        <v>1086</v>
      </c>
      <c r="B630" s="11" t="s">
        <v>1087</v>
      </c>
      <c r="C630" s="27" t="s">
        <v>1088</v>
      </c>
      <c r="D630" s="328"/>
      <c r="E630" s="158"/>
    </row>
    <row r="631" spans="1:5" ht="13.5" hidden="1" thickBot="1" x14ac:dyDescent="0.25">
      <c r="A631" s="157" t="s">
        <v>1089</v>
      </c>
      <c r="B631" s="14" t="s">
        <v>1090</v>
      </c>
      <c r="C631" s="27" t="s">
        <v>1091</v>
      </c>
      <c r="D631" s="328"/>
      <c r="E631" s="158"/>
    </row>
    <row r="632" spans="1:5" ht="13.5" hidden="1" thickBot="1" x14ac:dyDescent="0.25">
      <c r="A632" s="157" t="s">
        <v>1092</v>
      </c>
      <c r="B632" s="14" t="s">
        <v>1093</v>
      </c>
      <c r="C632" s="27" t="s">
        <v>1091</v>
      </c>
      <c r="D632" s="328"/>
      <c r="E632" s="158"/>
    </row>
    <row r="633" spans="1:5" ht="13.5" hidden="1" thickBot="1" x14ac:dyDescent="0.25">
      <c r="A633" s="157" t="s">
        <v>1094</v>
      </c>
      <c r="B633" s="14" t="s">
        <v>1095</v>
      </c>
      <c r="C633" s="27" t="s">
        <v>1091</v>
      </c>
      <c r="D633" s="328"/>
      <c r="E633" s="158"/>
    </row>
    <row r="634" spans="1:5" ht="13.5" hidden="1" thickBot="1" x14ac:dyDescent="0.25">
      <c r="A634" s="157" t="s">
        <v>756</v>
      </c>
      <c r="B634" s="14" t="s">
        <v>1096</v>
      </c>
      <c r="C634" s="27" t="s">
        <v>1097</v>
      </c>
      <c r="D634" s="328"/>
      <c r="E634" s="158"/>
    </row>
    <row r="635" spans="1:5" ht="13.5" hidden="1" thickBot="1" x14ac:dyDescent="0.25">
      <c r="A635" s="157" t="s">
        <v>75</v>
      </c>
      <c r="B635" s="14" t="s">
        <v>1098</v>
      </c>
      <c r="C635" s="27" t="s">
        <v>1099</v>
      </c>
      <c r="D635" s="328"/>
      <c r="E635" s="158"/>
    </row>
    <row r="636" spans="1:5" ht="13.5" hidden="1" thickBot="1" x14ac:dyDescent="0.25">
      <c r="A636" s="157" t="s">
        <v>78</v>
      </c>
      <c r="B636" s="14" t="s">
        <v>1100</v>
      </c>
      <c r="C636" s="27" t="s">
        <v>1101</v>
      </c>
      <c r="D636" s="328"/>
      <c r="E636" s="158"/>
    </row>
    <row r="637" spans="1:5" ht="13.5" hidden="1" thickBot="1" x14ac:dyDescent="0.25">
      <c r="A637" s="157" t="s">
        <v>81</v>
      </c>
      <c r="B637" s="14" t="s">
        <v>1077</v>
      </c>
      <c r="C637" s="27" t="s">
        <v>1101</v>
      </c>
      <c r="D637" s="328"/>
      <c r="E637" s="158"/>
    </row>
    <row r="638" spans="1:5" ht="13.5" hidden="1" thickBot="1" x14ac:dyDescent="0.25">
      <c r="A638" s="157" t="s">
        <v>84</v>
      </c>
      <c r="B638" s="14" t="s">
        <v>1093</v>
      </c>
      <c r="C638" s="27" t="s">
        <v>1101</v>
      </c>
      <c r="D638" s="328"/>
      <c r="E638" s="158"/>
    </row>
    <row r="639" spans="1:5" ht="13.5" hidden="1" thickBot="1" x14ac:dyDescent="0.25">
      <c r="A639" s="157" t="s">
        <v>87</v>
      </c>
      <c r="B639" s="14" t="s">
        <v>1095</v>
      </c>
      <c r="C639" s="27" t="s">
        <v>1101</v>
      </c>
      <c r="D639" s="328"/>
      <c r="E639" s="158"/>
    </row>
    <row r="640" spans="1:5" ht="13.5" hidden="1" thickBot="1" x14ac:dyDescent="0.25">
      <c r="A640" s="157" t="s">
        <v>90</v>
      </c>
      <c r="B640" s="14" t="s">
        <v>1102</v>
      </c>
      <c r="C640" s="27" t="s">
        <v>1103</v>
      </c>
      <c r="D640" s="328"/>
      <c r="E640" s="158"/>
    </row>
    <row r="641" spans="1:5" ht="13.5" hidden="1" thickBot="1" x14ac:dyDescent="0.25">
      <c r="A641" s="157" t="s">
        <v>93</v>
      </c>
      <c r="B641" s="14" t="s">
        <v>1104</v>
      </c>
      <c r="C641" s="27" t="s">
        <v>1105</v>
      </c>
      <c r="D641" s="328"/>
      <c r="E641" s="158"/>
    </row>
    <row r="642" spans="1:5" ht="13.5" hidden="1" thickBot="1" x14ac:dyDescent="0.25">
      <c r="A642" s="157" t="s">
        <v>96</v>
      </c>
      <c r="B642" s="14" t="s">
        <v>1077</v>
      </c>
      <c r="C642" s="27" t="s">
        <v>1105</v>
      </c>
      <c r="D642" s="328"/>
      <c r="E642" s="158"/>
    </row>
    <row r="643" spans="1:5" ht="13.5" hidden="1" thickBot="1" x14ac:dyDescent="0.25">
      <c r="A643" s="157" t="s">
        <v>99</v>
      </c>
      <c r="B643" s="11" t="s">
        <v>1106</v>
      </c>
      <c r="C643" s="27" t="s">
        <v>1107</v>
      </c>
      <c r="D643" s="328"/>
      <c r="E643" s="158"/>
    </row>
    <row r="644" spans="1:5" ht="13.5" hidden="1" thickBot="1" x14ac:dyDescent="0.25">
      <c r="A644" s="157" t="s">
        <v>102</v>
      </c>
      <c r="B644" s="11" t="s">
        <v>1108</v>
      </c>
      <c r="C644" s="27" t="s">
        <v>1109</v>
      </c>
      <c r="D644" s="16"/>
      <c r="E644" s="158"/>
    </row>
    <row r="645" spans="1:5" ht="13.5" hidden="1" thickBot="1" x14ac:dyDescent="0.25">
      <c r="A645" s="157" t="s">
        <v>1110</v>
      </c>
      <c r="B645" s="11" t="s">
        <v>1111</v>
      </c>
      <c r="C645" s="27" t="s">
        <v>1112</v>
      </c>
      <c r="D645" s="328"/>
      <c r="E645" s="158"/>
    </row>
    <row r="646" spans="1:5" ht="13.5" hidden="1" thickBot="1" x14ac:dyDescent="0.25">
      <c r="A646" s="157" t="s">
        <v>107</v>
      </c>
      <c r="B646" s="11" t="s">
        <v>1113</v>
      </c>
      <c r="C646" s="27" t="s">
        <v>1114</v>
      </c>
      <c r="D646" s="328"/>
      <c r="E646" s="158"/>
    </row>
    <row r="647" spans="1:5" ht="13.5" hidden="1" thickBot="1" x14ac:dyDescent="0.25">
      <c r="A647" s="157" t="s">
        <v>109</v>
      </c>
      <c r="B647" s="11" t="s">
        <v>1115</v>
      </c>
      <c r="C647" s="27" t="s">
        <v>1116</v>
      </c>
      <c r="D647" s="328"/>
      <c r="E647" s="158"/>
    </row>
    <row r="648" spans="1:5" ht="13.5" hidden="1" thickBot="1" x14ac:dyDescent="0.25">
      <c r="A648" s="157" t="s">
        <v>111</v>
      </c>
      <c r="B648" s="11" t="s">
        <v>1117</v>
      </c>
      <c r="C648" s="27" t="s">
        <v>1118</v>
      </c>
      <c r="D648" s="328"/>
      <c r="E648" s="158"/>
    </row>
    <row r="649" spans="1:5" ht="13.5" hidden="1" thickBot="1" x14ac:dyDescent="0.25">
      <c r="A649" s="157" t="s">
        <v>113</v>
      </c>
      <c r="B649" s="11" t="s">
        <v>1119</v>
      </c>
      <c r="C649" s="27" t="s">
        <v>1120</v>
      </c>
      <c r="D649" s="328"/>
      <c r="E649" s="158"/>
    </row>
    <row r="650" spans="1:5" ht="13.5" hidden="1" thickBot="1" x14ac:dyDescent="0.25">
      <c r="A650" s="157" t="s">
        <v>115</v>
      </c>
      <c r="B650" s="329" t="s">
        <v>1121</v>
      </c>
      <c r="C650" s="27" t="s">
        <v>1122</v>
      </c>
      <c r="D650" s="328"/>
      <c r="E650" s="159"/>
    </row>
    <row r="651" spans="1:5" ht="13.5" hidden="1" thickBot="1" x14ac:dyDescent="0.25">
      <c r="A651" s="157" t="s">
        <v>117</v>
      </c>
      <c r="B651" s="329" t="s">
        <v>1123</v>
      </c>
      <c r="C651" s="27" t="s">
        <v>1124</v>
      </c>
      <c r="D651" s="328"/>
      <c r="E651" s="158"/>
    </row>
    <row r="652" spans="1:5" ht="13.5" hidden="1" thickBot="1" x14ac:dyDescent="0.25">
      <c r="A652" s="161" t="s">
        <v>119</v>
      </c>
      <c r="B652" s="162" t="s">
        <v>1125</v>
      </c>
      <c r="C652" s="163" t="s">
        <v>1126</v>
      </c>
      <c r="D652" s="164"/>
      <c r="E652" s="165"/>
    </row>
    <row r="653" spans="1:5" ht="13.5" thickTop="1" x14ac:dyDescent="0.2">
      <c r="A653" s="946" t="s">
        <v>121</v>
      </c>
      <c r="B653" s="397" t="s">
        <v>1127</v>
      </c>
      <c r="C653" s="359" t="s">
        <v>1128</v>
      </c>
      <c r="D653" s="947"/>
      <c r="E653" s="948"/>
    </row>
    <row r="654" spans="1:5" hidden="1" x14ac:dyDescent="0.2">
      <c r="A654" s="949" t="s">
        <v>123</v>
      </c>
      <c r="B654" s="330" t="s">
        <v>1129</v>
      </c>
      <c r="C654" s="331" t="s">
        <v>1130</v>
      </c>
      <c r="D654" s="153"/>
      <c r="E654" s="518"/>
    </row>
    <row r="655" spans="1:5" hidden="1" x14ac:dyDescent="0.2">
      <c r="A655" s="949" t="s">
        <v>125</v>
      </c>
      <c r="B655" s="330" t="s">
        <v>1131</v>
      </c>
      <c r="C655" s="331" t="s">
        <v>1132</v>
      </c>
      <c r="D655" s="153"/>
      <c r="E655" s="518"/>
    </row>
    <row r="656" spans="1:5" hidden="1" x14ac:dyDescent="0.2">
      <c r="A656" s="949" t="s">
        <v>793</v>
      </c>
      <c r="B656" s="330" t="s">
        <v>1133</v>
      </c>
      <c r="C656" s="331" t="s">
        <v>1134</v>
      </c>
      <c r="D656" s="153"/>
      <c r="E656" s="518"/>
    </row>
    <row r="657" spans="1:7" hidden="1" x14ac:dyDescent="0.2">
      <c r="A657" s="949" t="s">
        <v>129</v>
      </c>
      <c r="B657" s="330" t="s">
        <v>1077</v>
      </c>
      <c r="C657" s="331" t="s">
        <v>1134</v>
      </c>
      <c r="D657" s="153"/>
      <c r="E657" s="518"/>
    </row>
    <row r="658" spans="1:7" ht="25.5" hidden="1" x14ac:dyDescent="0.2">
      <c r="A658" s="949" t="s">
        <v>131</v>
      </c>
      <c r="B658" s="330" t="s">
        <v>1135</v>
      </c>
      <c r="C658" s="331" t="s">
        <v>1136</v>
      </c>
      <c r="D658" s="153"/>
      <c r="E658" s="941"/>
    </row>
    <row r="659" spans="1:7" hidden="1" x14ac:dyDescent="0.2">
      <c r="A659" s="949" t="s">
        <v>133</v>
      </c>
      <c r="B659" s="330" t="s">
        <v>1137</v>
      </c>
      <c r="C659" s="331" t="s">
        <v>1138</v>
      </c>
      <c r="D659" s="153"/>
      <c r="E659" s="941"/>
    </row>
    <row r="660" spans="1:7" hidden="1" x14ac:dyDescent="0.2">
      <c r="A660" s="949" t="s">
        <v>135</v>
      </c>
      <c r="B660" s="330" t="s">
        <v>1077</v>
      </c>
      <c r="C660" s="331" t="s">
        <v>1138</v>
      </c>
      <c r="D660" s="153"/>
      <c r="E660" s="941"/>
    </row>
    <row r="661" spans="1:7" x14ac:dyDescent="0.2">
      <c r="A661" s="517" t="s">
        <v>137</v>
      </c>
      <c r="B661" s="269" t="s">
        <v>1139</v>
      </c>
      <c r="C661" s="149" t="s">
        <v>1140</v>
      </c>
      <c r="D661" s="153"/>
      <c r="E661" s="941"/>
    </row>
    <row r="662" spans="1:7" x14ac:dyDescent="0.2">
      <c r="A662" s="517" t="s">
        <v>142</v>
      </c>
      <c r="B662" s="269" t="s">
        <v>1141</v>
      </c>
      <c r="C662" s="149" t="s">
        <v>1142</v>
      </c>
      <c r="D662" s="332"/>
      <c r="E662" s="950"/>
    </row>
    <row r="663" spans="1:7" x14ac:dyDescent="0.2">
      <c r="A663" s="517" t="s">
        <v>144</v>
      </c>
      <c r="B663" s="269" t="s">
        <v>1143</v>
      </c>
      <c r="C663" s="149" t="s">
        <v>1144</v>
      </c>
      <c r="D663" s="332"/>
      <c r="E663" s="950"/>
    </row>
    <row r="664" spans="1:7" s="142" customFormat="1" ht="27.75" customHeight="1" thickBot="1" x14ac:dyDescent="0.25">
      <c r="A664" s="519" t="s">
        <v>146</v>
      </c>
      <c r="B664" s="411" t="s">
        <v>1145</v>
      </c>
      <c r="C664" s="370" t="s">
        <v>1146</v>
      </c>
      <c r="D664" s="371">
        <v>0</v>
      </c>
      <c r="E664" s="372">
        <v>0</v>
      </c>
      <c r="F664" s="141"/>
      <c r="G664" s="141"/>
    </row>
    <row r="665" spans="1:7" s="44" customFormat="1" ht="14.25" thickTop="1" thickBot="1" x14ac:dyDescent="0.25">
      <c r="A665" s="124"/>
      <c r="B665" s="21"/>
      <c r="C665" s="951"/>
      <c r="D665" s="952"/>
      <c r="E665" s="953"/>
      <c r="F665" s="954"/>
      <c r="G665" s="954"/>
    </row>
    <row r="666" spans="1:7" ht="26.25" customHeight="1" thickTop="1" thickBot="1" x14ac:dyDescent="0.25">
      <c r="A666" s="520">
        <v>278</v>
      </c>
      <c r="B666" s="521" t="s">
        <v>1484</v>
      </c>
      <c r="C666" s="521" t="s">
        <v>1147</v>
      </c>
      <c r="D666" s="522">
        <f>SUM(D623+D664)</f>
        <v>146549250</v>
      </c>
      <c r="E666" s="523">
        <f>SUM(E623+E664)</f>
        <v>158970986</v>
      </c>
    </row>
    <row r="667" spans="1:7" ht="13.5" thickTop="1" x14ac:dyDescent="0.2"/>
    <row r="668" spans="1:7" x14ac:dyDescent="0.2">
      <c r="E668" s="1065">
        <f>E333-E666</f>
        <v>0</v>
      </c>
    </row>
  </sheetData>
  <mergeCells count="6">
    <mergeCell ref="A1:E1"/>
    <mergeCell ref="D2:D3"/>
    <mergeCell ref="E2:E3"/>
    <mergeCell ref="A2:A3"/>
    <mergeCell ref="B2:B3"/>
    <mergeCell ref="C2:C3"/>
  </mergeCells>
  <pageMargins left="0.23622047244094491" right="0.23622047244094491" top="0.18" bottom="0.15748031496062992" header="0.3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68"/>
  <sheetViews>
    <sheetView showGridLines="0" topLeftCell="A649" workbookViewId="0">
      <selection activeCell="B657" sqref="B657"/>
    </sheetView>
  </sheetViews>
  <sheetFormatPr defaultRowHeight="12.75" x14ac:dyDescent="0.2"/>
  <cols>
    <col min="1" max="1" width="4.85546875" style="22" customWidth="1"/>
    <col min="2" max="2" width="63.28515625" style="20" customWidth="1"/>
    <col min="3" max="3" width="8.5703125" style="23" customWidth="1"/>
    <col min="4" max="4" width="16.140625" style="17" customWidth="1"/>
    <col min="5" max="5" width="16.140625" style="21" customWidth="1"/>
    <col min="6" max="6" width="17.85546875" style="48" customWidth="1"/>
    <col min="7" max="7" width="11.7109375" style="48" customWidth="1"/>
    <col min="8" max="8" width="18" customWidth="1"/>
    <col min="9" max="17" width="11.7109375" customWidth="1"/>
  </cols>
  <sheetData>
    <row r="1" spans="1:5" ht="29.45" customHeight="1" thickTop="1" x14ac:dyDescent="0.2">
      <c r="A1" s="1730" t="s">
        <v>35</v>
      </c>
      <c r="B1" s="1731"/>
      <c r="C1" s="1731"/>
      <c r="D1" s="1731"/>
      <c r="E1" s="1732"/>
    </row>
    <row r="2" spans="1:5" ht="38.1" customHeight="1" x14ac:dyDescent="0.2">
      <c r="A2" s="1733" t="s">
        <v>48</v>
      </c>
      <c r="B2" s="1735" t="s">
        <v>49</v>
      </c>
      <c r="C2" s="1737" t="s">
        <v>50</v>
      </c>
      <c r="D2" s="1739" t="s">
        <v>53</v>
      </c>
      <c r="E2" s="1741" t="s">
        <v>2</v>
      </c>
    </row>
    <row r="3" spans="1:5" ht="38.1" customHeight="1" thickBot="1" x14ac:dyDescent="0.25">
      <c r="A3" s="1734"/>
      <c r="B3" s="1736"/>
      <c r="C3" s="1738"/>
      <c r="D3" s="1740"/>
      <c r="E3" s="1742"/>
    </row>
    <row r="4" spans="1:5" hidden="1" x14ac:dyDescent="0.2">
      <c r="A4" s="858">
        <v>1</v>
      </c>
      <c r="B4" s="859" t="s">
        <v>55</v>
      </c>
      <c r="C4" s="860" t="s">
        <v>56</v>
      </c>
      <c r="D4" s="861"/>
      <c r="E4" s="862"/>
    </row>
    <row r="5" spans="1:5" ht="26.1" hidden="1" customHeight="1" x14ac:dyDescent="0.2">
      <c r="A5" s="18">
        <v>2</v>
      </c>
      <c r="B5" s="273" t="s">
        <v>57</v>
      </c>
      <c r="C5" s="274" t="s">
        <v>58</v>
      </c>
      <c r="D5" s="4"/>
      <c r="E5" s="138"/>
    </row>
    <row r="6" spans="1:5" ht="25.5" hidden="1" x14ac:dyDescent="0.2">
      <c r="A6" s="18">
        <v>3</v>
      </c>
      <c r="B6" s="275" t="s">
        <v>59</v>
      </c>
      <c r="C6" s="274" t="s">
        <v>60</v>
      </c>
      <c r="D6" s="4"/>
      <c r="E6" s="138"/>
    </row>
    <row r="7" spans="1:5" hidden="1" x14ac:dyDescent="0.2">
      <c r="A7" s="18">
        <v>4</v>
      </c>
      <c r="B7" s="273" t="s">
        <v>61</v>
      </c>
      <c r="C7" s="274" t="s">
        <v>62</v>
      </c>
      <c r="D7" s="4"/>
      <c r="E7" s="138"/>
    </row>
    <row r="8" spans="1:5" ht="26.1" hidden="1" customHeight="1" x14ac:dyDescent="0.2">
      <c r="A8" s="18">
        <v>5</v>
      </c>
      <c r="B8" s="275" t="s">
        <v>63</v>
      </c>
      <c r="C8" s="274" t="s">
        <v>64</v>
      </c>
      <c r="D8" s="4"/>
      <c r="E8" s="138"/>
    </row>
    <row r="9" spans="1:5" hidden="1" x14ac:dyDescent="0.2">
      <c r="A9" s="863">
        <v>6</v>
      </c>
      <c r="B9" s="864" t="s">
        <v>65</v>
      </c>
      <c r="C9" s="865" t="s">
        <v>66</v>
      </c>
      <c r="D9" s="866"/>
      <c r="E9" s="867"/>
    </row>
    <row r="10" spans="1:5" ht="13.5" thickTop="1" x14ac:dyDescent="0.2">
      <c r="A10" s="488">
        <v>7</v>
      </c>
      <c r="B10" s="489" t="s">
        <v>1701</v>
      </c>
      <c r="C10" s="868" t="s">
        <v>68</v>
      </c>
      <c r="D10" s="869"/>
      <c r="E10" s="870"/>
    </row>
    <row r="11" spans="1:5" x14ac:dyDescent="0.2">
      <c r="A11" s="484">
        <v>8</v>
      </c>
      <c r="B11" s="200" t="s">
        <v>69</v>
      </c>
      <c r="C11" s="276" t="s">
        <v>70</v>
      </c>
      <c r="D11" s="278"/>
      <c r="E11" s="499"/>
    </row>
    <row r="12" spans="1:5" ht="25.5" x14ac:dyDescent="0.2">
      <c r="A12" s="484">
        <v>9</v>
      </c>
      <c r="B12" s="200" t="s">
        <v>71</v>
      </c>
      <c r="C12" s="276" t="s">
        <v>72</v>
      </c>
      <c r="D12" s="278"/>
      <c r="E12" s="499"/>
    </row>
    <row r="13" spans="1:5" ht="25.5" x14ac:dyDescent="0.2">
      <c r="A13" s="484">
        <v>10</v>
      </c>
      <c r="B13" s="197" t="s">
        <v>1702</v>
      </c>
      <c r="C13" s="276" t="s">
        <v>74</v>
      </c>
      <c r="D13" s="277"/>
      <c r="E13" s="500"/>
    </row>
    <row r="14" spans="1:5" hidden="1" x14ac:dyDescent="0.2">
      <c r="A14" s="871" t="s">
        <v>75</v>
      </c>
      <c r="B14" s="279" t="s">
        <v>76</v>
      </c>
      <c r="C14" s="280" t="s">
        <v>77</v>
      </c>
      <c r="D14" s="5"/>
      <c r="E14" s="872"/>
    </row>
    <row r="15" spans="1:5" hidden="1" x14ac:dyDescent="0.2">
      <c r="A15" s="871" t="s">
        <v>78</v>
      </c>
      <c r="B15" s="279" t="s">
        <v>79</v>
      </c>
      <c r="C15" s="280" t="s">
        <v>80</v>
      </c>
      <c r="D15" s="5"/>
      <c r="E15" s="872"/>
    </row>
    <row r="16" spans="1:5" ht="25.5" hidden="1" x14ac:dyDescent="0.2">
      <c r="A16" s="871" t="s">
        <v>81</v>
      </c>
      <c r="B16" s="279" t="s">
        <v>82</v>
      </c>
      <c r="C16" s="280" t="s">
        <v>83</v>
      </c>
      <c r="D16" s="5"/>
      <c r="E16" s="872"/>
    </row>
    <row r="17" spans="1:5" hidden="1" x14ac:dyDescent="0.2">
      <c r="A17" s="871" t="s">
        <v>84</v>
      </c>
      <c r="B17" s="279" t="s">
        <v>85</v>
      </c>
      <c r="C17" s="280" t="s">
        <v>86</v>
      </c>
      <c r="D17" s="5"/>
      <c r="E17" s="872"/>
    </row>
    <row r="18" spans="1:5" hidden="1" x14ac:dyDescent="0.2">
      <c r="A18" s="871" t="s">
        <v>87</v>
      </c>
      <c r="B18" s="279" t="s">
        <v>88</v>
      </c>
      <c r="C18" s="280" t="s">
        <v>89</v>
      </c>
      <c r="D18" s="5"/>
      <c r="E18" s="872"/>
    </row>
    <row r="19" spans="1:5" hidden="1" x14ac:dyDescent="0.2">
      <c r="A19" s="871" t="s">
        <v>90</v>
      </c>
      <c r="B19" s="279" t="s">
        <v>91</v>
      </c>
      <c r="C19" s="280" t="s">
        <v>92</v>
      </c>
      <c r="D19" s="5"/>
      <c r="E19" s="872"/>
    </row>
    <row r="20" spans="1:5" hidden="1" x14ac:dyDescent="0.2">
      <c r="A20" s="871" t="s">
        <v>93</v>
      </c>
      <c r="B20" s="279" t="s">
        <v>94</v>
      </c>
      <c r="C20" s="280" t="s">
        <v>95</v>
      </c>
      <c r="D20" s="5"/>
      <c r="E20" s="872"/>
    </row>
    <row r="21" spans="1:5" hidden="1" x14ac:dyDescent="0.2">
      <c r="A21" s="871" t="s">
        <v>96</v>
      </c>
      <c r="B21" s="279" t="s">
        <v>97</v>
      </c>
      <c r="C21" s="280" t="s">
        <v>98</v>
      </c>
      <c r="D21" s="5"/>
      <c r="E21" s="872"/>
    </row>
    <row r="22" spans="1:5" hidden="1" x14ac:dyDescent="0.2">
      <c r="A22" s="871" t="s">
        <v>99</v>
      </c>
      <c r="B22" s="279" t="s">
        <v>100</v>
      </c>
      <c r="C22" s="280" t="s">
        <v>101</v>
      </c>
      <c r="D22" s="5"/>
      <c r="E22" s="872"/>
    </row>
    <row r="23" spans="1:5" hidden="1" x14ac:dyDescent="0.2">
      <c r="A23" s="871" t="s">
        <v>102</v>
      </c>
      <c r="B23" s="279" t="s">
        <v>103</v>
      </c>
      <c r="C23" s="280" t="s">
        <v>104</v>
      </c>
      <c r="D23" s="5"/>
      <c r="E23" s="872"/>
    </row>
    <row r="24" spans="1:5" ht="25.5" x14ac:dyDescent="0.2">
      <c r="A24" s="484">
        <v>21</v>
      </c>
      <c r="B24" s="197" t="s">
        <v>1414</v>
      </c>
      <c r="C24" s="276" t="s">
        <v>106</v>
      </c>
      <c r="D24" s="277"/>
      <c r="E24" s="500"/>
    </row>
    <row r="25" spans="1:5" hidden="1" x14ac:dyDescent="0.2">
      <c r="A25" s="871" t="s">
        <v>107</v>
      </c>
      <c r="B25" s="279" t="s">
        <v>76</v>
      </c>
      <c r="C25" s="280" t="s">
        <v>108</v>
      </c>
      <c r="D25" s="5"/>
      <c r="E25" s="872"/>
    </row>
    <row r="26" spans="1:5" hidden="1" x14ac:dyDescent="0.2">
      <c r="A26" s="871" t="s">
        <v>109</v>
      </c>
      <c r="B26" s="279" t="s">
        <v>79</v>
      </c>
      <c r="C26" s="280" t="s">
        <v>110</v>
      </c>
      <c r="D26" s="5"/>
      <c r="E26" s="872"/>
    </row>
    <row r="27" spans="1:5" ht="25.5" hidden="1" x14ac:dyDescent="0.2">
      <c r="A27" s="871" t="s">
        <v>111</v>
      </c>
      <c r="B27" s="279" t="s">
        <v>82</v>
      </c>
      <c r="C27" s="280" t="s">
        <v>112</v>
      </c>
      <c r="D27" s="5"/>
      <c r="E27" s="872"/>
    </row>
    <row r="28" spans="1:5" hidden="1" x14ac:dyDescent="0.2">
      <c r="A28" s="871" t="s">
        <v>113</v>
      </c>
      <c r="B28" s="279" t="s">
        <v>85</v>
      </c>
      <c r="C28" s="280" t="s">
        <v>114</v>
      </c>
      <c r="D28" s="5"/>
      <c r="E28" s="872"/>
    </row>
    <row r="29" spans="1:5" hidden="1" x14ac:dyDescent="0.2">
      <c r="A29" s="871" t="s">
        <v>115</v>
      </c>
      <c r="B29" s="279" t="s">
        <v>88</v>
      </c>
      <c r="C29" s="280" t="s">
        <v>116</v>
      </c>
      <c r="D29" s="5"/>
      <c r="E29" s="872"/>
    </row>
    <row r="30" spans="1:5" hidden="1" x14ac:dyDescent="0.2">
      <c r="A30" s="871" t="s">
        <v>117</v>
      </c>
      <c r="B30" s="279" t="s">
        <v>91</v>
      </c>
      <c r="C30" s="280" t="s">
        <v>118</v>
      </c>
      <c r="D30" s="5"/>
      <c r="E30" s="872"/>
    </row>
    <row r="31" spans="1:5" hidden="1" x14ac:dyDescent="0.2">
      <c r="A31" s="871" t="s">
        <v>119</v>
      </c>
      <c r="B31" s="279" t="s">
        <v>94</v>
      </c>
      <c r="C31" s="280" t="s">
        <v>120</v>
      </c>
      <c r="D31" s="5"/>
      <c r="E31" s="872"/>
    </row>
    <row r="32" spans="1:5" hidden="1" x14ac:dyDescent="0.2">
      <c r="A32" s="871" t="s">
        <v>121</v>
      </c>
      <c r="B32" s="279" t="s">
        <v>97</v>
      </c>
      <c r="C32" s="280" t="s">
        <v>122</v>
      </c>
      <c r="D32" s="5"/>
      <c r="E32" s="872"/>
    </row>
    <row r="33" spans="1:7" hidden="1" x14ac:dyDescent="0.2">
      <c r="A33" s="871" t="s">
        <v>123</v>
      </c>
      <c r="B33" s="279" t="s">
        <v>100</v>
      </c>
      <c r="C33" s="280" t="s">
        <v>124</v>
      </c>
      <c r="D33" s="5"/>
      <c r="E33" s="872"/>
    </row>
    <row r="34" spans="1:7" hidden="1" x14ac:dyDescent="0.2">
      <c r="A34" s="871" t="s">
        <v>125</v>
      </c>
      <c r="B34" s="279" t="s">
        <v>103</v>
      </c>
      <c r="C34" s="280" t="s">
        <v>126</v>
      </c>
      <c r="D34" s="5"/>
      <c r="E34" s="872"/>
    </row>
    <row r="35" spans="1:7" ht="25.5" x14ac:dyDescent="0.2">
      <c r="A35" s="484">
        <v>32</v>
      </c>
      <c r="B35" s="197" t="s">
        <v>1415</v>
      </c>
      <c r="C35" s="276" t="s">
        <v>128</v>
      </c>
      <c r="D35" s="277"/>
      <c r="E35" s="500"/>
    </row>
    <row r="36" spans="1:7" hidden="1" x14ac:dyDescent="0.2">
      <c r="A36" s="871" t="s">
        <v>129</v>
      </c>
      <c r="B36" s="279" t="s">
        <v>76</v>
      </c>
      <c r="C36" s="280" t="s">
        <v>130</v>
      </c>
      <c r="D36" s="5"/>
      <c r="E36" s="872"/>
    </row>
    <row r="37" spans="1:7" hidden="1" x14ac:dyDescent="0.2">
      <c r="A37" s="871" t="s">
        <v>131</v>
      </c>
      <c r="B37" s="279" t="s">
        <v>79</v>
      </c>
      <c r="C37" s="280" t="s">
        <v>132</v>
      </c>
      <c r="D37" s="5"/>
      <c r="E37" s="872"/>
    </row>
    <row r="38" spans="1:7" ht="25.5" hidden="1" x14ac:dyDescent="0.2">
      <c r="A38" s="871" t="s">
        <v>133</v>
      </c>
      <c r="B38" s="279" t="s">
        <v>82</v>
      </c>
      <c r="C38" s="280" t="s">
        <v>134</v>
      </c>
      <c r="D38" s="5"/>
      <c r="E38" s="872"/>
    </row>
    <row r="39" spans="1:7" hidden="1" x14ac:dyDescent="0.2">
      <c r="A39" s="871" t="s">
        <v>135</v>
      </c>
      <c r="B39" s="279" t="s">
        <v>85</v>
      </c>
      <c r="C39" s="280" t="s">
        <v>136</v>
      </c>
      <c r="D39" s="5"/>
      <c r="E39" s="872"/>
    </row>
    <row r="40" spans="1:7" hidden="1" x14ac:dyDescent="0.2">
      <c r="A40" s="871" t="s">
        <v>137</v>
      </c>
      <c r="B40" s="279" t="s">
        <v>88</v>
      </c>
      <c r="C40" s="280" t="s">
        <v>138</v>
      </c>
      <c r="D40" s="5"/>
      <c r="E40" s="872"/>
    </row>
    <row r="41" spans="1:7" hidden="1" x14ac:dyDescent="0.2">
      <c r="A41" s="871"/>
      <c r="B41" s="281" t="s">
        <v>139</v>
      </c>
      <c r="C41" s="280"/>
      <c r="D41" s="5"/>
      <c r="E41" s="872"/>
    </row>
    <row r="42" spans="1:7" hidden="1" x14ac:dyDescent="0.2">
      <c r="A42" s="871"/>
      <c r="B42" s="281" t="s">
        <v>140</v>
      </c>
      <c r="C42" s="280"/>
      <c r="D42" s="5"/>
      <c r="E42" s="872"/>
    </row>
    <row r="43" spans="1:7" hidden="1" x14ac:dyDescent="0.2">
      <c r="A43" s="871"/>
      <c r="B43" s="281" t="s">
        <v>141</v>
      </c>
      <c r="C43" s="280"/>
      <c r="D43" s="5"/>
      <c r="E43" s="872"/>
    </row>
    <row r="44" spans="1:7" hidden="1" x14ac:dyDescent="0.2">
      <c r="A44" s="871" t="s">
        <v>142</v>
      </c>
      <c r="B44" s="279" t="s">
        <v>91</v>
      </c>
      <c r="C44" s="280" t="s">
        <v>143</v>
      </c>
      <c r="D44" s="5"/>
      <c r="E44" s="872"/>
    </row>
    <row r="45" spans="1:7" hidden="1" x14ac:dyDescent="0.2">
      <c r="A45" s="871" t="s">
        <v>144</v>
      </c>
      <c r="B45" s="279" t="s">
        <v>94</v>
      </c>
      <c r="C45" s="280" t="s">
        <v>145</v>
      </c>
      <c r="D45" s="5"/>
      <c r="E45" s="872"/>
    </row>
    <row r="46" spans="1:7" s="170" customFormat="1" ht="26.45" hidden="1" customHeight="1" x14ac:dyDescent="0.2">
      <c r="A46" s="871" t="s">
        <v>146</v>
      </c>
      <c r="B46" s="279" t="s">
        <v>97</v>
      </c>
      <c r="C46" s="280" t="s">
        <v>147</v>
      </c>
      <c r="D46" s="5"/>
      <c r="E46" s="872"/>
      <c r="F46" s="169"/>
      <c r="G46" s="169"/>
    </row>
    <row r="47" spans="1:7" s="54" customFormat="1" hidden="1" x14ac:dyDescent="0.2">
      <c r="A47" s="871" t="s">
        <v>148</v>
      </c>
      <c r="B47" s="279" t="s">
        <v>100</v>
      </c>
      <c r="C47" s="280" t="s">
        <v>149</v>
      </c>
      <c r="D47" s="5"/>
      <c r="E47" s="872"/>
      <c r="F47" s="49"/>
      <c r="G47" s="49"/>
    </row>
    <row r="48" spans="1:7" hidden="1" x14ac:dyDescent="0.2">
      <c r="A48" s="871" t="s">
        <v>150</v>
      </c>
      <c r="B48" s="279" t="s">
        <v>103</v>
      </c>
      <c r="C48" s="280" t="s">
        <v>151</v>
      </c>
      <c r="D48" s="5"/>
      <c r="E48" s="872"/>
    </row>
    <row r="49" spans="1:5" ht="27" customHeight="1" thickBot="1" x14ac:dyDescent="0.25">
      <c r="A49" s="479">
        <v>43</v>
      </c>
      <c r="B49" s="450" t="s">
        <v>152</v>
      </c>
      <c r="C49" s="873" t="s">
        <v>153</v>
      </c>
      <c r="D49" s="452">
        <v>0</v>
      </c>
      <c r="E49" s="453">
        <v>0</v>
      </c>
    </row>
    <row r="50" spans="1:5" ht="14.25" thickTop="1" thickBot="1" x14ac:dyDescent="0.25">
      <c r="A50" s="37"/>
      <c r="B50" s="30"/>
      <c r="C50" s="38"/>
      <c r="D50" s="24"/>
      <c r="E50" s="39"/>
    </row>
    <row r="51" spans="1:5" ht="13.5" thickTop="1" x14ac:dyDescent="0.2">
      <c r="A51" s="488" t="s">
        <v>154</v>
      </c>
      <c r="B51" s="489" t="s">
        <v>155</v>
      </c>
      <c r="C51" s="1027" t="s">
        <v>156</v>
      </c>
      <c r="D51" s="461"/>
      <c r="E51" s="491"/>
    </row>
    <row r="52" spans="1:5" ht="25.5" x14ac:dyDescent="0.2">
      <c r="A52" s="467" t="s">
        <v>157</v>
      </c>
      <c r="B52" s="200" t="s">
        <v>158</v>
      </c>
      <c r="C52" s="276" t="s">
        <v>159</v>
      </c>
      <c r="D52" s="231"/>
      <c r="E52" s="444"/>
    </row>
    <row r="53" spans="1:5" ht="25.5" x14ac:dyDescent="0.2">
      <c r="A53" s="467" t="s">
        <v>160</v>
      </c>
      <c r="B53" s="197" t="s">
        <v>1416</v>
      </c>
      <c r="C53" s="276" t="s">
        <v>162</v>
      </c>
      <c r="D53" s="237"/>
      <c r="E53" s="465"/>
    </row>
    <row r="54" spans="1:5" hidden="1" x14ac:dyDescent="0.2">
      <c r="A54" s="871" t="s">
        <v>163</v>
      </c>
      <c r="B54" s="279" t="s">
        <v>76</v>
      </c>
      <c r="C54" s="1028" t="s">
        <v>164</v>
      </c>
      <c r="D54" s="5"/>
      <c r="E54" s="872"/>
    </row>
    <row r="55" spans="1:5" hidden="1" x14ac:dyDescent="0.2">
      <c r="A55" s="871" t="s">
        <v>165</v>
      </c>
      <c r="B55" s="279" t="s">
        <v>79</v>
      </c>
      <c r="C55" s="1028" t="s">
        <v>166</v>
      </c>
      <c r="D55" s="5"/>
      <c r="E55" s="872"/>
    </row>
    <row r="56" spans="1:5" ht="25.5" hidden="1" x14ac:dyDescent="0.2">
      <c r="A56" s="871" t="s">
        <v>167</v>
      </c>
      <c r="B56" s="279" t="s">
        <v>82</v>
      </c>
      <c r="C56" s="1028" t="s">
        <v>168</v>
      </c>
      <c r="D56" s="5"/>
      <c r="E56" s="872"/>
    </row>
    <row r="57" spans="1:5" hidden="1" x14ac:dyDescent="0.2">
      <c r="A57" s="871" t="s">
        <v>169</v>
      </c>
      <c r="B57" s="279" t="s">
        <v>85</v>
      </c>
      <c r="C57" s="1028" t="s">
        <v>170</v>
      </c>
      <c r="D57" s="5"/>
      <c r="E57" s="872"/>
    </row>
    <row r="58" spans="1:5" hidden="1" x14ac:dyDescent="0.2">
      <c r="A58" s="871" t="s">
        <v>171</v>
      </c>
      <c r="B58" s="279" t="s">
        <v>88</v>
      </c>
      <c r="C58" s="1028" t="s">
        <v>172</v>
      </c>
      <c r="D58" s="5"/>
      <c r="E58" s="872"/>
    </row>
    <row r="59" spans="1:5" hidden="1" x14ac:dyDescent="0.2">
      <c r="A59" s="871" t="s">
        <v>173</v>
      </c>
      <c r="B59" s="279" t="s">
        <v>91</v>
      </c>
      <c r="C59" s="1028" t="s">
        <v>174</v>
      </c>
      <c r="D59" s="5"/>
      <c r="E59" s="872"/>
    </row>
    <row r="60" spans="1:5" hidden="1" x14ac:dyDescent="0.2">
      <c r="A60" s="871" t="s">
        <v>175</v>
      </c>
      <c r="B60" s="279" t="s">
        <v>94</v>
      </c>
      <c r="C60" s="1028" t="s">
        <v>176</v>
      </c>
      <c r="D60" s="5"/>
      <c r="E60" s="872"/>
    </row>
    <row r="61" spans="1:5" hidden="1" x14ac:dyDescent="0.2">
      <c r="A61" s="871" t="s">
        <v>177</v>
      </c>
      <c r="B61" s="279" t="s">
        <v>97</v>
      </c>
      <c r="C61" s="1028" t="s">
        <v>178</v>
      </c>
      <c r="D61" s="5"/>
      <c r="E61" s="872"/>
    </row>
    <row r="62" spans="1:5" hidden="1" x14ac:dyDescent="0.2">
      <c r="A62" s="871" t="s">
        <v>179</v>
      </c>
      <c r="B62" s="279" t="s">
        <v>100</v>
      </c>
      <c r="C62" s="1028" t="s">
        <v>180</v>
      </c>
      <c r="D62" s="5"/>
      <c r="E62" s="872"/>
    </row>
    <row r="63" spans="1:5" hidden="1" x14ac:dyDescent="0.2">
      <c r="A63" s="871" t="s">
        <v>181</v>
      </c>
      <c r="B63" s="279" t="s">
        <v>103</v>
      </c>
      <c r="C63" s="1028" t="s">
        <v>182</v>
      </c>
      <c r="D63" s="5"/>
      <c r="E63" s="872"/>
    </row>
    <row r="64" spans="1:5" ht="25.5" x14ac:dyDescent="0.2">
      <c r="A64" s="484">
        <v>57</v>
      </c>
      <c r="B64" s="197" t="s">
        <v>1417</v>
      </c>
      <c r="C64" s="276" t="s">
        <v>184</v>
      </c>
      <c r="D64" s="237"/>
      <c r="E64" s="465"/>
    </row>
    <row r="65" spans="1:7" s="54" customFormat="1" hidden="1" x14ac:dyDescent="0.2">
      <c r="A65" s="483" t="s">
        <v>185</v>
      </c>
      <c r="B65" s="206" t="s">
        <v>76</v>
      </c>
      <c r="C65" s="1029" t="s">
        <v>186</v>
      </c>
      <c r="D65" s="208"/>
      <c r="E65" s="492"/>
      <c r="F65" s="49"/>
      <c r="G65" s="49"/>
    </row>
    <row r="66" spans="1:7" s="54" customFormat="1" hidden="1" x14ac:dyDescent="0.2">
      <c r="A66" s="483" t="s">
        <v>187</v>
      </c>
      <c r="B66" s="206" t="s">
        <v>79</v>
      </c>
      <c r="C66" s="1029" t="s">
        <v>188</v>
      </c>
      <c r="D66" s="208"/>
      <c r="E66" s="492"/>
      <c r="F66" s="49"/>
      <c r="G66" s="49"/>
    </row>
    <row r="67" spans="1:7" s="54" customFormat="1" ht="25.5" hidden="1" x14ac:dyDescent="0.2">
      <c r="A67" s="483" t="s">
        <v>189</v>
      </c>
      <c r="B67" s="206" t="s">
        <v>82</v>
      </c>
      <c r="C67" s="1029" t="s">
        <v>190</v>
      </c>
      <c r="D67" s="208"/>
      <c r="E67" s="492"/>
      <c r="F67" s="49"/>
      <c r="G67" s="49"/>
    </row>
    <row r="68" spans="1:7" s="54" customFormat="1" hidden="1" x14ac:dyDescent="0.2">
      <c r="A68" s="483" t="s">
        <v>191</v>
      </c>
      <c r="B68" s="206" t="s">
        <v>85</v>
      </c>
      <c r="C68" s="1029" t="s">
        <v>192</v>
      </c>
      <c r="D68" s="208"/>
      <c r="E68" s="492"/>
      <c r="F68" s="49"/>
      <c r="G68" s="49"/>
    </row>
    <row r="69" spans="1:7" s="54" customFormat="1" hidden="1" x14ac:dyDescent="0.2">
      <c r="A69" s="483" t="s">
        <v>193</v>
      </c>
      <c r="B69" s="206" t="s">
        <v>88</v>
      </c>
      <c r="C69" s="1029" t="s">
        <v>194</v>
      </c>
      <c r="D69" s="208"/>
      <c r="E69" s="492"/>
      <c r="F69" s="49"/>
      <c r="G69" s="49"/>
    </row>
    <row r="70" spans="1:7" s="54" customFormat="1" hidden="1" x14ac:dyDescent="0.2">
      <c r="A70" s="483" t="s">
        <v>195</v>
      </c>
      <c r="B70" s="206" t="s">
        <v>91</v>
      </c>
      <c r="C70" s="1029" t="s">
        <v>196</v>
      </c>
      <c r="D70" s="208"/>
      <c r="E70" s="492"/>
      <c r="F70" s="49"/>
      <c r="G70" s="49"/>
    </row>
    <row r="71" spans="1:7" s="54" customFormat="1" hidden="1" x14ac:dyDescent="0.2">
      <c r="A71" s="483" t="s">
        <v>197</v>
      </c>
      <c r="B71" s="206" t="s">
        <v>94</v>
      </c>
      <c r="C71" s="1029" t="s">
        <v>198</v>
      </c>
      <c r="D71" s="208"/>
      <c r="E71" s="492"/>
      <c r="F71" s="49"/>
      <c r="G71" s="49"/>
    </row>
    <row r="72" spans="1:7" s="54" customFormat="1" hidden="1" x14ac:dyDescent="0.2">
      <c r="A72" s="483" t="s">
        <v>199</v>
      </c>
      <c r="B72" s="206" t="s">
        <v>97</v>
      </c>
      <c r="C72" s="1029" t="s">
        <v>200</v>
      </c>
      <c r="D72" s="208"/>
      <c r="E72" s="492"/>
      <c r="F72" s="49"/>
      <c r="G72" s="49"/>
    </row>
    <row r="73" spans="1:7" s="54" customFormat="1" hidden="1" x14ac:dyDescent="0.2">
      <c r="A73" s="483" t="s">
        <v>201</v>
      </c>
      <c r="B73" s="206" t="s">
        <v>100</v>
      </c>
      <c r="C73" s="1029" t="s">
        <v>202</v>
      </c>
      <c r="D73" s="208"/>
      <c r="E73" s="492"/>
      <c r="F73" s="49"/>
      <c r="G73" s="49"/>
    </row>
    <row r="74" spans="1:7" s="54" customFormat="1" hidden="1" x14ac:dyDescent="0.2">
      <c r="A74" s="483" t="s">
        <v>203</v>
      </c>
      <c r="B74" s="206" t="s">
        <v>103</v>
      </c>
      <c r="C74" s="1029" t="s">
        <v>204</v>
      </c>
      <c r="D74" s="208"/>
      <c r="E74" s="492"/>
      <c r="F74" s="49"/>
      <c r="G74" s="49"/>
    </row>
    <row r="75" spans="1:7" ht="25.5" x14ac:dyDescent="0.2">
      <c r="A75" s="484">
        <v>68</v>
      </c>
      <c r="B75" s="197" t="s">
        <v>1418</v>
      </c>
      <c r="C75" s="276" t="s">
        <v>206</v>
      </c>
      <c r="D75" s="237"/>
      <c r="E75" s="465"/>
    </row>
    <row r="76" spans="1:7" s="54" customFormat="1" hidden="1" x14ac:dyDescent="0.2">
      <c r="A76" s="483" t="s">
        <v>207</v>
      </c>
      <c r="B76" s="206" t="s">
        <v>76</v>
      </c>
      <c r="C76" s="333" t="s">
        <v>208</v>
      </c>
      <c r="D76" s="208"/>
      <c r="E76" s="492"/>
      <c r="F76" s="49"/>
      <c r="G76" s="49"/>
    </row>
    <row r="77" spans="1:7" s="54" customFormat="1" hidden="1" x14ac:dyDescent="0.2">
      <c r="A77" s="483" t="s">
        <v>209</v>
      </c>
      <c r="B77" s="206" t="s">
        <v>79</v>
      </c>
      <c r="C77" s="333" t="s">
        <v>210</v>
      </c>
      <c r="D77" s="208"/>
      <c r="E77" s="492"/>
      <c r="F77" s="49"/>
      <c r="G77" s="49"/>
    </row>
    <row r="78" spans="1:7" s="54" customFormat="1" ht="25.5" hidden="1" x14ac:dyDescent="0.2">
      <c r="A78" s="483" t="s">
        <v>211</v>
      </c>
      <c r="B78" s="206" t="s">
        <v>82</v>
      </c>
      <c r="C78" s="333" t="s">
        <v>212</v>
      </c>
      <c r="D78" s="208"/>
      <c r="E78" s="492"/>
      <c r="F78" s="49"/>
      <c r="G78" s="49"/>
    </row>
    <row r="79" spans="1:7" s="54" customFormat="1" hidden="1" x14ac:dyDescent="0.2">
      <c r="A79" s="483" t="s">
        <v>213</v>
      </c>
      <c r="B79" s="206" t="s">
        <v>85</v>
      </c>
      <c r="C79" s="333" t="s">
        <v>214</v>
      </c>
      <c r="D79" s="208"/>
      <c r="E79" s="492"/>
      <c r="F79" s="49"/>
      <c r="G79" s="49"/>
    </row>
    <row r="80" spans="1:7" s="54" customFormat="1" hidden="1" x14ac:dyDescent="0.2">
      <c r="A80" s="483" t="s">
        <v>215</v>
      </c>
      <c r="B80" s="206" t="s">
        <v>88</v>
      </c>
      <c r="C80" s="333" t="s">
        <v>216</v>
      </c>
      <c r="D80" s="208"/>
      <c r="E80" s="492"/>
      <c r="F80" s="49"/>
      <c r="G80" s="49"/>
    </row>
    <row r="81" spans="1:7" s="54" customFormat="1" hidden="1" x14ac:dyDescent="0.2">
      <c r="A81" s="483" t="s">
        <v>217</v>
      </c>
      <c r="B81" s="206" t="s">
        <v>91</v>
      </c>
      <c r="C81" s="333" t="s">
        <v>218</v>
      </c>
      <c r="D81" s="208"/>
      <c r="E81" s="492"/>
      <c r="F81" s="49"/>
      <c r="G81" s="49"/>
    </row>
    <row r="82" spans="1:7" s="54" customFormat="1" hidden="1" x14ac:dyDescent="0.2">
      <c r="A82" s="483" t="s">
        <v>219</v>
      </c>
      <c r="B82" s="206" t="s">
        <v>94</v>
      </c>
      <c r="C82" s="333" t="s">
        <v>220</v>
      </c>
      <c r="D82" s="208"/>
      <c r="E82" s="492"/>
      <c r="F82" s="49"/>
      <c r="G82" s="49"/>
    </row>
    <row r="83" spans="1:7" s="54" customFormat="1" ht="26.45" hidden="1" customHeight="1" x14ac:dyDescent="0.2">
      <c r="A83" s="483" t="s">
        <v>221</v>
      </c>
      <c r="B83" s="206" t="s">
        <v>97</v>
      </c>
      <c r="C83" s="333" t="s">
        <v>222</v>
      </c>
      <c r="D83" s="208"/>
      <c r="E83" s="492"/>
      <c r="F83" s="49"/>
      <c r="G83" s="49"/>
    </row>
    <row r="84" spans="1:7" s="54" customFormat="1" hidden="1" x14ac:dyDescent="0.2">
      <c r="A84" s="483" t="s">
        <v>223</v>
      </c>
      <c r="B84" s="206" t="s">
        <v>100</v>
      </c>
      <c r="C84" s="333" t="s">
        <v>224</v>
      </c>
      <c r="D84" s="208"/>
      <c r="E84" s="492"/>
      <c r="F84" s="49"/>
      <c r="G84" s="49"/>
    </row>
    <row r="85" spans="1:7" s="54" customFormat="1" hidden="1" x14ac:dyDescent="0.2">
      <c r="A85" s="483" t="s">
        <v>225</v>
      </c>
      <c r="B85" s="206" t="s">
        <v>103</v>
      </c>
      <c r="C85" s="333" t="s">
        <v>226</v>
      </c>
      <c r="D85" s="208"/>
      <c r="E85" s="492"/>
      <c r="F85" s="49"/>
      <c r="G85" s="49"/>
    </row>
    <row r="86" spans="1:7" ht="27" customHeight="1" thickBot="1" x14ac:dyDescent="0.25">
      <c r="A86" s="449">
        <v>79</v>
      </c>
      <c r="B86" s="450" t="s">
        <v>227</v>
      </c>
      <c r="C86" s="875" t="s">
        <v>228</v>
      </c>
      <c r="D86" s="452">
        <v>0</v>
      </c>
      <c r="E86" s="453">
        <v>0</v>
      </c>
    </row>
    <row r="87" spans="1:7" ht="14.25" thickTop="1" thickBot="1" x14ac:dyDescent="0.25">
      <c r="A87" s="31"/>
    </row>
    <row r="88" spans="1:7" ht="13.5" thickTop="1" x14ac:dyDescent="0.2">
      <c r="A88" s="876">
        <v>80</v>
      </c>
      <c r="B88" s="962" t="s">
        <v>1673</v>
      </c>
      <c r="C88" s="878" t="s">
        <v>230</v>
      </c>
      <c r="D88" s="879"/>
      <c r="E88" s="880"/>
    </row>
    <row r="89" spans="1:7" hidden="1" x14ac:dyDescent="0.2">
      <c r="A89" s="881">
        <v>81</v>
      </c>
      <c r="B89" s="288" t="s">
        <v>231</v>
      </c>
      <c r="C89" s="280" t="s">
        <v>232</v>
      </c>
      <c r="D89" s="5"/>
      <c r="E89" s="872"/>
    </row>
    <row r="90" spans="1:7" ht="25.5" hidden="1" x14ac:dyDescent="0.2">
      <c r="A90" s="881">
        <v>82</v>
      </c>
      <c r="B90" s="288" t="s">
        <v>233</v>
      </c>
      <c r="C90" s="280" t="s">
        <v>234</v>
      </c>
      <c r="D90" s="5"/>
      <c r="E90" s="872"/>
    </row>
    <row r="91" spans="1:7" ht="25.5" hidden="1" x14ac:dyDescent="0.2">
      <c r="A91" s="881">
        <v>83</v>
      </c>
      <c r="B91" s="288" t="s">
        <v>235</v>
      </c>
      <c r="C91" s="280" t="s">
        <v>236</v>
      </c>
      <c r="D91" s="5"/>
      <c r="E91" s="872"/>
    </row>
    <row r="92" spans="1:7" x14ac:dyDescent="0.2">
      <c r="A92" s="882">
        <v>84</v>
      </c>
      <c r="B92" s="297" t="s">
        <v>1640</v>
      </c>
      <c r="C92" s="274" t="s">
        <v>238</v>
      </c>
      <c r="D92" s="286"/>
      <c r="E92" s="883"/>
    </row>
    <row r="93" spans="1:7" hidden="1" x14ac:dyDescent="0.2">
      <c r="A93" s="871" t="s">
        <v>239</v>
      </c>
      <c r="B93" s="284" t="s">
        <v>240</v>
      </c>
      <c r="C93" s="280" t="s">
        <v>241</v>
      </c>
      <c r="D93" s="5"/>
      <c r="E93" s="872"/>
    </row>
    <row r="94" spans="1:7" hidden="1" x14ac:dyDescent="0.2">
      <c r="A94" s="871" t="s">
        <v>242</v>
      </c>
      <c r="B94" s="284" t="s">
        <v>243</v>
      </c>
      <c r="C94" s="280" t="s">
        <v>244</v>
      </c>
      <c r="D94" s="5"/>
      <c r="E94" s="872"/>
    </row>
    <row r="95" spans="1:7" hidden="1" x14ac:dyDescent="0.2">
      <c r="A95" s="871" t="s">
        <v>245</v>
      </c>
      <c r="B95" s="284" t="s">
        <v>246</v>
      </c>
      <c r="C95" s="280" t="s">
        <v>247</v>
      </c>
      <c r="D95" s="5"/>
      <c r="E95" s="872"/>
    </row>
    <row r="96" spans="1:7" hidden="1" x14ac:dyDescent="0.2">
      <c r="A96" s="871" t="s">
        <v>248</v>
      </c>
      <c r="B96" s="284" t="s">
        <v>249</v>
      </c>
      <c r="C96" s="280" t="s">
        <v>250</v>
      </c>
      <c r="D96" s="5"/>
      <c r="E96" s="872"/>
    </row>
    <row r="97" spans="1:5" hidden="1" x14ac:dyDescent="0.2">
      <c r="A97" s="871" t="s">
        <v>251</v>
      </c>
      <c r="B97" s="284" t="s">
        <v>252</v>
      </c>
      <c r="C97" s="280" t="s">
        <v>253</v>
      </c>
      <c r="D97" s="5"/>
      <c r="E97" s="872"/>
    </row>
    <row r="98" spans="1:5" hidden="1" x14ac:dyDescent="0.2">
      <c r="A98" s="871" t="s">
        <v>254</v>
      </c>
      <c r="B98" s="284" t="s">
        <v>255</v>
      </c>
      <c r="C98" s="280" t="s">
        <v>256</v>
      </c>
      <c r="D98" s="5"/>
      <c r="E98" s="872"/>
    </row>
    <row r="99" spans="1:5" hidden="1" x14ac:dyDescent="0.2">
      <c r="A99" s="871" t="s">
        <v>257</v>
      </c>
      <c r="B99" s="284" t="s">
        <v>258</v>
      </c>
      <c r="C99" s="280" t="s">
        <v>259</v>
      </c>
      <c r="D99" s="5"/>
      <c r="E99" s="872"/>
    </row>
    <row r="100" spans="1:5" hidden="1" x14ac:dyDescent="0.2">
      <c r="A100" s="871" t="s">
        <v>260</v>
      </c>
      <c r="B100" s="284" t="s">
        <v>261</v>
      </c>
      <c r="C100" s="280" t="s">
        <v>262</v>
      </c>
      <c r="D100" s="5"/>
      <c r="E100" s="872"/>
    </row>
    <row r="101" spans="1:5" x14ac:dyDescent="0.2">
      <c r="A101" s="484">
        <v>93</v>
      </c>
      <c r="B101" s="200" t="s">
        <v>1419</v>
      </c>
      <c r="C101" s="276" t="s">
        <v>264</v>
      </c>
      <c r="D101" s="237"/>
      <c r="E101" s="465"/>
    </row>
    <row r="102" spans="1:5" x14ac:dyDescent="0.2">
      <c r="A102" s="484">
        <v>94</v>
      </c>
      <c r="B102" s="219" t="s">
        <v>1420</v>
      </c>
      <c r="C102" s="276" t="s">
        <v>266</v>
      </c>
      <c r="D102" s="237"/>
      <c r="E102" s="465"/>
    </row>
    <row r="103" spans="1:5" hidden="1" x14ac:dyDescent="0.2">
      <c r="A103" s="463" t="s">
        <v>267</v>
      </c>
      <c r="B103" s="287" t="s">
        <v>268</v>
      </c>
      <c r="C103" s="1030" t="s">
        <v>269</v>
      </c>
      <c r="D103" s="238"/>
      <c r="E103" s="466"/>
    </row>
    <row r="104" spans="1:5" ht="25.5" hidden="1" x14ac:dyDescent="0.2">
      <c r="A104" s="463" t="s">
        <v>270</v>
      </c>
      <c r="B104" s="287" t="s">
        <v>271</v>
      </c>
      <c r="C104" s="1030" t="s">
        <v>272</v>
      </c>
      <c r="D104" s="238"/>
      <c r="E104" s="466"/>
    </row>
    <row r="105" spans="1:5" ht="12.95" hidden="1" customHeight="1" x14ac:dyDescent="0.2">
      <c r="A105" s="463" t="s">
        <v>273</v>
      </c>
      <c r="B105" s="287" t="s">
        <v>274</v>
      </c>
      <c r="C105" s="1030" t="s">
        <v>275</v>
      </c>
      <c r="D105" s="238"/>
      <c r="E105" s="466"/>
    </row>
    <row r="106" spans="1:5" ht="12.95" hidden="1" customHeight="1" x14ac:dyDescent="0.2">
      <c r="A106" s="463" t="s">
        <v>276</v>
      </c>
      <c r="B106" s="287" t="s">
        <v>277</v>
      </c>
      <c r="C106" s="1030" t="s">
        <v>278</v>
      </c>
      <c r="D106" s="238"/>
      <c r="E106" s="466"/>
    </row>
    <row r="107" spans="1:5" ht="12.95" hidden="1" customHeight="1" x14ac:dyDescent="0.2">
      <c r="A107" s="463" t="s">
        <v>279</v>
      </c>
      <c r="B107" s="287" t="s">
        <v>280</v>
      </c>
      <c r="C107" s="1030" t="s">
        <v>281</v>
      </c>
      <c r="D107" s="238"/>
      <c r="E107" s="466"/>
    </row>
    <row r="108" spans="1:5" ht="13.5" hidden="1" customHeight="1" x14ac:dyDescent="0.2">
      <c r="A108" s="463" t="s">
        <v>282</v>
      </c>
      <c r="B108" s="287" t="s">
        <v>283</v>
      </c>
      <c r="C108" s="1030" t="s">
        <v>284</v>
      </c>
      <c r="D108" s="238"/>
      <c r="E108" s="466"/>
    </row>
    <row r="109" spans="1:5" ht="26.45" hidden="1" customHeight="1" x14ac:dyDescent="0.2">
      <c r="A109" s="463" t="s">
        <v>285</v>
      </c>
      <c r="B109" s="287" t="s">
        <v>286</v>
      </c>
      <c r="C109" s="1030" t="s">
        <v>287</v>
      </c>
      <c r="D109" s="238"/>
      <c r="E109" s="466"/>
    </row>
    <row r="110" spans="1:5" hidden="1" x14ac:dyDescent="0.2">
      <c r="A110" s="463" t="s">
        <v>288</v>
      </c>
      <c r="B110" s="287" t="s">
        <v>289</v>
      </c>
      <c r="C110" s="1030" t="s">
        <v>290</v>
      </c>
      <c r="D110" s="238"/>
      <c r="E110" s="466"/>
    </row>
    <row r="111" spans="1:5" hidden="1" x14ac:dyDescent="0.2">
      <c r="A111" s="463" t="s">
        <v>291</v>
      </c>
      <c r="B111" s="287" t="s">
        <v>292</v>
      </c>
      <c r="C111" s="1030" t="s">
        <v>293</v>
      </c>
      <c r="D111" s="238"/>
      <c r="E111" s="466"/>
    </row>
    <row r="112" spans="1:5" x14ac:dyDescent="0.2">
      <c r="A112" s="484">
        <v>104</v>
      </c>
      <c r="B112" s="219" t="s">
        <v>1421</v>
      </c>
      <c r="C112" s="276" t="s">
        <v>295</v>
      </c>
      <c r="D112" s="237"/>
      <c r="E112" s="465"/>
    </row>
    <row r="113" spans="1:7" s="54" customFormat="1" hidden="1" x14ac:dyDescent="0.2">
      <c r="A113" s="483">
        <v>105</v>
      </c>
      <c r="B113" s="216" t="s">
        <v>296</v>
      </c>
      <c r="C113" s="1029" t="s">
        <v>297</v>
      </c>
      <c r="D113" s="208"/>
      <c r="E113" s="492"/>
      <c r="F113" s="49"/>
      <c r="G113" s="49"/>
    </row>
    <row r="114" spans="1:7" s="54" customFormat="1" hidden="1" x14ac:dyDescent="0.2">
      <c r="A114" s="483">
        <v>106</v>
      </c>
      <c r="B114" s="216" t="s">
        <v>298</v>
      </c>
      <c r="C114" s="1029" t="s">
        <v>299</v>
      </c>
      <c r="D114" s="208"/>
      <c r="E114" s="492"/>
      <c r="F114" s="49"/>
      <c r="G114" s="49"/>
    </row>
    <row r="115" spans="1:7" s="54" customFormat="1" hidden="1" x14ac:dyDescent="0.2">
      <c r="A115" s="483">
        <v>107</v>
      </c>
      <c r="B115" s="216" t="s">
        <v>300</v>
      </c>
      <c r="C115" s="1029" t="s">
        <v>301</v>
      </c>
      <c r="D115" s="208"/>
      <c r="E115" s="492"/>
      <c r="F115" s="49"/>
      <c r="G115" s="49"/>
    </row>
    <row r="116" spans="1:7" s="54" customFormat="1" hidden="1" x14ac:dyDescent="0.2">
      <c r="A116" s="483">
        <v>108</v>
      </c>
      <c r="B116" s="216" t="s">
        <v>302</v>
      </c>
      <c r="C116" s="1029" t="s">
        <v>303</v>
      </c>
      <c r="D116" s="208"/>
      <c r="E116" s="492"/>
      <c r="F116" s="49"/>
      <c r="G116" s="49"/>
    </row>
    <row r="117" spans="1:7" x14ac:dyDescent="0.2">
      <c r="A117" s="484">
        <v>109</v>
      </c>
      <c r="B117" s="219" t="s">
        <v>1422</v>
      </c>
      <c r="C117" s="276" t="s">
        <v>305</v>
      </c>
      <c r="D117" s="237"/>
      <c r="E117" s="465"/>
    </row>
    <row r="118" spans="1:7" hidden="1" x14ac:dyDescent="0.2">
      <c r="A118" s="871">
        <v>110</v>
      </c>
      <c r="B118" s="288" t="s">
        <v>306</v>
      </c>
      <c r="C118" s="280" t="s">
        <v>307</v>
      </c>
      <c r="D118" s="5"/>
      <c r="E118" s="872"/>
    </row>
    <row r="119" spans="1:7" hidden="1" x14ac:dyDescent="0.2">
      <c r="A119" s="871">
        <v>111</v>
      </c>
      <c r="B119" s="288" t="s">
        <v>308</v>
      </c>
      <c r="C119" s="280" t="s">
        <v>309</v>
      </c>
      <c r="D119" s="5"/>
      <c r="E119" s="872"/>
    </row>
    <row r="120" spans="1:7" hidden="1" x14ac:dyDescent="0.2">
      <c r="A120" s="871">
        <v>112</v>
      </c>
      <c r="B120" s="288" t="s">
        <v>310</v>
      </c>
      <c r="C120" s="280" t="s">
        <v>311</v>
      </c>
      <c r="D120" s="5"/>
      <c r="E120" s="872"/>
    </row>
    <row r="121" spans="1:7" hidden="1" x14ac:dyDescent="0.2">
      <c r="A121" s="871">
        <v>113</v>
      </c>
      <c r="B121" s="288" t="s">
        <v>312</v>
      </c>
      <c r="C121" s="280" t="s">
        <v>313</v>
      </c>
      <c r="D121" s="5"/>
      <c r="E121" s="872"/>
    </row>
    <row r="122" spans="1:7" hidden="1" x14ac:dyDescent="0.2">
      <c r="A122" s="871">
        <v>114</v>
      </c>
      <c r="B122" s="288" t="s">
        <v>314</v>
      </c>
      <c r="C122" s="280" t="s">
        <v>315</v>
      </c>
      <c r="D122" s="5"/>
      <c r="E122" s="872"/>
    </row>
    <row r="123" spans="1:7" hidden="1" x14ac:dyDescent="0.2">
      <c r="A123" s="871">
        <v>115</v>
      </c>
      <c r="B123" s="288" t="s">
        <v>316</v>
      </c>
      <c r="C123" s="280" t="s">
        <v>317</v>
      </c>
      <c r="D123" s="5"/>
      <c r="E123" s="872"/>
    </row>
    <row r="124" spans="1:7" hidden="1" x14ac:dyDescent="0.2">
      <c r="A124" s="871">
        <v>116</v>
      </c>
      <c r="B124" s="288" t="s">
        <v>318</v>
      </c>
      <c r="C124" s="280" t="s">
        <v>319</v>
      </c>
      <c r="D124" s="5"/>
      <c r="E124" s="872"/>
    </row>
    <row r="125" spans="1:7" x14ac:dyDescent="0.2">
      <c r="A125" s="882">
        <v>117</v>
      </c>
      <c r="B125" s="275" t="s">
        <v>1703</v>
      </c>
      <c r="C125" s="274" t="s">
        <v>321</v>
      </c>
      <c r="D125" s="286"/>
      <c r="E125" s="883"/>
    </row>
    <row r="126" spans="1:7" hidden="1" x14ac:dyDescent="0.2">
      <c r="A126" s="884" t="s">
        <v>322</v>
      </c>
      <c r="B126" s="334" t="s">
        <v>323</v>
      </c>
      <c r="C126" s="274" t="s">
        <v>324</v>
      </c>
      <c r="D126" s="4"/>
      <c r="E126" s="885"/>
    </row>
    <row r="127" spans="1:7" hidden="1" x14ac:dyDescent="0.2">
      <c r="A127" s="884" t="s">
        <v>325</v>
      </c>
      <c r="B127" s="334" t="s">
        <v>326</v>
      </c>
      <c r="C127" s="274" t="s">
        <v>327</v>
      </c>
      <c r="D127" s="4"/>
      <c r="E127" s="885"/>
    </row>
    <row r="128" spans="1:7" hidden="1" x14ac:dyDescent="0.2">
      <c r="A128" s="884" t="s">
        <v>328</v>
      </c>
      <c r="B128" s="334" t="s">
        <v>329</v>
      </c>
      <c r="C128" s="274" t="s">
        <v>330</v>
      </c>
      <c r="D128" s="4"/>
      <c r="E128" s="885"/>
    </row>
    <row r="129" spans="1:5" hidden="1" x14ac:dyDescent="0.2">
      <c r="A129" s="884" t="s">
        <v>331</v>
      </c>
      <c r="B129" s="334" t="s">
        <v>332</v>
      </c>
      <c r="C129" s="274" t="s">
        <v>333</v>
      </c>
      <c r="D129" s="4"/>
      <c r="E129" s="885"/>
    </row>
    <row r="130" spans="1:5" hidden="1" x14ac:dyDescent="0.2">
      <c r="A130" s="884" t="s">
        <v>334</v>
      </c>
      <c r="B130" s="334" t="s">
        <v>335</v>
      </c>
      <c r="C130" s="274" t="s">
        <v>336</v>
      </c>
      <c r="D130" s="4"/>
      <c r="E130" s="885"/>
    </row>
    <row r="131" spans="1:5" hidden="1" x14ac:dyDescent="0.2">
      <c r="A131" s="884" t="s">
        <v>337</v>
      </c>
      <c r="B131" s="334" t="s">
        <v>338</v>
      </c>
      <c r="C131" s="274" t="s">
        <v>339</v>
      </c>
      <c r="D131" s="4"/>
      <c r="E131" s="885"/>
    </row>
    <row r="132" spans="1:5" ht="25.5" hidden="1" x14ac:dyDescent="0.2">
      <c r="A132" s="884" t="s">
        <v>340</v>
      </c>
      <c r="B132" s="334" t="s">
        <v>341</v>
      </c>
      <c r="C132" s="274" t="s">
        <v>342</v>
      </c>
      <c r="D132" s="4"/>
      <c r="E132" s="885"/>
    </row>
    <row r="133" spans="1:5" ht="25.5" hidden="1" x14ac:dyDescent="0.2">
      <c r="A133" s="884" t="s">
        <v>343</v>
      </c>
      <c r="B133" s="334" t="s">
        <v>344</v>
      </c>
      <c r="C133" s="274" t="s">
        <v>345</v>
      </c>
      <c r="D133" s="4"/>
      <c r="E133" s="885"/>
    </row>
    <row r="134" spans="1:5" hidden="1" x14ac:dyDescent="0.2">
      <c r="A134" s="884" t="s">
        <v>346</v>
      </c>
      <c r="B134" s="334" t="s">
        <v>347</v>
      </c>
      <c r="C134" s="274" t="s">
        <v>348</v>
      </c>
      <c r="D134" s="4"/>
      <c r="E134" s="885"/>
    </row>
    <row r="135" spans="1:5" hidden="1" x14ac:dyDescent="0.2">
      <c r="A135" s="884" t="s">
        <v>349</v>
      </c>
      <c r="B135" s="334" t="s">
        <v>350</v>
      </c>
      <c r="C135" s="274" t="s">
        <v>351</v>
      </c>
      <c r="D135" s="4"/>
      <c r="E135" s="885"/>
    </row>
    <row r="136" spans="1:5" ht="25.5" hidden="1" x14ac:dyDescent="0.2">
      <c r="A136" s="884" t="s">
        <v>352</v>
      </c>
      <c r="B136" s="334" t="s">
        <v>353</v>
      </c>
      <c r="C136" s="274" t="s">
        <v>354</v>
      </c>
      <c r="D136" s="4"/>
      <c r="E136" s="885"/>
    </row>
    <row r="137" spans="1:5" ht="39" hidden="1" customHeight="1" x14ac:dyDescent="0.2">
      <c r="A137" s="884" t="s">
        <v>355</v>
      </c>
      <c r="B137" s="334" t="s">
        <v>356</v>
      </c>
      <c r="C137" s="274" t="s">
        <v>357</v>
      </c>
      <c r="D137" s="4"/>
      <c r="E137" s="885"/>
    </row>
    <row r="138" spans="1:5" ht="25.5" hidden="1" x14ac:dyDescent="0.2">
      <c r="A138" s="884" t="s">
        <v>358</v>
      </c>
      <c r="B138" s="335" t="s">
        <v>359</v>
      </c>
      <c r="C138" s="274" t="s">
        <v>360</v>
      </c>
      <c r="D138" s="4"/>
      <c r="E138" s="885"/>
    </row>
    <row r="139" spans="1:5" ht="25.5" hidden="1" x14ac:dyDescent="0.2">
      <c r="A139" s="884" t="s">
        <v>361</v>
      </c>
      <c r="B139" s="334" t="s">
        <v>362</v>
      </c>
      <c r="C139" s="274" t="s">
        <v>363</v>
      </c>
      <c r="D139" s="4"/>
      <c r="E139" s="885"/>
    </row>
    <row r="140" spans="1:5" ht="25.5" hidden="1" x14ac:dyDescent="0.2">
      <c r="A140" s="884" t="s">
        <v>364</v>
      </c>
      <c r="B140" s="334" t="s">
        <v>365</v>
      </c>
      <c r="C140" s="274" t="s">
        <v>366</v>
      </c>
      <c r="D140" s="4"/>
      <c r="E140" s="885"/>
    </row>
    <row r="141" spans="1:5" hidden="1" x14ac:dyDescent="0.2">
      <c r="A141" s="884" t="s">
        <v>367</v>
      </c>
      <c r="B141" s="334" t="s">
        <v>368</v>
      </c>
      <c r="C141" s="274" t="s">
        <v>369</v>
      </c>
      <c r="D141" s="4"/>
      <c r="E141" s="885"/>
    </row>
    <row r="142" spans="1:5" hidden="1" x14ac:dyDescent="0.2">
      <c r="A142" s="884" t="s">
        <v>370</v>
      </c>
      <c r="B142" s="334" t="s">
        <v>371</v>
      </c>
      <c r="C142" s="274" t="s">
        <v>372</v>
      </c>
      <c r="D142" s="4"/>
      <c r="E142" s="885"/>
    </row>
    <row r="143" spans="1:5" hidden="1" x14ac:dyDescent="0.2">
      <c r="A143" s="884" t="s">
        <v>373</v>
      </c>
      <c r="B143" s="334" t="s">
        <v>374</v>
      </c>
      <c r="C143" s="274" t="s">
        <v>375</v>
      </c>
      <c r="D143" s="4"/>
      <c r="E143" s="885"/>
    </row>
    <row r="144" spans="1:5" ht="51.95" hidden="1" customHeight="1" x14ac:dyDescent="0.2">
      <c r="A144" s="884" t="s">
        <v>376</v>
      </c>
      <c r="B144" s="334" t="s">
        <v>377</v>
      </c>
      <c r="C144" s="274" t="s">
        <v>378</v>
      </c>
      <c r="D144" s="4"/>
      <c r="E144" s="885"/>
    </row>
    <row r="145" spans="1:5" hidden="1" x14ac:dyDescent="0.2">
      <c r="A145" s="884" t="s">
        <v>379</v>
      </c>
      <c r="B145" s="334" t="s">
        <v>380</v>
      </c>
      <c r="C145" s="274" t="s">
        <v>381</v>
      </c>
      <c r="D145" s="4"/>
      <c r="E145" s="885"/>
    </row>
    <row r="146" spans="1:5" hidden="1" x14ac:dyDescent="0.2">
      <c r="A146" s="884" t="s">
        <v>382</v>
      </c>
      <c r="B146" s="334" t="s">
        <v>383</v>
      </c>
      <c r="C146" s="274" t="s">
        <v>384</v>
      </c>
      <c r="D146" s="4"/>
      <c r="E146" s="885"/>
    </row>
    <row r="147" spans="1:5" ht="38.25" hidden="1" x14ac:dyDescent="0.2">
      <c r="A147" s="884" t="s">
        <v>385</v>
      </c>
      <c r="B147" s="334" t="s">
        <v>386</v>
      </c>
      <c r="C147" s="274" t="s">
        <v>387</v>
      </c>
      <c r="D147" s="4"/>
      <c r="E147" s="885"/>
    </row>
    <row r="148" spans="1:5" x14ac:dyDescent="0.2">
      <c r="A148" s="882">
        <v>140</v>
      </c>
      <c r="B148" s="297" t="s">
        <v>1704</v>
      </c>
      <c r="C148" s="274" t="s">
        <v>389</v>
      </c>
      <c r="D148" s="286"/>
      <c r="E148" s="883"/>
    </row>
    <row r="149" spans="1:5" hidden="1" x14ac:dyDescent="0.2">
      <c r="A149" s="881">
        <v>141</v>
      </c>
      <c r="B149" s="336" t="s">
        <v>390</v>
      </c>
      <c r="C149" s="280" t="s">
        <v>391</v>
      </c>
      <c r="D149" s="5"/>
      <c r="E149" s="872"/>
    </row>
    <row r="150" spans="1:5" hidden="1" x14ac:dyDescent="0.2">
      <c r="A150" s="881">
        <v>142</v>
      </c>
      <c r="B150" s="336" t="s">
        <v>392</v>
      </c>
      <c r="C150" s="280" t="s">
        <v>393</v>
      </c>
      <c r="D150" s="5"/>
      <c r="E150" s="872"/>
    </row>
    <row r="151" spans="1:5" ht="26.1" hidden="1" customHeight="1" x14ac:dyDescent="0.2">
      <c r="A151" s="881">
        <v>143</v>
      </c>
      <c r="B151" s="336" t="s">
        <v>394</v>
      </c>
      <c r="C151" s="280" t="s">
        <v>395</v>
      </c>
      <c r="D151" s="5"/>
      <c r="E151" s="872"/>
    </row>
    <row r="152" spans="1:5" ht="14.45" customHeight="1" x14ac:dyDescent="0.2">
      <c r="A152" s="882">
        <v>144</v>
      </c>
      <c r="B152" s="273" t="s">
        <v>396</v>
      </c>
      <c r="C152" s="274" t="s">
        <v>397</v>
      </c>
      <c r="D152" s="4"/>
      <c r="E152" s="885"/>
    </row>
    <row r="153" spans="1:5" x14ac:dyDescent="0.2">
      <c r="A153" s="882">
        <v>145</v>
      </c>
      <c r="B153" s="297" t="s">
        <v>1425</v>
      </c>
      <c r="C153" s="274" t="s">
        <v>399</v>
      </c>
      <c r="D153" s="286"/>
      <c r="E153" s="883"/>
    </row>
    <row r="154" spans="1:5" ht="25.5" hidden="1" x14ac:dyDescent="0.2">
      <c r="A154" s="881">
        <v>146</v>
      </c>
      <c r="B154" s="336" t="s">
        <v>400</v>
      </c>
      <c r="C154" s="280" t="s">
        <v>401</v>
      </c>
      <c r="D154" s="5"/>
      <c r="E154" s="872"/>
    </row>
    <row r="155" spans="1:5" ht="25.5" hidden="1" x14ac:dyDescent="0.2">
      <c r="A155" s="881">
        <v>147</v>
      </c>
      <c r="B155" s="336" t="s">
        <v>402</v>
      </c>
      <c r="C155" s="280" t="s">
        <v>403</v>
      </c>
      <c r="D155" s="5"/>
      <c r="E155" s="872"/>
    </row>
    <row r="156" spans="1:5" hidden="1" x14ac:dyDescent="0.2">
      <c r="A156" s="881">
        <v>148</v>
      </c>
      <c r="B156" s="336" t="s">
        <v>404</v>
      </c>
      <c r="C156" s="280" t="s">
        <v>405</v>
      </c>
      <c r="D156" s="5"/>
      <c r="E156" s="872"/>
    </row>
    <row r="157" spans="1:5" hidden="1" x14ac:dyDescent="0.2">
      <c r="A157" s="881">
        <v>149</v>
      </c>
      <c r="B157" s="336" t="s">
        <v>406</v>
      </c>
      <c r="C157" s="280" t="s">
        <v>407</v>
      </c>
      <c r="D157" s="5"/>
      <c r="E157" s="872"/>
    </row>
    <row r="158" spans="1:5" x14ac:dyDescent="0.2">
      <c r="A158" s="882">
        <v>150</v>
      </c>
      <c r="B158" s="275" t="s">
        <v>1705</v>
      </c>
      <c r="C158" s="274" t="s">
        <v>409</v>
      </c>
      <c r="D158" s="286"/>
      <c r="E158" s="883"/>
    </row>
    <row r="159" spans="1:5" hidden="1" x14ac:dyDescent="0.2">
      <c r="A159" s="884">
        <v>151</v>
      </c>
      <c r="B159" s="290" t="s">
        <v>410</v>
      </c>
      <c r="C159" s="274" t="s">
        <v>411</v>
      </c>
      <c r="D159" s="4"/>
      <c r="E159" s="885"/>
    </row>
    <row r="160" spans="1:5" hidden="1" x14ac:dyDescent="0.2">
      <c r="A160" s="884">
        <v>152</v>
      </c>
      <c r="B160" s="290" t="s">
        <v>412</v>
      </c>
      <c r="C160" s="274" t="s">
        <v>413</v>
      </c>
      <c r="D160" s="4"/>
      <c r="E160" s="885"/>
    </row>
    <row r="161" spans="1:5" ht="25.5" hidden="1" x14ac:dyDescent="0.2">
      <c r="A161" s="884">
        <v>153</v>
      </c>
      <c r="B161" s="290" t="s">
        <v>414</v>
      </c>
      <c r="C161" s="274" t="s">
        <v>415</v>
      </c>
      <c r="D161" s="4"/>
      <c r="E161" s="885"/>
    </row>
    <row r="162" spans="1:5" hidden="1" x14ac:dyDescent="0.2">
      <c r="A162" s="884">
        <v>154</v>
      </c>
      <c r="B162" s="290" t="s">
        <v>416</v>
      </c>
      <c r="C162" s="274" t="s">
        <v>417</v>
      </c>
      <c r="D162" s="4"/>
      <c r="E162" s="885"/>
    </row>
    <row r="163" spans="1:5" hidden="1" x14ac:dyDescent="0.2">
      <c r="A163" s="884">
        <v>155</v>
      </c>
      <c r="B163" s="290" t="s">
        <v>418</v>
      </c>
      <c r="C163" s="274" t="s">
        <v>419</v>
      </c>
      <c r="D163" s="4"/>
      <c r="E163" s="885"/>
    </row>
    <row r="164" spans="1:5" hidden="1" x14ac:dyDescent="0.2">
      <c r="A164" s="884">
        <v>156</v>
      </c>
      <c r="B164" s="290" t="s">
        <v>420</v>
      </c>
      <c r="C164" s="274" t="s">
        <v>421</v>
      </c>
      <c r="D164" s="4"/>
      <c r="E164" s="885"/>
    </row>
    <row r="165" spans="1:5" hidden="1" x14ac:dyDescent="0.2">
      <c r="A165" s="884">
        <v>157</v>
      </c>
      <c r="B165" s="290" t="s">
        <v>422</v>
      </c>
      <c r="C165" s="274" t="s">
        <v>423</v>
      </c>
      <c r="D165" s="4"/>
      <c r="E165" s="885"/>
    </row>
    <row r="166" spans="1:5" hidden="1" x14ac:dyDescent="0.2">
      <c r="A166" s="884">
        <v>158</v>
      </c>
      <c r="B166" s="290" t="s">
        <v>424</v>
      </c>
      <c r="C166" s="274" t="s">
        <v>425</v>
      </c>
      <c r="D166" s="4"/>
      <c r="E166" s="885"/>
    </row>
    <row r="167" spans="1:5" hidden="1" x14ac:dyDescent="0.2">
      <c r="A167" s="884">
        <v>159</v>
      </c>
      <c r="B167" s="290" t="s">
        <v>426</v>
      </c>
      <c r="C167" s="274" t="s">
        <v>427</v>
      </c>
      <c r="D167" s="4"/>
      <c r="E167" s="885"/>
    </row>
    <row r="168" spans="1:5" hidden="1" x14ac:dyDescent="0.2">
      <c r="A168" s="884">
        <v>160</v>
      </c>
      <c r="B168" s="290" t="s">
        <v>428</v>
      </c>
      <c r="C168" s="274" t="s">
        <v>429</v>
      </c>
      <c r="D168" s="4"/>
      <c r="E168" s="885"/>
    </row>
    <row r="169" spans="1:5" hidden="1" x14ac:dyDescent="0.2">
      <c r="A169" s="884">
        <v>161</v>
      </c>
      <c r="B169" s="290" t="s">
        <v>430</v>
      </c>
      <c r="C169" s="274" t="s">
        <v>431</v>
      </c>
      <c r="D169" s="4"/>
      <c r="E169" s="885"/>
    </row>
    <row r="170" spans="1:5" hidden="1" x14ac:dyDescent="0.2">
      <c r="A170" s="884">
        <v>162</v>
      </c>
      <c r="B170" s="290" t="s">
        <v>432</v>
      </c>
      <c r="C170" s="274" t="s">
        <v>433</v>
      </c>
      <c r="D170" s="4"/>
      <c r="E170" s="885"/>
    </row>
    <row r="171" spans="1:5" hidden="1" x14ac:dyDescent="0.2">
      <c r="A171" s="884">
        <v>163</v>
      </c>
      <c r="B171" s="290" t="s">
        <v>434</v>
      </c>
      <c r="C171" s="274" t="s">
        <v>435</v>
      </c>
      <c r="D171" s="4"/>
      <c r="E171" s="885"/>
    </row>
    <row r="172" spans="1:5" hidden="1" x14ac:dyDescent="0.2">
      <c r="A172" s="884">
        <v>164</v>
      </c>
      <c r="B172" s="290" t="s">
        <v>436</v>
      </c>
      <c r="C172" s="274" t="s">
        <v>437</v>
      </c>
      <c r="D172" s="4"/>
      <c r="E172" s="885"/>
    </row>
    <row r="173" spans="1:5" hidden="1" x14ac:dyDescent="0.2">
      <c r="A173" s="884">
        <v>165</v>
      </c>
      <c r="B173" s="290" t="s">
        <v>438</v>
      </c>
      <c r="C173" s="274" t="s">
        <v>439</v>
      </c>
      <c r="D173" s="4"/>
      <c r="E173" s="885"/>
    </row>
    <row r="174" spans="1:5" ht="38.25" hidden="1" x14ac:dyDescent="0.2">
      <c r="A174" s="884">
        <v>166</v>
      </c>
      <c r="B174" s="290" t="s">
        <v>440</v>
      </c>
      <c r="C174" s="274" t="s">
        <v>441</v>
      </c>
      <c r="D174" s="4"/>
      <c r="E174" s="885"/>
    </row>
    <row r="175" spans="1:5" ht="25.5" hidden="1" x14ac:dyDescent="0.2">
      <c r="A175" s="884">
        <v>167</v>
      </c>
      <c r="B175" s="290" t="s">
        <v>442</v>
      </c>
      <c r="C175" s="274" t="s">
        <v>443</v>
      </c>
      <c r="D175" s="4"/>
      <c r="E175" s="885"/>
    </row>
    <row r="176" spans="1:5" x14ac:dyDescent="0.2">
      <c r="A176" s="484">
        <v>168</v>
      </c>
      <c r="B176" s="200" t="s">
        <v>1427</v>
      </c>
      <c r="C176" s="276" t="s">
        <v>445</v>
      </c>
      <c r="D176" s="237"/>
      <c r="E176" s="465"/>
    </row>
    <row r="177" spans="1:7" x14ac:dyDescent="0.2">
      <c r="A177" s="484">
        <v>169</v>
      </c>
      <c r="B177" s="219" t="s">
        <v>1428</v>
      </c>
      <c r="C177" s="276" t="s">
        <v>447</v>
      </c>
      <c r="D177" s="237"/>
      <c r="E177" s="465"/>
    </row>
    <row r="178" spans="1:7" s="54" customFormat="1" hidden="1" x14ac:dyDescent="0.2">
      <c r="A178" s="487">
        <v>170</v>
      </c>
      <c r="B178" s="193" t="s">
        <v>448</v>
      </c>
      <c r="C178" s="337" t="s">
        <v>449</v>
      </c>
      <c r="D178" s="224"/>
      <c r="E178" s="963"/>
      <c r="F178" s="49"/>
      <c r="G178" s="49"/>
    </row>
    <row r="179" spans="1:7" s="54" customFormat="1" hidden="1" x14ac:dyDescent="0.2">
      <c r="A179" s="487">
        <v>171</v>
      </c>
      <c r="B179" s="193" t="s">
        <v>450</v>
      </c>
      <c r="C179" s="337" t="s">
        <v>451</v>
      </c>
      <c r="D179" s="224"/>
      <c r="E179" s="963"/>
      <c r="F179" s="49"/>
      <c r="G179" s="49"/>
    </row>
    <row r="180" spans="1:7" s="54" customFormat="1" hidden="1" x14ac:dyDescent="0.2">
      <c r="A180" s="487">
        <v>172</v>
      </c>
      <c r="B180" s="193" t="s">
        <v>452</v>
      </c>
      <c r="C180" s="337" t="s">
        <v>453</v>
      </c>
      <c r="D180" s="224"/>
      <c r="E180" s="963"/>
      <c r="F180" s="49"/>
      <c r="G180" s="49"/>
    </row>
    <row r="181" spans="1:7" s="54" customFormat="1" hidden="1" x14ac:dyDescent="0.2">
      <c r="A181" s="487">
        <v>173</v>
      </c>
      <c r="B181" s="193" t="s">
        <v>454</v>
      </c>
      <c r="C181" s="337" t="s">
        <v>455</v>
      </c>
      <c r="D181" s="224"/>
      <c r="E181" s="963"/>
      <c r="F181" s="49"/>
      <c r="G181" s="49"/>
    </row>
    <row r="182" spans="1:7" s="54" customFormat="1" hidden="1" x14ac:dyDescent="0.2">
      <c r="A182" s="487">
        <v>174</v>
      </c>
      <c r="B182" s="193" t="s">
        <v>456</v>
      </c>
      <c r="C182" s="337" t="s">
        <v>457</v>
      </c>
      <c r="D182" s="224"/>
      <c r="E182" s="963"/>
      <c r="F182" s="49"/>
      <c r="G182" s="49"/>
    </row>
    <row r="183" spans="1:7" s="54" customFormat="1" ht="25.5" hidden="1" x14ac:dyDescent="0.2">
      <c r="A183" s="487">
        <v>175</v>
      </c>
      <c r="B183" s="193" t="s">
        <v>458</v>
      </c>
      <c r="C183" s="337" t="s">
        <v>459</v>
      </c>
      <c r="D183" s="224"/>
      <c r="E183" s="963"/>
      <c r="F183" s="49"/>
      <c r="G183" s="49"/>
    </row>
    <row r="184" spans="1:7" s="54" customFormat="1" hidden="1" x14ac:dyDescent="0.2">
      <c r="A184" s="487">
        <v>176</v>
      </c>
      <c r="B184" s="193" t="s">
        <v>460</v>
      </c>
      <c r="C184" s="337" t="s">
        <v>461</v>
      </c>
      <c r="D184" s="224"/>
      <c r="E184" s="963"/>
      <c r="F184" s="49"/>
      <c r="G184" s="49"/>
    </row>
    <row r="185" spans="1:7" s="54" customFormat="1" hidden="1" x14ac:dyDescent="0.2">
      <c r="A185" s="487">
        <v>177</v>
      </c>
      <c r="B185" s="193" t="s">
        <v>462</v>
      </c>
      <c r="C185" s="337" t="s">
        <v>463</v>
      </c>
      <c r="D185" s="224"/>
      <c r="E185" s="963"/>
      <c r="F185" s="49"/>
      <c r="G185" s="49"/>
    </row>
    <row r="186" spans="1:7" s="54" customFormat="1" hidden="1" x14ac:dyDescent="0.2">
      <c r="A186" s="487">
        <v>178</v>
      </c>
      <c r="B186" s="193" t="s">
        <v>464</v>
      </c>
      <c r="C186" s="337" t="s">
        <v>465</v>
      </c>
      <c r="D186" s="224"/>
      <c r="E186" s="963"/>
      <c r="F186" s="49"/>
      <c r="G186" s="49"/>
    </row>
    <row r="187" spans="1:7" s="54" customFormat="1" hidden="1" x14ac:dyDescent="0.2">
      <c r="A187" s="487">
        <v>179</v>
      </c>
      <c r="B187" s="193" t="s">
        <v>466</v>
      </c>
      <c r="C187" s="337" t="s">
        <v>467</v>
      </c>
      <c r="D187" s="224"/>
      <c r="E187" s="963"/>
      <c r="F187" s="49"/>
      <c r="G187" s="49"/>
    </row>
    <row r="188" spans="1:7" s="54" customFormat="1" ht="38.25" hidden="1" x14ac:dyDescent="0.2">
      <c r="A188" s="487">
        <v>180</v>
      </c>
      <c r="B188" s="193" t="s">
        <v>468</v>
      </c>
      <c r="C188" s="337" t="s">
        <v>469</v>
      </c>
      <c r="D188" s="224"/>
      <c r="E188" s="963"/>
      <c r="F188" s="49"/>
      <c r="G188" s="49"/>
    </row>
    <row r="189" spans="1:7" s="54" customFormat="1" hidden="1" x14ac:dyDescent="0.2">
      <c r="A189" s="487">
        <v>181</v>
      </c>
      <c r="B189" s="196" t="s">
        <v>470</v>
      </c>
      <c r="C189" s="337" t="s">
        <v>471</v>
      </c>
      <c r="D189" s="224"/>
      <c r="E189" s="963"/>
      <c r="F189" s="49"/>
      <c r="G189" s="49"/>
    </row>
    <row r="190" spans="1:7" s="54" customFormat="1" hidden="1" x14ac:dyDescent="0.2">
      <c r="A190" s="487">
        <v>182</v>
      </c>
      <c r="B190" s="196" t="s">
        <v>472</v>
      </c>
      <c r="C190" s="337" t="s">
        <v>473</v>
      </c>
      <c r="D190" s="224"/>
      <c r="E190" s="963"/>
      <c r="F190" s="49"/>
      <c r="G190" s="49"/>
    </row>
    <row r="191" spans="1:7" s="54" customFormat="1" hidden="1" x14ac:dyDescent="0.2">
      <c r="A191" s="487">
        <v>183</v>
      </c>
      <c r="B191" s="193" t="s">
        <v>474</v>
      </c>
      <c r="C191" s="337" t="s">
        <v>475</v>
      </c>
      <c r="D191" s="224"/>
      <c r="E191" s="963"/>
      <c r="F191" s="49"/>
      <c r="G191" s="49"/>
    </row>
    <row r="192" spans="1:7" s="54" customFormat="1" hidden="1" x14ac:dyDescent="0.2">
      <c r="A192" s="487">
        <v>184</v>
      </c>
      <c r="B192" s="193" t="s">
        <v>476</v>
      </c>
      <c r="C192" s="337" t="s">
        <v>477</v>
      </c>
      <c r="D192" s="224"/>
      <c r="E192" s="963"/>
      <c r="F192" s="49"/>
      <c r="G192" s="49"/>
    </row>
    <row r="193" spans="1:7" s="54" customFormat="1" ht="51" hidden="1" x14ac:dyDescent="0.2">
      <c r="A193" s="476" t="s">
        <v>478</v>
      </c>
      <c r="B193" s="193" t="s">
        <v>479</v>
      </c>
      <c r="C193" s="337" t="s">
        <v>480</v>
      </c>
      <c r="D193" s="224"/>
      <c r="E193" s="963"/>
      <c r="F193" s="49"/>
      <c r="G193" s="49"/>
    </row>
    <row r="194" spans="1:7" ht="27" customHeight="1" thickBot="1" x14ac:dyDescent="0.25">
      <c r="A194" s="479">
        <v>185</v>
      </c>
      <c r="B194" s="450" t="s">
        <v>481</v>
      </c>
      <c r="C194" s="873" t="s">
        <v>482</v>
      </c>
      <c r="D194" s="452">
        <v>0</v>
      </c>
      <c r="E194" s="453">
        <v>0</v>
      </c>
    </row>
    <row r="195" spans="1:7" s="172" customFormat="1" ht="14.25" thickTop="1" thickBot="1" x14ac:dyDescent="0.25">
      <c r="A195" s="959"/>
      <c r="B195" s="75"/>
      <c r="C195" s="960"/>
      <c r="D195" s="961"/>
      <c r="E195" s="961"/>
      <c r="F195" s="171"/>
      <c r="G195" s="171"/>
    </row>
    <row r="196" spans="1:7" s="172" customFormat="1" ht="13.5" thickTop="1" x14ac:dyDescent="0.2">
      <c r="A196" s="473">
        <v>186</v>
      </c>
      <c r="B196" s="474" t="s">
        <v>483</v>
      </c>
      <c r="C196" s="964" t="s">
        <v>484</v>
      </c>
      <c r="D196" s="437"/>
      <c r="E196" s="965"/>
      <c r="F196" s="171"/>
      <c r="G196" s="171"/>
    </row>
    <row r="197" spans="1:7" s="172" customFormat="1" x14ac:dyDescent="0.2">
      <c r="A197" s="476">
        <v>187</v>
      </c>
      <c r="B197" s="223" t="s">
        <v>485</v>
      </c>
      <c r="C197" s="337" t="s">
        <v>486</v>
      </c>
      <c r="D197" s="218">
        <v>0</v>
      </c>
      <c r="E197" s="440">
        <v>150000</v>
      </c>
      <c r="F197" s="171"/>
      <c r="G197" s="171"/>
    </row>
    <row r="198" spans="1:7" x14ac:dyDescent="0.2">
      <c r="A198" s="476" t="s">
        <v>478</v>
      </c>
      <c r="B198" s="193" t="s">
        <v>487</v>
      </c>
      <c r="C198" s="337" t="s">
        <v>488</v>
      </c>
      <c r="D198" s="224"/>
      <c r="E198" s="963"/>
    </row>
    <row r="199" spans="1:7" hidden="1" x14ac:dyDescent="0.2">
      <c r="A199" s="477">
        <v>188</v>
      </c>
      <c r="B199" s="216" t="s">
        <v>489</v>
      </c>
      <c r="C199" s="333" t="s">
        <v>490</v>
      </c>
      <c r="D199" s="208"/>
      <c r="E199" s="492"/>
    </row>
    <row r="200" spans="1:7" ht="25.5" hidden="1" x14ac:dyDescent="0.2">
      <c r="A200" s="477">
        <v>189</v>
      </c>
      <c r="B200" s="216" t="s">
        <v>491</v>
      </c>
      <c r="C200" s="333" t="s">
        <v>492</v>
      </c>
      <c r="D200" s="208"/>
      <c r="E200" s="492"/>
    </row>
    <row r="201" spans="1:7" x14ac:dyDescent="0.2">
      <c r="A201" s="476">
        <v>190</v>
      </c>
      <c r="B201" s="223" t="s">
        <v>493</v>
      </c>
      <c r="C201" s="337" t="s">
        <v>494</v>
      </c>
      <c r="D201" s="224"/>
      <c r="E201" s="963"/>
    </row>
    <row r="202" spans="1:7" hidden="1" x14ac:dyDescent="0.2">
      <c r="A202" s="477">
        <v>191</v>
      </c>
      <c r="B202" s="216" t="s">
        <v>495</v>
      </c>
      <c r="C202" s="333" t="s">
        <v>496</v>
      </c>
      <c r="D202" s="208"/>
      <c r="E202" s="492"/>
    </row>
    <row r="203" spans="1:7" x14ac:dyDescent="0.2">
      <c r="A203" s="476">
        <v>192</v>
      </c>
      <c r="B203" s="217" t="s">
        <v>1706</v>
      </c>
      <c r="C203" s="337" t="s">
        <v>498</v>
      </c>
      <c r="D203" s="218">
        <v>0</v>
      </c>
      <c r="E203" s="440"/>
    </row>
    <row r="204" spans="1:7" hidden="1" x14ac:dyDescent="0.2">
      <c r="A204" s="477">
        <v>193</v>
      </c>
      <c r="B204" s="216" t="s">
        <v>499</v>
      </c>
      <c r="C204" s="333" t="s">
        <v>500</v>
      </c>
      <c r="D204" s="208"/>
      <c r="E204" s="365"/>
    </row>
    <row r="205" spans="1:7" ht="25.5" hidden="1" x14ac:dyDescent="0.2">
      <c r="A205" s="477">
        <v>194</v>
      </c>
      <c r="B205" s="216" t="s">
        <v>501</v>
      </c>
      <c r="C205" s="333" t="s">
        <v>502</v>
      </c>
      <c r="D205" s="208"/>
      <c r="E205" s="365"/>
    </row>
    <row r="206" spans="1:7" ht="26.1" hidden="1" customHeight="1" x14ac:dyDescent="0.2">
      <c r="A206" s="477">
        <v>195</v>
      </c>
      <c r="B206" s="216" t="s">
        <v>503</v>
      </c>
      <c r="C206" s="333" t="s">
        <v>504</v>
      </c>
      <c r="D206" s="208"/>
      <c r="E206" s="365"/>
    </row>
    <row r="207" spans="1:7" ht="26.1" hidden="1" customHeight="1" x14ac:dyDescent="0.2">
      <c r="A207" s="477">
        <v>196</v>
      </c>
      <c r="B207" s="216" t="s">
        <v>505</v>
      </c>
      <c r="C207" s="333" t="s">
        <v>506</v>
      </c>
      <c r="D207" s="208"/>
      <c r="E207" s="365"/>
    </row>
    <row r="208" spans="1:7" ht="26.1" hidden="1" customHeight="1" x14ac:dyDescent="0.2">
      <c r="A208" s="477">
        <v>197</v>
      </c>
      <c r="B208" s="216" t="s">
        <v>507</v>
      </c>
      <c r="C208" s="333" t="s">
        <v>508</v>
      </c>
      <c r="D208" s="208"/>
      <c r="E208" s="365"/>
    </row>
    <row r="209" spans="1:7" hidden="1" x14ac:dyDescent="0.2">
      <c r="A209" s="477">
        <v>198</v>
      </c>
      <c r="B209" s="216" t="s">
        <v>509</v>
      </c>
      <c r="C209" s="333" t="s">
        <v>510</v>
      </c>
      <c r="D209" s="208"/>
      <c r="E209" s="365"/>
    </row>
    <row r="210" spans="1:7" x14ac:dyDescent="0.2">
      <c r="A210" s="476">
        <v>199</v>
      </c>
      <c r="B210" s="223" t="s">
        <v>511</v>
      </c>
      <c r="C210" s="337" t="s">
        <v>512</v>
      </c>
      <c r="D210" s="224">
        <v>9935000</v>
      </c>
      <c r="E210" s="428">
        <v>5300000</v>
      </c>
    </row>
    <row r="211" spans="1:7" x14ac:dyDescent="0.2">
      <c r="A211" s="476">
        <v>200</v>
      </c>
      <c r="B211" s="223" t="s">
        <v>513</v>
      </c>
      <c r="C211" s="337" t="s">
        <v>514</v>
      </c>
      <c r="D211" s="224">
        <v>2682450</v>
      </c>
      <c r="E211" s="428">
        <v>1431000</v>
      </c>
    </row>
    <row r="212" spans="1:7" x14ac:dyDescent="0.2">
      <c r="A212" s="476">
        <v>201</v>
      </c>
      <c r="B212" s="223" t="s">
        <v>515</v>
      </c>
      <c r="C212" s="337" t="s">
        <v>516</v>
      </c>
      <c r="D212" s="224"/>
      <c r="E212" s="428"/>
    </row>
    <row r="213" spans="1:7" x14ac:dyDescent="0.2">
      <c r="A213" s="439">
        <v>202</v>
      </c>
      <c r="B213" s="217" t="s">
        <v>1707</v>
      </c>
      <c r="C213" s="338" t="s">
        <v>518</v>
      </c>
      <c r="D213" s="218">
        <v>0</v>
      </c>
      <c r="E213" s="440"/>
    </row>
    <row r="214" spans="1:7" hidden="1" x14ac:dyDescent="0.2">
      <c r="A214" s="441">
        <v>203</v>
      </c>
      <c r="B214" s="216" t="s">
        <v>519</v>
      </c>
      <c r="C214" s="339" t="s">
        <v>520</v>
      </c>
      <c r="D214" s="208"/>
      <c r="E214" s="492"/>
    </row>
    <row r="215" spans="1:7" hidden="1" x14ac:dyDescent="0.2">
      <c r="A215" s="441">
        <v>204</v>
      </c>
      <c r="B215" s="216" t="s">
        <v>521</v>
      </c>
      <c r="C215" s="339" t="s">
        <v>522</v>
      </c>
      <c r="D215" s="208"/>
      <c r="E215" s="492"/>
    </row>
    <row r="216" spans="1:7" hidden="1" x14ac:dyDescent="0.2">
      <c r="A216" s="441">
        <v>205</v>
      </c>
      <c r="B216" s="216" t="s">
        <v>523</v>
      </c>
      <c r="C216" s="339" t="s">
        <v>524</v>
      </c>
      <c r="D216" s="208"/>
      <c r="E216" s="492"/>
    </row>
    <row r="217" spans="1:7" x14ac:dyDescent="0.2">
      <c r="A217" s="439">
        <v>206</v>
      </c>
      <c r="B217" s="221" t="s">
        <v>525</v>
      </c>
      <c r="C217" s="338" t="s">
        <v>526</v>
      </c>
      <c r="D217" s="218"/>
      <c r="E217" s="966"/>
    </row>
    <row r="218" spans="1:7" hidden="1" x14ac:dyDescent="0.2">
      <c r="A218" s="441">
        <v>207</v>
      </c>
      <c r="B218" s="216" t="s">
        <v>527</v>
      </c>
      <c r="C218" s="339" t="s">
        <v>528</v>
      </c>
      <c r="D218" s="208"/>
      <c r="E218" s="492"/>
    </row>
    <row r="219" spans="1:7" ht="26.1" hidden="1" customHeight="1" x14ac:dyDescent="0.2">
      <c r="A219" s="441">
        <v>208</v>
      </c>
      <c r="B219" s="216" t="s">
        <v>529</v>
      </c>
      <c r="C219" s="339" t="s">
        <v>530</v>
      </c>
      <c r="D219" s="208"/>
      <c r="E219" s="492"/>
    </row>
    <row r="220" spans="1:7" ht="26.1" hidden="1" customHeight="1" x14ac:dyDescent="0.2">
      <c r="A220" s="441">
        <v>209</v>
      </c>
      <c r="B220" s="216" t="s">
        <v>531</v>
      </c>
      <c r="C220" s="339" t="s">
        <v>532</v>
      </c>
      <c r="D220" s="208"/>
      <c r="E220" s="492"/>
    </row>
    <row r="221" spans="1:7" hidden="1" x14ac:dyDescent="0.2">
      <c r="A221" s="441">
        <v>210</v>
      </c>
      <c r="B221" s="216" t="s">
        <v>533</v>
      </c>
      <c r="C221" s="339" t="s">
        <v>534</v>
      </c>
      <c r="D221" s="208"/>
      <c r="E221" s="492"/>
    </row>
    <row r="222" spans="1:7" x14ac:dyDescent="0.2">
      <c r="A222" s="439">
        <v>211</v>
      </c>
      <c r="B222" s="221" t="s">
        <v>535</v>
      </c>
      <c r="C222" s="338" t="s">
        <v>536</v>
      </c>
      <c r="D222" s="224"/>
      <c r="E222" s="963"/>
    </row>
    <row r="223" spans="1:7" x14ac:dyDescent="0.2">
      <c r="A223" s="439">
        <v>212</v>
      </c>
      <c r="B223" s="221" t="s">
        <v>537</v>
      </c>
      <c r="C223" s="338" t="s">
        <v>538</v>
      </c>
      <c r="D223" s="218">
        <v>0</v>
      </c>
      <c r="E223" s="440"/>
    </row>
    <row r="224" spans="1:7" s="174" customFormat="1" ht="26.25" customHeight="1" thickBot="1" x14ac:dyDescent="0.25">
      <c r="A224" s="479">
        <v>215</v>
      </c>
      <c r="B224" s="450" t="s">
        <v>546</v>
      </c>
      <c r="C224" s="873" t="s">
        <v>547</v>
      </c>
      <c r="D224" s="452">
        <f>SUM(D196:D223)</f>
        <v>12617450</v>
      </c>
      <c r="E224" s="452">
        <f>SUM(E196:E223)</f>
        <v>6881000</v>
      </c>
      <c r="F224" s="173"/>
      <c r="G224" s="173"/>
    </row>
    <row r="225" spans="1:7" s="54" customFormat="1" ht="14.25" thickTop="1" thickBot="1" x14ac:dyDescent="0.25">
      <c r="A225" s="175"/>
      <c r="B225" s="71"/>
      <c r="C225" s="176"/>
      <c r="D225" s="73"/>
      <c r="E225" s="93"/>
      <c r="F225" s="49"/>
      <c r="G225" s="49"/>
    </row>
    <row r="226" spans="1:7" ht="13.5" thickTop="1" x14ac:dyDescent="0.2">
      <c r="A226" s="458">
        <v>216</v>
      </c>
      <c r="B226" s="896" t="s">
        <v>548</v>
      </c>
      <c r="C226" s="1027" t="s">
        <v>549</v>
      </c>
      <c r="D226" s="469"/>
      <c r="E226" s="897"/>
    </row>
    <row r="227" spans="1:7" s="54" customFormat="1" ht="26.1" hidden="1" customHeight="1" x14ac:dyDescent="0.2">
      <c r="A227" s="441">
        <v>217</v>
      </c>
      <c r="B227" s="229" t="s">
        <v>550</v>
      </c>
      <c r="C227" s="1031" t="s">
        <v>551</v>
      </c>
      <c r="D227" s="208"/>
      <c r="E227" s="365"/>
      <c r="F227" s="49"/>
      <c r="G227" s="49"/>
    </row>
    <row r="228" spans="1:7" s="54" customFormat="1" hidden="1" x14ac:dyDescent="0.2">
      <c r="A228" s="441">
        <v>219</v>
      </c>
      <c r="B228" s="229" t="s">
        <v>552</v>
      </c>
      <c r="C228" s="1031" t="s">
        <v>553</v>
      </c>
      <c r="D228" s="208"/>
      <c r="E228" s="365"/>
      <c r="F228" s="49"/>
      <c r="G228" s="49"/>
    </row>
    <row r="229" spans="1:7" x14ac:dyDescent="0.2">
      <c r="A229" s="443">
        <v>218</v>
      </c>
      <c r="B229" s="200" t="s">
        <v>554</v>
      </c>
      <c r="C229" s="1032" t="s">
        <v>555</v>
      </c>
      <c r="D229" s="231"/>
      <c r="E229" s="444"/>
    </row>
    <row r="230" spans="1:7" x14ac:dyDescent="0.2">
      <c r="A230" s="443">
        <v>220</v>
      </c>
      <c r="B230" s="200" t="s">
        <v>556</v>
      </c>
      <c r="C230" s="1032" t="s">
        <v>557</v>
      </c>
      <c r="D230" s="231"/>
      <c r="E230" s="444"/>
    </row>
    <row r="231" spans="1:7" x14ac:dyDescent="0.2">
      <c r="A231" s="443">
        <v>221</v>
      </c>
      <c r="B231" s="200" t="s">
        <v>558</v>
      </c>
      <c r="C231" s="1032" t="s">
        <v>559</v>
      </c>
      <c r="D231" s="231"/>
      <c r="E231" s="444"/>
    </row>
    <row r="232" spans="1:7" s="54" customFormat="1" hidden="1" x14ac:dyDescent="0.2">
      <c r="A232" s="441">
        <v>222</v>
      </c>
      <c r="B232" s="229" t="s">
        <v>560</v>
      </c>
      <c r="C232" s="1031" t="s">
        <v>561</v>
      </c>
      <c r="D232" s="208"/>
      <c r="E232" s="365"/>
      <c r="F232" s="49"/>
      <c r="G232" s="49"/>
    </row>
    <row r="233" spans="1:7" x14ac:dyDescent="0.2">
      <c r="A233" s="443">
        <v>223</v>
      </c>
      <c r="B233" s="200" t="s">
        <v>562</v>
      </c>
      <c r="C233" s="1032" t="s">
        <v>563</v>
      </c>
      <c r="D233" s="231"/>
      <c r="E233" s="444"/>
    </row>
    <row r="234" spans="1:7" ht="26.25" customHeight="1" thickBot="1" x14ac:dyDescent="0.25">
      <c r="A234" s="449">
        <v>224</v>
      </c>
      <c r="B234" s="450" t="s">
        <v>564</v>
      </c>
      <c r="C234" s="898" t="s">
        <v>565</v>
      </c>
      <c r="D234" s="471">
        <f>SUM(D226:D233)</f>
        <v>0</v>
      </c>
      <c r="E234" s="472">
        <f>SUM(E226:E233)</f>
        <v>0</v>
      </c>
    </row>
    <row r="235" spans="1:7" s="54" customFormat="1" ht="14.25" thickTop="1" thickBot="1" x14ac:dyDescent="0.25">
      <c r="A235" s="177"/>
      <c r="B235" s="177"/>
      <c r="C235" s="176"/>
      <c r="D235" s="70"/>
      <c r="E235" s="168"/>
      <c r="F235" s="49"/>
      <c r="G235" s="49"/>
    </row>
    <row r="236" spans="1:7" ht="26.25" thickTop="1" x14ac:dyDescent="0.2">
      <c r="A236" s="458">
        <v>225</v>
      </c>
      <c r="B236" s="896" t="s">
        <v>566</v>
      </c>
      <c r="C236" s="1027" t="s">
        <v>567</v>
      </c>
      <c r="D236" s="461"/>
      <c r="E236" s="491"/>
    </row>
    <row r="237" spans="1:7" ht="25.5" x14ac:dyDescent="0.2">
      <c r="A237" s="443">
        <v>226</v>
      </c>
      <c r="B237" s="200" t="s">
        <v>568</v>
      </c>
      <c r="C237" s="1032" t="s">
        <v>569</v>
      </c>
      <c r="D237" s="231"/>
      <c r="E237" s="444"/>
    </row>
    <row r="238" spans="1:7" ht="39.6" customHeight="1" x14ac:dyDescent="0.2">
      <c r="A238" s="443">
        <v>227</v>
      </c>
      <c r="B238" s="200" t="s">
        <v>570</v>
      </c>
      <c r="C238" s="1032" t="s">
        <v>571</v>
      </c>
      <c r="D238" s="231"/>
      <c r="E238" s="444"/>
    </row>
    <row r="239" spans="1:7" ht="25.5" x14ac:dyDescent="0.2">
      <c r="A239" s="443">
        <v>228</v>
      </c>
      <c r="B239" s="200" t="s">
        <v>572</v>
      </c>
      <c r="C239" s="1032" t="s">
        <v>573</v>
      </c>
      <c r="D239" s="237"/>
      <c r="E239" s="465"/>
    </row>
    <row r="240" spans="1:7" s="54" customFormat="1" hidden="1" x14ac:dyDescent="0.2">
      <c r="A240" s="483">
        <v>229</v>
      </c>
      <c r="B240" s="216" t="s">
        <v>574</v>
      </c>
      <c r="C240" s="1031" t="s">
        <v>575</v>
      </c>
      <c r="D240" s="208"/>
      <c r="E240" s="492"/>
      <c r="F240" s="49"/>
      <c r="G240" s="49"/>
    </row>
    <row r="241" spans="1:7" s="54" customFormat="1" hidden="1" x14ac:dyDescent="0.2">
      <c r="A241" s="483">
        <v>230</v>
      </c>
      <c r="B241" s="216" t="s">
        <v>576</v>
      </c>
      <c r="C241" s="1031" t="s">
        <v>577</v>
      </c>
      <c r="D241" s="208"/>
      <c r="E241" s="492"/>
      <c r="F241" s="49"/>
      <c r="G241" s="49"/>
    </row>
    <row r="242" spans="1:7" s="54" customFormat="1" hidden="1" x14ac:dyDescent="0.2">
      <c r="A242" s="483">
        <v>231</v>
      </c>
      <c r="B242" s="216" t="s">
        <v>578</v>
      </c>
      <c r="C242" s="1031" t="s">
        <v>579</v>
      </c>
      <c r="D242" s="208"/>
      <c r="E242" s="492"/>
      <c r="F242" s="49"/>
      <c r="G242" s="49"/>
    </row>
    <row r="243" spans="1:7" s="54" customFormat="1" hidden="1" x14ac:dyDescent="0.2">
      <c r="A243" s="483">
        <v>232</v>
      </c>
      <c r="B243" s="216" t="s">
        <v>580</v>
      </c>
      <c r="C243" s="1031" t="s">
        <v>581</v>
      </c>
      <c r="D243" s="208"/>
      <c r="E243" s="492"/>
      <c r="F243" s="49"/>
      <c r="G243" s="49"/>
    </row>
    <row r="244" spans="1:7" s="54" customFormat="1" hidden="1" x14ac:dyDescent="0.2">
      <c r="A244" s="483">
        <v>233</v>
      </c>
      <c r="B244" s="216" t="s">
        <v>582</v>
      </c>
      <c r="C244" s="1031" t="s">
        <v>583</v>
      </c>
      <c r="D244" s="208"/>
      <c r="E244" s="492"/>
      <c r="F244" s="49"/>
      <c r="G244" s="49"/>
    </row>
    <row r="245" spans="1:7" s="54" customFormat="1" ht="26.1" hidden="1" customHeight="1" x14ac:dyDescent="0.2">
      <c r="A245" s="483">
        <v>234</v>
      </c>
      <c r="B245" s="216" t="s">
        <v>584</v>
      </c>
      <c r="C245" s="1031" t="s">
        <v>585</v>
      </c>
      <c r="D245" s="208"/>
      <c r="E245" s="492"/>
      <c r="F245" s="49"/>
      <c r="G245" s="49"/>
    </row>
    <row r="246" spans="1:7" s="54" customFormat="1" ht="26.1" hidden="1" customHeight="1" x14ac:dyDescent="0.2">
      <c r="A246" s="483">
        <v>235</v>
      </c>
      <c r="B246" s="216" t="s">
        <v>586</v>
      </c>
      <c r="C246" s="1031" t="s">
        <v>587</v>
      </c>
      <c r="D246" s="208"/>
      <c r="E246" s="492"/>
      <c r="F246" s="49"/>
      <c r="G246" s="49"/>
    </row>
    <row r="247" spans="1:7" s="54" customFormat="1" hidden="1" x14ac:dyDescent="0.2">
      <c r="A247" s="483">
        <v>236</v>
      </c>
      <c r="B247" s="216" t="s">
        <v>588</v>
      </c>
      <c r="C247" s="1031" t="s">
        <v>589</v>
      </c>
      <c r="D247" s="208"/>
      <c r="E247" s="492"/>
      <c r="F247" s="49"/>
      <c r="G247" s="49"/>
    </row>
    <row r="248" spans="1:7" s="54" customFormat="1" hidden="1" x14ac:dyDescent="0.2">
      <c r="A248" s="483">
        <v>237</v>
      </c>
      <c r="B248" s="216" t="s">
        <v>590</v>
      </c>
      <c r="C248" s="1031" t="s">
        <v>591</v>
      </c>
      <c r="D248" s="208"/>
      <c r="E248" s="492"/>
      <c r="F248" s="49"/>
      <c r="G248" s="49"/>
    </row>
    <row r="249" spans="1:7" x14ac:dyDescent="0.2">
      <c r="A249" s="467">
        <v>238</v>
      </c>
      <c r="B249" s="197" t="s">
        <v>1708</v>
      </c>
      <c r="C249" s="1032" t="s">
        <v>593</v>
      </c>
      <c r="D249" s="237"/>
      <c r="E249" s="465">
        <v>0</v>
      </c>
      <c r="F249" s="48" t="s">
        <v>1744</v>
      </c>
    </row>
    <row r="250" spans="1:7" s="54" customFormat="1" hidden="1" x14ac:dyDescent="0.2">
      <c r="A250" s="483">
        <v>239</v>
      </c>
      <c r="B250" s="206" t="s">
        <v>594</v>
      </c>
      <c r="C250" s="339" t="s">
        <v>595</v>
      </c>
      <c r="D250" s="208"/>
      <c r="E250" s="492"/>
      <c r="F250" s="49"/>
      <c r="G250" s="49"/>
    </row>
    <row r="251" spans="1:7" s="54" customFormat="1" hidden="1" x14ac:dyDescent="0.2">
      <c r="A251" s="483">
        <v>240</v>
      </c>
      <c r="B251" s="206" t="s">
        <v>596</v>
      </c>
      <c r="C251" s="339" t="s">
        <v>597</v>
      </c>
      <c r="D251" s="208"/>
      <c r="E251" s="492"/>
      <c r="F251" s="49"/>
      <c r="G251" s="49"/>
    </row>
    <row r="252" spans="1:7" s="54" customFormat="1" hidden="1" x14ac:dyDescent="0.2">
      <c r="A252" s="483">
        <v>241</v>
      </c>
      <c r="B252" s="206" t="s">
        <v>598</v>
      </c>
      <c r="C252" s="339" t="s">
        <v>599</v>
      </c>
      <c r="D252" s="208"/>
      <c r="E252" s="492"/>
      <c r="F252" s="49"/>
      <c r="G252" s="49"/>
    </row>
    <row r="253" spans="1:7" s="54" customFormat="1" hidden="1" x14ac:dyDescent="0.2">
      <c r="A253" s="483">
        <v>242</v>
      </c>
      <c r="B253" s="206" t="s">
        <v>600</v>
      </c>
      <c r="C253" s="339" t="s">
        <v>601</v>
      </c>
      <c r="D253" s="208"/>
      <c r="E253" s="492"/>
      <c r="F253" s="49"/>
      <c r="G253" s="49"/>
    </row>
    <row r="254" spans="1:7" s="54" customFormat="1" hidden="1" x14ac:dyDescent="0.2">
      <c r="A254" s="483">
        <v>243</v>
      </c>
      <c r="B254" s="206" t="s">
        <v>602</v>
      </c>
      <c r="C254" s="339" t="s">
        <v>603</v>
      </c>
      <c r="D254" s="208"/>
      <c r="E254" s="492"/>
      <c r="F254" s="49"/>
      <c r="G254" s="49"/>
    </row>
    <row r="255" spans="1:7" s="54" customFormat="1" hidden="1" x14ac:dyDescent="0.2">
      <c r="A255" s="483">
        <v>244</v>
      </c>
      <c r="B255" s="206" t="s">
        <v>604</v>
      </c>
      <c r="C255" s="339" t="s">
        <v>605</v>
      </c>
      <c r="D255" s="208"/>
      <c r="E255" s="492"/>
      <c r="F255" s="49"/>
      <c r="G255" s="49"/>
    </row>
    <row r="256" spans="1:7" s="54" customFormat="1" ht="26.1" hidden="1" customHeight="1" x14ac:dyDescent="0.2">
      <c r="A256" s="483">
        <v>245</v>
      </c>
      <c r="B256" s="206" t="s">
        <v>606</v>
      </c>
      <c r="C256" s="339" t="s">
        <v>607</v>
      </c>
      <c r="D256" s="208"/>
      <c r="E256" s="492"/>
      <c r="F256" s="49"/>
      <c r="G256" s="49"/>
    </row>
    <row r="257" spans="1:7" s="54" customFormat="1" hidden="1" x14ac:dyDescent="0.2">
      <c r="A257" s="483">
        <v>246</v>
      </c>
      <c r="B257" s="206" t="s">
        <v>608</v>
      </c>
      <c r="C257" s="339" t="s">
        <v>609</v>
      </c>
      <c r="D257" s="208"/>
      <c r="E257" s="492"/>
      <c r="F257" s="49"/>
      <c r="G257" s="49"/>
    </row>
    <row r="258" spans="1:7" s="54" customFormat="1" hidden="1" x14ac:dyDescent="0.2">
      <c r="A258" s="483">
        <v>247</v>
      </c>
      <c r="B258" s="206" t="s">
        <v>610</v>
      </c>
      <c r="C258" s="339" t="s">
        <v>611</v>
      </c>
      <c r="D258" s="208"/>
      <c r="E258" s="492"/>
      <c r="F258" s="49"/>
      <c r="G258" s="49"/>
    </row>
    <row r="259" spans="1:7" s="54" customFormat="1" hidden="1" x14ac:dyDescent="0.2">
      <c r="A259" s="483">
        <v>248</v>
      </c>
      <c r="B259" s="206" t="s">
        <v>612</v>
      </c>
      <c r="C259" s="339" t="s">
        <v>613</v>
      </c>
      <c r="D259" s="208"/>
      <c r="E259" s="492"/>
      <c r="F259" s="49"/>
      <c r="G259" s="49"/>
    </row>
    <row r="260" spans="1:7" s="54" customFormat="1" hidden="1" x14ac:dyDescent="0.2">
      <c r="A260" s="483">
        <v>249</v>
      </c>
      <c r="B260" s="206" t="s">
        <v>614</v>
      </c>
      <c r="C260" s="339" t="s">
        <v>615</v>
      </c>
      <c r="D260" s="208"/>
      <c r="E260" s="492"/>
      <c r="F260" s="49"/>
      <c r="G260" s="49"/>
    </row>
    <row r="261" spans="1:7" ht="27" customHeight="1" thickBot="1" x14ac:dyDescent="0.25">
      <c r="A261" s="449">
        <v>250</v>
      </c>
      <c r="B261" s="464" t="s">
        <v>1709</v>
      </c>
      <c r="C261" s="875" t="s">
        <v>617</v>
      </c>
      <c r="D261" s="452">
        <f>SUM(D236:D249)</f>
        <v>0</v>
      </c>
      <c r="E261" s="453">
        <f>SUM(E236:E249)</f>
        <v>0</v>
      </c>
    </row>
    <row r="262" spans="1:7" s="54" customFormat="1" ht="14.25" thickTop="1" thickBot="1" x14ac:dyDescent="0.25">
      <c r="A262" s="178"/>
      <c r="B262" s="177"/>
      <c r="C262" s="176"/>
      <c r="D262" s="70"/>
      <c r="E262" s="168"/>
      <c r="F262" s="49"/>
      <c r="G262" s="49"/>
    </row>
    <row r="263" spans="1:7" ht="26.25" thickTop="1" x14ac:dyDescent="0.2">
      <c r="A263" s="458">
        <v>251</v>
      </c>
      <c r="B263" s="896" t="s">
        <v>618</v>
      </c>
      <c r="C263" s="1027" t="s">
        <v>619</v>
      </c>
      <c r="D263" s="461"/>
      <c r="E263" s="491"/>
    </row>
    <row r="264" spans="1:7" ht="25.5" x14ac:dyDescent="0.2">
      <c r="A264" s="443">
        <v>252</v>
      </c>
      <c r="B264" s="200" t="s">
        <v>620</v>
      </c>
      <c r="C264" s="1032" t="s">
        <v>621</v>
      </c>
      <c r="D264" s="231"/>
      <c r="E264" s="444"/>
    </row>
    <row r="265" spans="1:7" ht="25.5" x14ac:dyDescent="0.2">
      <c r="A265" s="443">
        <v>253</v>
      </c>
      <c r="B265" s="200" t="s">
        <v>622</v>
      </c>
      <c r="C265" s="1032" t="s">
        <v>623</v>
      </c>
      <c r="D265" s="231"/>
      <c r="E265" s="444"/>
    </row>
    <row r="266" spans="1:7" ht="25.5" x14ac:dyDescent="0.2">
      <c r="A266" s="443">
        <v>254</v>
      </c>
      <c r="B266" s="197" t="s">
        <v>1710</v>
      </c>
      <c r="C266" s="1032" t="s">
        <v>625</v>
      </c>
      <c r="D266" s="237"/>
      <c r="E266" s="465"/>
    </row>
    <row r="267" spans="1:7" s="54" customFormat="1" hidden="1" x14ac:dyDescent="0.2">
      <c r="A267" s="483">
        <v>255</v>
      </c>
      <c r="B267" s="216" t="s">
        <v>574</v>
      </c>
      <c r="C267" s="1031" t="s">
        <v>626</v>
      </c>
      <c r="D267" s="208"/>
      <c r="E267" s="365"/>
      <c r="F267" s="49"/>
      <c r="G267" s="49"/>
    </row>
    <row r="268" spans="1:7" s="54" customFormat="1" hidden="1" x14ac:dyDescent="0.2">
      <c r="A268" s="483">
        <v>256</v>
      </c>
      <c r="B268" s="216" t="s">
        <v>576</v>
      </c>
      <c r="C268" s="1031" t="s">
        <v>627</v>
      </c>
      <c r="D268" s="208"/>
      <c r="E268" s="365"/>
      <c r="F268" s="49"/>
      <c r="G268" s="49"/>
    </row>
    <row r="269" spans="1:7" s="54" customFormat="1" hidden="1" x14ac:dyDescent="0.2">
      <c r="A269" s="483">
        <v>257</v>
      </c>
      <c r="B269" s="216" t="s">
        <v>578</v>
      </c>
      <c r="C269" s="1031" t="s">
        <v>628</v>
      </c>
      <c r="D269" s="208"/>
      <c r="E269" s="365"/>
      <c r="F269" s="49"/>
      <c r="G269" s="49"/>
    </row>
    <row r="270" spans="1:7" s="54" customFormat="1" hidden="1" x14ac:dyDescent="0.2">
      <c r="A270" s="483">
        <v>258</v>
      </c>
      <c r="B270" s="216" t="s">
        <v>580</v>
      </c>
      <c r="C270" s="1031" t="s">
        <v>629</v>
      </c>
      <c r="D270" s="208"/>
      <c r="E270" s="365"/>
      <c r="F270" s="49"/>
      <c r="G270" s="49"/>
    </row>
    <row r="271" spans="1:7" s="54" customFormat="1" hidden="1" x14ac:dyDescent="0.2">
      <c r="A271" s="483">
        <v>259</v>
      </c>
      <c r="B271" s="216" t="s">
        <v>582</v>
      </c>
      <c r="C271" s="1031" t="s">
        <v>630</v>
      </c>
      <c r="D271" s="208"/>
      <c r="E271" s="365"/>
      <c r="F271" s="49"/>
      <c r="G271" s="49"/>
    </row>
    <row r="272" spans="1:7" s="54" customFormat="1" hidden="1" x14ac:dyDescent="0.2">
      <c r="A272" s="483">
        <v>260</v>
      </c>
      <c r="B272" s="216" t="s">
        <v>584</v>
      </c>
      <c r="C272" s="1031" t="s">
        <v>631</v>
      </c>
      <c r="D272" s="208"/>
      <c r="E272" s="365"/>
      <c r="F272" s="49"/>
      <c r="G272" s="49"/>
    </row>
    <row r="273" spans="1:7" s="54" customFormat="1" ht="25.5" hidden="1" x14ac:dyDescent="0.2">
      <c r="A273" s="483">
        <v>261</v>
      </c>
      <c r="B273" s="216" t="s">
        <v>586</v>
      </c>
      <c r="C273" s="1031" t="s">
        <v>632</v>
      </c>
      <c r="D273" s="208"/>
      <c r="E273" s="365"/>
      <c r="F273" s="49"/>
      <c r="G273" s="49"/>
    </row>
    <row r="274" spans="1:7" s="54" customFormat="1" hidden="1" x14ac:dyDescent="0.2">
      <c r="A274" s="483">
        <v>262</v>
      </c>
      <c r="B274" s="216" t="s">
        <v>588</v>
      </c>
      <c r="C274" s="1031" t="s">
        <v>633</v>
      </c>
      <c r="D274" s="208"/>
      <c r="E274" s="365"/>
      <c r="F274" s="49"/>
      <c r="G274" s="49"/>
    </row>
    <row r="275" spans="1:7" s="54" customFormat="1" hidden="1" x14ac:dyDescent="0.2">
      <c r="A275" s="483">
        <v>263</v>
      </c>
      <c r="B275" s="216" t="s">
        <v>590</v>
      </c>
      <c r="C275" s="1031" t="s">
        <v>634</v>
      </c>
      <c r="D275" s="208"/>
      <c r="E275" s="365"/>
      <c r="F275" s="49"/>
      <c r="G275" s="49"/>
    </row>
    <row r="276" spans="1:7" x14ac:dyDescent="0.2">
      <c r="A276" s="443">
        <v>264</v>
      </c>
      <c r="B276" s="197" t="s">
        <v>1711</v>
      </c>
      <c r="C276" s="1032" t="s">
        <v>636</v>
      </c>
      <c r="D276" s="237"/>
      <c r="E276" s="465"/>
    </row>
    <row r="277" spans="1:7" s="54" customFormat="1" hidden="1" x14ac:dyDescent="0.2">
      <c r="A277" s="483">
        <v>265</v>
      </c>
      <c r="B277" s="340" t="s">
        <v>594</v>
      </c>
      <c r="C277" s="339" t="s">
        <v>637</v>
      </c>
      <c r="D277" s="208"/>
      <c r="E277" s="365"/>
      <c r="F277" s="49"/>
      <c r="G277" s="49"/>
    </row>
    <row r="278" spans="1:7" s="54" customFormat="1" hidden="1" x14ac:dyDescent="0.2">
      <c r="A278" s="483">
        <v>266</v>
      </c>
      <c r="B278" s="340" t="s">
        <v>596</v>
      </c>
      <c r="C278" s="339" t="s">
        <v>638</v>
      </c>
      <c r="D278" s="208"/>
      <c r="E278" s="365"/>
      <c r="F278" s="49"/>
      <c r="G278" s="49"/>
    </row>
    <row r="279" spans="1:7" s="54" customFormat="1" hidden="1" x14ac:dyDescent="0.2">
      <c r="A279" s="483">
        <v>267</v>
      </c>
      <c r="B279" s="340" t="s">
        <v>598</v>
      </c>
      <c r="C279" s="339" t="s">
        <v>639</v>
      </c>
      <c r="D279" s="208"/>
      <c r="E279" s="365"/>
      <c r="F279" s="49"/>
      <c r="G279" s="49"/>
    </row>
    <row r="280" spans="1:7" s="54" customFormat="1" hidden="1" x14ac:dyDescent="0.2">
      <c r="A280" s="483">
        <v>268</v>
      </c>
      <c r="B280" s="340" t="s">
        <v>600</v>
      </c>
      <c r="C280" s="339" t="s">
        <v>640</v>
      </c>
      <c r="D280" s="208"/>
      <c r="E280" s="365"/>
      <c r="F280" s="49"/>
      <c r="G280" s="49"/>
    </row>
    <row r="281" spans="1:7" s="54" customFormat="1" hidden="1" x14ac:dyDescent="0.2">
      <c r="A281" s="483">
        <v>269</v>
      </c>
      <c r="B281" s="340" t="s">
        <v>602</v>
      </c>
      <c r="C281" s="339" t="s">
        <v>641</v>
      </c>
      <c r="D281" s="208"/>
      <c r="E281" s="365"/>
      <c r="F281" s="49"/>
      <c r="G281" s="49"/>
    </row>
    <row r="282" spans="1:7" s="54" customFormat="1" hidden="1" x14ac:dyDescent="0.2">
      <c r="A282" s="483">
        <v>270</v>
      </c>
      <c r="B282" s="340" t="s">
        <v>604</v>
      </c>
      <c r="C282" s="339" t="s">
        <v>642</v>
      </c>
      <c r="D282" s="208"/>
      <c r="E282" s="365"/>
      <c r="F282" s="49"/>
      <c r="G282" s="49"/>
    </row>
    <row r="283" spans="1:7" s="54" customFormat="1" hidden="1" x14ac:dyDescent="0.2">
      <c r="A283" s="483">
        <v>271</v>
      </c>
      <c r="B283" s="340" t="s">
        <v>606</v>
      </c>
      <c r="C283" s="339" t="s">
        <v>643</v>
      </c>
      <c r="D283" s="208"/>
      <c r="E283" s="365"/>
      <c r="F283" s="49"/>
      <c r="G283" s="49"/>
    </row>
    <row r="284" spans="1:7" s="54" customFormat="1" hidden="1" x14ac:dyDescent="0.2">
      <c r="A284" s="483">
        <v>272</v>
      </c>
      <c r="B284" s="340" t="s">
        <v>608</v>
      </c>
      <c r="C284" s="339" t="s">
        <v>644</v>
      </c>
      <c r="D284" s="208"/>
      <c r="E284" s="365"/>
      <c r="F284" s="49"/>
      <c r="G284" s="49"/>
    </row>
    <row r="285" spans="1:7" s="54" customFormat="1" hidden="1" x14ac:dyDescent="0.2">
      <c r="A285" s="483">
        <v>273</v>
      </c>
      <c r="B285" s="340" t="s">
        <v>610</v>
      </c>
      <c r="C285" s="339" t="s">
        <v>645</v>
      </c>
      <c r="D285" s="208"/>
      <c r="E285" s="365"/>
      <c r="F285" s="49"/>
      <c r="G285" s="49"/>
    </row>
    <row r="286" spans="1:7" s="54" customFormat="1" hidden="1" x14ac:dyDescent="0.2">
      <c r="A286" s="483">
        <v>274</v>
      </c>
      <c r="B286" s="340" t="s">
        <v>612</v>
      </c>
      <c r="C286" s="339" t="s">
        <v>646</v>
      </c>
      <c r="D286" s="208"/>
      <c r="E286" s="365"/>
      <c r="F286" s="49"/>
      <c r="G286" s="49"/>
    </row>
    <row r="287" spans="1:7" s="54" customFormat="1" hidden="1" x14ac:dyDescent="0.2">
      <c r="A287" s="483">
        <v>275</v>
      </c>
      <c r="B287" s="340" t="s">
        <v>614</v>
      </c>
      <c r="C287" s="339" t="s">
        <v>647</v>
      </c>
      <c r="D287" s="208"/>
      <c r="E287" s="365"/>
      <c r="F287" s="49"/>
      <c r="G287" s="49"/>
    </row>
    <row r="288" spans="1:7" ht="27.75" customHeight="1" thickBot="1" x14ac:dyDescent="0.25">
      <c r="A288" s="449">
        <v>276</v>
      </c>
      <c r="B288" s="464" t="s">
        <v>648</v>
      </c>
      <c r="C288" s="875" t="s">
        <v>649</v>
      </c>
      <c r="D288" s="452">
        <f>SUM(D263:D276)</f>
        <v>0</v>
      </c>
      <c r="E288" s="453">
        <f>SUM(E263:E276)</f>
        <v>0</v>
      </c>
    </row>
    <row r="289" spans="1:7" s="54" customFormat="1" ht="14.25" thickTop="1" thickBot="1" x14ac:dyDescent="0.25">
      <c r="A289" s="74"/>
      <c r="B289" s="75"/>
      <c r="C289" s="179"/>
      <c r="D289" s="70"/>
      <c r="E289" s="168"/>
      <c r="F289" s="49"/>
      <c r="G289" s="49"/>
    </row>
    <row r="290" spans="1:7" ht="26.45" customHeight="1" thickTop="1" thickBot="1" x14ac:dyDescent="0.25">
      <c r="A290" s="454">
        <v>277</v>
      </c>
      <c r="B290" s="455" t="s">
        <v>726</v>
      </c>
      <c r="C290" s="899" t="s">
        <v>651</v>
      </c>
      <c r="D290" s="900">
        <f>SUM(D49,D86,D194,D224,D234,D261,D288)</f>
        <v>12617450</v>
      </c>
      <c r="E290" s="901">
        <f>SUM(E49,E86,E194,E224,E234,E261,E288)</f>
        <v>6881000</v>
      </c>
    </row>
    <row r="291" spans="1:7" s="54" customFormat="1" ht="14.25" thickTop="1" thickBot="1" x14ac:dyDescent="0.25">
      <c r="A291" s="69"/>
      <c r="B291" s="71"/>
      <c r="C291" s="176"/>
      <c r="D291" s="73"/>
      <c r="E291" s="93"/>
      <c r="F291" s="49"/>
      <c r="G291" s="49"/>
    </row>
    <row r="292" spans="1:7" ht="26.1" customHeight="1" thickTop="1" x14ac:dyDescent="0.2">
      <c r="A292" s="434"/>
      <c r="B292" s="435" t="s">
        <v>652</v>
      </c>
      <c r="C292" s="967" t="s">
        <v>653</v>
      </c>
      <c r="D292" s="437"/>
      <c r="E292" s="438"/>
    </row>
    <row r="293" spans="1:7" ht="26.1" customHeight="1" x14ac:dyDescent="0.2">
      <c r="A293" s="439"/>
      <c r="B293" s="223" t="s">
        <v>654</v>
      </c>
      <c r="C293" s="338" t="s">
        <v>655</v>
      </c>
      <c r="D293" s="224"/>
      <c r="E293" s="428"/>
    </row>
    <row r="294" spans="1:7" ht="26.1" customHeight="1" x14ac:dyDescent="0.2">
      <c r="A294" s="439"/>
      <c r="B294" s="223" t="s">
        <v>656</v>
      </c>
      <c r="C294" s="338" t="s">
        <v>657</v>
      </c>
      <c r="D294" s="218"/>
      <c r="E294" s="440"/>
    </row>
    <row r="295" spans="1:7" ht="39" hidden="1" customHeight="1" x14ac:dyDescent="0.2">
      <c r="A295" s="968"/>
      <c r="B295" s="216" t="s">
        <v>658</v>
      </c>
      <c r="C295" s="339" t="s">
        <v>659</v>
      </c>
      <c r="D295" s="341"/>
      <c r="E295" s="969"/>
    </row>
    <row r="296" spans="1:7" ht="25.5" hidden="1" x14ac:dyDescent="0.2">
      <c r="A296" s="968"/>
      <c r="B296" s="216" t="s">
        <v>660</v>
      </c>
      <c r="C296" s="339" t="s">
        <v>661</v>
      </c>
      <c r="D296" s="341"/>
      <c r="E296" s="969"/>
    </row>
    <row r="297" spans="1:7" x14ac:dyDescent="0.2">
      <c r="A297" s="439"/>
      <c r="B297" s="221" t="s">
        <v>662</v>
      </c>
      <c r="C297" s="338" t="s">
        <v>663</v>
      </c>
      <c r="D297" s="218"/>
      <c r="E297" s="440"/>
    </row>
    <row r="298" spans="1:7" x14ac:dyDescent="0.2">
      <c r="A298" s="439"/>
      <c r="B298" s="342" t="s">
        <v>664</v>
      </c>
      <c r="C298" s="338" t="s">
        <v>665</v>
      </c>
      <c r="D298" s="218"/>
      <c r="E298" s="440"/>
    </row>
    <row r="299" spans="1:7" hidden="1" x14ac:dyDescent="0.2">
      <c r="A299" s="441"/>
      <c r="B299" s="216" t="s">
        <v>666</v>
      </c>
      <c r="C299" s="339" t="s">
        <v>667</v>
      </c>
      <c r="D299" s="208"/>
      <c r="E299" s="365"/>
    </row>
    <row r="300" spans="1:7" hidden="1" x14ac:dyDescent="0.2">
      <c r="A300" s="441"/>
      <c r="B300" s="216" t="s">
        <v>668</v>
      </c>
      <c r="C300" s="339" t="s">
        <v>669</v>
      </c>
      <c r="D300" s="208"/>
      <c r="E300" s="970"/>
    </row>
    <row r="301" spans="1:7" x14ac:dyDescent="0.2">
      <c r="A301" s="439"/>
      <c r="B301" s="223" t="s">
        <v>670</v>
      </c>
      <c r="C301" s="338" t="s">
        <v>671</v>
      </c>
      <c r="D301" s="224"/>
      <c r="E301" s="971"/>
    </row>
    <row r="302" spans="1:7" x14ac:dyDescent="0.2">
      <c r="A302" s="439"/>
      <c r="B302" s="223" t="s">
        <v>672</v>
      </c>
      <c r="C302" s="338" t="s">
        <v>673</v>
      </c>
      <c r="D302" s="224"/>
      <c r="E302" s="971"/>
    </row>
    <row r="303" spans="1:7" x14ac:dyDescent="0.2">
      <c r="A303" s="439"/>
      <c r="B303" s="223" t="s">
        <v>674</v>
      </c>
      <c r="C303" s="338" t="s">
        <v>675</v>
      </c>
      <c r="D303" s="224"/>
      <c r="E303" s="971"/>
    </row>
    <row r="304" spans="1:7" x14ac:dyDescent="0.2">
      <c r="A304" s="439"/>
      <c r="B304" s="343" t="s">
        <v>676</v>
      </c>
      <c r="C304" s="338" t="s">
        <v>677</v>
      </c>
      <c r="D304" s="218"/>
      <c r="E304" s="440"/>
    </row>
    <row r="305" spans="1:7" x14ac:dyDescent="0.2">
      <c r="A305" s="439"/>
      <c r="B305" s="342" t="s">
        <v>678</v>
      </c>
      <c r="C305" s="338" t="s">
        <v>679</v>
      </c>
      <c r="D305" s="218">
        <f>SUM(D306:D307)</f>
        <v>9537000</v>
      </c>
      <c r="E305" s="440">
        <f>SUM(E306:E307)</f>
        <v>10821000</v>
      </c>
    </row>
    <row r="306" spans="1:7" s="189" customFormat="1" x14ac:dyDescent="0.2">
      <c r="A306" s="441"/>
      <c r="B306" s="229" t="s">
        <v>680</v>
      </c>
      <c r="C306" s="339" t="s">
        <v>681</v>
      </c>
      <c r="D306" s="208">
        <v>9537000</v>
      </c>
      <c r="E306" s="365">
        <v>10821000</v>
      </c>
      <c r="F306" s="188"/>
      <c r="G306" s="188"/>
    </row>
    <row r="307" spans="1:7" s="189" customFormat="1" x14ac:dyDescent="0.2">
      <c r="A307" s="441"/>
      <c r="B307" s="229" t="s">
        <v>682</v>
      </c>
      <c r="C307" s="339" t="s">
        <v>683</v>
      </c>
      <c r="D307" s="208"/>
      <c r="E307" s="365"/>
      <c r="F307" s="188"/>
      <c r="G307" s="188"/>
    </row>
    <row r="308" spans="1:7" x14ac:dyDescent="0.2">
      <c r="A308" s="439"/>
      <c r="B308" s="343" t="s">
        <v>684</v>
      </c>
      <c r="C308" s="338" t="s">
        <v>685</v>
      </c>
      <c r="D308" s="224"/>
      <c r="E308" s="428"/>
    </row>
    <row r="309" spans="1:7" x14ac:dyDescent="0.2">
      <c r="A309" s="439"/>
      <c r="B309" s="343" t="s">
        <v>686</v>
      </c>
      <c r="C309" s="338" t="s">
        <v>687</v>
      </c>
      <c r="D309" s="224"/>
      <c r="E309" s="428"/>
    </row>
    <row r="310" spans="1:7" x14ac:dyDescent="0.2">
      <c r="A310" s="439"/>
      <c r="B310" s="343" t="s">
        <v>688</v>
      </c>
      <c r="C310" s="338" t="s">
        <v>689</v>
      </c>
      <c r="D310" s="224">
        <f>SUM(D666-D290-D305)</f>
        <v>230647002</v>
      </c>
      <c r="E310" s="428">
        <f>SUM(E666-E290-E305)</f>
        <v>248377820</v>
      </c>
    </row>
    <row r="311" spans="1:7" x14ac:dyDescent="0.2">
      <c r="A311" s="439"/>
      <c r="B311" s="343" t="s">
        <v>690</v>
      </c>
      <c r="C311" s="338" t="s">
        <v>691</v>
      </c>
      <c r="D311" s="224"/>
      <c r="E311" s="428"/>
    </row>
    <row r="312" spans="1:7" x14ac:dyDescent="0.2">
      <c r="A312" s="439"/>
      <c r="B312" s="343" t="s">
        <v>692</v>
      </c>
      <c r="C312" s="338" t="s">
        <v>693</v>
      </c>
      <c r="D312" s="218"/>
      <c r="E312" s="440"/>
    </row>
    <row r="313" spans="1:7" x14ac:dyDescent="0.2">
      <c r="A313" s="439"/>
      <c r="B313" s="223" t="s">
        <v>694</v>
      </c>
      <c r="C313" s="338" t="s">
        <v>695</v>
      </c>
      <c r="D313" s="224"/>
      <c r="E313" s="428"/>
    </row>
    <row r="314" spans="1:7" x14ac:dyDescent="0.2">
      <c r="A314" s="439"/>
      <c r="B314" s="223" t="s">
        <v>696</v>
      </c>
      <c r="C314" s="338" t="s">
        <v>697</v>
      </c>
      <c r="D314" s="224"/>
      <c r="E314" s="428"/>
    </row>
    <row r="315" spans="1:7" x14ac:dyDescent="0.2">
      <c r="A315" s="439"/>
      <c r="B315" s="343" t="s">
        <v>698</v>
      </c>
      <c r="C315" s="338" t="s">
        <v>699</v>
      </c>
      <c r="D315" s="224"/>
      <c r="E315" s="428"/>
    </row>
    <row r="316" spans="1:7" x14ac:dyDescent="0.2">
      <c r="A316" s="443"/>
      <c r="B316" s="200" t="s">
        <v>700</v>
      </c>
      <c r="C316" s="1032" t="s">
        <v>701</v>
      </c>
      <c r="D316" s="231">
        <f>SUM(D297,D304,D305,D308,D309,D310,D311,D312,D315)</f>
        <v>240184002</v>
      </c>
      <c r="E316" s="446">
        <f>SUM(E297,E304,E305,E308,E309,E310,E311,E312,E315)</f>
        <v>259198820</v>
      </c>
    </row>
    <row r="317" spans="1:7" hidden="1" x14ac:dyDescent="0.2">
      <c r="A317" s="895"/>
      <c r="B317" s="288" t="s">
        <v>702</v>
      </c>
      <c r="C317" s="1033" t="s">
        <v>703</v>
      </c>
      <c r="D317" s="5"/>
      <c r="E317" s="872"/>
    </row>
    <row r="318" spans="1:7" ht="26.1" hidden="1" customHeight="1" x14ac:dyDescent="0.2">
      <c r="A318" s="895"/>
      <c r="B318" s="308" t="s">
        <v>704</v>
      </c>
      <c r="C318" s="1033" t="s">
        <v>705</v>
      </c>
      <c r="D318" s="5"/>
      <c r="E318" s="872"/>
    </row>
    <row r="319" spans="1:7" hidden="1" x14ac:dyDescent="0.2">
      <c r="A319" s="895"/>
      <c r="B319" s="288" t="s">
        <v>706</v>
      </c>
      <c r="C319" s="1033" t="s">
        <v>707</v>
      </c>
      <c r="D319" s="5"/>
      <c r="E319" s="872"/>
    </row>
    <row r="320" spans="1:7" ht="25.5" hidden="1" x14ac:dyDescent="0.2">
      <c r="A320" s="895"/>
      <c r="B320" s="308" t="s">
        <v>708</v>
      </c>
      <c r="C320" s="1033" t="s">
        <v>709</v>
      </c>
      <c r="D320" s="5"/>
      <c r="E320" s="872"/>
    </row>
    <row r="321" spans="1:7" hidden="1" x14ac:dyDescent="0.2">
      <c r="A321" s="895"/>
      <c r="B321" s="308" t="s">
        <v>710</v>
      </c>
      <c r="C321" s="1033" t="s">
        <v>711</v>
      </c>
      <c r="D321" s="5"/>
      <c r="E321" s="872"/>
    </row>
    <row r="322" spans="1:7" x14ac:dyDescent="0.2">
      <c r="A322" s="443"/>
      <c r="B322" s="200" t="s">
        <v>712</v>
      </c>
      <c r="C322" s="1032" t="s">
        <v>713</v>
      </c>
      <c r="D322" s="237"/>
      <c r="E322" s="465"/>
    </row>
    <row r="323" spans="1:7" x14ac:dyDescent="0.2">
      <c r="A323" s="443"/>
      <c r="B323" s="219" t="s">
        <v>714</v>
      </c>
      <c r="C323" s="1032" t="s">
        <v>715</v>
      </c>
      <c r="D323" s="231"/>
      <c r="E323" s="444"/>
    </row>
    <row r="324" spans="1:7" ht="26.1" customHeight="1" x14ac:dyDescent="0.2">
      <c r="A324" s="443"/>
      <c r="B324" s="200" t="s">
        <v>716</v>
      </c>
      <c r="C324" s="1032" t="s">
        <v>717</v>
      </c>
      <c r="D324" s="237"/>
      <c r="E324" s="465"/>
    </row>
    <row r="325" spans="1:7" ht="25.5" hidden="1" x14ac:dyDescent="0.2">
      <c r="A325" s="447"/>
      <c r="B325" s="287" t="s">
        <v>718</v>
      </c>
      <c r="C325" s="302" t="s">
        <v>719</v>
      </c>
      <c r="D325" s="238"/>
      <c r="E325" s="466"/>
    </row>
    <row r="326" spans="1:7" ht="65.099999999999994" hidden="1" customHeight="1" x14ac:dyDescent="0.2">
      <c r="A326" s="447"/>
      <c r="B326" s="287" t="s">
        <v>720</v>
      </c>
      <c r="C326" s="302" t="s">
        <v>721</v>
      </c>
      <c r="D326" s="238"/>
      <c r="E326" s="466"/>
    </row>
    <row r="327" spans="1:7" hidden="1" x14ac:dyDescent="0.2">
      <c r="A327" s="447"/>
      <c r="B327" s="287" t="s">
        <v>722</v>
      </c>
      <c r="C327" s="302" t="s">
        <v>723</v>
      </c>
      <c r="D327" s="238"/>
      <c r="E327" s="466"/>
    </row>
    <row r="328" spans="1:7" s="174" customFormat="1" ht="26.25" customHeight="1" thickBot="1" x14ac:dyDescent="0.25">
      <c r="A328" s="449"/>
      <c r="B328" s="450" t="s">
        <v>724</v>
      </c>
      <c r="C328" s="875" t="s">
        <v>725</v>
      </c>
      <c r="D328" s="452">
        <f>SUM(D316:D327)</f>
        <v>240184002</v>
      </c>
      <c r="E328" s="453">
        <f>SUM(E316:E327)</f>
        <v>259198820</v>
      </c>
      <c r="F328" s="173"/>
      <c r="G328" s="173"/>
    </row>
    <row r="329" spans="1:7" s="54" customFormat="1" ht="14.25" thickTop="1" thickBot="1" x14ac:dyDescent="0.25">
      <c r="A329" s="77"/>
      <c r="B329" s="71"/>
      <c r="C329" s="176"/>
      <c r="D329" s="78"/>
      <c r="E329" s="93"/>
      <c r="F329" s="49"/>
      <c r="G329" s="49"/>
    </row>
    <row r="330" spans="1:7" s="174" customFormat="1" ht="26.25" customHeight="1" thickTop="1" thickBot="1" x14ac:dyDescent="0.25">
      <c r="A330" s="429"/>
      <c r="B330" s="430" t="s">
        <v>726</v>
      </c>
      <c r="C330" s="899" t="s">
        <v>727</v>
      </c>
      <c r="D330" s="911">
        <f>SUM(D290+D328)</f>
        <v>252801452</v>
      </c>
      <c r="E330" s="912">
        <f>SUM(E290+E328)</f>
        <v>266079820</v>
      </c>
      <c r="F330" s="173"/>
      <c r="G330" s="173"/>
    </row>
    <row r="331" spans="1:7" ht="39" customHeight="1" thickTop="1" thickBot="1" x14ac:dyDescent="0.25"/>
    <row r="332" spans="1:7" ht="13.5" thickTop="1" x14ac:dyDescent="0.2">
      <c r="A332" s="913" t="s">
        <v>729</v>
      </c>
      <c r="B332" s="914" t="s">
        <v>730</v>
      </c>
      <c r="C332" s="915" t="s">
        <v>731</v>
      </c>
      <c r="D332" s="916">
        <v>129582156</v>
      </c>
      <c r="E332" s="917">
        <v>131747941</v>
      </c>
    </row>
    <row r="333" spans="1:7" x14ac:dyDescent="0.2">
      <c r="A333" s="918" t="s">
        <v>732</v>
      </c>
      <c r="B333" s="310" t="s">
        <v>733</v>
      </c>
      <c r="C333" s="27" t="s">
        <v>734</v>
      </c>
      <c r="D333" s="311">
        <v>10230000</v>
      </c>
      <c r="E333" s="919">
        <v>5750752</v>
      </c>
    </row>
    <row r="334" spans="1:7" x14ac:dyDescent="0.2">
      <c r="A334" s="918" t="s">
        <v>735</v>
      </c>
      <c r="B334" s="310" t="s">
        <v>736</v>
      </c>
      <c r="C334" s="27" t="s">
        <v>737</v>
      </c>
      <c r="D334" s="311">
        <v>400000</v>
      </c>
      <c r="E334" s="919">
        <v>10855188</v>
      </c>
    </row>
    <row r="335" spans="1:7" x14ac:dyDescent="0.2">
      <c r="A335" s="918" t="s">
        <v>738</v>
      </c>
      <c r="B335" s="310" t="s">
        <v>739</v>
      </c>
      <c r="C335" s="27" t="s">
        <v>740</v>
      </c>
      <c r="D335" s="311">
        <v>5000000</v>
      </c>
      <c r="E335" s="919">
        <v>0</v>
      </c>
    </row>
    <row r="336" spans="1:7" x14ac:dyDescent="0.2">
      <c r="A336" s="918" t="s">
        <v>741</v>
      </c>
      <c r="B336" s="310" t="s">
        <v>742</v>
      </c>
      <c r="C336" s="27" t="s">
        <v>743</v>
      </c>
      <c r="D336" s="311"/>
      <c r="E336" s="919"/>
    </row>
    <row r="337" spans="1:7" x14ac:dyDescent="0.2">
      <c r="A337" s="918" t="s">
        <v>744</v>
      </c>
      <c r="B337" s="310" t="s">
        <v>745</v>
      </c>
      <c r="C337" s="27" t="s">
        <v>746</v>
      </c>
      <c r="D337" s="311">
        <v>9058851</v>
      </c>
      <c r="E337" s="892">
        <v>6717080</v>
      </c>
    </row>
    <row r="338" spans="1:7" x14ac:dyDescent="0.2">
      <c r="A338" s="918" t="s">
        <v>747</v>
      </c>
      <c r="B338" s="310" t="s">
        <v>748</v>
      </c>
      <c r="C338" s="27" t="s">
        <v>749</v>
      </c>
      <c r="D338" s="311">
        <v>8380020</v>
      </c>
      <c r="E338" s="919">
        <v>8182150</v>
      </c>
    </row>
    <row r="339" spans="1:7" x14ac:dyDescent="0.2">
      <c r="A339" s="918" t="s">
        <v>750</v>
      </c>
      <c r="B339" s="310" t="s">
        <v>751</v>
      </c>
      <c r="C339" s="27" t="s">
        <v>752</v>
      </c>
      <c r="D339" s="311"/>
      <c r="E339" s="892"/>
    </row>
    <row r="340" spans="1:7" x14ac:dyDescent="0.2">
      <c r="A340" s="918" t="s">
        <v>753</v>
      </c>
      <c r="B340" s="310" t="s">
        <v>754</v>
      </c>
      <c r="C340" s="27" t="s">
        <v>755</v>
      </c>
      <c r="D340" s="311">
        <v>1082400</v>
      </c>
      <c r="E340" s="919">
        <v>864799</v>
      </c>
    </row>
    <row r="341" spans="1:7" x14ac:dyDescent="0.2">
      <c r="A341" s="918" t="s">
        <v>756</v>
      </c>
      <c r="B341" s="310" t="s">
        <v>757</v>
      </c>
      <c r="C341" s="27" t="s">
        <v>758</v>
      </c>
      <c r="D341" s="311"/>
      <c r="E341" s="919"/>
    </row>
    <row r="342" spans="1:7" x14ac:dyDescent="0.2">
      <c r="A342" s="918" t="s">
        <v>75</v>
      </c>
      <c r="B342" s="310" t="s">
        <v>759</v>
      </c>
      <c r="C342" s="27" t="s">
        <v>760</v>
      </c>
      <c r="D342" s="311"/>
      <c r="E342" s="919"/>
    </row>
    <row r="343" spans="1:7" x14ac:dyDescent="0.2">
      <c r="A343" s="918" t="s">
        <v>78</v>
      </c>
      <c r="B343" s="310" t="s">
        <v>761</v>
      </c>
      <c r="C343" s="27" t="s">
        <v>762</v>
      </c>
      <c r="D343" s="311"/>
      <c r="E343" s="919"/>
    </row>
    <row r="344" spans="1:7" x14ac:dyDescent="0.2">
      <c r="A344" s="918" t="s">
        <v>81</v>
      </c>
      <c r="B344" s="310" t="s">
        <v>1200</v>
      </c>
      <c r="C344" s="27" t="s">
        <v>763</v>
      </c>
      <c r="D344" s="311"/>
      <c r="E344" s="919">
        <v>2936099</v>
      </c>
    </row>
    <row r="345" spans="1:7" x14ac:dyDescent="0.2">
      <c r="A345" s="920" t="s">
        <v>84</v>
      </c>
      <c r="B345" s="312" t="s">
        <v>764</v>
      </c>
      <c r="C345" s="26" t="s">
        <v>765</v>
      </c>
      <c r="D345" s="9"/>
      <c r="E345" s="893"/>
    </row>
    <row r="346" spans="1:7" x14ac:dyDescent="0.2">
      <c r="A346" s="362" t="s">
        <v>87</v>
      </c>
      <c r="B346" s="247" t="s">
        <v>1674</v>
      </c>
      <c r="C346" s="247" t="s">
        <v>766</v>
      </c>
      <c r="D346" s="248">
        <f>SUM(D332:D345)</f>
        <v>163733427</v>
      </c>
      <c r="E346" s="248">
        <f>SUM(E332:E345)</f>
        <v>167054009</v>
      </c>
    </row>
    <row r="347" spans="1:7" x14ac:dyDescent="0.2">
      <c r="A347" s="918" t="s">
        <v>90</v>
      </c>
      <c r="B347" s="310" t="s">
        <v>767</v>
      </c>
      <c r="C347" s="27" t="s">
        <v>768</v>
      </c>
      <c r="D347" s="311"/>
      <c r="E347" s="919"/>
    </row>
    <row r="348" spans="1:7" ht="25.5" x14ac:dyDescent="0.2">
      <c r="A348" s="918" t="s">
        <v>93</v>
      </c>
      <c r="B348" s="310" t="s">
        <v>769</v>
      </c>
      <c r="C348" s="27" t="s">
        <v>770</v>
      </c>
      <c r="D348" s="311"/>
      <c r="E348" s="919">
        <v>561600</v>
      </c>
    </row>
    <row r="349" spans="1:7" x14ac:dyDescent="0.2">
      <c r="A349" s="918" t="s">
        <v>96</v>
      </c>
      <c r="B349" s="310" t="s">
        <v>771</v>
      </c>
      <c r="C349" s="27" t="s">
        <v>772</v>
      </c>
      <c r="D349" s="311"/>
      <c r="E349" s="919"/>
    </row>
    <row r="350" spans="1:7" x14ac:dyDescent="0.2">
      <c r="A350" s="362" t="s">
        <v>99</v>
      </c>
      <c r="B350" s="247" t="s">
        <v>1712</v>
      </c>
      <c r="C350" s="247" t="s">
        <v>773</v>
      </c>
      <c r="D350" s="344">
        <f>SUM(D347:D349)</f>
        <v>0</v>
      </c>
      <c r="E350" s="344">
        <f>SUM(E347:E349)</f>
        <v>561600</v>
      </c>
    </row>
    <row r="351" spans="1:7" ht="27.75" customHeight="1" thickBot="1" x14ac:dyDescent="0.25">
      <c r="A351" s="419" t="s">
        <v>102</v>
      </c>
      <c r="B351" s="370" t="s">
        <v>1429</v>
      </c>
      <c r="C351" s="370" t="s">
        <v>774</v>
      </c>
      <c r="D351" s="371">
        <f>SUM(D350,D346)</f>
        <v>163733427</v>
      </c>
      <c r="E351" s="371">
        <f>SUM(E350,E346)</f>
        <v>167615609</v>
      </c>
    </row>
    <row r="352" spans="1:7" s="172" customFormat="1" ht="14.25" thickTop="1" thickBot="1" x14ac:dyDescent="0.25">
      <c r="A352" s="92"/>
      <c r="B352" s="182"/>
      <c r="C352" s="94"/>
      <c r="D352" s="183"/>
      <c r="E352" s="183"/>
      <c r="F352" s="171"/>
      <c r="G352" s="171"/>
    </row>
    <row r="353" spans="1:7" ht="26.25" thickTop="1" x14ac:dyDescent="0.2">
      <c r="A353" s="357">
        <v>21</v>
      </c>
      <c r="B353" s="398" t="s">
        <v>1713</v>
      </c>
      <c r="C353" s="398" t="s">
        <v>775</v>
      </c>
      <c r="D353" s="420">
        <f>SUM(D354:D360)</f>
        <v>48130025</v>
      </c>
      <c r="E353" s="421">
        <v>48130025</v>
      </c>
    </row>
    <row r="354" spans="1:7" x14ac:dyDescent="0.2">
      <c r="A354" s="918">
        <v>22</v>
      </c>
      <c r="B354" s="6" t="s">
        <v>776</v>
      </c>
      <c r="C354" s="27" t="s">
        <v>777</v>
      </c>
      <c r="D354" s="345">
        <v>42750025</v>
      </c>
      <c r="E354" s="972">
        <v>42750025</v>
      </c>
    </row>
    <row r="355" spans="1:7" x14ac:dyDescent="0.2">
      <c r="A355" s="918">
        <v>23</v>
      </c>
      <c r="B355" s="6" t="s">
        <v>298</v>
      </c>
      <c r="C355" s="27" t="s">
        <v>778</v>
      </c>
      <c r="D355" s="345">
        <v>1929000</v>
      </c>
      <c r="E355" s="972">
        <v>1929000</v>
      </c>
    </row>
    <row r="356" spans="1:7" x14ac:dyDescent="0.2">
      <c r="A356" s="918">
        <v>24</v>
      </c>
      <c r="B356" s="6" t="s">
        <v>274</v>
      </c>
      <c r="C356" s="27" t="s">
        <v>779</v>
      </c>
      <c r="D356" s="345"/>
      <c r="E356" s="972"/>
    </row>
    <row r="357" spans="1:7" x14ac:dyDescent="0.2">
      <c r="A357" s="918">
        <v>25</v>
      </c>
      <c r="B357" s="6" t="s">
        <v>300</v>
      </c>
      <c r="C357" s="27" t="s">
        <v>780</v>
      </c>
      <c r="D357" s="345">
        <v>1666000</v>
      </c>
      <c r="E357" s="972">
        <v>1301313</v>
      </c>
    </row>
    <row r="358" spans="1:7" x14ac:dyDescent="0.2">
      <c r="A358" s="918">
        <v>26</v>
      </c>
      <c r="B358" s="6" t="s">
        <v>781</v>
      </c>
      <c r="C358" s="27" t="s">
        <v>782</v>
      </c>
      <c r="D358" s="345"/>
      <c r="E358" s="972">
        <v>172260</v>
      </c>
    </row>
    <row r="359" spans="1:7" ht="29.1" customHeight="1" x14ac:dyDescent="0.2">
      <c r="A359" s="918">
        <v>27</v>
      </c>
      <c r="B359" s="6" t="s">
        <v>783</v>
      </c>
      <c r="C359" s="27" t="s">
        <v>784</v>
      </c>
      <c r="D359" s="345"/>
      <c r="E359" s="972"/>
    </row>
    <row r="360" spans="1:7" ht="13.5" thickBot="1" x14ac:dyDescent="0.25">
      <c r="A360" s="922">
        <v>28</v>
      </c>
      <c r="B360" s="923" t="s">
        <v>785</v>
      </c>
      <c r="C360" s="924" t="s">
        <v>786</v>
      </c>
      <c r="D360" s="973">
        <v>1785000</v>
      </c>
      <c r="E360" s="974">
        <v>1404445</v>
      </c>
    </row>
    <row r="361" spans="1:7" s="172" customFormat="1" ht="14.25" thickTop="1" thickBot="1" x14ac:dyDescent="0.25">
      <c r="A361" s="94"/>
      <c r="B361" s="93"/>
      <c r="C361" s="94"/>
      <c r="D361" s="183"/>
      <c r="E361" s="183"/>
      <c r="F361" s="171"/>
      <c r="G361" s="171"/>
    </row>
    <row r="362" spans="1:7" ht="13.5" thickTop="1" x14ac:dyDescent="0.2">
      <c r="A362" s="913" t="s">
        <v>121</v>
      </c>
      <c r="B362" s="927" t="s">
        <v>787</v>
      </c>
      <c r="C362" s="915" t="s">
        <v>788</v>
      </c>
      <c r="D362" s="916">
        <v>2200000</v>
      </c>
      <c r="E362" s="917">
        <v>244305</v>
      </c>
    </row>
    <row r="363" spans="1:7" x14ac:dyDescent="0.2">
      <c r="A363" s="918" t="s">
        <v>123</v>
      </c>
      <c r="B363" s="7" t="s">
        <v>789</v>
      </c>
      <c r="C363" s="27" t="s">
        <v>790</v>
      </c>
      <c r="D363" s="311">
        <v>1630000</v>
      </c>
      <c r="E363" s="919">
        <v>2563470</v>
      </c>
    </row>
    <row r="364" spans="1:7" x14ac:dyDescent="0.2">
      <c r="A364" s="918" t="s">
        <v>125</v>
      </c>
      <c r="B364" s="7" t="s">
        <v>791</v>
      </c>
      <c r="C364" s="27" t="s">
        <v>792</v>
      </c>
      <c r="D364" s="311"/>
      <c r="E364" s="919"/>
    </row>
    <row r="365" spans="1:7" x14ac:dyDescent="0.2">
      <c r="A365" s="362" t="s">
        <v>793</v>
      </c>
      <c r="B365" s="152" t="s">
        <v>1431</v>
      </c>
      <c r="C365" s="247" t="s">
        <v>794</v>
      </c>
      <c r="D365" s="248">
        <f>SUM(D362:D364)</f>
        <v>3830000</v>
      </c>
      <c r="E365" s="416">
        <f>SUM(E362:E364)</f>
        <v>2807775</v>
      </c>
    </row>
    <row r="366" spans="1:7" x14ac:dyDescent="0.2">
      <c r="A366" s="918" t="s">
        <v>129</v>
      </c>
      <c r="B366" s="7" t="s">
        <v>795</v>
      </c>
      <c r="C366" s="27" t="s">
        <v>796</v>
      </c>
      <c r="D366" s="311"/>
      <c r="E366" s="919"/>
    </row>
    <row r="367" spans="1:7" x14ac:dyDescent="0.2">
      <c r="A367" s="918" t="s">
        <v>131</v>
      </c>
      <c r="B367" s="7" t="s">
        <v>797</v>
      </c>
      <c r="C367" s="27" t="s">
        <v>798</v>
      </c>
      <c r="D367" s="311">
        <v>400000</v>
      </c>
      <c r="E367" s="919">
        <v>0</v>
      </c>
    </row>
    <row r="368" spans="1:7" x14ac:dyDescent="0.2">
      <c r="A368" s="362" t="s">
        <v>133</v>
      </c>
      <c r="B368" s="152" t="s">
        <v>1432</v>
      </c>
      <c r="C368" s="247" t="s">
        <v>799</v>
      </c>
      <c r="D368" s="248">
        <f>SUM(D366:D367)</f>
        <v>400000</v>
      </c>
      <c r="E368" s="416">
        <f>SUM(E366:E367)</f>
        <v>0</v>
      </c>
    </row>
    <row r="369" spans="1:5" x14ac:dyDescent="0.2">
      <c r="A369" s="918" t="s">
        <v>135</v>
      </c>
      <c r="B369" s="7" t="s">
        <v>800</v>
      </c>
      <c r="C369" s="27" t="s">
        <v>801</v>
      </c>
      <c r="D369" s="311">
        <v>6200000</v>
      </c>
      <c r="E369" s="919">
        <v>8200000</v>
      </c>
    </row>
    <row r="370" spans="1:5" x14ac:dyDescent="0.2">
      <c r="A370" s="918" t="s">
        <v>137</v>
      </c>
      <c r="B370" s="7" t="s">
        <v>802</v>
      </c>
      <c r="C370" s="27" t="s">
        <v>803</v>
      </c>
      <c r="D370" s="311">
        <v>20158000</v>
      </c>
      <c r="E370" s="919">
        <v>24297561</v>
      </c>
    </row>
    <row r="371" spans="1:5" x14ac:dyDescent="0.2">
      <c r="A371" s="918" t="s">
        <v>142</v>
      </c>
      <c r="B371" s="7" t="s">
        <v>1714</v>
      </c>
      <c r="C371" s="27" t="s">
        <v>804</v>
      </c>
      <c r="D371" s="311">
        <v>0</v>
      </c>
      <c r="E371" s="928">
        <v>8661</v>
      </c>
    </row>
    <row r="372" spans="1:5" ht="25.5" x14ac:dyDescent="0.2">
      <c r="A372" s="920" t="s">
        <v>144</v>
      </c>
      <c r="B372" s="314" t="s">
        <v>805</v>
      </c>
      <c r="C372" s="315" t="s">
        <v>806</v>
      </c>
      <c r="D372" s="316"/>
      <c r="E372" s="929"/>
    </row>
    <row r="373" spans="1:5" x14ac:dyDescent="0.2">
      <c r="A373" s="918" t="s">
        <v>146</v>
      </c>
      <c r="B373" s="7" t="s">
        <v>807</v>
      </c>
      <c r="C373" s="27" t="s">
        <v>808</v>
      </c>
      <c r="D373" s="311">
        <v>630000</v>
      </c>
      <c r="E373" s="919">
        <v>328617</v>
      </c>
    </row>
    <row r="374" spans="1:5" x14ac:dyDescent="0.2">
      <c r="A374" s="918" t="s">
        <v>148</v>
      </c>
      <c r="B374" s="7" t="s">
        <v>1627</v>
      </c>
      <c r="C374" s="27" t="s">
        <v>809</v>
      </c>
      <c r="D374" s="311"/>
      <c r="E374" s="928"/>
    </row>
    <row r="375" spans="1:5" x14ac:dyDescent="0.2">
      <c r="A375" s="920" t="s">
        <v>150</v>
      </c>
      <c r="B375" s="314" t="s">
        <v>810</v>
      </c>
      <c r="C375" s="26" t="s">
        <v>811</v>
      </c>
      <c r="D375" s="9"/>
      <c r="E375" s="893"/>
    </row>
    <row r="376" spans="1:5" x14ac:dyDescent="0.2">
      <c r="A376" s="918" t="s">
        <v>812</v>
      </c>
      <c r="B376" s="7" t="s">
        <v>813</v>
      </c>
      <c r="C376" s="27" t="s">
        <v>814</v>
      </c>
      <c r="D376" s="311">
        <v>100000</v>
      </c>
      <c r="E376" s="919">
        <v>319743</v>
      </c>
    </row>
    <row r="377" spans="1:5" x14ac:dyDescent="0.2">
      <c r="A377" s="918" t="s">
        <v>154</v>
      </c>
      <c r="B377" s="7" t="s">
        <v>815</v>
      </c>
      <c r="C377" s="27" t="s">
        <v>816</v>
      </c>
      <c r="D377" s="311">
        <v>1300000</v>
      </c>
      <c r="E377" s="919">
        <v>1127293</v>
      </c>
    </row>
    <row r="378" spans="1:5" x14ac:dyDescent="0.2">
      <c r="A378" s="362">
        <v>45</v>
      </c>
      <c r="B378" s="152" t="s">
        <v>1677</v>
      </c>
      <c r="C378" s="247" t="s">
        <v>817</v>
      </c>
      <c r="D378" s="248">
        <f>SUM(D369:D377)</f>
        <v>28388000</v>
      </c>
      <c r="E378" s="416">
        <f>SUM(E369:E377)</f>
        <v>34281875</v>
      </c>
    </row>
    <row r="379" spans="1:5" x14ac:dyDescent="0.2">
      <c r="A379" s="918">
        <v>46</v>
      </c>
      <c r="B379" s="7" t="s">
        <v>818</v>
      </c>
      <c r="C379" s="27" t="s">
        <v>819</v>
      </c>
      <c r="D379" s="311">
        <v>20000</v>
      </c>
      <c r="E379" s="919">
        <v>13724</v>
      </c>
    </row>
    <row r="380" spans="1:5" x14ac:dyDescent="0.2">
      <c r="A380" s="918">
        <v>47</v>
      </c>
      <c r="B380" s="7" t="s">
        <v>820</v>
      </c>
      <c r="C380" s="27" t="s">
        <v>821</v>
      </c>
      <c r="D380" s="311"/>
      <c r="E380" s="919"/>
    </row>
    <row r="381" spans="1:5" x14ac:dyDescent="0.2">
      <c r="A381" s="362">
        <v>48</v>
      </c>
      <c r="B381" s="152" t="s">
        <v>1434</v>
      </c>
      <c r="C381" s="247" t="s">
        <v>822</v>
      </c>
      <c r="D381" s="248">
        <f>SUM(D379:D380)</f>
        <v>20000</v>
      </c>
      <c r="E381" s="416">
        <f>SUM(E379:E380)</f>
        <v>13724</v>
      </c>
    </row>
    <row r="382" spans="1:5" x14ac:dyDescent="0.2">
      <c r="A382" s="918">
        <v>49</v>
      </c>
      <c r="B382" s="317" t="s">
        <v>823</v>
      </c>
      <c r="C382" s="27" t="s">
        <v>824</v>
      </c>
      <c r="D382" s="311">
        <v>8000000</v>
      </c>
      <c r="E382" s="919">
        <v>10000000</v>
      </c>
    </row>
    <row r="383" spans="1:5" x14ac:dyDescent="0.2">
      <c r="A383" s="918">
        <v>50</v>
      </c>
      <c r="B383" s="317" t="s">
        <v>825</v>
      </c>
      <c r="C383" s="27" t="s">
        <v>826</v>
      </c>
      <c r="D383" s="311"/>
      <c r="E383" s="919"/>
    </row>
    <row r="384" spans="1:5" x14ac:dyDescent="0.2">
      <c r="A384" s="918">
        <v>51</v>
      </c>
      <c r="B384" s="7" t="s">
        <v>1715</v>
      </c>
      <c r="C384" s="27" t="s">
        <v>827</v>
      </c>
      <c r="D384" s="311"/>
      <c r="E384" s="928"/>
    </row>
    <row r="385" spans="1:7" hidden="1" x14ac:dyDescent="0.2">
      <c r="A385" s="920">
        <v>52</v>
      </c>
      <c r="B385" s="318" t="s">
        <v>810</v>
      </c>
      <c r="C385" s="26" t="s">
        <v>828</v>
      </c>
      <c r="D385" s="9"/>
      <c r="E385" s="893"/>
    </row>
    <row r="386" spans="1:7" hidden="1" x14ac:dyDescent="0.2">
      <c r="A386" s="920">
        <v>53</v>
      </c>
      <c r="B386" s="318" t="s">
        <v>829</v>
      </c>
      <c r="C386" s="26" t="s">
        <v>828</v>
      </c>
      <c r="D386" s="9"/>
      <c r="E386" s="893"/>
    </row>
    <row r="387" spans="1:7" x14ac:dyDescent="0.2">
      <c r="A387" s="918">
        <v>54</v>
      </c>
      <c r="B387" s="7" t="s">
        <v>1678</v>
      </c>
      <c r="C387" s="27" t="s">
        <v>830</v>
      </c>
      <c r="D387" s="311"/>
      <c r="E387" s="928"/>
    </row>
    <row r="388" spans="1:7" hidden="1" x14ac:dyDescent="0.2">
      <c r="A388" s="920">
        <v>55</v>
      </c>
      <c r="B388" s="318" t="s">
        <v>831</v>
      </c>
      <c r="C388" s="26" t="s">
        <v>832</v>
      </c>
      <c r="D388" s="9"/>
      <c r="E388" s="893"/>
    </row>
    <row r="389" spans="1:7" ht="14.1" hidden="1" customHeight="1" x14ac:dyDescent="0.2">
      <c r="A389" s="920">
        <v>56</v>
      </c>
      <c r="B389" s="318" t="s">
        <v>833</v>
      </c>
      <c r="C389" s="26" t="s">
        <v>834</v>
      </c>
      <c r="D389" s="9"/>
      <c r="E389" s="893"/>
    </row>
    <row r="390" spans="1:7" hidden="1" x14ac:dyDescent="0.2">
      <c r="A390" s="920">
        <v>57</v>
      </c>
      <c r="B390" s="318" t="s">
        <v>835</v>
      </c>
      <c r="C390" s="26" t="s">
        <v>836</v>
      </c>
      <c r="D390" s="9"/>
      <c r="E390" s="893"/>
    </row>
    <row r="391" spans="1:7" x14ac:dyDescent="0.2">
      <c r="A391" s="918">
        <v>58</v>
      </c>
      <c r="B391" s="7" t="s">
        <v>837</v>
      </c>
      <c r="C391" s="27" t="s">
        <v>838</v>
      </c>
      <c r="D391" s="311">
        <v>300000</v>
      </c>
      <c r="E391" s="919">
        <v>140162</v>
      </c>
    </row>
    <row r="392" spans="1:7" ht="14.25" customHeight="1" x14ac:dyDescent="0.2">
      <c r="A392" s="362">
        <v>59</v>
      </c>
      <c r="B392" s="152" t="s">
        <v>1435</v>
      </c>
      <c r="C392" s="247" t="s">
        <v>839</v>
      </c>
      <c r="D392" s="248">
        <f>SUM(D382:D391)</f>
        <v>8300000</v>
      </c>
      <c r="E392" s="416">
        <f>SUM(E382:E391)</f>
        <v>10140162</v>
      </c>
    </row>
    <row r="393" spans="1:7" ht="27" customHeight="1" thickBot="1" x14ac:dyDescent="0.25">
      <c r="A393" s="419">
        <v>60</v>
      </c>
      <c r="B393" s="370" t="s">
        <v>1658</v>
      </c>
      <c r="C393" s="370" t="s">
        <v>840</v>
      </c>
      <c r="D393" s="371">
        <f>SUM(D365,D368,D378,D381,D392)</f>
        <v>40938000</v>
      </c>
      <c r="E393" s="372">
        <f>SUM(E392,E381,E378,E368,E365)</f>
        <v>47243536</v>
      </c>
    </row>
    <row r="394" spans="1:7" s="172" customFormat="1" ht="14.25" thickTop="1" thickBot="1" x14ac:dyDescent="0.25">
      <c r="A394" s="92"/>
      <c r="B394" s="182"/>
      <c r="C394" s="94"/>
      <c r="D394" s="183"/>
      <c r="E394" s="183"/>
      <c r="F394" s="171"/>
      <c r="G394" s="171"/>
    </row>
    <row r="395" spans="1:7" ht="13.5" thickTop="1" x14ac:dyDescent="0.2">
      <c r="A395" s="357">
        <v>61</v>
      </c>
      <c r="B395" s="397" t="s">
        <v>841</v>
      </c>
      <c r="C395" s="398" t="s">
        <v>842</v>
      </c>
      <c r="D395" s="399"/>
      <c r="E395" s="400"/>
    </row>
    <row r="396" spans="1:7" x14ac:dyDescent="0.2">
      <c r="A396" s="362">
        <v>62</v>
      </c>
      <c r="B396" s="269" t="s">
        <v>1465</v>
      </c>
      <c r="C396" s="323" t="s">
        <v>843</v>
      </c>
      <c r="D396" s="320"/>
      <c r="E396" s="401"/>
    </row>
    <row r="397" spans="1:7" s="54" customFormat="1" hidden="1" x14ac:dyDescent="0.2">
      <c r="A397" s="364">
        <v>63</v>
      </c>
      <c r="B397" s="321" t="s">
        <v>844</v>
      </c>
      <c r="C397" s="380" t="s">
        <v>845</v>
      </c>
      <c r="D397" s="322"/>
      <c r="E397" s="365"/>
      <c r="F397" s="49"/>
      <c r="G397" s="49"/>
    </row>
    <row r="398" spans="1:7" s="54" customFormat="1" hidden="1" x14ac:dyDescent="0.2">
      <c r="A398" s="364">
        <v>64</v>
      </c>
      <c r="B398" s="321" t="s">
        <v>846</v>
      </c>
      <c r="C398" s="380" t="s">
        <v>847</v>
      </c>
      <c r="D398" s="322"/>
      <c r="E398" s="365"/>
      <c r="F398" s="49"/>
      <c r="G398" s="49"/>
    </row>
    <row r="399" spans="1:7" s="54" customFormat="1" hidden="1" x14ac:dyDescent="0.2">
      <c r="A399" s="364">
        <v>65</v>
      </c>
      <c r="B399" s="321" t="s">
        <v>848</v>
      </c>
      <c r="C399" s="380" t="s">
        <v>849</v>
      </c>
      <c r="D399" s="322"/>
      <c r="E399" s="365"/>
      <c r="F399" s="49"/>
      <c r="G399" s="49"/>
    </row>
    <row r="400" spans="1:7" s="54" customFormat="1" hidden="1" x14ac:dyDescent="0.2">
      <c r="A400" s="364">
        <v>66</v>
      </c>
      <c r="B400" s="321" t="s">
        <v>850</v>
      </c>
      <c r="C400" s="380" t="s">
        <v>851</v>
      </c>
      <c r="D400" s="322"/>
      <c r="E400" s="365"/>
      <c r="F400" s="49"/>
      <c r="G400" s="49"/>
    </row>
    <row r="401" spans="1:7" s="54" customFormat="1" ht="26.1" hidden="1" customHeight="1" x14ac:dyDescent="0.2">
      <c r="A401" s="364">
        <v>67</v>
      </c>
      <c r="B401" s="321" t="s">
        <v>852</v>
      </c>
      <c r="C401" s="380" t="s">
        <v>853</v>
      </c>
      <c r="D401" s="322"/>
      <c r="E401" s="365"/>
      <c r="F401" s="49"/>
      <c r="G401" s="49"/>
    </row>
    <row r="402" spans="1:7" s="54" customFormat="1" hidden="1" x14ac:dyDescent="0.2">
      <c r="A402" s="364">
        <v>68</v>
      </c>
      <c r="B402" s="321" t="s">
        <v>854</v>
      </c>
      <c r="C402" s="380" t="s">
        <v>855</v>
      </c>
      <c r="D402" s="322"/>
      <c r="E402" s="365"/>
      <c r="F402" s="49"/>
      <c r="G402" s="49"/>
    </row>
    <row r="403" spans="1:7" s="54" customFormat="1" hidden="1" x14ac:dyDescent="0.2">
      <c r="A403" s="364">
        <v>69</v>
      </c>
      <c r="B403" s="321" t="s">
        <v>856</v>
      </c>
      <c r="C403" s="380" t="s">
        <v>857</v>
      </c>
      <c r="D403" s="322"/>
      <c r="E403" s="365"/>
      <c r="F403" s="49"/>
      <c r="G403" s="49"/>
    </row>
    <row r="404" spans="1:7" s="54" customFormat="1" hidden="1" x14ac:dyDescent="0.2">
      <c r="A404" s="364">
        <v>70</v>
      </c>
      <c r="B404" s="321" t="s">
        <v>858</v>
      </c>
      <c r="C404" s="380" t="s">
        <v>859</v>
      </c>
      <c r="D404" s="322"/>
      <c r="E404" s="365"/>
      <c r="F404" s="49"/>
      <c r="G404" s="49"/>
    </row>
    <row r="405" spans="1:7" s="54" customFormat="1" ht="39" hidden="1" customHeight="1" x14ac:dyDescent="0.2">
      <c r="A405" s="364">
        <v>71</v>
      </c>
      <c r="B405" s="321" t="s">
        <v>860</v>
      </c>
      <c r="C405" s="380" t="s">
        <v>861</v>
      </c>
      <c r="D405" s="322"/>
      <c r="E405" s="365"/>
      <c r="F405" s="49"/>
      <c r="G405" s="49"/>
    </row>
    <row r="406" spans="1:7" s="54" customFormat="1" hidden="1" x14ac:dyDescent="0.2">
      <c r="A406" s="364">
        <v>72</v>
      </c>
      <c r="B406" s="321" t="s">
        <v>862</v>
      </c>
      <c r="C406" s="380" t="s">
        <v>863</v>
      </c>
      <c r="D406" s="322"/>
      <c r="E406" s="365"/>
      <c r="F406" s="49"/>
      <c r="G406" s="49"/>
    </row>
    <row r="407" spans="1:7" s="54" customFormat="1" ht="26.1" hidden="1" customHeight="1" x14ac:dyDescent="0.2">
      <c r="A407" s="364">
        <v>73</v>
      </c>
      <c r="B407" s="321" t="s">
        <v>864</v>
      </c>
      <c r="C407" s="380" t="s">
        <v>865</v>
      </c>
      <c r="D407" s="213"/>
      <c r="E407" s="365"/>
      <c r="F407" s="49"/>
      <c r="G407" s="49"/>
    </row>
    <row r="408" spans="1:7" x14ac:dyDescent="0.2">
      <c r="A408" s="362">
        <v>74</v>
      </c>
      <c r="B408" s="269" t="s">
        <v>866</v>
      </c>
      <c r="C408" s="247" t="s">
        <v>867</v>
      </c>
      <c r="D408" s="150"/>
      <c r="E408" s="384"/>
    </row>
    <row r="409" spans="1:7" x14ac:dyDescent="0.2">
      <c r="A409" s="362">
        <v>75</v>
      </c>
      <c r="B409" s="269" t="s">
        <v>1466</v>
      </c>
      <c r="C409" s="323" t="s">
        <v>869</v>
      </c>
      <c r="D409" s="320"/>
      <c r="E409" s="401"/>
    </row>
    <row r="410" spans="1:7" s="54" customFormat="1" hidden="1" x14ac:dyDescent="0.2">
      <c r="A410" s="364">
        <v>76</v>
      </c>
      <c r="B410" s="249" t="s">
        <v>870</v>
      </c>
      <c r="C410" s="380" t="s">
        <v>871</v>
      </c>
      <c r="D410" s="213"/>
      <c r="E410" s="365"/>
      <c r="F410" s="49"/>
      <c r="G410" s="49"/>
    </row>
    <row r="411" spans="1:7" s="54" customFormat="1" hidden="1" x14ac:dyDescent="0.2">
      <c r="A411" s="364">
        <v>77</v>
      </c>
      <c r="B411" s="321" t="s">
        <v>872</v>
      </c>
      <c r="C411" s="380" t="s">
        <v>873</v>
      </c>
      <c r="D411" s="213"/>
      <c r="E411" s="365"/>
      <c r="F411" s="49"/>
      <c r="G411" s="49"/>
    </row>
    <row r="412" spans="1:7" s="54" customFormat="1" hidden="1" x14ac:dyDescent="0.2">
      <c r="A412" s="364">
        <v>78</v>
      </c>
      <c r="B412" s="321" t="s">
        <v>874</v>
      </c>
      <c r="C412" s="380" t="s">
        <v>875</v>
      </c>
      <c r="D412" s="213"/>
      <c r="E412" s="365"/>
      <c r="F412" s="49"/>
      <c r="G412" s="49"/>
    </row>
    <row r="413" spans="1:7" s="54" customFormat="1" hidden="1" x14ac:dyDescent="0.2">
      <c r="A413" s="364">
        <v>79</v>
      </c>
      <c r="B413" s="321" t="s">
        <v>876</v>
      </c>
      <c r="C413" s="380" t="s">
        <v>877</v>
      </c>
      <c r="D413" s="213"/>
      <c r="E413" s="365"/>
      <c r="F413" s="49"/>
      <c r="G413" s="49"/>
    </row>
    <row r="414" spans="1:7" s="54" customFormat="1" ht="25.5" hidden="1" x14ac:dyDescent="0.2">
      <c r="A414" s="364">
        <v>80</v>
      </c>
      <c r="B414" s="321" t="s">
        <v>878</v>
      </c>
      <c r="C414" s="380" t="s">
        <v>879</v>
      </c>
      <c r="D414" s="213"/>
      <c r="E414" s="365"/>
      <c r="F414" s="49"/>
      <c r="G414" s="49"/>
    </row>
    <row r="415" spans="1:7" s="54" customFormat="1" ht="25.5" hidden="1" x14ac:dyDescent="0.2">
      <c r="A415" s="364">
        <v>81</v>
      </c>
      <c r="B415" s="321" t="s">
        <v>880</v>
      </c>
      <c r="C415" s="380" t="s">
        <v>881</v>
      </c>
      <c r="D415" s="213"/>
      <c r="E415" s="365"/>
      <c r="F415" s="49"/>
      <c r="G415" s="49"/>
    </row>
    <row r="416" spans="1:7" s="54" customFormat="1" hidden="1" x14ac:dyDescent="0.2">
      <c r="A416" s="364">
        <v>82</v>
      </c>
      <c r="B416" s="321" t="s">
        <v>882</v>
      </c>
      <c r="C416" s="380" t="s">
        <v>883</v>
      </c>
      <c r="D416" s="213"/>
      <c r="E416" s="365"/>
      <c r="F416" s="49"/>
      <c r="G416" s="49"/>
    </row>
    <row r="417" spans="1:7" s="54" customFormat="1" hidden="1" x14ac:dyDescent="0.2">
      <c r="A417" s="364">
        <v>83</v>
      </c>
      <c r="B417" s="321" t="s">
        <v>884</v>
      </c>
      <c r="C417" s="380" t="s">
        <v>885</v>
      </c>
      <c r="D417" s="213"/>
      <c r="E417" s="365"/>
      <c r="F417" s="49"/>
      <c r="G417" s="49"/>
    </row>
    <row r="418" spans="1:7" s="54" customFormat="1" ht="26.1" hidden="1" customHeight="1" x14ac:dyDescent="0.2">
      <c r="A418" s="364">
        <v>84</v>
      </c>
      <c r="B418" s="321" t="s">
        <v>886</v>
      </c>
      <c r="C418" s="380" t="s">
        <v>887</v>
      </c>
      <c r="D418" s="213"/>
      <c r="E418" s="365"/>
      <c r="F418" s="49"/>
      <c r="G418" s="49"/>
    </row>
    <row r="419" spans="1:7" x14ac:dyDescent="0.2">
      <c r="A419" s="362">
        <v>85</v>
      </c>
      <c r="B419" s="269" t="s">
        <v>1610</v>
      </c>
      <c r="C419" s="323" t="s">
        <v>888</v>
      </c>
      <c r="D419" s="320"/>
      <c r="E419" s="401"/>
    </row>
    <row r="420" spans="1:7" s="54" customFormat="1" ht="26.1" hidden="1" customHeight="1" x14ac:dyDescent="0.2">
      <c r="A420" s="364">
        <v>86</v>
      </c>
      <c r="B420" s="321" t="s">
        <v>889</v>
      </c>
      <c r="C420" s="380" t="s">
        <v>890</v>
      </c>
      <c r="D420" s="213"/>
      <c r="E420" s="365"/>
      <c r="F420" s="49"/>
      <c r="G420" s="49"/>
    </row>
    <row r="421" spans="1:7" s="54" customFormat="1" ht="25.5" hidden="1" x14ac:dyDescent="0.2">
      <c r="A421" s="364">
        <v>87</v>
      </c>
      <c r="B421" s="321" t="s">
        <v>891</v>
      </c>
      <c r="C421" s="380" t="s">
        <v>892</v>
      </c>
      <c r="D421" s="213"/>
      <c r="E421" s="365"/>
      <c r="F421" s="49"/>
      <c r="G421" s="49"/>
    </row>
    <row r="422" spans="1:7" s="54" customFormat="1" hidden="1" x14ac:dyDescent="0.2">
      <c r="A422" s="364">
        <v>88</v>
      </c>
      <c r="B422" s="321" t="s">
        <v>893</v>
      </c>
      <c r="C422" s="380" t="s">
        <v>894</v>
      </c>
      <c r="D422" s="213"/>
      <c r="E422" s="365"/>
      <c r="F422" s="49"/>
      <c r="G422" s="49"/>
    </row>
    <row r="423" spans="1:7" s="54" customFormat="1" ht="26.1" hidden="1" customHeight="1" x14ac:dyDescent="0.2">
      <c r="A423" s="364">
        <v>89</v>
      </c>
      <c r="B423" s="321" t="s">
        <v>895</v>
      </c>
      <c r="C423" s="380" t="s">
        <v>896</v>
      </c>
      <c r="D423" s="213"/>
      <c r="E423" s="365"/>
      <c r="F423" s="49"/>
      <c r="G423" s="49"/>
    </row>
    <row r="424" spans="1:7" s="54" customFormat="1" hidden="1" x14ac:dyDescent="0.2">
      <c r="A424" s="364">
        <v>90</v>
      </c>
      <c r="B424" s="321" t="s">
        <v>897</v>
      </c>
      <c r="C424" s="380" t="s">
        <v>898</v>
      </c>
      <c r="D424" s="213"/>
      <c r="E424" s="365"/>
      <c r="F424" s="49"/>
      <c r="G424" s="49"/>
    </row>
    <row r="425" spans="1:7" s="54" customFormat="1" ht="25.5" hidden="1" x14ac:dyDescent="0.2">
      <c r="A425" s="364">
        <v>91</v>
      </c>
      <c r="B425" s="321" t="s">
        <v>899</v>
      </c>
      <c r="C425" s="380" t="s">
        <v>900</v>
      </c>
      <c r="D425" s="213"/>
      <c r="E425" s="365"/>
      <c r="F425" s="49"/>
      <c r="G425" s="49"/>
    </row>
    <row r="426" spans="1:7" s="54" customFormat="1" ht="26.1" hidden="1" customHeight="1" x14ac:dyDescent="0.2">
      <c r="A426" s="364">
        <v>92</v>
      </c>
      <c r="B426" s="321" t="s">
        <v>901</v>
      </c>
      <c r="C426" s="380" t="s">
        <v>902</v>
      </c>
      <c r="D426" s="213"/>
      <c r="E426" s="365"/>
      <c r="F426" s="49"/>
      <c r="G426" s="49"/>
    </row>
    <row r="427" spans="1:7" s="54" customFormat="1" hidden="1" x14ac:dyDescent="0.2">
      <c r="A427" s="364">
        <v>93</v>
      </c>
      <c r="B427" s="321" t="s">
        <v>903</v>
      </c>
      <c r="C427" s="380" t="s">
        <v>904</v>
      </c>
      <c r="D427" s="213"/>
      <c r="E427" s="365"/>
      <c r="F427" s="49"/>
      <c r="G427" s="49"/>
    </row>
    <row r="428" spans="1:7" s="54" customFormat="1" ht="26.1" hidden="1" customHeight="1" x14ac:dyDescent="0.2">
      <c r="A428" s="364">
        <v>94</v>
      </c>
      <c r="B428" s="321" t="s">
        <v>905</v>
      </c>
      <c r="C428" s="380" t="s">
        <v>906</v>
      </c>
      <c r="D428" s="213"/>
      <c r="E428" s="365"/>
      <c r="F428" s="49"/>
      <c r="G428" s="49"/>
    </row>
    <row r="429" spans="1:7" x14ac:dyDescent="0.2">
      <c r="A429" s="362">
        <v>95</v>
      </c>
      <c r="B429" s="323" t="s">
        <v>1468</v>
      </c>
      <c r="C429" s="323" t="s">
        <v>907</v>
      </c>
      <c r="D429" s="320"/>
      <c r="E429" s="401"/>
    </row>
    <row r="430" spans="1:7" s="54" customFormat="1" hidden="1" x14ac:dyDescent="0.2">
      <c r="A430" s="364">
        <v>96</v>
      </c>
      <c r="B430" s="321" t="s">
        <v>908</v>
      </c>
      <c r="C430" s="380" t="s">
        <v>909</v>
      </c>
      <c r="D430" s="213"/>
      <c r="E430" s="365"/>
      <c r="F430" s="49"/>
      <c r="G430" s="49"/>
    </row>
    <row r="431" spans="1:7" s="54" customFormat="1" hidden="1" x14ac:dyDescent="0.2">
      <c r="A431" s="364">
        <v>97</v>
      </c>
      <c r="B431" s="321" t="s">
        <v>910</v>
      </c>
      <c r="C431" s="380" t="s">
        <v>911</v>
      </c>
      <c r="D431" s="213"/>
      <c r="E431" s="365"/>
      <c r="F431" s="49"/>
      <c r="G431" s="49"/>
    </row>
    <row r="432" spans="1:7" s="54" customFormat="1" hidden="1" x14ac:dyDescent="0.2">
      <c r="A432" s="364">
        <v>98</v>
      </c>
      <c r="B432" s="321" t="s">
        <v>912</v>
      </c>
      <c r="C432" s="380" t="s">
        <v>913</v>
      </c>
      <c r="D432" s="213"/>
      <c r="E432" s="365"/>
      <c r="F432" s="49"/>
      <c r="G432" s="49"/>
    </row>
    <row r="433" spans="1:7" s="54" customFormat="1" ht="26.1" hidden="1" customHeight="1" x14ac:dyDescent="0.2">
      <c r="A433" s="364">
        <v>99</v>
      </c>
      <c r="B433" s="321" t="s">
        <v>914</v>
      </c>
      <c r="C433" s="380" t="s">
        <v>915</v>
      </c>
      <c r="D433" s="213"/>
      <c r="E433" s="365"/>
      <c r="F433" s="49"/>
      <c r="G433" s="49"/>
    </row>
    <row r="434" spans="1:7" s="54" customFormat="1" ht="26.1" hidden="1" customHeight="1" x14ac:dyDescent="0.2">
      <c r="A434" s="364">
        <v>100</v>
      </c>
      <c r="B434" s="321" t="s">
        <v>916</v>
      </c>
      <c r="C434" s="380" t="s">
        <v>917</v>
      </c>
      <c r="D434" s="213"/>
      <c r="E434" s="365"/>
      <c r="F434" s="49"/>
      <c r="G434" s="49"/>
    </row>
    <row r="435" spans="1:7" s="54" customFormat="1" ht="25.5" hidden="1" x14ac:dyDescent="0.2">
      <c r="A435" s="364">
        <v>101</v>
      </c>
      <c r="B435" s="321" t="s">
        <v>918</v>
      </c>
      <c r="C435" s="380" t="s">
        <v>919</v>
      </c>
      <c r="D435" s="213"/>
      <c r="E435" s="365"/>
      <c r="F435" s="49"/>
      <c r="G435" s="49"/>
    </row>
    <row r="436" spans="1:7" x14ac:dyDescent="0.2">
      <c r="A436" s="362">
        <v>102</v>
      </c>
      <c r="B436" s="323" t="s">
        <v>1611</v>
      </c>
      <c r="C436" s="247" t="s">
        <v>920</v>
      </c>
      <c r="D436" s="324"/>
      <c r="E436" s="930"/>
    </row>
    <row r="437" spans="1:7" s="54" customFormat="1" hidden="1" x14ac:dyDescent="0.2">
      <c r="A437" s="364">
        <v>103</v>
      </c>
      <c r="B437" s="321" t="s">
        <v>921</v>
      </c>
      <c r="C437" s="380" t="s">
        <v>922</v>
      </c>
      <c r="D437" s="213"/>
      <c r="E437" s="365"/>
      <c r="F437" s="49"/>
      <c r="G437" s="49"/>
    </row>
    <row r="438" spans="1:7" s="54" customFormat="1" hidden="1" x14ac:dyDescent="0.2">
      <c r="A438" s="364">
        <v>104</v>
      </c>
      <c r="B438" s="321" t="s">
        <v>923</v>
      </c>
      <c r="C438" s="380" t="s">
        <v>924</v>
      </c>
      <c r="D438" s="213"/>
      <c r="E438" s="365"/>
      <c r="F438" s="49"/>
      <c r="G438" s="49"/>
    </row>
    <row r="439" spans="1:7" x14ac:dyDescent="0.2">
      <c r="A439" s="362">
        <v>105</v>
      </c>
      <c r="B439" s="269" t="s">
        <v>1470</v>
      </c>
      <c r="C439" s="323" t="s">
        <v>925</v>
      </c>
      <c r="D439" s="320"/>
      <c r="E439" s="401"/>
    </row>
    <row r="440" spans="1:7" s="54" customFormat="1" hidden="1" x14ac:dyDescent="0.2">
      <c r="A440" s="364">
        <v>106</v>
      </c>
      <c r="B440" s="321" t="s">
        <v>926</v>
      </c>
      <c r="C440" s="246" t="s">
        <v>927</v>
      </c>
      <c r="D440" s="213"/>
      <c r="E440" s="365"/>
      <c r="F440" s="49"/>
      <c r="G440" s="49"/>
    </row>
    <row r="441" spans="1:7" s="54" customFormat="1" hidden="1" x14ac:dyDescent="0.2">
      <c r="A441" s="364">
        <v>107</v>
      </c>
      <c r="B441" s="321" t="s">
        <v>928</v>
      </c>
      <c r="C441" s="246" t="s">
        <v>929</v>
      </c>
      <c r="D441" s="213"/>
      <c r="E441" s="365"/>
      <c r="F441" s="49"/>
      <c r="G441" s="49"/>
    </row>
    <row r="442" spans="1:7" s="54" customFormat="1" ht="26.1" hidden="1" customHeight="1" x14ac:dyDescent="0.2">
      <c r="A442" s="364">
        <v>108</v>
      </c>
      <c r="B442" s="321" t="s">
        <v>930</v>
      </c>
      <c r="C442" s="246" t="s">
        <v>931</v>
      </c>
      <c r="D442" s="213"/>
      <c r="E442" s="365"/>
      <c r="F442" s="49"/>
      <c r="G442" s="49"/>
    </row>
    <row r="443" spans="1:7" s="54" customFormat="1" hidden="1" x14ac:dyDescent="0.2">
      <c r="A443" s="364">
        <v>109</v>
      </c>
      <c r="B443" s="321" t="s">
        <v>932</v>
      </c>
      <c r="C443" s="246" t="s">
        <v>933</v>
      </c>
      <c r="D443" s="213"/>
      <c r="E443" s="365"/>
      <c r="F443" s="49"/>
      <c r="G443" s="49"/>
    </row>
    <row r="444" spans="1:7" s="54" customFormat="1" hidden="1" x14ac:dyDescent="0.2">
      <c r="A444" s="364">
        <v>110</v>
      </c>
      <c r="B444" s="321" t="s">
        <v>934</v>
      </c>
      <c r="C444" s="246" t="s">
        <v>935</v>
      </c>
      <c r="D444" s="213"/>
      <c r="E444" s="365"/>
      <c r="F444" s="49"/>
      <c r="G444" s="49"/>
    </row>
    <row r="445" spans="1:7" s="54" customFormat="1" ht="25.5" hidden="1" x14ac:dyDescent="0.2">
      <c r="A445" s="364">
        <v>111</v>
      </c>
      <c r="B445" s="321" t="s">
        <v>936</v>
      </c>
      <c r="C445" s="246" t="s">
        <v>937</v>
      </c>
      <c r="D445" s="213"/>
      <c r="E445" s="365"/>
      <c r="F445" s="49"/>
      <c r="G445" s="49"/>
    </row>
    <row r="446" spans="1:7" s="54" customFormat="1" ht="25.5" hidden="1" x14ac:dyDescent="0.2">
      <c r="A446" s="364">
        <v>112</v>
      </c>
      <c r="B446" s="321" t="s">
        <v>938</v>
      </c>
      <c r="C446" s="246" t="s">
        <v>939</v>
      </c>
      <c r="D446" s="213"/>
      <c r="E446" s="365"/>
      <c r="F446" s="49"/>
      <c r="G446" s="49"/>
    </row>
    <row r="447" spans="1:7" s="54" customFormat="1" ht="25.5" hidden="1" x14ac:dyDescent="0.2">
      <c r="A447" s="364">
        <v>113</v>
      </c>
      <c r="B447" s="321" t="s">
        <v>940</v>
      </c>
      <c r="C447" s="246" t="s">
        <v>941</v>
      </c>
      <c r="D447" s="213"/>
      <c r="E447" s="365"/>
      <c r="F447" s="49"/>
      <c r="G447" s="49"/>
    </row>
    <row r="448" spans="1:7" s="54" customFormat="1" ht="39" hidden="1" customHeight="1" x14ac:dyDescent="0.2">
      <c r="A448" s="364">
        <v>114</v>
      </c>
      <c r="B448" s="321" t="s">
        <v>942</v>
      </c>
      <c r="C448" s="246" t="s">
        <v>943</v>
      </c>
      <c r="D448" s="213"/>
      <c r="E448" s="365"/>
      <c r="F448" s="49"/>
      <c r="G448" s="49"/>
    </row>
    <row r="449" spans="1:7" s="54" customFormat="1" ht="25.5" hidden="1" x14ac:dyDescent="0.2">
      <c r="A449" s="364">
        <v>115</v>
      </c>
      <c r="B449" s="321" t="s">
        <v>944</v>
      </c>
      <c r="C449" s="246" t="s">
        <v>945</v>
      </c>
      <c r="D449" s="213"/>
      <c r="E449" s="365"/>
      <c r="F449" s="49"/>
      <c r="G449" s="49"/>
    </row>
    <row r="450" spans="1:7" s="54" customFormat="1" hidden="1" x14ac:dyDescent="0.2">
      <c r="A450" s="364">
        <v>116</v>
      </c>
      <c r="B450" s="321" t="s">
        <v>946</v>
      </c>
      <c r="C450" s="246" t="s">
        <v>947</v>
      </c>
      <c r="D450" s="213"/>
      <c r="E450" s="365"/>
      <c r="F450" s="49"/>
      <c r="G450" s="49"/>
    </row>
    <row r="451" spans="1:7" s="54" customFormat="1" hidden="1" x14ac:dyDescent="0.2">
      <c r="A451" s="364">
        <v>117</v>
      </c>
      <c r="B451" s="321" t="s">
        <v>948</v>
      </c>
      <c r="C451" s="246" t="s">
        <v>949</v>
      </c>
      <c r="D451" s="213"/>
      <c r="E451" s="365"/>
      <c r="F451" s="49"/>
      <c r="G451" s="49"/>
    </row>
    <row r="452" spans="1:7" s="54" customFormat="1" ht="26.1" hidden="1" customHeight="1" x14ac:dyDescent="0.2">
      <c r="A452" s="364">
        <v>118</v>
      </c>
      <c r="B452" s="321" t="s">
        <v>950</v>
      </c>
      <c r="C452" s="246" t="s">
        <v>951</v>
      </c>
      <c r="D452" s="213"/>
      <c r="E452" s="365"/>
      <c r="F452" s="49"/>
      <c r="G452" s="49"/>
    </row>
    <row r="453" spans="1:7" s="54" customFormat="1" hidden="1" x14ac:dyDescent="0.2">
      <c r="A453" s="364">
        <v>119</v>
      </c>
      <c r="B453" s="321" t="s">
        <v>952</v>
      </c>
      <c r="C453" s="246" t="s">
        <v>953</v>
      </c>
      <c r="D453" s="213"/>
      <c r="E453" s="365"/>
      <c r="F453" s="49"/>
      <c r="G453" s="49"/>
    </row>
    <row r="454" spans="1:7" s="54" customFormat="1" hidden="1" x14ac:dyDescent="0.2">
      <c r="A454" s="364">
        <v>120</v>
      </c>
      <c r="B454" s="321" t="s">
        <v>954</v>
      </c>
      <c r="C454" s="246" t="s">
        <v>955</v>
      </c>
      <c r="D454" s="213"/>
      <c r="E454" s="365"/>
      <c r="F454" s="49"/>
      <c r="G454" s="49"/>
    </row>
    <row r="455" spans="1:7" s="54" customFormat="1" ht="26.1" hidden="1" customHeight="1" x14ac:dyDescent="0.2">
      <c r="A455" s="364">
        <v>121</v>
      </c>
      <c r="B455" s="321" t="s">
        <v>956</v>
      </c>
      <c r="C455" s="246" t="s">
        <v>957</v>
      </c>
      <c r="D455" s="213"/>
      <c r="E455" s="365"/>
      <c r="F455" s="49"/>
      <c r="G455" s="49"/>
    </row>
    <row r="456" spans="1:7" s="54" customFormat="1" hidden="1" x14ac:dyDescent="0.2">
      <c r="A456" s="364">
        <v>122</v>
      </c>
      <c r="B456" s="321" t="s">
        <v>958</v>
      </c>
      <c r="C456" s="246" t="s">
        <v>959</v>
      </c>
      <c r="D456" s="213"/>
      <c r="E456" s="365"/>
      <c r="F456" s="49"/>
      <c r="G456" s="49"/>
    </row>
    <row r="457" spans="1:7" s="54" customFormat="1" ht="26.1" hidden="1" customHeight="1" x14ac:dyDescent="0.2">
      <c r="A457" s="364">
        <v>123</v>
      </c>
      <c r="B457" s="321" t="s">
        <v>960</v>
      </c>
      <c r="C457" s="246" t="s">
        <v>961</v>
      </c>
      <c r="D457" s="213"/>
      <c r="E457" s="365"/>
      <c r="F457" s="49"/>
      <c r="G457" s="49"/>
    </row>
    <row r="458" spans="1:7" s="54" customFormat="1" ht="25.5" hidden="1" x14ac:dyDescent="0.2">
      <c r="A458" s="364">
        <v>124</v>
      </c>
      <c r="B458" s="321" t="s">
        <v>962</v>
      </c>
      <c r="C458" s="246" t="s">
        <v>963</v>
      </c>
      <c r="D458" s="213"/>
      <c r="E458" s="365"/>
      <c r="F458" s="49"/>
      <c r="G458" s="49"/>
    </row>
    <row r="459" spans="1:7" s="54" customFormat="1" hidden="1" x14ac:dyDescent="0.2">
      <c r="A459" s="364">
        <v>125</v>
      </c>
      <c r="B459" s="321" t="s">
        <v>964</v>
      </c>
      <c r="C459" s="246" t="s">
        <v>965</v>
      </c>
      <c r="D459" s="213"/>
      <c r="E459" s="365"/>
      <c r="F459" s="49"/>
      <c r="G459" s="49"/>
    </row>
    <row r="460" spans="1:7" s="54" customFormat="1" ht="25.5" hidden="1" x14ac:dyDescent="0.2">
      <c r="A460" s="364">
        <v>126</v>
      </c>
      <c r="B460" s="321" t="s">
        <v>966</v>
      </c>
      <c r="C460" s="246" t="s">
        <v>967</v>
      </c>
      <c r="D460" s="213"/>
      <c r="E460" s="365"/>
      <c r="F460" s="49"/>
      <c r="G460" s="49"/>
    </row>
    <row r="461" spans="1:7" s="54" customFormat="1" ht="25.5" hidden="1" x14ac:dyDescent="0.2">
      <c r="A461" s="364">
        <v>127</v>
      </c>
      <c r="B461" s="321" t="s">
        <v>968</v>
      </c>
      <c r="C461" s="246" t="s">
        <v>969</v>
      </c>
      <c r="D461" s="213"/>
      <c r="E461" s="365"/>
      <c r="F461" s="49"/>
      <c r="G461" s="49"/>
    </row>
    <row r="462" spans="1:7" s="54" customFormat="1" ht="25.5" hidden="1" x14ac:dyDescent="0.2">
      <c r="A462" s="364">
        <v>128</v>
      </c>
      <c r="B462" s="321" t="s">
        <v>970</v>
      </c>
      <c r="C462" s="246" t="s">
        <v>971</v>
      </c>
      <c r="D462" s="213"/>
      <c r="E462" s="365"/>
      <c r="F462" s="49"/>
      <c r="G462" s="49"/>
    </row>
    <row r="463" spans="1:7" s="54" customFormat="1" hidden="1" x14ac:dyDescent="0.2">
      <c r="A463" s="364">
        <v>129</v>
      </c>
      <c r="B463" s="321" t="s">
        <v>972</v>
      </c>
      <c r="C463" s="246" t="s">
        <v>973</v>
      </c>
      <c r="D463" s="213"/>
      <c r="E463" s="365"/>
      <c r="F463" s="49"/>
      <c r="G463" s="49"/>
    </row>
    <row r="464" spans="1:7" s="54" customFormat="1" ht="25.5" hidden="1" x14ac:dyDescent="0.2">
      <c r="A464" s="364">
        <v>130</v>
      </c>
      <c r="B464" s="321" t="s">
        <v>974</v>
      </c>
      <c r="C464" s="246" t="s">
        <v>975</v>
      </c>
      <c r="D464" s="213"/>
      <c r="E464" s="365"/>
      <c r="F464" s="49"/>
      <c r="G464" s="49"/>
    </row>
    <row r="465" spans="1:7" ht="27" customHeight="1" thickBot="1" x14ac:dyDescent="0.25">
      <c r="A465" s="369">
        <v>131</v>
      </c>
      <c r="B465" s="411" t="s">
        <v>1648</v>
      </c>
      <c r="C465" s="370" t="s">
        <v>976</v>
      </c>
      <c r="D465" s="371">
        <f>SUM(D395:D439)</f>
        <v>0</v>
      </c>
      <c r="E465" s="372">
        <f>SUM(E395:E439)</f>
        <v>0</v>
      </c>
    </row>
    <row r="466" spans="1:7" s="172" customFormat="1" ht="14.25" thickTop="1" thickBot="1" x14ac:dyDescent="0.25">
      <c r="A466" s="92"/>
      <c r="B466" s="976"/>
      <c r="C466" s="94"/>
      <c r="D466" s="183"/>
      <c r="E466" s="187"/>
      <c r="F466" s="171"/>
      <c r="G466" s="171"/>
    </row>
    <row r="467" spans="1:7" ht="13.5" thickTop="1" x14ac:dyDescent="0.2">
      <c r="A467" s="913">
        <v>132</v>
      </c>
      <c r="B467" s="931" t="s">
        <v>1609</v>
      </c>
      <c r="C467" s="915" t="s">
        <v>977</v>
      </c>
      <c r="D467" s="932"/>
      <c r="E467" s="917"/>
    </row>
    <row r="468" spans="1:7" hidden="1" x14ac:dyDescent="0.2">
      <c r="A468" s="920">
        <v>133</v>
      </c>
      <c r="B468" s="13" t="s">
        <v>978</v>
      </c>
      <c r="C468" s="26" t="s">
        <v>977</v>
      </c>
      <c r="D468" s="8"/>
      <c r="E468" s="893"/>
    </row>
    <row r="469" spans="1:7" s="189" customFormat="1" ht="15" hidden="1" customHeight="1" x14ac:dyDescent="0.2">
      <c r="A469" s="920">
        <v>134</v>
      </c>
      <c r="B469" s="13" t="s">
        <v>979</v>
      </c>
      <c r="C469" s="26" t="s">
        <v>980</v>
      </c>
      <c r="D469" s="1026"/>
      <c r="E469" s="934"/>
      <c r="F469" s="188"/>
      <c r="G469" s="188"/>
    </row>
    <row r="470" spans="1:7" s="189" customFormat="1" hidden="1" x14ac:dyDescent="0.2">
      <c r="A470" s="920">
        <v>135</v>
      </c>
      <c r="B470" s="13" t="s">
        <v>981</v>
      </c>
      <c r="C470" s="26" t="s">
        <v>982</v>
      </c>
      <c r="D470" s="1026"/>
      <c r="E470" s="934"/>
      <c r="F470" s="188"/>
      <c r="G470" s="188"/>
    </row>
    <row r="471" spans="1:7" s="189" customFormat="1" hidden="1" x14ac:dyDescent="0.2">
      <c r="A471" s="920">
        <v>136</v>
      </c>
      <c r="B471" s="13" t="s">
        <v>983</v>
      </c>
      <c r="C471" s="26" t="s">
        <v>984</v>
      </c>
      <c r="D471" s="1026"/>
      <c r="E471" s="934"/>
      <c r="F471" s="188"/>
      <c r="G471" s="188"/>
    </row>
    <row r="472" spans="1:7" x14ac:dyDescent="0.2">
      <c r="A472" s="918">
        <v>137</v>
      </c>
      <c r="B472" s="11" t="s">
        <v>1700</v>
      </c>
      <c r="C472" s="27" t="s">
        <v>985</v>
      </c>
      <c r="D472" s="16"/>
      <c r="E472" s="933"/>
    </row>
    <row r="473" spans="1:7" ht="25.5" x14ac:dyDescent="0.2">
      <c r="A473" s="918">
        <v>138</v>
      </c>
      <c r="B473" s="11" t="s">
        <v>986</v>
      </c>
      <c r="C473" s="27" t="s">
        <v>987</v>
      </c>
      <c r="D473" s="3"/>
      <c r="E473" s="919"/>
    </row>
    <row r="474" spans="1:7" ht="25.5" x14ac:dyDescent="0.2">
      <c r="A474" s="918">
        <v>139</v>
      </c>
      <c r="B474" s="11" t="s">
        <v>1607</v>
      </c>
      <c r="C474" s="27" t="s">
        <v>988</v>
      </c>
      <c r="D474" s="3"/>
      <c r="E474" s="919"/>
    </row>
    <row r="475" spans="1:7" hidden="1" x14ac:dyDescent="0.2">
      <c r="A475" s="920">
        <v>140</v>
      </c>
      <c r="B475" s="13" t="s">
        <v>76</v>
      </c>
      <c r="C475" s="26" t="s">
        <v>988</v>
      </c>
      <c r="D475" s="5"/>
      <c r="E475" s="893"/>
    </row>
    <row r="476" spans="1:7" hidden="1" x14ac:dyDescent="0.2">
      <c r="A476" s="920">
        <v>141</v>
      </c>
      <c r="B476" s="13" t="s">
        <v>79</v>
      </c>
      <c r="C476" s="26" t="s">
        <v>988</v>
      </c>
      <c r="D476" s="5"/>
      <c r="E476" s="893"/>
    </row>
    <row r="477" spans="1:7" ht="25.5" hidden="1" x14ac:dyDescent="0.2">
      <c r="A477" s="920">
        <v>142</v>
      </c>
      <c r="B477" s="13" t="s">
        <v>82</v>
      </c>
      <c r="C477" s="26" t="s">
        <v>988</v>
      </c>
      <c r="D477" s="5"/>
      <c r="E477" s="893"/>
    </row>
    <row r="478" spans="1:7" hidden="1" x14ac:dyDescent="0.2">
      <c r="A478" s="920">
        <v>143</v>
      </c>
      <c r="B478" s="13" t="s">
        <v>85</v>
      </c>
      <c r="C478" s="26" t="s">
        <v>988</v>
      </c>
      <c r="D478" s="5"/>
      <c r="E478" s="893"/>
    </row>
    <row r="479" spans="1:7" hidden="1" x14ac:dyDescent="0.2">
      <c r="A479" s="920">
        <v>144</v>
      </c>
      <c r="B479" s="13" t="s">
        <v>88</v>
      </c>
      <c r="C479" s="26" t="s">
        <v>988</v>
      </c>
      <c r="D479" s="5"/>
      <c r="E479" s="893"/>
    </row>
    <row r="480" spans="1:7" hidden="1" x14ac:dyDescent="0.2">
      <c r="A480" s="920">
        <v>145</v>
      </c>
      <c r="B480" s="13" t="s">
        <v>91</v>
      </c>
      <c r="C480" s="26" t="s">
        <v>988</v>
      </c>
      <c r="D480" s="5"/>
      <c r="E480" s="893"/>
    </row>
    <row r="481" spans="1:5" hidden="1" x14ac:dyDescent="0.2">
      <c r="A481" s="920">
        <v>146</v>
      </c>
      <c r="B481" s="13" t="s">
        <v>94</v>
      </c>
      <c r="C481" s="26" t="s">
        <v>988</v>
      </c>
      <c r="D481" s="5"/>
      <c r="E481" s="893"/>
    </row>
    <row r="482" spans="1:5" hidden="1" x14ac:dyDescent="0.2">
      <c r="A482" s="920">
        <v>147</v>
      </c>
      <c r="B482" s="13" t="s">
        <v>97</v>
      </c>
      <c r="C482" s="26" t="s">
        <v>988</v>
      </c>
      <c r="D482" s="5"/>
      <c r="E482" s="893"/>
    </row>
    <row r="483" spans="1:5" hidden="1" x14ac:dyDescent="0.2">
      <c r="A483" s="920">
        <v>148</v>
      </c>
      <c r="B483" s="13" t="s">
        <v>100</v>
      </c>
      <c r="C483" s="26" t="s">
        <v>988</v>
      </c>
      <c r="D483" s="5"/>
      <c r="E483" s="893"/>
    </row>
    <row r="484" spans="1:5" hidden="1" x14ac:dyDescent="0.2">
      <c r="A484" s="920">
        <v>149</v>
      </c>
      <c r="B484" s="13" t="s">
        <v>103</v>
      </c>
      <c r="C484" s="26" t="s">
        <v>988</v>
      </c>
      <c r="D484" s="5"/>
      <c r="E484" s="893"/>
    </row>
    <row r="485" spans="1:5" ht="25.5" x14ac:dyDescent="0.2">
      <c r="A485" s="918">
        <v>150</v>
      </c>
      <c r="B485" s="11" t="s">
        <v>1606</v>
      </c>
      <c r="C485" s="27" t="s">
        <v>989</v>
      </c>
      <c r="D485" s="3"/>
      <c r="E485" s="919"/>
    </row>
    <row r="486" spans="1:5" hidden="1" x14ac:dyDescent="0.2">
      <c r="A486" s="920">
        <v>151</v>
      </c>
      <c r="B486" s="13" t="s">
        <v>76</v>
      </c>
      <c r="C486" s="26" t="s">
        <v>989</v>
      </c>
      <c r="D486" s="5"/>
      <c r="E486" s="893"/>
    </row>
    <row r="487" spans="1:5" hidden="1" x14ac:dyDescent="0.2">
      <c r="A487" s="920">
        <v>152</v>
      </c>
      <c r="B487" s="13" t="s">
        <v>79</v>
      </c>
      <c r="C487" s="26" t="s">
        <v>989</v>
      </c>
      <c r="D487" s="5"/>
      <c r="E487" s="893"/>
    </row>
    <row r="488" spans="1:5" ht="25.5" hidden="1" x14ac:dyDescent="0.2">
      <c r="A488" s="920">
        <v>153</v>
      </c>
      <c r="B488" s="13" t="s">
        <v>82</v>
      </c>
      <c r="C488" s="26" t="s">
        <v>989</v>
      </c>
      <c r="D488" s="5"/>
      <c r="E488" s="893"/>
    </row>
    <row r="489" spans="1:5" hidden="1" x14ac:dyDescent="0.2">
      <c r="A489" s="920">
        <v>154</v>
      </c>
      <c r="B489" s="13" t="s">
        <v>85</v>
      </c>
      <c r="C489" s="26" t="s">
        <v>989</v>
      </c>
      <c r="D489" s="5"/>
      <c r="E489" s="893"/>
    </row>
    <row r="490" spans="1:5" hidden="1" x14ac:dyDescent="0.2">
      <c r="A490" s="920">
        <v>155</v>
      </c>
      <c r="B490" s="13" t="s">
        <v>88</v>
      </c>
      <c r="C490" s="26" t="s">
        <v>989</v>
      </c>
      <c r="D490" s="5"/>
      <c r="E490" s="893"/>
    </row>
    <row r="491" spans="1:5" hidden="1" x14ac:dyDescent="0.2">
      <c r="A491" s="920">
        <v>156</v>
      </c>
      <c r="B491" s="13" t="s">
        <v>91</v>
      </c>
      <c r="C491" s="26" t="s">
        <v>989</v>
      </c>
      <c r="D491" s="5"/>
      <c r="E491" s="893"/>
    </row>
    <row r="492" spans="1:5" hidden="1" x14ac:dyDescent="0.2">
      <c r="A492" s="920">
        <v>157</v>
      </c>
      <c r="B492" s="13" t="s">
        <v>94</v>
      </c>
      <c r="C492" s="26" t="s">
        <v>989</v>
      </c>
      <c r="D492" s="5"/>
      <c r="E492" s="893"/>
    </row>
    <row r="493" spans="1:5" hidden="1" x14ac:dyDescent="0.2">
      <c r="A493" s="920">
        <v>158</v>
      </c>
      <c r="B493" s="13" t="s">
        <v>97</v>
      </c>
      <c r="C493" s="26" t="s">
        <v>989</v>
      </c>
      <c r="D493" s="5"/>
      <c r="E493" s="893"/>
    </row>
    <row r="494" spans="1:5" hidden="1" x14ac:dyDescent="0.2">
      <c r="A494" s="920">
        <v>159</v>
      </c>
      <c r="B494" s="13" t="s">
        <v>100</v>
      </c>
      <c r="C494" s="26" t="s">
        <v>989</v>
      </c>
      <c r="D494" s="5"/>
      <c r="E494" s="893"/>
    </row>
    <row r="495" spans="1:5" hidden="1" x14ac:dyDescent="0.2">
      <c r="A495" s="920">
        <v>160</v>
      </c>
      <c r="B495" s="13" t="s">
        <v>103</v>
      </c>
      <c r="C495" s="26" t="s">
        <v>989</v>
      </c>
      <c r="D495" s="5"/>
      <c r="E495" s="893"/>
    </row>
    <row r="496" spans="1:5" ht="16.5" customHeight="1" x14ac:dyDescent="0.2">
      <c r="A496" s="918">
        <v>161</v>
      </c>
      <c r="B496" s="11" t="s">
        <v>1719</v>
      </c>
      <c r="C496" s="27" t="s">
        <v>990</v>
      </c>
      <c r="D496" s="3"/>
      <c r="E496" s="919"/>
    </row>
    <row r="497" spans="1:5" hidden="1" x14ac:dyDescent="0.2">
      <c r="A497" s="920">
        <v>162</v>
      </c>
      <c r="B497" s="13" t="s">
        <v>76</v>
      </c>
      <c r="C497" s="26" t="s">
        <v>990</v>
      </c>
      <c r="D497" s="5"/>
      <c r="E497" s="893"/>
    </row>
    <row r="498" spans="1:5" hidden="1" x14ac:dyDescent="0.2">
      <c r="A498" s="920">
        <v>163</v>
      </c>
      <c r="B498" s="13" t="s">
        <v>79</v>
      </c>
      <c r="C498" s="26" t="s">
        <v>990</v>
      </c>
      <c r="D498" s="5"/>
      <c r="E498" s="893"/>
    </row>
    <row r="499" spans="1:5" ht="25.5" hidden="1" x14ac:dyDescent="0.2">
      <c r="A499" s="920">
        <v>164</v>
      </c>
      <c r="B499" s="13" t="s">
        <v>82</v>
      </c>
      <c r="C499" s="26" t="s">
        <v>990</v>
      </c>
      <c r="D499" s="5"/>
      <c r="E499" s="893"/>
    </row>
    <row r="500" spans="1:5" hidden="1" x14ac:dyDescent="0.2">
      <c r="A500" s="920">
        <v>165</v>
      </c>
      <c r="B500" s="13" t="s">
        <v>85</v>
      </c>
      <c r="C500" s="26" t="s">
        <v>990</v>
      </c>
      <c r="D500" s="5"/>
      <c r="E500" s="893"/>
    </row>
    <row r="501" spans="1:5" hidden="1" x14ac:dyDescent="0.2">
      <c r="A501" s="920">
        <v>166</v>
      </c>
      <c r="B501" s="13" t="s">
        <v>88</v>
      </c>
      <c r="C501" s="26" t="s">
        <v>990</v>
      </c>
      <c r="D501" s="5"/>
      <c r="E501" s="893"/>
    </row>
    <row r="502" spans="1:5" hidden="1" x14ac:dyDescent="0.2">
      <c r="A502" s="920">
        <v>167</v>
      </c>
      <c r="B502" s="13" t="s">
        <v>91</v>
      </c>
      <c r="C502" s="26" t="s">
        <v>990</v>
      </c>
      <c r="D502" s="5"/>
      <c r="E502" s="893"/>
    </row>
    <row r="503" spans="1:5" hidden="1" x14ac:dyDescent="0.2">
      <c r="A503" s="920">
        <v>168</v>
      </c>
      <c r="B503" s="13" t="s">
        <v>94</v>
      </c>
      <c r="C503" s="26" t="s">
        <v>990</v>
      </c>
      <c r="D503" s="5"/>
      <c r="E503" s="893"/>
    </row>
    <row r="504" spans="1:5" hidden="1" x14ac:dyDescent="0.2">
      <c r="A504" s="920">
        <v>169</v>
      </c>
      <c r="B504" s="13" t="s">
        <v>97</v>
      </c>
      <c r="C504" s="26" t="s">
        <v>990</v>
      </c>
      <c r="D504" s="5"/>
      <c r="E504" s="893"/>
    </row>
    <row r="505" spans="1:5" hidden="1" x14ac:dyDescent="0.2">
      <c r="A505" s="920">
        <v>170</v>
      </c>
      <c r="B505" s="13" t="s">
        <v>100</v>
      </c>
      <c r="C505" s="26" t="s">
        <v>990</v>
      </c>
      <c r="D505" s="5"/>
      <c r="E505" s="893"/>
    </row>
    <row r="506" spans="1:5" hidden="1" x14ac:dyDescent="0.2">
      <c r="A506" s="920">
        <v>171</v>
      </c>
      <c r="B506" s="13" t="s">
        <v>103</v>
      </c>
      <c r="C506" s="26" t="s">
        <v>990</v>
      </c>
      <c r="D506" s="5"/>
      <c r="E506" s="893"/>
    </row>
    <row r="507" spans="1:5" ht="25.5" x14ac:dyDescent="0.2">
      <c r="A507" s="918">
        <v>172</v>
      </c>
      <c r="B507" s="11" t="s">
        <v>1718</v>
      </c>
      <c r="C507" s="27" t="s">
        <v>991</v>
      </c>
      <c r="D507" s="3"/>
      <c r="E507" s="919"/>
    </row>
    <row r="508" spans="1:5" ht="25.5" hidden="1" x14ac:dyDescent="0.2">
      <c r="A508" s="920">
        <v>173</v>
      </c>
      <c r="B508" s="13" t="s">
        <v>992</v>
      </c>
      <c r="C508" s="26" t="s">
        <v>991</v>
      </c>
      <c r="D508" s="5"/>
      <c r="E508" s="893"/>
    </row>
    <row r="509" spans="1:5" ht="25.5" x14ac:dyDescent="0.2">
      <c r="A509" s="918">
        <v>174</v>
      </c>
      <c r="B509" s="7" t="s">
        <v>1717</v>
      </c>
      <c r="C509" s="27" t="s">
        <v>993</v>
      </c>
      <c r="D509" s="3"/>
      <c r="E509" s="919"/>
    </row>
    <row r="510" spans="1:5" hidden="1" x14ac:dyDescent="0.2">
      <c r="A510" s="920">
        <v>175</v>
      </c>
      <c r="B510" s="15" t="s">
        <v>594</v>
      </c>
      <c r="C510" s="26" t="s">
        <v>994</v>
      </c>
      <c r="D510" s="5"/>
      <c r="E510" s="893"/>
    </row>
    <row r="511" spans="1:5" hidden="1" x14ac:dyDescent="0.2">
      <c r="A511" s="920">
        <v>176</v>
      </c>
      <c r="B511" s="15" t="s">
        <v>596</v>
      </c>
      <c r="C511" s="26" t="s">
        <v>995</v>
      </c>
      <c r="D511" s="5"/>
      <c r="E511" s="893"/>
    </row>
    <row r="512" spans="1:5" hidden="1" x14ac:dyDescent="0.2">
      <c r="A512" s="920">
        <v>177</v>
      </c>
      <c r="B512" s="15" t="s">
        <v>598</v>
      </c>
      <c r="C512" s="26" t="s">
        <v>996</v>
      </c>
      <c r="D512" s="5"/>
      <c r="E512" s="893"/>
    </row>
    <row r="513" spans="1:5" hidden="1" x14ac:dyDescent="0.2">
      <c r="A513" s="920">
        <v>178</v>
      </c>
      <c r="B513" s="15" t="s">
        <v>600</v>
      </c>
      <c r="C513" s="26" t="s">
        <v>997</v>
      </c>
      <c r="D513" s="5"/>
      <c r="E513" s="893"/>
    </row>
    <row r="514" spans="1:5" hidden="1" x14ac:dyDescent="0.2">
      <c r="A514" s="920">
        <v>179</v>
      </c>
      <c r="B514" s="15" t="s">
        <v>602</v>
      </c>
      <c r="C514" s="26" t="s">
        <v>998</v>
      </c>
      <c r="D514" s="5"/>
      <c r="E514" s="893"/>
    </row>
    <row r="515" spans="1:5" hidden="1" x14ac:dyDescent="0.2">
      <c r="A515" s="920">
        <v>180</v>
      </c>
      <c r="B515" s="15" t="s">
        <v>604</v>
      </c>
      <c r="C515" s="26" t="s">
        <v>999</v>
      </c>
      <c r="D515" s="5"/>
      <c r="E515" s="893"/>
    </row>
    <row r="516" spans="1:5" ht="26.1" hidden="1" customHeight="1" x14ac:dyDescent="0.2">
      <c r="A516" s="920">
        <v>181</v>
      </c>
      <c r="B516" s="15" t="s">
        <v>606</v>
      </c>
      <c r="C516" s="26" t="s">
        <v>1000</v>
      </c>
      <c r="D516" s="5"/>
      <c r="E516" s="893"/>
    </row>
    <row r="517" spans="1:5" hidden="1" x14ac:dyDescent="0.2">
      <c r="A517" s="920">
        <v>182</v>
      </c>
      <c r="B517" s="15" t="s">
        <v>608</v>
      </c>
      <c r="C517" s="26" t="s">
        <v>1001</v>
      </c>
      <c r="D517" s="5"/>
      <c r="E517" s="893"/>
    </row>
    <row r="518" spans="1:5" hidden="1" x14ac:dyDescent="0.2">
      <c r="A518" s="920">
        <v>183</v>
      </c>
      <c r="B518" s="15" t="s">
        <v>610</v>
      </c>
      <c r="C518" s="26" t="s">
        <v>1002</v>
      </c>
      <c r="D518" s="5"/>
      <c r="E518" s="893"/>
    </row>
    <row r="519" spans="1:5" hidden="1" x14ac:dyDescent="0.2">
      <c r="A519" s="920">
        <v>184</v>
      </c>
      <c r="B519" s="15" t="s">
        <v>612</v>
      </c>
      <c r="C519" s="26" t="s">
        <v>1003</v>
      </c>
      <c r="D519" s="5"/>
      <c r="E519" s="893"/>
    </row>
    <row r="520" spans="1:5" hidden="1" x14ac:dyDescent="0.2">
      <c r="A520" s="920">
        <v>185</v>
      </c>
      <c r="B520" s="15" t="s">
        <v>614</v>
      </c>
      <c r="C520" s="26" t="s">
        <v>1004</v>
      </c>
      <c r="D520" s="5"/>
      <c r="E520" s="893"/>
    </row>
    <row r="521" spans="1:5" x14ac:dyDescent="0.2">
      <c r="A521" s="918">
        <v>186</v>
      </c>
      <c r="B521" s="7" t="s">
        <v>1005</v>
      </c>
      <c r="C521" s="27" t="s">
        <v>1006</v>
      </c>
      <c r="D521" s="3"/>
      <c r="E521" s="919"/>
    </row>
    <row r="522" spans="1:5" x14ac:dyDescent="0.2">
      <c r="A522" s="918">
        <v>187</v>
      </c>
      <c r="B522" s="7" t="s">
        <v>1007</v>
      </c>
      <c r="C522" s="27" t="s">
        <v>1008</v>
      </c>
      <c r="D522" s="3"/>
      <c r="E522" s="919"/>
    </row>
    <row r="523" spans="1:5" x14ac:dyDescent="0.2">
      <c r="A523" s="918">
        <v>188</v>
      </c>
      <c r="B523" s="7" t="s">
        <v>1009</v>
      </c>
      <c r="C523" s="27" t="s">
        <v>1010</v>
      </c>
      <c r="D523" s="3"/>
      <c r="E523" s="919"/>
    </row>
    <row r="524" spans="1:5" ht="14.45" customHeight="1" x14ac:dyDescent="0.2">
      <c r="A524" s="918">
        <v>189</v>
      </c>
      <c r="B524" s="7" t="s">
        <v>1716</v>
      </c>
      <c r="C524" s="27" t="s">
        <v>1011</v>
      </c>
      <c r="D524" s="3"/>
      <c r="E524" s="919"/>
    </row>
    <row r="525" spans="1:5" hidden="1" x14ac:dyDescent="0.2">
      <c r="A525" s="920">
        <v>190</v>
      </c>
      <c r="B525" s="15" t="s">
        <v>594</v>
      </c>
      <c r="C525" s="26" t="s">
        <v>1012</v>
      </c>
      <c r="D525" s="5"/>
      <c r="E525" s="893"/>
    </row>
    <row r="526" spans="1:5" hidden="1" x14ac:dyDescent="0.2">
      <c r="A526" s="920">
        <v>191</v>
      </c>
      <c r="B526" s="15" t="s">
        <v>596</v>
      </c>
      <c r="C526" s="26" t="s">
        <v>1013</v>
      </c>
      <c r="D526" s="5"/>
      <c r="E526" s="893"/>
    </row>
    <row r="527" spans="1:5" hidden="1" x14ac:dyDescent="0.2">
      <c r="A527" s="920">
        <v>192</v>
      </c>
      <c r="B527" s="15" t="s">
        <v>598</v>
      </c>
      <c r="C527" s="26" t="s">
        <v>1014</v>
      </c>
      <c r="D527" s="5"/>
      <c r="E527" s="893"/>
    </row>
    <row r="528" spans="1:5" hidden="1" x14ac:dyDescent="0.2">
      <c r="A528" s="920">
        <v>193</v>
      </c>
      <c r="B528" s="15" t="s">
        <v>600</v>
      </c>
      <c r="C528" s="26" t="s">
        <v>1015</v>
      </c>
      <c r="D528" s="5"/>
      <c r="E528" s="893"/>
    </row>
    <row r="529" spans="1:9" hidden="1" x14ac:dyDescent="0.2">
      <c r="A529" s="920">
        <v>194</v>
      </c>
      <c r="B529" s="15" t="s">
        <v>602</v>
      </c>
      <c r="C529" s="26" t="s">
        <v>1016</v>
      </c>
      <c r="D529" s="5"/>
      <c r="E529" s="893"/>
    </row>
    <row r="530" spans="1:9" hidden="1" x14ac:dyDescent="0.2">
      <c r="A530" s="920">
        <v>195</v>
      </c>
      <c r="B530" s="15" t="s">
        <v>604</v>
      </c>
      <c r="C530" s="26" t="s">
        <v>1017</v>
      </c>
      <c r="D530" s="5"/>
      <c r="E530" s="893"/>
    </row>
    <row r="531" spans="1:9" ht="26.1" hidden="1" customHeight="1" x14ac:dyDescent="0.2">
      <c r="A531" s="920">
        <v>196</v>
      </c>
      <c r="B531" s="15" t="s">
        <v>606</v>
      </c>
      <c r="C531" s="26" t="s">
        <v>1018</v>
      </c>
      <c r="D531" s="5"/>
      <c r="E531" s="893"/>
    </row>
    <row r="532" spans="1:9" hidden="1" x14ac:dyDescent="0.2">
      <c r="A532" s="920">
        <v>197</v>
      </c>
      <c r="B532" s="15" t="s">
        <v>608</v>
      </c>
      <c r="C532" s="26" t="s">
        <v>1019</v>
      </c>
      <c r="D532" s="10"/>
      <c r="E532" s="934"/>
    </row>
    <row r="533" spans="1:9" hidden="1" x14ac:dyDescent="0.2">
      <c r="A533" s="920">
        <v>198</v>
      </c>
      <c r="B533" s="15" t="s">
        <v>612</v>
      </c>
      <c r="C533" s="26" t="s">
        <v>1020</v>
      </c>
      <c r="D533" s="9"/>
      <c r="E533" s="935"/>
    </row>
    <row r="534" spans="1:9" hidden="1" x14ac:dyDescent="0.2">
      <c r="A534" s="920">
        <v>199</v>
      </c>
      <c r="B534" s="15" t="s">
        <v>614</v>
      </c>
      <c r="C534" s="26" t="s">
        <v>1021</v>
      </c>
      <c r="D534" s="9"/>
      <c r="E534" s="935"/>
    </row>
    <row r="535" spans="1:9" x14ac:dyDescent="0.2">
      <c r="A535" s="918">
        <v>200</v>
      </c>
      <c r="B535" s="7" t="s">
        <v>1022</v>
      </c>
      <c r="C535" s="27" t="s">
        <v>1023</v>
      </c>
      <c r="D535" s="3"/>
      <c r="E535" s="919"/>
    </row>
    <row r="536" spans="1:9" hidden="1" x14ac:dyDescent="0.2">
      <c r="A536" s="920"/>
      <c r="B536" s="15" t="s">
        <v>1024</v>
      </c>
      <c r="C536" s="26" t="s">
        <v>1025</v>
      </c>
      <c r="D536" s="10"/>
      <c r="E536" s="934"/>
    </row>
    <row r="537" spans="1:9" hidden="1" x14ac:dyDescent="0.2">
      <c r="A537" s="936"/>
      <c r="B537" s="15" t="s">
        <v>1026</v>
      </c>
      <c r="C537" s="26" t="s">
        <v>1027</v>
      </c>
      <c r="D537" s="151"/>
      <c r="E537" s="937"/>
    </row>
    <row r="538" spans="1:9" ht="39" customHeight="1" thickBot="1" x14ac:dyDescent="0.25">
      <c r="A538" s="369">
        <v>201</v>
      </c>
      <c r="B538" s="370" t="s">
        <v>1649</v>
      </c>
      <c r="C538" s="370" t="s">
        <v>1028</v>
      </c>
      <c r="D538" s="938">
        <v>0</v>
      </c>
      <c r="E538" s="939">
        <v>0</v>
      </c>
    </row>
    <row r="539" spans="1:9" ht="14.25" thickTop="1" thickBot="1" x14ac:dyDescent="0.25">
      <c r="A539" s="55"/>
      <c r="B539" s="184"/>
      <c r="C539" s="57"/>
      <c r="D539" s="58"/>
      <c r="E539" s="59"/>
    </row>
    <row r="540" spans="1:9" ht="13.5" thickTop="1" x14ac:dyDescent="0.2">
      <c r="A540" s="357">
        <v>202</v>
      </c>
      <c r="B540" s="358" t="s">
        <v>1029</v>
      </c>
      <c r="C540" s="398" t="s">
        <v>1030</v>
      </c>
      <c r="D540" s="977"/>
      <c r="E540" s="1037"/>
    </row>
    <row r="541" spans="1:9" ht="38.25" x14ac:dyDescent="0.2">
      <c r="A541" s="362">
        <v>203</v>
      </c>
      <c r="B541" s="152" t="s">
        <v>1472</v>
      </c>
      <c r="C541" s="247" t="s">
        <v>1031</v>
      </c>
      <c r="D541" s="346"/>
      <c r="E541" s="1038">
        <v>279006</v>
      </c>
      <c r="F541" s="48" t="s">
        <v>1739</v>
      </c>
      <c r="G541" s="48" t="s">
        <v>1737</v>
      </c>
      <c r="H541" s="1050" t="s">
        <v>1738</v>
      </c>
      <c r="I541" t="s">
        <v>1742</v>
      </c>
    </row>
    <row r="542" spans="1:9" x14ac:dyDescent="0.2">
      <c r="A542" s="362">
        <v>205</v>
      </c>
      <c r="B542" s="152" t="s">
        <v>1038</v>
      </c>
      <c r="C542" s="247" t="s">
        <v>1039</v>
      </c>
      <c r="D542" s="346"/>
      <c r="E542" s="1039">
        <f>SUM(E543)</f>
        <v>329180</v>
      </c>
    </row>
    <row r="543" spans="1:9" s="54" customFormat="1" x14ac:dyDescent="0.2">
      <c r="A543" s="373"/>
      <c r="B543" s="242" t="s">
        <v>1537</v>
      </c>
      <c r="C543" s="185"/>
      <c r="D543" s="53"/>
      <c r="E543" s="1040">
        <v>329180</v>
      </c>
      <c r="F543" s="49"/>
      <c r="G543" s="49"/>
    </row>
    <row r="544" spans="1:9" ht="25.5" x14ac:dyDescent="0.2">
      <c r="A544" s="362">
        <v>206</v>
      </c>
      <c r="B544" s="152" t="s">
        <v>1040</v>
      </c>
      <c r="C544" s="247" t="s">
        <v>1041</v>
      </c>
      <c r="D544" s="346"/>
      <c r="E544" s="1039">
        <f>SUM(E545:E546)</f>
        <v>1870634</v>
      </c>
      <c r="F544" s="48" t="s">
        <v>1740</v>
      </c>
    </row>
    <row r="545" spans="1:7" s="54" customFormat="1" x14ac:dyDescent="0.2">
      <c r="A545" s="373"/>
      <c r="B545" s="242" t="s">
        <v>1729</v>
      </c>
      <c r="C545" s="1035"/>
      <c r="D545" s="53"/>
      <c r="E545" s="1041"/>
      <c r="F545" s="49"/>
      <c r="G545" s="49"/>
    </row>
    <row r="546" spans="1:7" s="54" customFormat="1" x14ac:dyDescent="0.2">
      <c r="A546" s="373"/>
      <c r="B546" s="242" t="s">
        <v>1656</v>
      </c>
      <c r="C546" s="185"/>
      <c r="D546" s="53"/>
      <c r="E546" s="1040">
        <v>1870634</v>
      </c>
      <c r="F546" s="1045"/>
      <c r="G546" s="49"/>
    </row>
    <row r="547" spans="1:7" x14ac:dyDescent="0.2">
      <c r="A547" s="362">
        <v>207</v>
      </c>
      <c r="B547" s="152" t="s">
        <v>1042</v>
      </c>
      <c r="C547" s="247" t="s">
        <v>1043</v>
      </c>
      <c r="D547" s="346"/>
      <c r="E547" s="950"/>
    </row>
    <row r="548" spans="1:7" x14ac:dyDescent="0.2">
      <c r="A548" s="362">
        <v>208</v>
      </c>
      <c r="B548" s="152" t="s">
        <v>1044</v>
      </c>
      <c r="C548" s="247" t="s">
        <v>1045</v>
      </c>
      <c r="D548" s="346"/>
      <c r="E548" s="950"/>
    </row>
    <row r="549" spans="1:7" ht="14.25" customHeight="1" x14ac:dyDescent="0.2">
      <c r="A549" s="362">
        <v>209</v>
      </c>
      <c r="B549" s="152" t="s">
        <v>1046</v>
      </c>
      <c r="C549" s="247" t="s">
        <v>1047</v>
      </c>
      <c r="D549" s="346"/>
      <c r="E549" s="979">
        <v>611830</v>
      </c>
    </row>
    <row r="550" spans="1:7" s="181" customFormat="1" ht="27" customHeight="1" thickBot="1" x14ac:dyDescent="0.25">
      <c r="A550" s="369">
        <v>210</v>
      </c>
      <c r="B550" s="370" t="s">
        <v>1614</v>
      </c>
      <c r="C550" s="370" t="s">
        <v>1048</v>
      </c>
      <c r="D550" s="371">
        <v>0</v>
      </c>
      <c r="E550" s="372">
        <f>SUM(E540,E541,E542,E544,E547,E548,E549)</f>
        <v>3090650</v>
      </c>
      <c r="F550" s="180"/>
      <c r="G550" s="180"/>
    </row>
    <row r="551" spans="1:7" ht="14.25" thickTop="1" thickBot="1" x14ac:dyDescent="0.25">
      <c r="A551" s="55"/>
      <c r="B551" s="56"/>
      <c r="C551" s="57"/>
      <c r="D551" s="58"/>
      <c r="E551" s="59"/>
    </row>
    <row r="552" spans="1:7" ht="13.5" thickTop="1" x14ac:dyDescent="0.2">
      <c r="A552" s="357">
        <v>211</v>
      </c>
      <c r="B552" s="358" t="s">
        <v>1049</v>
      </c>
      <c r="C552" s="398" t="s">
        <v>1050</v>
      </c>
      <c r="D552" s="980"/>
      <c r="E552" s="1012">
        <f>SUM(E553:E554)</f>
        <v>0</v>
      </c>
    </row>
    <row r="553" spans="1:7" x14ac:dyDescent="0.2">
      <c r="A553" s="1015"/>
      <c r="B553" s="1016" t="s">
        <v>1726</v>
      </c>
      <c r="C553" s="1017"/>
      <c r="D553" s="1018"/>
      <c r="E553" s="1019">
        <v>0</v>
      </c>
      <c r="F553" s="1051" t="s">
        <v>1743</v>
      </c>
    </row>
    <row r="554" spans="1:7" s="54" customFormat="1" x14ac:dyDescent="0.2">
      <c r="A554" s="1008"/>
      <c r="B554" s="1016" t="s">
        <v>1727</v>
      </c>
      <c r="C554" s="1009"/>
      <c r="D554" s="1010"/>
      <c r="E554" s="1011"/>
      <c r="F554" s="1045"/>
      <c r="G554" s="49"/>
    </row>
    <row r="555" spans="1:7" x14ac:dyDescent="0.2">
      <c r="A555" s="362">
        <v>212</v>
      </c>
      <c r="B555" s="152" t="s">
        <v>1051</v>
      </c>
      <c r="C555" s="247" t="s">
        <v>1052</v>
      </c>
      <c r="D555" s="347"/>
      <c r="E555" s="950"/>
    </row>
    <row r="556" spans="1:7" x14ac:dyDescent="0.2">
      <c r="A556" s="362">
        <v>213</v>
      </c>
      <c r="B556" s="152" t="s">
        <v>1053</v>
      </c>
      <c r="C556" s="247" t="s">
        <v>1054</v>
      </c>
      <c r="D556" s="347"/>
      <c r="E556" s="950"/>
    </row>
    <row r="557" spans="1:7" ht="14.25" customHeight="1" x14ac:dyDescent="0.2">
      <c r="A557" s="362">
        <v>214</v>
      </c>
      <c r="B557" s="152" t="s">
        <v>1055</v>
      </c>
      <c r="C557" s="247" t="s">
        <v>1056</v>
      </c>
      <c r="D557" s="347"/>
      <c r="E557" s="950"/>
    </row>
    <row r="558" spans="1:7" s="181" customFormat="1" ht="27" customHeight="1" thickBot="1" x14ac:dyDescent="0.25">
      <c r="A558" s="369">
        <v>215</v>
      </c>
      <c r="B558" s="370" t="s">
        <v>1613</v>
      </c>
      <c r="C558" s="370" t="s">
        <v>1058</v>
      </c>
      <c r="D558" s="371">
        <v>0</v>
      </c>
      <c r="E558" s="372">
        <f>SUM(E552,E555:E557)</f>
        <v>0</v>
      </c>
      <c r="F558" s="180"/>
      <c r="G558" s="180"/>
    </row>
    <row r="559" spans="1:7" s="54" customFormat="1" ht="14.25" thickTop="1" thickBot="1" x14ac:dyDescent="0.25">
      <c r="A559" s="55"/>
      <c r="B559" s="56"/>
      <c r="C559" s="57"/>
      <c r="D559" s="58"/>
      <c r="E559" s="59"/>
      <c r="F559" s="49"/>
      <c r="G559" s="49"/>
    </row>
    <row r="560" spans="1:7" ht="26.25" thickTop="1" x14ac:dyDescent="0.2">
      <c r="A560" s="357">
        <v>216</v>
      </c>
      <c r="B560" s="358" t="s">
        <v>1059</v>
      </c>
      <c r="C560" s="398" t="s">
        <v>1060</v>
      </c>
      <c r="D560" s="977"/>
      <c r="E560" s="978"/>
    </row>
    <row r="561" spans="1:5" ht="25.5" x14ac:dyDescent="0.2">
      <c r="A561" s="362">
        <v>217</v>
      </c>
      <c r="B561" s="152" t="s">
        <v>1652</v>
      </c>
      <c r="C561" s="247" t="s">
        <v>1061</v>
      </c>
      <c r="D561" s="150"/>
      <c r="E561" s="384"/>
    </row>
    <row r="562" spans="1:5" hidden="1" x14ac:dyDescent="0.2">
      <c r="A562" s="366">
        <v>218</v>
      </c>
      <c r="B562" s="256" t="s">
        <v>76</v>
      </c>
      <c r="C562" s="260" t="s">
        <v>1061</v>
      </c>
      <c r="D562" s="348"/>
      <c r="E562" s="981"/>
    </row>
    <row r="563" spans="1:5" hidden="1" x14ac:dyDescent="0.2">
      <c r="A563" s="366">
        <v>219</v>
      </c>
      <c r="B563" s="256" t="s">
        <v>79</v>
      </c>
      <c r="C563" s="260" t="s">
        <v>1061</v>
      </c>
      <c r="D563" s="348"/>
      <c r="E563" s="981"/>
    </row>
    <row r="564" spans="1:5" ht="25.5" hidden="1" x14ac:dyDescent="0.2">
      <c r="A564" s="366">
        <v>220</v>
      </c>
      <c r="B564" s="256" t="s">
        <v>82</v>
      </c>
      <c r="C564" s="260" t="s">
        <v>1061</v>
      </c>
      <c r="D564" s="348"/>
      <c r="E564" s="981"/>
    </row>
    <row r="565" spans="1:5" hidden="1" x14ac:dyDescent="0.2">
      <c r="A565" s="366">
        <v>221</v>
      </c>
      <c r="B565" s="256" t="s">
        <v>85</v>
      </c>
      <c r="C565" s="260" t="s">
        <v>1061</v>
      </c>
      <c r="D565" s="348"/>
      <c r="E565" s="981"/>
    </row>
    <row r="566" spans="1:5" hidden="1" x14ac:dyDescent="0.2">
      <c r="A566" s="366">
        <v>222</v>
      </c>
      <c r="B566" s="256" t="s">
        <v>88</v>
      </c>
      <c r="C566" s="260" t="s">
        <v>1061</v>
      </c>
      <c r="D566" s="348"/>
      <c r="E566" s="981"/>
    </row>
    <row r="567" spans="1:5" hidden="1" x14ac:dyDescent="0.2">
      <c r="A567" s="366">
        <v>223</v>
      </c>
      <c r="B567" s="256" t="s">
        <v>91</v>
      </c>
      <c r="C567" s="260" t="s">
        <v>1061</v>
      </c>
      <c r="D567" s="348"/>
      <c r="E567" s="981"/>
    </row>
    <row r="568" spans="1:5" hidden="1" x14ac:dyDescent="0.2">
      <c r="A568" s="366">
        <v>224</v>
      </c>
      <c r="B568" s="256" t="s">
        <v>94</v>
      </c>
      <c r="C568" s="260" t="s">
        <v>1061</v>
      </c>
      <c r="D568" s="348"/>
      <c r="E568" s="981"/>
    </row>
    <row r="569" spans="1:5" hidden="1" x14ac:dyDescent="0.2">
      <c r="A569" s="366">
        <v>225</v>
      </c>
      <c r="B569" s="256" t="s">
        <v>97</v>
      </c>
      <c r="C569" s="260" t="s">
        <v>1061</v>
      </c>
      <c r="D569" s="348"/>
      <c r="E569" s="981"/>
    </row>
    <row r="570" spans="1:5" hidden="1" x14ac:dyDescent="0.2">
      <c r="A570" s="366">
        <v>226</v>
      </c>
      <c r="B570" s="256" t="s">
        <v>100</v>
      </c>
      <c r="C570" s="260" t="s">
        <v>1061</v>
      </c>
      <c r="D570" s="348"/>
      <c r="E570" s="981"/>
    </row>
    <row r="571" spans="1:5" hidden="1" x14ac:dyDescent="0.2">
      <c r="A571" s="366">
        <v>227</v>
      </c>
      <c r="B571" s="256" t="s">
        <v>103</v>
      </c>
      <c r="C571" s="260" t="s">
        <v>1061</v>
      </c>
      <c r="D571" s="348"/>
      <c r="E571" s="981"/>
    </row>
    <row r="572" spans="1:5" ht="25.5" x14ac:dyDescent="0.2">
      <c r="A572" s="362">
        <v>228</v>
      </c>
      <c r="B572" s="152" t="s">
        <v>1476</v>
      </c>
      <c r="C572" s="247" t="s">
        <v>1062</v>
      </c>
      <c r="D572" s="150"/>
      <c r="E572" s="384"/>
    </row>
    <row r="573" spans="1:5" hidden="1" x14ac:dyDescent="0.2">
      <c r="A573" s="366">
        <v>229</v>
      </c>
      <c r="B573" s="256" t="s">
        <v>76</v>
      </c>
      <c r="C573" s="260" t="s">
        <v>1062</v>
      </c>
      <c r="D573" s="348"/>
      <c r="E573" s="981"/>
    </row>
    <row r="574" spans="1:5" hidden="1" x14ac:dyDescent="0.2">
      <c r="A574" s="366">
        <v>230</v>
      </c>
      <c r="B574" s="256" t="s">
        <v>79</v>
      </c>
      <c r="C574" s="260" t="s">
        <v>1062</v>
      </c>
      <c r="D574" s="348"/>
      <c r="E574" s="981"/>
    </row>
    <row r="575" spans="1:5" ht="25.5" hidden="1" x14ac:dyDescent="0.2">
      <c r="A575" s="366">
        <v>231</v>
      </c>
      <c r="B575" s="256" t="s">
        <v>82</v>
      </c>
      <c r="C575" s="260" t="s">
        <v>1062</v>
      </c>
      <c r="D575" s="348"/>
      <c r="E575" s="981"/>
    </row>
    <row r="576" spans="1:5" hidden="1" x14ac:dyDescent="0.2">
      <c r="A576" s="366">
        <v>232</v>
      </c>
      <c r="B576" s="256" t="s">
        <v>85</v>
      </c>
      <c r="C576" s="260" t="s">
        <v>1062</v>
      </c>
      <c r="D576" s="348"/>
      <c r="E576" s="981"/>
    </row>
    <row r="577" spans="1:5" hidden="1" x14ac:dyDescent="0.2">
      <c r="A577" s="366">
        <v>233</v>
      </c>
      <c r="B577" s="256" t="s">
        <v>88</v>
      </c>
      <c r="C577" s="260" t="s">
        <v>1062</v>
      </c>
      <c r="D577" s="348"/>
      <c r="E577" s="981"/>
    </row>
    <row r="578" spans="1:5" hidden="1" x14ac:dyDescent="0.2">
      <c r="A578" s="366">
        <v>234</v>
      </c>
      <c r="B578" s="256" t="s">
        <v>91</v>
      </c>
      <c r="C578" s="260" t="s">
        <v>1062</v>
      </c>
      <c r="D578" s="348"/>
      <c r="E578" s="981"/>
    </row>
    <row r="579" spans="1:5" hidden="1" x14ac:dyDescent="0.2">
      <c r="A579" s="366">
        <v>235</v>
      </c>
      <c r="B579" s="256" t="s">
        <v>94</v>
      </c>
      <c r="C579" s="260" t="s">
        <v>1062</v>
      </c>
      <c r="D579" s="348"/>
      <c r="E579" s="981"/>
    </row>
    <row r="580" spans="1:5" hidden="1" x14ac:dyDescent="0.2">
      <c r="A580" s="366">
        <v>236</v>
      </c>
      <c r="B580" s="256" t="s">
        <v>97</v>
      </c>
      <c r="C580" s="260" t="s">
        <v>1062</v>
      </c>
      <c r="D580" s="348"/>
      <c r="E580" s="981"/>
    </row>
    <row r="581" spans="1:5" hidden="1" x14ac:dyDescent="0.2">
      <c r="A581" s="366">
        <v>237</v>
      </c>
      <c r="B581" s="256" t="s">
        <v>100</v>
      </c>
      <c r="C581" s="260" t="s">
        <v>1062</v>
      </c>
      <c r="D581" s="348"/>
      <c r="E581" s="981"/>
    </row>
    <row r="582" spans="1:5" hidden="1" x14ac:dyDescent="0.2">
      <c r="A582" s="366">
        <v>238</v>
      </c>
      <c r="B582" s="256" t="s">
        <v>103</v>
      </c>
      <c r="C582" s="260" t="s">
        <v>1062</v>
      </c>
      <c r="D582" s="348"/>
      <c r="E582" s="981"/>
    </row>
    <row r="583" spans="1:5" x14ac:dyDescent="0.2">
      <c r="A583" s="362">
        <v>239</v>
      </c>
      <c r="B583" s="152" t="s">
        <v>1477</v>
      </c>
      <c r="C583" s="247" t="s">
        <v>1063</v>
      </c>
      <c r="D583" s="150"/>
      <c r="E583" s="384"/>
    </row>
    <row r="584" spans="1:5" hidden="1" x14ac:dyDescent="0.2">
      <c r="A584" s="366">
        <v>240</v>
      </c>
      <c r="B584" s="256" t="s">
        <v>76</v>
      </c>
      <c r="C584" s="260" t="s">
        <v>1063</v>
      </c>
      <c r="D584" s="348"/>
      <c r="E584" s="981"/>
    </row>
    <row r="585" spans="1:5" hidden="1" x14ac:dyDescent="0.2">
      <c r="A585" s="366">
        <v>241</v>
      </c>
      <c r="B585" s="256" t="s">
        <v>79</v>
      </c>
      <c r="C585" s="260" t="s">
        <v>1063</v>
      </c>
      <c r="D585" s="348"/>
      <c r="E585" s="981"/>
    </row>
    <row r="586" spans="1:5" ht="25.5" hidden="1" x14ac:dyDescent="0.2">
      <c r="A586" s="366">
        <v>242</v>
      </c>
      <c r="B586" s="256" t="s">
        <v>82</v>
      </c>
      <c r="C586" s="260" t="s">
        <v>1063</v>
      </c>
      <c r="D586" s="348"/>
      <c r="E586" s="981"/>
    </row>
    <row r="587" spans="1:5" hidden="1" x14ac:dyDescent="0.2">
      <c r="A587" s="366">
        <v>243</v>
      </c>
      <c r="B587" s="256" t="s">
        <v>85</v>
      </c>
      <c r="C587" s="260" t="s">
        <v>1063</v>
      </c>
      <c r="D587" s="348"/>
      <c r="E587" s="981"/>
    </row>
    <row r="588" spans="1:5" hidden="1" x14ac:dyDescent="0.2">
      <c r="A588" s="366">
        <v>244</v>
      </c>
      <c r="B588" s="256" t="s">
        <v>88</v>
      </c>
      <c r="C588" s="260" t="s">
        <v>1063</v>
      </c>
      <c r="D588" s="348"/>
      <c r="E588" s="981"/>
    </row>
    <row r="589" spans="1:5" hidden="1" x14ac:dyDescent="0.2">
      <c r="A589" s="366">
        <v>245</v>
      </c>
      <c r="B589" s="256" t="s">
        <v>91</v>
      </c>
      <c r="C589" s="260" t="s">
        <v>1063</v>
      </c>
      <c r="D589" s="348"/>
      <c r="E589" s="981"/>
    </row>
    <row r="590" spans="1:5" hidden="1" x14ac:dyDescent="0.2">
      <c r="A590" s="366">
        <v>246</v>
      </c>
      <c r="B590" s="256" t="s">
        <v>94</v>
      </c>
      <c r="C590" s="260" t="s">
        <v>1063</v>
      </c>
      <c r="D590" s="348"/>
      <c r="E590" s="981"/>
    </row>
    <row r="591" spans="1:5" hidden="1" x14ac:dyDescent="0.2">
      <c r="A591" s="366">
        <v>247</v>
      </c>
      <c r="B591" s="256" t="s">
        <v>97</v>
      </c>
      <c r="C591" s="260" t="s">
        <v>1063</v>
      </c>
      <c r="D591" s="348"/>
      <c r="E591" s="981"/>
    </row>
    <row r="592" spans="1:5" hidden="1" x14ac:dyDescent="0.2">
      <c r="A592" s="366">
        <v>248</v>
      </c>
      <c r="B592" s="256" t="s">
        <v>100</v>
      </c>
      <c r="C592" s="260" t="s">
        <v>1063</v>
      </c>
      <c r="D592" s="348"/>
      <c r="E592" s="981"/>
    </row>
    <row r="593" spans="1:5" hidden="1" x14ac:dyDescent="0.2">
      <c r="A593" s="366">
        <v>249</v>
      </c>
      <c r="B593" s="256" t="s">
        <v>103</v>
      </c>
      <c r="C593" s="260" t="s">
        <v>1063</v>
      </c>
      <c r="D593" s="348"/>
      <c r="E593" s="981"/>
    </row>
    <row r="594" spans="1:5" ht="25.5" x14ac:dyDescent="0.2">
      <c r="A594" s="362">
        <v>250</v>
      </c>
      <c r="B594" s="152" t="s">
        <v>1653</v>
      </c>
      <c r="C594" s="247" t="s">
        <v>1064</v>
      </c>
      <c r="D594" s="346"/>
      <c r="E594" s="950"/>
    </row>
    <row r="595" spans="1:5" ht="25.5" hidden="1" x14ac:dyDescent="0.2">
      <c r="A595" s="366">
        <v>251</v>
      </c>
      <c r="B595" s="256" t="s">
        <v>992</v>
      </c>
      <c r="C595" s="260" t="s">
        <v>1064</v>
      </c>
      <c r="D595" s="348"/>
      <c r="E595" s="981"/>
    </row>
    <row r="596" spans="1:5" ht="25.5" x14ac:dyDescent="0.2">
      <c r="A596" s="362">
        <v>252</v>
      </c>
      <c r="B596" s="152" t="s">
        <v>1479</v>
      </c>
      <c r="C596" s="247" t="s">
        <v>1065</v>
      </c>
      <c r="D596" s="150"/>
      <c r="E596" s="384"/>
    </row>
    <row r="597" spans="1:5" hidden="1" x14ac:dyDescent="0.2">
      <c r="A597" s="366">
        <v>253</v>
      </c>
      <c r="B597" s="256" t="s">
        <v>594</v>
      </c>
      <c r="C597" s="260" t="s">
        <v>1065</v>
      </c>
      <c r="D597" s="348"/>
      <c r="E597" s="981"/>
    </row>
    <row r="598" spans="1:5" hidden="1" x14ac:dyDescent="0.2">
      <c r="A598" s="366">
        <v>254</v>
      </c>
      <c r="B598" s="256" t="s">
        <v>596</v>
      </c>
      <c r="C598" s="260" t="s">
        <v>1065</v>
      </c>
      <c r="D598" s="348"/>
      <c r="E598" s="981"/>
    </row>
    <row r="599" spans="1:5" hidden="1" x14ac:dyDescent="0.2">
      <c r="A599" s="366">
        <v>255</v>
      </c>
      <c r="B599" s="256" t="s">
        <v>598</v>
      </c>
      <c r="C599" s="260" t="s">
        <v>1065</v>
      </c>
      <c r="D599" s="348"/>
      <c r="E599" s="981"/>
    </row>
    <row r="600" spans="1:5" hidden="1" x14ac:dyDescent="0.2">
      <c r="A600" s="366">
        <v>256</v>
      </c>
      <c r="B600" s="256" t="s">
        <v>600</v>
      </c>
      <c r="C600" s="260" t="s">
        <v>1065</v>
      </c>
      <c r="D600" s="348"/>
      <c r="E600" s="981"/>
    </row>
    <row r="601" spans="1:5" hidden="1" x14ac:dyDescent="0.2">
      <c r="A601" s="366">
        <v>257</v>
      </c>
      <c r="B601" s="256" t="s">
        <v>602</v>
      </c>
      <c r="C601" s="260" t="s">
        <v>1065</v>
      </c>
      <c r="D601" s="348"/>
      <c r="E601" s="981"/>
    </row>
    <row r="602" spans="1:5" hidden="1" x14ac:dyDescent="0.2">
      <c r="A602" s="366">
        <v>258</v>
      </c>
      <c r="B602" s="256" t="s">
        <v>604</v>
      </c>
      <c r="C602" s="260" t="s">
        <v>1065</v>
      </c>
      <c r="D602" s="348"/>
      <c r="E602" s="981"/>
    </row>
    <row r="603" spans="1:5" ht="26.1" hidden="1" customHeight="1" x14ac:dyDescent="0.2">
      <c r="A603" s="366">
        <v>259</v>
      </c>
      <c r="B603" s="256" t="s">
        <v>606</v>
      </c>
      <c r="C603" s="260" t="s">
        <v>1065</v>
      </c>
      <c r="D603" s="348"/>
      <c r="E603" s="981"/>
    </row>
    <row r="604" spans="1:5" hidden="1" x14ac:dyDescent="0.2">
      <c r="A604" s="366">
        <v>260</v>
      </c>
      <c r="B604" s="256" t="s">
        <v>608</v>
      </c>
      <c r="C604" s="260" t="s">
        <v>1065</v>
      </c>
      <c r="D604" s="348"/>
      <c r="E604" s="981"/>
    </row>
    <row r="605" spans="1:5" hidden="1" x14ac:dyDescent="0.2">
      <c r="A605" s="366">
        <v>261</v>
      </c>
      <c r="B605" s="256" t="s">
        <v>610</v>
      </c>
      <c r="C605" s="260" t="s">
        <v>1065</v>
      </c>
      <c r="D605" s="348"/>
      <c r="E605" s="981"/>
    </row>
    <row r="606" spans="1:5" hidden="1" x14ac:dyDescent="0.2">
      <c r="A606" s="366">
        <v>262</v>
      </c>
      <c r="B606" s="256" t="s">
        <v>612</v>
      </c>
      <c r="C606" s="260" t="s">
        <v>1065</v>
      </c>
      <c r="D606" s="348"/>
      <c r="E606" s="981"/>
    </row>
    <row r="607" spans="1:5" hidden="1" x14ac:dyDescent="0.2">
      <c r="A607" s="366">
        <v>263</v>
      </c>
      <c r="B607" s="256" t="s">
        <v>614</v>
      </c>
      <c r="C607" s="260" t="s">
        <v>1065</v>
      </c>
      <c r="D607" s="348"/>
      <c r="E607" s="981"/>
    </row>
    <row r="608" spans="1:5" x14ac:dyDescent="0.2">
      <c r="A608" s="362">
        <v>264</v>
      </c>
      <c r="B608" s="152" t="s">
        <v>1066</v>
      </c>
      <c r="C608" s="247" t="s">
        <v>1067</v>
      </c>
      <c r="D608" s="346"/>
      <c r="E608" s="950"/>
    </row>
    <row r="609" spans="1:7" x14ac:dyDescent="0.2">
      <c r="A609" s="362">
        <v>265</v>
      </c>
      <c r="B609" s="152" t="s">
        <v>1068</v>
      </c>
      <c r="C609" s="247" t="s">
        <v>1069</v>
      </c>
      <c r="D609" s="346"/>
      <c r="E609" s="950"/>
    </row>
    <row r="610" spans="1:7" x14ac:dyDescent="0.2">
      <c r="A610" s="362">
        <v>266</v>
      </c>
      <c r="B610" s="152" t="s">
        <v>1480</v>
      </c>
      <c r="C610" s="247" t="s">
        <v>1070</v>
      </c>
      <c r="D610" s="150"/>
      <c r="E610" s="384"/>
    </row>
    <row r="611" spans="1:7" hidden="1" x14ac:dyDescent="0.2">
      <c r="A611" s="366">
        <v>267</v>
      </c>
      <c r="B611" s="256" t="s">
        <v>594</v>
      </c>
      <c r="C611" s="257" t="s">
        <v>1070</v>
      </c>
      <c r="D611" s="348"/>
      <c r="E611" s="981"/>
    </row>
    <row r="612" spans="1:7" hidden="1" x14ac:dyDescent="0.2">
      <c r="A612" s="366">
        <v>268</v>
      </c>
      <c r="B612" s="256" t="s">
        <v>596</v>
      </c>
      <c r="C612" s="257" t="s">
        <v>1070</v>
      </c>
      <c r="D612" s="348"/>
      <c r="E612" s="981"/>
    </row>
    <row r="613" spans="1:7" hidden="1" x14ac:dyDescent="0.2">
      <c r="A613" s="366">
        <v>269</v>
      </c>
      <c r="B613" s="256" t="s">
        <v>598</v>
      </c>
      <c r="C613" s="257" t="s">
        <v>1070</v>
      </c>
      <c r="D613" s="348"/>
      <c r="E613" s="981"/>
    </row>
    <row r="614" spans="1:7" hidden="1" x14ac:dyDescent="0.2">
      <c r="A614" s="366">
        <v>270</v>
      </c>
      <c r="B614" s="256" t="s">
        <v>600</v>
      </c>
      <c r="C614" s="257" t="s">
        <v>1070</v>
      </c>
      <c r="D614" s="348"/>
      <c r="E614" s="981"/>
    </row>
    <row r="615" spans="1:7" hidden="1" x14ac:dyDescent="0.2">
      <c r="A615" s="366">
        <v>271</v>
      </c>
      <c r="B615" s="256" t="s">
        <v>602</v>
      </c>
      <c r="C615" s="257" t="s">
        <v>1070</v>
      </c>
      <c r="D615" s="348"/>
      <c r="E615" s="982"/>
    </row>
    <row r="616" spans="1:7" hidden="1" x14ac:dyDescent="0.2">
      <c r="A616" s="366">
        <v>272</v>
      </c>
      <c r="B616" s="256" t="s">
        <v>604</v>
      </c>
      <c r="C616" s="257" t="s">
        <v>1070</v>
      </c>
      <c r="D616" s="348"/>
      <c r="E616" s="981"/>
    </row>
    <row r="617" spans="1:7" ht="26.1" hidden="1" customHeight="1" x14ac:dyDescent="0.2">
      <c r="A617" s="366">
        <v>273</v>
      </c>
      <c r="B617" s="256" t="s">
        <v>606</v>
      </c>
      <c r="C617" s="257" t="s">
        <v>1070</v>
      </c>
      <c r="D617" s="348"/>
      <c r="E617" s="981"/>
    </row>
    <row r="618" spans="1:7" hidden="1" x14ac:dyDescent="0.2">
      <c r="A618" s="366">
        <v>274</v>
      </c>
      <c r="B618" s="256" t="s">
        <v>608</v>
      </c>
      <c r="C618" s="257" t="s">
        <v>1070</v>
      </c>
      <c r="D618" s="348"/>
      <c r="E618" s="981"/>
    </row>
    <row r="619" spans="1:7" hidden="1" x14ac:dyDescent="0.2">
      <c r="A619" s="366">
        <v>275</v>
      </c>
      <c r="B619" s="256" t="s">
        <v>612</v>
      </c>
      <c r="C619" s="257" t="s">
        <v>1070</v>
      </c>
      <c r="D619" s="348"/>
      <c r="E619" s="981"/>
    </row>
    <row r="620" spans="1:7" hidden="1" x14ac:dyDescent="0.2">
      <c r="A620" s="366">
        <v>276</v>
      </c>
      <c r="B620" s="256" t="s">
        <v>614</v>
      </c>
      <c r="C620" s="257" t="s">
        <v>1070</v>
      </c>
      <c r="D620" s="348"/>
      <c r="E620" s="981"/>
    </row>
    <row r="621" spans="1:7" ht="27" customHeight="1" thickBot="1" x14ac:dyDescent="0.25">
      <c r="A621" s="369">
        <v>277</v>
      </c>
      <c r="B621" s="370" t="s">
        <v>1650</v>
      </c>
      <c r="C621" s="370" t="s">
        <v>1071</v>
      </c>
      <c r="D621" s="371">
        <v>0</v>
      </c>
      <c r="E621" s="372">
        <v>0</v>
      </c>
    </row>
    <row r="622" spans="1:7" s="172" customFormat="1" ht="14.25" thickTop="1" thickBot="1" x14ac:dyDescent="0.25">
      <c r="A622" s="92"/>
      <c r="B622" s="93"/>
      <c r="C622" s="94"/>
      <c r="D622" s="186"/>
      <c r="E622" s="186"/>
      <c r="F622" s="171"/>
      <c r="G622" s="171"/>
    </row>
    <row r="623" spans="1:7" ht="27" customHeight="1" thickTop="1" thickBot="1" x14ac:dyDescent="0.25">
      <c r="A623" s="520"/>
      <c r="B623" s="521" t="s">
        <v>52</v>
      </c>
      <c r="C623" s="521" t="s">
        <v>1072</v>
      </c>
      <c r="D623" s="522">
        <f>SUM(D351,D353,D393,D465,D538,D550,D558,D621)</f>
        <v>252801452</v>
      </c>
      <c r="E623" s="523">
        <f>SUM(E351,E353,E393,E465,E538,E550,E558,E621)</f>
        <v>266079820</v>
      </c>
    </row>
    <row r="624" spans="1:7" s="54" customFormat="1" ht="14.25" thickTop="1" thickBot="1" x14ac:dyDescent="0.25">
      <c r="A624" s="55"/>
      <c r="B624" s="184"/>
      <c r="C624" s="57"/>
      <c r="D624" s="58"/>
      <c r="E624" s="59"/>
      <c r="F624" s="49"/>
      <c r="G624" s="49"/>
    </row>
    <row r="625" spans="1:5" ht="26.1" customHeight="1" thickTop="1" x14ac:dyDescent="0.2">
      <c r="A625" s="983" t="s">
        <v>1073</v>
      </c>
      <c r="B625" s="984" t="s">
        <v>1616</v>
      </c>
      <c r="C625" s="915" t="s">
        <v>1075</v>
      </c>
      <c r="D625" s="985"/>
      <c r="E625" s="986"/>
    </row>
    <row r="626" spans="1:5" hidden="1" x14ac:dyDescent="0.2">
      <c r="A626" s="987" t="s">
        <v>1076</v>
      </c>
      <c r="B626" s="349" t="s">
        <v>1077</v>
      </c>
      <c r="C626" s="27" t="s">
        <v>1075</v>
      </c>
      <c r="D626" s="350"/>
      <c r="E626" s="988"/>
    </row>
    <row r="627" spans="1:5" x14ac:dyDescent="0.2">
      <c r="A627" s="987" t="s">
        <v>1078</v>
      </c>
      <c r="B627" s="349" t="s">
        <v>1079</v>
      </c>
      <c r="C627" s="27" t="s">
        <v>1080</v>
      </c>
      <c r="D627" s="350"/>
      <c r="E627" s="988"/>
    </row>
    <row r="628" spans="1:5" ht="26.1" customHeight="1" x14ac:dyDescent="0.2">
      <c r="A628" s="987" t="s">
        <v>1081</v>
      </c>
      <c r="B628" s="349" t="s">
        <v>1720</v>
      </c>
      <c r="C628" s="27" t="s">
        <v>1083</v>
      </c>
      <c r="D628" s="350"/>
      <c r="E628" s="988"/>
    </row>
    <row r="629" spans="1:5" hidden="1" x14ac:dyDescent="0.2">
      <c r="A629" s="987" t="s">
        <v>1084</v>
      </c>
      <c r="B629" s="349" t="s">
        <v>1077</v>
      </c>
      <c r="C629" s="27" t="s">
        <v>1085</v>
      </c>
      <c r="D629" s="350"/>
      <c r="E629" s="988"/>
    </row>
    <row r="630" spans="1:5" x14ac:dyDescent="0.2">
      <c r="A630" s="987" t="s">
        <v>1086</v>
      </c>
      <c r="B630" s="349" t="s">
        <v>1721</v>
      </c>
      <c r="C630" s="27" t="s">
        <v>1088</v>
      </c>
      <c r="D630" s="328"/>
      <c r="E630" s="933"/>
    </row>
    <row r="631" spans="1:5" hidden="1" x14ac:dyDescent="0.2">
      <c r="A631" s="987" t="s">
        <v>1089</v>
      </c>
      <c r="B631" s="349" t="s">
        <v>1090</v>
      </c>
      <c r="C631" s="27" t="s">
        <v>1091</v>
      </c>
      <c r="D631" s="350"/>
      <c r="E631" s="988"/>
    </row>
    <row r="632" spans="1:5" hidden="1" x14ac:dyDescent="0.2">
      <c r="A632" s="987" t="s">
        <v>1092</v>
      </c>
      <c r="B632" s="349" t="s">
        <v>1093</v>
      </c>
      <c r="C632" s="27" t="s">
        <v>1091</v>
      </c>
      <c r="D632" s="350"/>
      <c r="E632" s="988"/>
    </row>
    <row r="633" spans="1:5" hidden="1" x14ac:dyDescent="0.2">
      <c r="A633" s="987" t="s">
        <v>1094</v>
      </c>
      <c r="B633" s="349" t="s">
        <v>1095</v>
      </c>
      <c r="C633" s="27" t="s">
        <v>1091</v>
      </c>
      <c r="D633" s="350"/>
      <c r="E633" s="988"/>
    </row>
    <row r="634" spans="1:5" hidden="1" x14ac:dyDescent="0.2">
      <c r="A634" s="987" t="s">
        <v>756</v>
      </c>
      <c r="B634" s="349" t="s">
        <v>1096</v>
      </c>
      <c r="C634" s="27" t="s">
        <v>1097</v>
      </c>
      <c r="D634" s="350"/>
      <c r="E634" s="988"/>
    </row>
    <row r="635" spans="1:5" hidden="1" x14ac:dyDescent="0.2">
      <c r="A635" s="987" t="s">
        <v>75</v>
      </c>
      <c r="B635" s="349" t="s">
        <v>1098</v>
      </c>
      <c r="C635" s="27" t="s">
        <v>1099</v>
      </c>
      <c r="D635" s="350"/>
      <c r="E635" s="988"/>
    </row>
    <row r="636" spans="1:5" hidden="1" x14ac:dyDescent="0.2">
      <c r="A636" s="987" t="s">
        <v>78</v>
      </c>
      <c r="B636" s="349" t="s">
        <v>1100</v>
      </c>
      <c r="C636" s="27" t="s">
        <v>1101</v>
      </c>
      <c r="D636" s="350"/>
      <c r="E636" s="988"/>
    </row>
    <row r="637" spans="1:5" hidden="1" x14ac:dyDescent="0.2">
      <c r="A637" s="987" t="s">
        <v>81</v>
      </c>
      <c r="B637" s="349" t="s">
        <v>1077</v>
      </c>
      <c r="C637" s="27" t="s">
        <v>1101</v>
      </c>
      <c r="D637" s="350"/>
      <c r="E637" s="988"/>
    </row>
    <row r="638" spans="1:5" hidden="1" x14ac:dyDescent="0.2">
      <c r="A638" s="987" t="s">
        <v>84</v>
      </c>
      <c r="B638" s="349" t="s">
        <v>1093</v>
      </c>
      <c r="C638" s="27" t="s">
        <v>1101</v>
      </c>
      <c r="D638" s="350"/>
      <c r="E638" s="988"/>
    </row>
    <row r="639" spans="1:5" hidden="1" x14ac:dyDescent="0.2">
      <c r="A639" s="987" t="s">
        <v>87</v>
      </c>
      <c r="B639" s="349" t="s">
        <v>1095</v>
      </c>
      <c r="C639" s="27" t="s">
        <v>1101</v>
      </c>
      <c r="D639" s="350"/>
      <c r="E639" s="988"/>
    </row>
    <row r="640" spans="1:5" hidden="1" x14ac:dyDescent="0.2">
      <c r="A640" s="987" t="s">
        <v>90</v>
      </c>
      <c r="B640" s="349" t="s">
        <v>1102</v>
      </c>
      <c r="C640" s="27" t="s">
        <v>1103</v>
      </c>
      <c r="D640" s="350"/>
      <c r="E640" s="988"/>
    </row>
    <row r="641" spans="1:5" hidden="1" x14ac:dyDescent="0.2">
      <c r="A641" s="987" t="s">
        <v>93</v>
      </c>
      <c r="B641" s="349" t="s">
        <v>1104</v>
      </c>
      <c r="C641" s="27" t="s">
        <v>1105</v>
      </c>
      <c r="D641" s="350"/>
      <c r="E641" s="988"/>
    </row>
    <row r="642" spans="1:5" hidden="1" x14ac:dyDescent="0.2">
      <c r="A642" s="987" t="s">
        <v>96</v>
      </c>
      <c r="B642" s="349" t="s">
        <v>1077</v>
      </c>
      <c r="C642" s="27" t="s">
        <v>1105</v>
      </c>
      <c r="D642" s="350"/>
      <c r="E642" s="988"/>
    </row>
    <row r="643" spans="1:5" x14ac:dyDescent="0.2">
      <c r="A643" s="987" t="s">
        <v>99</v>
      </c>
      <c r="B643" s="349" t="s">
        <v>1722</v>
      </c>
      <c r="C643" s="27" t="s">
        <v>1107</v>
      </c>
      <c r="D643" s="328"/>
      <c r="E643" s="933"/>
    </row>
    <row r="644" spans="1:5" x14ac:dyDescent="0.2">
      <c r="A644" s="987" t="s">
        <v>102</v>
      </c>
      <c r="B644" s="349" t="s">
        <v>1108</v>
      </c>
      <c r="C644" s="27" t="s">
        <v>1109</v>
      </c>
      <c r="D644" s="351"/>
      <c r="E644" s="988"/>
    </row>
    <row r="645" spans="1:5" x14ac:dyDescent="0.2">
      <c r="A645" s="987" t="s">
        <v>1110</v>
      </c>
      <c r="B645" s="349" t="s">
        <v>1111</v>
      </c>
      <c r="C645" s="27" t="s">
        <v>1112</v>
      </c>
      <c r="D645" s="350"/>
      <c r="E645" s="988"/>
    </row>
    <row r="646" spans="1:5" x14ac:dyDescent="0.2">
      <c r="A646" s="987" t="s">
        <v>107</v>
      </c>
      <c r="B646" s="349" t="s">
        <v>1113</v>
      </c>
      <c r="C646" s="27" t="s">
        <v>1114</v>
      </c>
      <c r="D646" s="350"/>
      <c r="E646" s="988"/>
    </row>
    <row r="647" spans="1:5" x14ac:dyDescent="0.2">
      <c r="A647" s="987" t="s">
        <v>109</v>
      </c>
      <c r="B647" s="349" t="s">
        <v>1115</v>
      </c>
      <c r="C647" s="27" t="s">
        <v>1116</v>
      </c>
      <c r="D647" s="350"/>
      <c r="E647" s="988"/>
    </row>
    <row r="648" spans="1:5" x14ac:dyDescent="0.2">
      <c r="A648" s="987" t="s">
        <v>111</v>
      </c>
      <c r="B648" s="349" t="s">
        <v>1117</v>
      </c>
      <c r="C648" s="27" t="s">
        <v>1118</v>
      </c>
      <c r="D648" s="350"/>
      <c r="E648" s="988"/>
    </row>
    <row r="649" spans="1:5" x14ac:dyDescent="0.2">
      <c r="A649" s="987" t="s">
        <v>113</v>
      </c>
      <c r="B649" s="349" t="s">
        <v>1119</v>
      </c>
      <c r="C649" s="27" t="s">
        <v>1120</v>
      </c>
      <c r="D649" s="350"/>
      <c r="E649" s="988"/>
    </row>
    <row r="650" spans="1:5" hidden="1" x14ac:dyDescent="0.2">
      <c r="A650" s="987" t="s">
        <v>115</v>
      </c>
      <c r="B650" s="349" t="s">
        <v>1121</v>
      </c>
      <c r="C650" s="27" t="s">
        <v>1122</v>
      </c>
      <c r="D650" s="350"/>
      <c r="E650" s="988"/>
    </row>
    <row r="651" spans="1:5" hidden="1" x14ac:dyDescent="0.2">
      <c r="A651" s="987" t="s">
        <v>117</v>
      </c>
      <c r="B651" s="349" t="s">
        <v>1123</v>
      </c>
      <c r="C651" s="27" t="s">
        <v>1124</v>
      </c>
      <c r="D651" s="350"/>
      <c r="E651" s="988"/>
    </row>
    <row r="652" spans="1:5" x14ac:dyDescent="0.2">
      <c r="A652" s="987" t="s">
        <v>119</v>
      </c>
      <c r="B652" s="349" t="s">
        <v>1723</v>
      </c>
      <c r="C652" s="27" t="s">
        <v>1126</v>
      </c>
      <c r="D652" s="328"/>
      <c r="E652" s="933"/>
    </row>
    <row r="653" spans="1:5" x14ac:dyDescent="0.2">
      <c r="A653" s="517" t="s">
        <v>121</v>
      </c>
      <c r="B653" s="323" t="s">
        <v>1654</v>
      </c>
      <c r="C653" s="247" t="s">
        <v>1128</v>
      </c>
      <c r="D653" s="153"/>
      <c r="E653" s="950"/>
    </row>
    <row r="654" spans="1:5" x14ac:dyDescent="0.2">
      <c r="A654" s="987" t="s">
        <v>123</v>
      </c>
      <c r="B654" s="349" t="s">
        <v>1129</v>
      </c>
      <c r="C654" s="27" t="s">
        <v>1130</v>
      </c>
      <c r="D654" s="350"/>
      <c r="E654" s="988"/>
    </row>
    <row r="655" spans="1:5" x14ac:dyDescent="0.2">
      <c r="A655" s="987" t="s">
        <v>125</v>
      </c>
      <c r="B655" s="349" t="s">
        <v>1131</v>
      </c>
      <c r="C655" s="27" t="s">
        <v>1132</v>
      </c>
      <c r="D655" s="350"/>
      <c r="E655" s="988"/>
    </row>
    <row r="656" spans="1:5" x14ac:dyDescent="0.2">
      <c r="A656" s="987" t="s">
        <v>793</v>
      </c>
      <c r="B656" s="349" t="s">
        <v>1724</v>
      </c>
      <c r="C656" s="27" t="s">
        <v>1134</v>
      </c>
      <c r="D656" s="350"/>
      <c r="E656" s="988"/>
    </row>
    <row r="657" spans="1:7" x14ac:dyDescent="0.2">
      <c r="A657" s="987" t="s">
        <v>129</v>
      </c>
      <c r="B657" s="349" t="s">
        <v>1077</v>
      </c>
      <c r="C657" s="27" t="s">
        <v>1134</v>
      </c>
      <c r="D657" s="350"/>
      <c r="E657" s="988"/>
    </row>
    <row r="658" spans="1:7" ht="26.1" customHeight="1" x14ac:dyDescent="0.2">
      <c r="A658" s="987" t="s">
        <v>131</v>
      </c>
      <c r="B658" s="349" t="s">
        <v>1135</v>
      </c>
      <c r="C658" s="27" t="s">
        <v>1136</v>
      </c>
      <c r="D658" s="350"/>
      <c r="E658" s="988"/>
    </row>
    <row r="659" spans="1:7" x14ac:dyDescent="0.2">
      <c r="A659" s="987" t="s">
        <v>133</v>
      </c>
      <c r="B659" s="349" t="s">
        <v>1725</v>
      </c>
      <c r="C659" s="27" t="s">
        <v>1138</v>
      </c>
      <c r="D659" s="350"/>
      <c r="E659" s="988"/>
    </row>
    <row r="660" spans="1:7" x14ac:dyDescent="0.2">
      <c r="A660" s="987" t="s">
        <v>135</v>
      </c>
      <c r="B660" s="349" t="s">
        <v>1077</v>
      </c>
      <c r="C660" s="27" t="s">
        <v>1138</v>
      </c>
      <c r="D660" s="350"/>
      <c r="E660" s="988"/>
    </row>
    <row r="661" spans="1:7" x14ac:dyDescent="0.2">
      <c r="A661" s="517" t="s">
        <v>137</v>
      </c>
      <c r="B661" s="323" t="s">
        <v>1483</v>
      </c>
      <c r="C661" s="247" t="s">
        <v>1140</v>
      </c>
      <c r="D661" s="153"/>
      <c r="E661" s="941"/>
    </row>
    <row r="662" spans="1:7" x14ac:dyDescent="0.2">
      <c r="A662" s="517" t="s">
        <v>142</v>
      </c>
      <c r="B662" s="323" t="s">
        <v>1141</v>
      </c>
      <c r="C662" s="247" t="s">
        <v>1142</v>
      </c>
      <c r="D662" s="346"/>
      <c r="E662" s="950"/>
    </row>
    <row r="663" spans="1:7" x14ac:dyDescent="0.2">
      <c r="A663" s="517" t="s">
        <v>144</v>
      </c>
      <c r="B663" s="323" t="s">
        <v>1143</v>
      </c>
      <c r="C663" s="247" t="s">
        <v>1144</v>
      </c>
      <c r="D663" s="346"/>
      <c r="E663" s="950"/>
    </row>
    <row r="664" spans="1:7" s="181" customFormat="1" ht="27" customHeight="1" thickBot="1" x14ac:dyDescent="0.25">
      <c r="A664" s="519" t="s">
        <v>146</v>
      </c>
      <c r="B664" s="411" t="s">
        <v>1655</v>
      </c>
      <c r="C664" s="370" t="s">
        <v>1146</v>
      </c>
      <c r="D664" s="371">
        <v>0</v>
      </c>
      <c r="E664" s="372">
        <v>0</v>
      </c>
      <c r="F664" s="180"/>
      <c r="G664" s="180"/>
    </row>
    <row r="665" spans="1:7" s="172" customFormat="1" ht="14.25" thickTop="1" thickBot="1" x14ac:dyDescent="0.25">
      <c r="A665" s="92"/>
      <c r="B665" s="93"/>
      <c r="C665" s="94"/>
      <c r="D665" s="183"/>
      <c r="E665" s="187"/>
      <c r="F665" s="171"/>
      <c r="G665" s="171"/>
    </row>
    <row r="666" spans="1:7" s="181" customFormat="1" ht="26.45" customHeight="1" thickTop="1" thickBot="1" x14ac:dyDescent="0.25">
      <c r="A666" s="520">
        <v>278</v>
      </c>
      <c r="B666" s="521" t="s">
        <v>1636</v>
      </c>
      <c r="C666" s="521" t="s">
        <v>1147</v>
      </c>
      <c r="D666" s="522">
        <f>SUM(D623,D664)</f>
        <v>252801452</v>
      </c>
      <c r="E666" s="523">
        <f>SUM(E623,E664)</f>
        <v>266079820</v>
      </c>
      <c r="F666" s="180"/>
      <c r="G666" s="180"/>
    </row>
    <row r="667" spans="1:7" ht="13.5" thickTop="1" x14ac:dyDescent="0.2"/>
    <row r="668" spans="1:7" x14ac:dyDescent="0.2">
      <c r="E668" s="1065">
        <f>E330-E666</f>
        <v>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23622047244094491" right="0.23622047244094491" top="0.15748031496062992" bottom="0.15748031496062992" header="0.15748031496062992" footer="0.15748031496062992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61"/>
  <sheetViews>
    <sheetView showGridLines="0" workbookViewId="0">
      <pane ySplit="2" topLeftCell="A299" activePane="bottomLeft" state="frozen"/>
      <selection pane="bottomLeft" activeCell="K660" sqref="K660"/>
    </sheetView>
  </sheetViews>
  <sheetFormatPr defaultRowHeight="12.75" x14ac:dyDescent="0.2"/>
  <cols>
    <col min="1" max="1" width="4.85546875" style="22" customWidth="1"/>
    <col min="2" max="2" width="63.28515625" style="20" customWidth="1"/>
    <col min="3" max="3" width="8.5703125" style="23" customWidth="1"/>
    <col min="4" max="4" width="16.140625" style="17" customWidth="1"/>
    <col min="5" max="5" width="16.140625" style="21" customWidth="1"/>
  </cols>
  <sheetData>
    <row r="1" spans="1:5" ht="32.450000000000003" customHeight="1" thickTop="1" x14ac:dyDescent="0.2">
      <c r="A1" s="1743" t="s">
        <v>51</v>
      </c>
      <c r="B1" s="1744"/>
      <c r="C1" s="1744"/>
      <c r="D1" s="1744"/>
      <c r="E1" s="1745"/>
    </row>
    <row r="2" spans="1:5" ht="66" customHeight="1" thickBot="1" x14ac:dyDescent="0.25">
      <c r="A2" s="989" t="s">
        <v>48</v>
      </c>
      <c r="B2" s="990" t="s">
        <v>49</v>
      </c>
      <c r="C2" s="991" t="s">
        <v>50</v>
      </c>
      <c r="D2" s="992" t="s">
        <v>53</v>
      </c>
      <c r="E2" s="993" t="s">
        <v>2</v>
      </c>
    </row>
    <row r="3" spans="1:5" ht="13.5" thickTop="1" x14ac:dyDescent="0.2">
      <c r="A3" s="488">
        <v>7</v>
      </c>
      <c r="B3" s="489" t="s">
        <v>67</v>
      </c>
      <c r="C3" s="868" t="s">
        <v>68</v>
      </c>
      <c r="D3" s="869"/>
      <c r="E3" s="870"/>
    </row>
    <row r="4" spans="1:5" x14ac:dyDescent="0.2">
      <c r="A4" s="484">
        <v>8</v>
      </c>
      <c r="B4" s="200" t="s">
        <v>69</v>
      </c>
      <c r="C4" s="276" t="s">
        <v>70</v>
      </c>
      <c r="D4" s="278"/>
      <c r="E4" s="499"/>
    </row>
    <row r="5" spans="1:5" ht="25.5" x14ac:dyDescent="0.2">
      <c r="A5" s="484">
        <v>9</v>
      </c>
      <c r="B5" s="200" t="s">
        <v>71</v>
      </c>
      <c r="C5" s="276" t="s">
        <v>72</v>
      </c>
      <c r="D5" s="278"/>
      <c r="E5" s="499"/>
    </row>
    <row r="6" spans="1:5" ht="25.5" x14ac:dyDescent="0.2">
      <c r="A6" s="484">
        <v>10</v>
      </c>
      <c r="B6" s="197" t="s">
        <v>73</v>
      </c>
      <c r="C6" s="276" t="s">
        <v>74</v>
      </c>
      <c r="D6" s="277"/>
      <c r="E6" s="500"/>
    </row>
    <row r="7" spans="1:5" hidden="1" x14ac:dyDescent="0.2">
      <c r="A7" s="871" t="s">
        <v>75</v>
      </c>
      <c r="B7" s="279" t="s">
        <v>76</v>
      </c>
      <c r="C7" s="280" t="s">
        <v>77</v>
      </c>
      <c r="D7" s="5"/>
      <c r="E7" s="872"/>
    </row>
    <row r="8" spans="1:5" hidden="1" x14ac:dyDescent="0.2">
      <c r="A8" s="871" t="s">
        <v>78</v>
      </c>
      <c r="B8" s="279" t="s">
        <v>79</v>
      </c>
      <c r="C8" s="280" t="s">
        <v>80</v>
      </c>
      <c r="D8" s="5"/>
      <c r="E8" s="872"/>
    </row>
    <row r="9" spans="1:5" ht="25.5" hidden="1" x14ac:dyDescent="0.2">
      <c r="A9" s="871" t="s">
        <v>81</v>
      </c>
      <c r="B9" s="279" t="s">
        <v>82</v>
      </c>
      <c r="C9" s="280" t="s">
        <v>83</v>
      </c>
      <c r="D9" s="5"/>
      <c r="E9" s="872"/>
    </row>
    <row r="10" spans="1:5" hidden="1" x14ac:dyDescent="0.2">
      <c r="A10" s="871" t="s">
        <v>84</v>
      </c>
      <c r="B10" s="279" t="s">
        <v>85</v>
      </c>
      <c r="C10" s="280" t="s">
        <v>86</v>
      </c>
      <c r="D10" s="5"/>
      <c r="E10" s="872"/>
    </row>
    <row r="11" spans="1:5" hidden="1" x14ac:dyDescent="0.2">
      <c r="A11" s="871" t="s">
        <v>87</v>
      </c>
      <c r="B11" s="279" t="s">
        <v>88</v>
      </c>
      <c r="C11" s="280" t="s">
        <v>89</v>
      </c>
      <c r="D11" s="5"/>
      <c r="E11" s="872"/>
    </row>
    <row r="12" spans="1:5" hidden="1" x14ac:dyDescent="0.2">
      <c r="A12" s="871" t="s">
        <v>90</v>
      </c>
      <c r="B12" s="279" t="s">
        <v>91</v>
      </c>
      <c r="C12" s="280" t="s">
        <v>92</v>
      </c>
      <c r="D12" s="5"/>
      <c r="E12" s="872"/>
    </row>
    <row r="13" spans="1:5" hidden="1" x14ac:dyDescent="0.2">
      <c r="A13" s="871" t="s">
        <v>93</v>
      </c>
      <c r="B13" s="279" t="s">
        <v>94</v>
      </c>
      <c r="C13" s="280" t="s">
        <v>95</v>
      </c>
      <c r="D13" s="5"/>
      <c r="E13" s="872"/>
    </row>
    <row r="14" spans="1:5" hidden="1" x14ac:dyDescent="0.2">
      <c r="A14" s="871" t="s">
        <v>96</v>
      </c>
      <c r="B14" s="279" t="s">
        <v>97</v>
      </c>
      <c r="C14" s="280" t="s">
        <v>98</v>
      </c>
      <c r="D14" s="5"/>
      <c r="E14" s="872"/>
    </row>
    <row r="15" spans="1:5" hidden="1" x14ac:dyDescent="0.2">
      <c r="A15" s="871" t="s">
        <v>99</v>
      </c>
      <c r="B15" s="279" t="s">
        <v>100</v>
      </c>
      <c r="C15" s="280" t="s">
        <v>101</v>
      </c>
      <c r="D15" s="5"/>
      <c r="E15" s="872"/>
    </row>
    <row r="16" spans="1:5" hidden="1" x14ac:dyDescent="0.2">
      <c r="A16" s="871" t="s">
        <v>102</v>
      </c>
      <c r="B16" s="279" t="s">
        <v>103</v>
      </c>
      <c r="C16" s="280" t="s">
        <v>104</v>
      </c>
      <c r="D16" s="5"/>
      <c r="E16" s="872"/>
    </row>
    <row r="17" spans="1:5" ht="25.5" x14ac:dyDescent="0.2">
      <c r="A17" s="484">
        <v>21</v>
      </c>
      <c r="B17" s="197" t="s">
        <v>105</v>
      </c>
      <c r="C17" s="276" t="s">
        <v>106</v>
      </c>
      <c r="D17" s="277"/>
      <c r="E17" s="500"/>
    </row>
    <row r="18" spans="1:5" hidden="1" x14ac:dyDescent="0.2">
      <c r="A18" s="871" t="s">
        <v>107</v>
      </c>
      <c r="B18" s="279" t="s">
        <v>76</v>
      </c>
      <c r="C18" s="280" t="s">
        <v>108</v>
      </c>
      <c r="D18" s="5"/>
      <c r="E18" s="872"/>
    </row>
    <row r="19" spans="1:5" hidden="1" x14ac:dyDescent="0.2">
      <c r="A19" s="871" t="s">
        <v>109</v>
      </c>
      <c r="B19" s="279" t="s">
        <v>79</v>
      </c>
      <c r="C19" s="280" t="s">
        <v>110</v>
      </c>
      <c r="D19" s="5"/>
      <c r="E19" s="872"/>
    </row>
    <row r="20" spans="1:5" ht="25.5" hidden="1" x14ac:dyDescent="0.2">
      <c r="A20" s="871" t="s">
        <v>111</v>
      </c>
      <c r="B20" s="279" t="s">
        <v>82</v>
      </c>
      <c r="C20" s="280" t="s">
        <v>112</v>
      </c>
      <c r="D20" s="5"/>
      <c r="E20" s="872"/>
    </row>
    <row r="21" spans="1:5" hidden="1" x14ac:dyDescent="0.2">
      <c r="A21" s="871" t="s">
        <v>113</v>
      </c>
      <c r="B21" s="279" t="s">
        <v>85</v>
      </c>
      <c r="C21" s="280" t="s">
        <v>114</v>
      </c>
      <c r="D21" s="5"/>
      <c r="E21" s="872"/>
    </row>
    <row r="22" spans="1:5" hidden="1" x14ac:dyDescent="0.2">
      <c r="A22" s="871" t="s">
        <v>115</v>
      </c>
      <c r="B22" s="279" t="s">
        <v>88</v>
      </c>
      <c r="C22" s="280" t="s">
        <v>116</v>
      </c>
      <c r="D22" s="5"/>
      <c r="E22" s="872"/>
    </row>
    <row r="23" spans="1:5" hidden="1" x14ac:dyDescent="0.2">
      <c r="A23" s="871" t="s">
        <v>117</v>
      </c>
      <c r="B23" s="279" t="s">
        <v>91</v>
      </c>
      <c r="C23" s="280" t="s">
        <v>118</v>
      </c>
      <c r="D23" s="5"/>
      <c r="E23" s="872"/>
    </row>
    <row r="24" spans="1:5" hidden="1" x14ac:dyDescent="0.2">
      <c r="A24" s="871" t="s">
        <v>119</v>
      </c>
      <c r="B24" s="279" t="s">
        <v>94</v>
      </c>
      <c r="C24" s="280" t="s">
        <v>120</v>
      </c>
      <c r="D24" s="5"/>
      <c r="E24" s="872"/>
    </row>
    <row r="25" spans="1:5" hidden="1" x14ac:dyDescent="0.2">
      <c r="A25" s="871" t="s">
        <v>121</v>
      </c>
      <c r="B25" s="279" t="s">
        <v>97</v>
      </c>
      <c r="C25" s="280" t="s">
        <v>122</v>
      </c>
      <c r="D25" s="5"/>
      <c r="E25" s="872"/>
    </row>
    <row r="26" spans="1:5" hidden="1" x14ac:dyDescent="0.2">
      <c r="A26" s="871" t="s">
        <v>123</v>
      </c>
      <c r="B26" s="279" t="s">
        <v>100</v>
      </c>
      <c r="C26" s="280" t="s">
        <v>124</v>
      </c>
      <c r="D26" s="5"/>
      <c r="E26" s="872"/>
    </row>
    <row r="27" spans="1:5" hidden="1" x14ac:dyDescent="0.2">
      <c r="A27" s="871" t="s">
        <v>125</v>
      </c>
      <c r="B27" s="279" t="s">
        <v>103</v>
      </c>
      <c r="C27" s="280" t="s">
        <v>126</v>
      </c>
      <c r="D27" s="5"/>
      <c r="E27" s="872"/>
    </row>
    <row r="28" spans="1:5" ht="25.5" x14ac:dyDescent="0.2">
      <c r="A28" s="484">
        <v>32</v>
      </c>
      <c r="B28" s="197" t="s">
        <v>127</v>
      </c>
      <c r="C28" s="276" t="s">
        <v>128</v>
      </c>
      <c r="D28" s="277"/>
      <c r="E28" s="500"/>
    </row>
    <row r="29" spans="1:5" hidden="1" x14ac:dyDescent="0.2">
      <c r="A29" s="871" t="s">
        <v>129</v>
      </c>
      <c r="B29" s="279" t="s">
        <v>76</v>
      </c>
      <c r="C29" s="280" t="s">
        <v>130</v>
      </c>
      <c r="D29" s="5"/>
      <c r="E29" s="872"/>
    </row>
    <row r="30" spans="1:5" hidden="1" x14ac:dyDescent="0.2">
      <c r="A30" s="871" t="s">
        <v>131</v>
      </c>
      <c r="B30" s="279" t="s">
        <v>79</v>
      </c>
      <c r="C30" s="280" t="s">
        <v>132</v>
      </c>
      <c r="D30" s="5"/>
      <c r="E30" s="872"/>
    </row>
    <row r="31" spans="1:5" ht="25.5" hidden="1" x14ac:dyDescent="0.2">
      <c r="A31" s="871" t="s">
        <v>133</v>
      </c>
      <c r="B31" s="279" t="s">
        <v>82</v>
      </c>
      <c r="C31" s="280" t="s">
        <v>134</v>
      </c>
      <c r="D31" s="5"/>
      <c r="E31" s="872"/>
    </row>
    <row r="32" spans="1:5" hidden="1" x14ac:dyDescent="0.2">
      <c r="A32" s="871" t="s">
        <v>135</v>
      </c>
      <c r="B32" s="279" t="s">
        <v>85</v>
      </c>
      <c r="C32" s="280" t="s">
        <v>136</v>
      </c>
      <c r="D32" s="5"/>
      <c r="E32" s="872"/>
    </row>
    <row r="33" spans="1:5" hidden="1" x14ac:dyDescent="0.2">
      <c r="A33" s="871" t="s">
        <v>137</v>
      </c>
      <c r="B33" s="279" t="s">
        <v>88</v>
      </c>
      <c r="C33" s="280" t="s">
        <v>138</v>
      </c>
      <c r="D33" s="5"/>
      <c r="E33" s="872"/>
    </row>
    <row r="34" spans="1:5" hidden="1" x14ac:dyDescent="0.2">
      <c r="A34" s="871"/>
      <c r="B34" s="281" t="s">
        <v>139</v>
      </c>
      <c r="C34" s="280"/>
      <c r="D34" s="5"/>
      <c r="E34" s="872"/>
    </row>
    <row r="35" spans="1:5" hidden="1" x14ac:dyDescent="0.2">
      <c r="A35" s="871"/>
      <c r="B35" s="281" t="s">
        <v>140</v>
      </c>
      <c r="C35" s="280"/>
      <c r="D35" s="5"/>
      <c r="E35" s="872"/>
    </row>
    <row r="36" spans="1:5" hidden="1" x14ac:dyDescent="0.2">
      <c r="A36" s="871"/>
      <c r="B36" s="281" t="s">
        <v>141</v>
      </c>
      <c r="C36" s="280"/>
      <c r="D36" s="5"/>
      <c r="E36" s="872"/>
    </row>
    <row r="37" spans="1:5" hidden="1" x14ac:dyDescent="0.2">
      <c r="A37" s="871" t="s">
        <v>142</v>
      </c>
      <c r="B37" s="279" t="s">
        <v>91</v>
      </c>
      <c r="C37" s="280" t="s">
        <v>143</v>
      </c>
      <c r="D37" s="5"/>
      <c r="E37" s="872"/>
    </row>
    <row r="38" spans="1:5" hidden="1" x14ac:dyDescent="0.2">
      <c r="A38" s="871" t="s">
        <v>144</v>
      </c>
      <c r="B38" s="279" t="s">
        <v>94</v>
      </c>
      <c r="C38" s="280" t="s">
        <v>145</v>
      </c>
      <c r="D38" s="5"/>
      <c r="E38" s="872"/>
    </row>
    <row r="39" spans="1:5" hidden="1" x14ac:dyDescent="0.2">
      <c r="A39" s="871" t="s">
        <v>146</v>
      </c>
      <c r="B39" s="279" t="s">
        <v>97</v>
      </c>
      <c r="C39" s="280" t="s">
        <v>147</v>
      </c>
      <c r="D39" s="5"/>
      <c r="E39" s="872"/>
    </row>
    <row r="40" spans="1:5" hidden="1" x14ac:dyDescent="0.2">
      <c r="A40" s="871" t="s">
        <v>148</v>
      </c>
      <c r="B40" s="279" t="s">
        <v>100</v>
      </c>
      <c r="C40" s="280" t="s">
        <v>149</v>
      </c>
      <c r="D40" s="5"/>
      <c r="E40" s="872"/>
    </row>
    <row r="41" spans="1:5" hidden="1" x14ac:dyDescent="0.2">
      <c r="A41" s="871" t="s">
        <v>150</v>
      </c>
      <c r="B41" s="279" t="s">
        <v>103</v>
      </c>
      <c r="C41" s="280" t="s">
        <v>151</v>
      </c>
      <c r="D41" s="5"/>
      <c r="E41" s="872"/>
    </row>
    <row r="42" spans="1:5" ht="26.25" customHeight="1" thickBot="1" x14ac:dyDescent="0.25">
      <c r="A42" s="479">
        <v>43</v>
      </c>
      <c r="B42" s="450" t="s">
        <v>152</v>
      </c>
      <c r="C42" s="873" t="s">
        <v>153</v>
      </c>
      <c r="D42" s="452">
        <v>0</v>
      </c>
      <c r="E42" s="453">
        <v>0</v>
      </c>
    </row>
    <row r="43" spans="1:5" hidden="1" x14ac:dyDescent="0.2">
      <c r="A43" s="994" t="s">
        <v>142</v>
      </c>
      <c r="B43" s="995" t="s">
        <v>91</v>
      </c>
      <c r="C43" s="996" t="s">
        <v>143</v>
      </c>
      <c r="D43" s="997"/>
      <c r="E43" s="998"/>
    </row>
    <row r="44" spans="1:5" hidden="1" x14ac:dyDescent="0.2">
      <c r="A44" s="19" t="s">
        <v>144</v>
      </c>
      <c r="B44" s="279" t="s">
        <v>94</v>
      </c>
      <c r="C44" s="280" t="s">
        <v>145</v>
      </c>
      <c r="D44" s="5"/>
      <c r="E44" s="139"/>
    </row>
    <row r="45" spans="1:5" hidden="1" x14ac:dyDescent="0.2">
      <c r="A45" s="19" t="s">
        <v>146</v>
      </c>
      <c r="B45" s="279" t="s">
        <v>97</v>
      </c>
      <c r="C45" s="280" t="s">
        <v>147</v>
      </c>
      <c r="D45" s="5"/>
      <c r="E45" s="139"/>
    </row>
    <row r="46" spans="1:5" hidden="1" x14ac:dyDescent="0.2">
      <c r="A46" s="19" t="s">
        <v>148</v>
      </c>
      <c r="B46" s="279" t="s">
        <v>100</v>
      </c>
      <c r="C46" s="280" t="s">
        <v>149</v>
      </c>
      <c r="D46" s="5"/>
      <c r="E46" s="139"/>
    </row>
    <row r="47" spans="1:5" hidden="1" x14ac:dyDescent="0.2">
      <c r="A47" s="19" t="s">
        <v>150</v>
      </c>
      <c r="B47" s="279" t="s">
        <v>103</v>
      </c>
      <c r="C47" s="280" t="s">
        <v>151</v>
      </c>
      <c r="D47" s="5"/>
      <c r="E47" s="139"/>
    </row>
    <row r="48" spans="1:5" s="54" customFormat="1" ht="14.25" thickTop="1" thickBot="1" x14ac:dyDescent="0.25">
      <c r="A48" s="166"/>
      <c r="B48" s="75"/>
      <c r="C48" s="167"/>
      <c r="D48" s="70"/>
      <c r="E48" s="168"/>
    </row>
    <row r="49" spans="1:5" ht="13.5" thickTop="1" x14ac:dyDescent="0.2">
      <c r="A49" s="488" t="s">
        <v>154</v>
      </c>
      <c r="B49" s="489" t="s">
        <v>155</v>
      </c>
      <c r="C49" s="1027" t="s">
        <v>156</v>
      </c>
      <c r="D49" s="461"/>
      <c r="E49" s="491"/>
    </row>
    <row r="50" spans="1:5" ht="25.5" x14ac:dyDescent="0.2">
      <c r="A50" s="467" t="s">
        <v>157</v>
      </c>
      <c r="B50" s="200" t="s">
        <v>158</v>
      </c>
      <c r="C50" s="276" t="s">
        <v>159</v>
      </c>
      <c r="D50" s="231"/>
      <c r="E50" s="444"/>
    </row>
    <row r="51" spans="1:5" ht="25.5" x14ac:dyDescent="0.2">
      <c r="A51" s="467" t="s">
        <v>160</v>
      </c>
      <c r="B51" s="197" t="s">
        <v>161</v>
      </c>
      <c r="C51" s="276" t="s">
        <v>162</v>
      </c>
      <c r="D51" s="237"/>
      <c r="E51" s="465"/>
    </row>
    <row r="52" spans="1:5" hidden="1" x14ac:dyDescent="0.2">
      <c r="A52" s="871" t="s">
        <v>163</v>
      </c>
      <c r="B52" s="279" t="s">
        <v>76</v>
      </c>
      <c r="C52" s="1028" t="s">
        <v>164</v>
      </c>
      <c r="D52" s="5"/>
      <c r="E52" s="872"/>
    </row>
    <row r="53" spans="1:5" hidden="1" x14ac:dyDescent="0.2">
      <c r="A53" s="871" t="s">
        <v>165</v>
      </c>
      <c r="B53" s="279" t="s">
        <v>79</v>
      </c>
      <c r="C53" s="1028" t="s">
        <v>166</v>
      </c>
      <c r="D53" s="5"/>
      <c r="E53" s="872"/>
    </row>
    <row r="54" spans="1:5" ht="25.5" hidden="1" x14ac:dyDescent="0.2">
      <c r="A54" s="871" t="s">
        <v>167</v>
      </c>
      <c r="B54" s="279" t="s">
        <v>82</v>
      </c>
      <c r="C54" s="1028" t="s">
        <v>168</v>
      </c>
      <c r="D54" s="5"/>
      <c r="E54" s="872"/>
    </row>
    <row r="55" spans="1:5" hidden="1" x14ac:dyDescent="0.2">
      <c r="A55" s="871" t="s">
        <v>169</v>
      </c>
      <c r="B55" s="279" t="s">
        <v>85</v>
      </c>
      <c r="C55" s="1028" t="s">
        <v>170</v>
      </c>
      <c r="D55" s="5"/>
      <c r="E55" s="872"/>
    </row>
    <row r="56" spans="1:5" hidden="1" x14ac:dyDescent="0.2">
      <c r="A56" s="871" t="s">
        <v>171</v>
      </c>
      <c r="B56" s="279" t="s">
        <v>88</v>
      </c>
      <c r="C56" s="1028" t="s">
        <v>172</v>
      </c>
      <c r="D56" s="5"/>
      <c r="E56" s="872"/>
    </row>
    <row r="57" spans="1:5" hidden="1" x14ac:dyDescent="0.2">
      <c r="A57" s="871" t="s">
        <v>173</v>
      </c>
      <c r="B57" s="279" t="s">
        <v>91</v>
      </c>
      <c r="C57" s="1028" t="s">
        <v>174</v>
      </c>
      <c r="D57" s="5"/>
      <c r="E57" s="872"/>
    </row>
    <row r="58" spans="1:5" hidden="1" x14ac:dyDescent="0.2">
      <c r="A58" s="871" t="s">
        <v>175</v>
      </c>
      <c r="B58" s="279" t="s">
        <v>94</v>
      </c>
      <c r="C58" s="1028" t="s">
        <v>176</v>
      </c>
      <c r="D58" s="5"/>
      <c r="E58" s="872"/>
    </row>
    <row r="59" spans="1:5" hidden="1" x14ac:dyDescent="0.2">
      <c r="A59" s="871" t="s">
        <v>177</v>
      </c>
      <c r="B59" s="279" t="s">
        <v>97</v>
      </c>
      <c r="C59" s="1028" t="s">
        <v>178</v>
      </c>
      <c r="D59" s="5"/>
      <c r="E59" s="872"/>
    </row>
    <row r="60" spans="1:5" hidden="1" x14ac:dyDescent="0.2">
      <c r="A60" s="871" t="s">
        <v>179</v>
      </c>
      <c r="B60" s="279" t="s">
        <v>100</v>
      </c>
      <c r="C60" s="1028" t="s">
        <v>180</v>
      </c>
      <c r="D60" s="5"/>
      <c r="E60" s="872"/>
    </row>
    <row r="61" spans="1:5" hidden="1" x14ac:dyDescent="0.2">
      <c r="A61" s="871" t="s">
        <v>181</v>
      </c>
      <c r="B61" s="279" t="s">
        <v>103</v>
      </c>
      <c r="C61" s="1028" t="s">
        <v>182</v>
      </c>
      <c r="D61" s="5"/>
      <c r="E61" s="872"/>
    </row>
    <row r="62" spans="1:5" ht="25.5" x14ac:dyDescent="0.2">
      <c r="A62" s="484">
        <v>57</v>
      </c>
      <c r="B62" s="197" t="s">
        <v>183</v>
      </c>
      <c r="C62" s="276" t="s">
        <v>184</v>
      </c>
      <c r="D62" s="237"/>
      <c r="E62" s="465"/>
    </row>
    <row r="63" spans="1:5" hidden="1" x14ac:dyDescent="0.2">
      <c r="A63" s="483" t="s">
        <v>185</v>
      </c>
      <c r="B63" s="206" t="s">
        <v>76</v>
      </c>
      <c r="C63" s="1029" t="s">
        <v>186</v>
      </c>
      <c r="D63" s="208"/>
      <c r="E63" s="492"/>
    </row>
    <row r="64" spans="1:5" hidden="1" x14ac:dyDescent="0.2">
      <c r="A64" s="483" t="s">
        <v>187</v>
      </c>
      <c r="B64" s="206" t="s">
        <v>79</v>
      </c>
      <c r="C64" s="1029" t="s">
        <v>188</v>
      </c>
      <c r="D64" s="208"/>
      <c r="E64" s="492"/>
    </row>
    <row r="65" spans="1:5" ht="25.5" hidden="1" x14ac:dyDescent="0.2">
      <c r="A65" s="483" t="s">
        <v>189</v>
      </c>
      <c r="B65" s="206" t="s">
        <v>82</v>
      </c>
      <c r="C65" s="1029" t="s">
        <v>190</v>
      </c>
      <c r="D65" s="208"/>
      <c r="E65" s="492"/>
    </row>
    <row r="66" spans="1:5" hidden="1" x14ac:dyDescent="0.2">
      <c r="A66" s="483" t="s">
        <v>191</v>
      </c>
      <c r="B66" s="206" t="s">
        <v>85</v>
      </c>
      <c r="C66" s="1029" t="s">
        <v>192</v>
      </c>
      <c r="D66" s="208"/>
      <c r="E66" s="492"/>
    </row>
    <row r="67" spans="1:5" hidden="1" x14ac:dyDescent="0.2">
      <c r="A67" s="483" t="s">
        <v>193</v>
      </c>
      <c r="B67" s="206" t="s">
        <v>88</v>
      </c>
      <c r="C67" s="1029" t="s">
        <v>194</v>
      </c>
      <c r="D67" s="208"/>
      <c r="E67" s="492"/>
    </row>
    <row r="68" spans="1:5" hidden="1" x14ac:dyDescent="0.2">
      <c r="A68" s="483" t="s">
        <v>195</v>
      </c>
      <c r="B68" s="206" t="s">
        <v>91</v>
      </c>
      <c r="C68" s="1029" t="s">
        <v>196</v>
      </c>
      <c r="D68" s="208"/>
      <c r="E68" s="492"/>
    </row>
    <row r="69" spans="1:5" hidden="1" x14ac:dyDescent="0.2">
      <c r="A69" s="483" t="s">
        <v>197</v>
      </c>
      <c r="B69" s="206" t="s">
        <v>94</v>
      </c>
      <c r="C69" s="1029" t="s">
        <v>198</v>
      </c>
      <c r="D69" s="208"/>
      <c r="E69" s="492"/>
    </row>
    <row r="70" spans="1:5" hidden="1" x14ac:dyDescent="0.2">
      <c r="A70" s="483" t="s">
        <v>199</v>
      </c>
      <c r="B70" s="206" t="s">
        <v>97</v>
      </c>
      <c r="C70" s="1029" t="s">
        <v>200</v>
      </c>
      <c r="D70" s="208"/>
      <c r="E70" s="492"/>
    </row>
    <row r="71" spans="1:5" hidden="1" x14ac:dyDescent="0.2">
      <c r="A71" s="483" t="s">
        <v>201</v>
      </c>
      <c r="B71" s="206" t="s">
        <v>100</v>
      </c>
      <c r="C71" s="1029" t="s">
        <v>202</v>
      </c>
      <c r="D71" s="208"/>
      <c r="E71" s="492"/>
    </row>
    <row r="72" spans="1:5" hidden="1" x14ac:dyDescent="0.2">
      <c r="A72" s="483" t="s">
        <v>203</v>
      </c>
      <c r="B72" s="206" t="s">
        <v>103</v>
      </c>
      <c r="C72" s="1029" t="s">
        <v>204</v>
      </c>
      <c r="D72" s="208"/>
      <c r="E72" s="492"/>
    </row>
    <row r="73" spans="1:5" ht="25.5" x14ac:dyDescent="0.2">
      <c r="A73" s="484">
        <v>68</v>
      </c>
      <c r="B73" s="197" t="s">
        <v>205</v>
      </c>
      <c r="C73" s="276" t="s">
        <v>206</v>
      </c>
      <c r="D73" s="237"/>
      <c r="E73" s="465"/>
    </row>
    <row r="74" spans="1:5" hidden="1" x14ac:dyDescent="0.2">
      <c r="A74" s="483" t="s">
        <v>207</v>
      </c>
      <c r="B74" s="206" t="s">
        <v>76</v>
      </c>
      <c r="C74" s="333" t="s">
        <v>208</v>
      </c>
      <c r="D74" s="208"/>
      <c r="E74" s="492"/>
    </row>
    <row r="75" spans="1:5" hidden="1" x14ac:dyDescent="0.2">
      <c r="A75" s="483" t="s">
        <v>209</v>
      </c>
      <c r="B75" s="206" t="s">
        <v>79</v>
      </c>
      <c r="C75" s="333" t="s">
        <v>210</v>
      </c>
      <c r="D75" s="208"/>
      <c r="E75" s="492"/>
    </row>
    <row r="76" spans="1:5" ht="25.5" hidden="1" x14ac:dyDescent="0.2">
      <c r="A76" s="483" t="s">
        <v>211</v>
      </c>
      <c r="B76" s="206" t="s">
        <v>82</v>
      </c>
      <c r="C76" s="333" t="s">
        <v>212</v>
      </c>
      <c r="D76" s="208"/>
      <c r="E76" s="492"/>
    </row>
    <row r="77" spans="1:5" hidden="1" x14ac:dyDescent="0.2">
      <c r="A77" s="483" t="s">
        <v>213</v>
      </c>
      <c r="B77" s="206" t="s">
        <v>85</v>
      </c>
      <c r="C77" s="333" t="s">
        <v>214</v>
      </c>
      <c r="D77" s="208"/>
      <c r="E77" s="492"/>
    </row>
    <row r="78" spans="1:5" hidden="1" x14ac:dyDescent="0.2">
      <c r="A78" s="483" t="s">
        <v>215</v>
      </c>
      <c r="B78" s="206" t="s">
        <v>88</v>
      </c>
      <c r="C78" s="333" t="s">
        <v>216</v>
      </c>
      <c r="D78" s="208"/>
      <c r="E78" s="492"/>
    </row>
    <row r="79" spans="1:5" hidden="1" x14ac:dyDescent="0.2">
      <c r="A79" s="483" t="s">
        <v>217</v>
      </c>
      <c r="B79" s="206" t="s">
        <v>91</v>
      </c>
      <c r="C79" s="333" t="s">
        <v>218</v>
      </c>
      <c r="D79" s="208"/>
      <c r="E79" s="492"/>
    </row>
    <row r="80" spans="1:5" hidden="1" x14ac:dyDescent="0.2">
      <c r="A80" s="483" t="s">
        <v>219</v>
      </c>
      <c r="B80" s="206" t="s">
        <v>94</v>
      </c>
      <c r="C80" s="333" t="s">
        <v>220</v>
      </c>
      <c r="D80" s="208"/>
      <c r="E80" s="492"/>
    </row>
    <row r="81" spans="1:5" hidden="1" x14ac:dyDescent="0.2">
      <c r="A81" s="483" t="s">
        <v>221</v>
      </c>
      <c r="B81" s="206" t="s">
        <v>97</v>
      </c>
      <c r="C81" s="333" t="s">
        <v>222</v>
      </c>
      <c r="D81" s="208"/>
      <c r="E81" s="492"/>
    </row>
    <row r="82" spans="1:5" hidden="1" x14ac:dyDescent="0.2">
      <c r="A82" s="483" t="s">
        <v>223</v>
      </c>
      <c r="B82" s="206" t="s">
        <v>100</v>
      </c>
      <c r="C82" s="333" t="s">
        <v>224</v>
      </c>
      <c r="D82" s="208"/>
      <c r="E82" s="492"/>
    </row>
    <row r="83" spans="1:5" hidden="1" x14ac:dyDescent="0.2">
      <c r="A83" s="483" t="s">
        <v>225</v>
      </c>
      <c r="B83" s="206" t="s">
        <v>103</v>
      </c>
      <c r="C83" s="333" t="s">
        <v>226</v>
      </c>
      <c r="D83" s="208"/>
      <c r="E83" s="492"/>
    </row>
    <row r="84" spans="1:5" ht="27" customHeight="1" thickBot="1" x14ac:dyDescent="0.25">
      <c r="A84" s="449">
        <v>79</v>
      </c>
      <c r="B84" s="450" t="s">
        <v>227</v>
      </c>
      <c r="C84" s="875" t="s">
        <v>228</v>
      </c>
      <c r="D84" s="452">
        <v>0</v>
      </c>
      <c r="E84" s="453">
        <v>0</v>
      </c>
    </row>
    <row r="85" spans="1:5" s="54" customFormat="1" ht="14.25" thickTop="1" thickBot="1" x14ac:dyDescent="0.25">
      <c r="A85" s="69"/>
      <c r="B85" s="71"/>
      <c r="C85" s="176"/>
      <c r="D85" s="73"/>
      <c r="E85" s="93"/>
    </row>
    <row r="86" spans="1:5" ht="13.5" thickTop="1" x14ac:dyDescent="0.2">
      <c r="A86" s="876">
        <v>80</v>
      </c>
      <c r="B86" s="962" t="s">
        <v>229</v>
      </c>
      <c r="C86" s="878" t="s">
        <v>230</v>
      </c>
      <c r="D86" s="879"/>
      <c r="E86" s="880"/>
    </row>
    <row r="87" spans="1:5" hidden="1" x14ac:dyDescent="0.2">
      <c r="A87" s="881">
        <v>81</v>
      </c>
      <c r="B87" s="288" t="s">
        <v>231</v>
      </c>
      <c r="C87" s="280" t="s">
        <v>232</v>
      </c>
      <c r="D87" s="5"/>
      <c r="E87" s="872"/>
    </row>
    <row r="88" spans="1:5" ht="25.5" hidden="1" x14ac:dyDescent="0.2">
      <c r="A88" s="881">
        <v>82</v>
      </c>
      <c r="B88" s="288" t="s">
        <v>233</v>
      </c>
      <c r="C88" s="280" t="s">
        <v>234</v>
      </c>
      <c r="D88" s="5"/>
      <c r="E88" s="872"/>
    </row>
    <row r="89" spans="1:5" ht="25.5" hidden="1" x14ac:dyDescent="0.2">
      <c r="A89" s="881">
        <v>83</v>
      </c>
      <c r="B89" s="288" t="s">
        <v>235</v>
      </c>
      <c r="C89" s="280" t="s">
        <v>236</v>
      </c>
      <c r="D89" s="5"/>
      <c r="E89" s="872"/>
    </row>
    <row r="90" spans="1:5" x14ac:dyDescent="0.2">
      <c r="A90" s="882">
        <v>84</v>
      </c>
      <c r="B90" s="297" t="s">
        <v>237</v>
      </c>
      <c r="C90" s="274" t="s">
        <v>238</v>
      </c>
      <c r="D90" s="286"/>
      <c r="E90" s="883"/>
    </row>
    <row r="91" spans="1:5" hidden="1" x14ac:dyDescent="0.2">
      <c r="A91" s="871" t="s">
        <v>239</v>
      </c>
      <c r="B91" s="284" t="s">
        <v>240</v>
      </c>
      <c r="C91" s="280" t="s">
        <v>241</v>
      </c>
      <c r="D91" s="5"/>
      <c r="E91" s="872"/>
    </row>
    <row r="92" spans="1:5" hidden="1" x14ac:dyDescent="0.2">
      <c r="A92" s="871" t="s">
        <v>242</v>
      </c>
      <c r="B92" s="284" t="s">
        <v>243</v>
      </c>
      <c r="C92" s="280" t="s">
        <v>244</v>
      </c>
      <c r="D92" s="5"/>
      <c r="E92" s="872"/>
    </row>
    <row r="93" spans="1:5" hidden="1" x14ac:dyDescent="0.2">
      <c r="A93" s="871" t="s">
        <v>245</v>
      </c>
      <c r="B93" s="284" t="s">
        <v>246</v>
      </c>
      <c r="C93" s="280" t="s">
        <v>247</v>
      </c>
      <c r="D93" s="5"/>
      <c r="E93" s="872"/>
    </row>
    <row r="94" spans="1:5" hidden="1" x14ac:dyDescent="0.2">
      <c r="A94" s="871" t="s">
        <v>248</v>
      </c>
      <c r="B94" s="284" t="s">
        <v>249</v>
      </c>
      <c r="C94" s="280" t="s">
        <v>250</v>
      </c>
      <c r="D94" s="5"/>
      <c r="E94" s="872"/>
    </row>
    <row r="95" spans="1:5" hidden="1" x14ac:dyDescent="0.2">
      <c r="A95" s="871" t="s">
        <v>251</v>
      </c>
      <c r="B95" s="284" t="s">
        <v>252</v>
      </c>
      <c r="C95" s="280" t="s">
        <v>253</v>
      </c>
      <c r="D95" s="5"/>
      <c r="E95" s="872"/>
    </row>
    <row r="96" spans="1:5" hidden="1" x14ac:dyDescent="0.2">
      <c r="A96" s="871" t="s">
        <v>254</v>
      </c>
      <c r="B96" s="284" t="s">
        <v>255</v>
      </c>
      <c r="C96" s="280" t="s">
        <v>256</v>
      </c>
      <c r="D96" s="5"/>
      <c r="E96" s="872"/>
    </row>
    <row r="97" spans="1:5" hidden="1" x14ac:dyDescent="0.2">
      <c r="A97" s="871" t="s">
        <v>257</v>
      </c>
      <c r="B97" s="284" t="s">
        <v>258</v>
      </c>
      <c r="C97" s="280" t="s">
        <v>259</v>
      </c>
      <c r="D97" s="5"/>
      <c r="E97" s="872"/>
    </row>
    <row r="98" spans="1:5" hidden="1" x14ac:dyDescent="0.2">
      <c r="A98" s="871" t="s">
        <v>260</v>
      </c>
      <c r="B98" s="284" t="s">
        <v>261</v>
      </c>
      <c r="C98" s="280" t="s">
        <v>262</v>
      </c>
      <c r="D98" s="5"/>
      <c r="E98" s="872"/>
    </row>
    <row r="99" spans="1:5" x14ac:dyDescent="0.2">
      <c r="A99" s="484">
        <v>93</v>
      </c>
      <c r="B99" s="200" t="s">
        <v>263</v>
      </c>
      <c r="C99" s="276" t="s">
        <v>264</v>
      </c>
      <c r="D99" s="237"/>
      <c r="E99" s="465"/>
    </row>
    <row r="100" spans="1:5" x14ac:dyDescent="0.2">
      <c r="A100" s="484">
        <v>94</v>
      </c>
      <c r="B100" s="219" t="s">
        <v>265</v>
      </c>
      <c r="C100" s="276" t="s">
        <v>266</v>
      </c>
      <c r="D100" s="237"/>
      <c r="E100" s="465"/>
    </row>
    <row r="101" spans="1:5" s="54" customFormat="1" hidden="1" x14ac:dyDescent="0.2">
      <c r="A101" s="483" t="s">
        <v>267</v>
      </c>
      <c r="B101" s="216" t="s">
        <v>268</v>
      </c>
      <c r="C101" s="1029" t="s">
        <v>269</v>
      </c>
      <c r="D101" s="208"/>
      <c r="E101" s="492"/>
    </row>
    <row r="102" spans="1:5" s="54" customFormat="1" ht="25.5" hidden="1" x14ac:dyDescent="0.2">
      <c r="A102" s="483" t="s">
        <v>270</v>
      </c>
      <c r="B102" s="216" t="s">
        <v>271</v>
      </c>
      <c r="C102" s="1029" t="s">
        <v>272</v>
      </c>
      <c r="D102" s="208"/>
      <c r="E102" s="492"/>
    </row>
    <row r="103" spans="1:5" s="54" customFormat="1" hidden="1" x14ac:dyDescent="0.2">
      <c r="A103" s="483" t="s">
        <v>273</v>
      </c>
      <c r="B103" s="216" t="s">
        <v>274</v>
      </c>
      <c r="C103" s="1029" t="s">
        <v>275</v>
      </c>
      <c r="D103" s="208"/>
      <c r="E103" s="492"/>
    </row>
    <row r="104" spans="1:5" s="54" customFormat="1" hidden="1" x14ac:dyDescent="0.2">
      <c r="A104" s="483" t="s">
        <v>276</v>
      </c>
      <c r="B104" s="216" t="s">
        <v>277</v>
      </c>
      <c r="C104" s="1029" t="s">
        <v>278</v>
      </c>
      <c r="D104" s="208"/>
      <c r="E104" s="492"/>
    </row>
    <row r="105" spans="1:5" s="54" customFormat="1" hidden="1" x14ac:dyDescent="0.2">
      <c r="A105" s="483" t="s">
        <v>279</v>
      </c>
      <c r="B105" s="216" t="s">
        <v>280</v>
      </c>
      <c r="C105" s="1029" t="s">
        <v>281</v>
      </c>
      <c r="D105" s="208"/>
      <c r="E105" s="492"/>
    </row>
    <row r="106" spans="1:5" s="54" customFormat="1" hidden="1" x14ac:dyDescent="0.2">
      <c r="A106" s="483" t="s">
        <v>282</v>
      </c>
      <c r="B106" s="216" t="s">
        <v>283</v>
      </c>
      <c r="C106" s="1029" t="s">
        <v>284</v>
      </c>
      <c r="D106" s="208"/>
      <c r="E106" s="492"/>
    </row>
    <row r="107" spans="1:5" s="54" customFormat="1" hidden="1" x14ac:dyDescent="0.2">
      <c r="A107" s="483" t="s">
        <v>285</v>
      </c>
      <c r="B107" s="216" t="s">
        <v>286</v>
      </c>
      <c r="C107" s="1029" t="s">
        <v>287</v>
      </c>
      <c r="D107" s="208"/>
      <c r="E107" s="492"/>
    </row>
    <row r="108" spans="1:5" s="54" customFormat="1" hidden="1" x14ac:dyDescent="0.2">
      <c r="A108" s="483" t="s">
        <v>288</v>
      </c>
      <c r="B108" s="216" t="s">
        <v>289</v>
      </c>
      <c r="C108" s="1029" t="s">
        <v>290</v>
      </c>
      <c r="D108" s="208"/>
      <c r="E108" s="492"/>
    </row>
    <row r="109" spans="1:5" s="54" customFormat="1" hidden="1" x14ac:dyDescent="0.2">
      <c r="A109" s="483" t="s">
        <v>291</v>
      </c>
      <c r="B109" s="216" t="s">
        <v>292</v>
      </c>
      <c r="C109" s="1029" t="s">
        <v>293</v>
      </c>
      <c r="D109" s="208"/>
      <c r="E109" s="492"/>
    </row>
    <row r="110" spans="1:5" x14ac:dyDescent="0.2">
      <c r="A110" s="484">
        <v>104</v>
      </c>
      <c r="B110" s="219" t="s">
        <v>294</v>
      </c>
      <c r="C110" s="276" t="s">
        <v>295</v>
      </c>
      <c r="D110" s="237"/>
      <c r="E110" s="465"/>
    </row>
    <row r="111" spans="1:5" hidden="1" x14ac:dyDescent="0.2">
      <c r="A111" s="483">
        <v>105</v>
      </c>
      <c r="B111" s="216" t="s">
        <v>296</v>
      </c>
      <c r="C111" s="1029" t="s">
        <v>297</v>
      </c>
      <c r="D111" s="208"/>
      <c r="E111" s="492"/>
    </row>
    <row r="112" spans="1:5" hidden="1" x14ac:dyDescent="0.2">
      <c r="A112" s="483">
        <v>106</v>
      </c>
      <c r="B112" s="216" t="s">
        <v>298</v>
      </c>
      <c r="C112" s="1029" t="s">
        <v>299</v>
      </c>
      <c r="D112" s="208"/>
      <c r="E112" s="492"/>
    </row>
    <row r="113" spans="1:5" hidden="1" x14ac:dyDescent="0.2">
      <c r="A113" s="483">
        <v>107</v>
      </c>
      <c r="B113" s="216" t="s">
        <v>300</v>
      </c>
      <c r="C113" s="1029" t="s">
        <v>301</v>
      </c>
      <c r="D113" s="208"/>
      <c r="E113" s="492"/>
    </row>
    <row r="114" spans="1:5" hidden="1" x14ac:dyDescent="0.2">
      <c r="A114" s="483">
        <v>108</v>
      </c>
      <c r="B114" s="216" t="s">
        <v>302</v>
      </c>
      <c r="C114" s="1029" t="s">
        <v>303</v>
      </c>
      <c r="D114" s="208"/>
      <c r="E114" s="492"/>
    </row>
    <row r="115" spans="1:5" x14ac:dyDescent="0.2">
      <c r="A115" s="484">
        <v>109</v>
      </c>
      <c r="B115" s="219" t="s">
        <v>304</v>
      </c>
      <c r="C115" s="276" t="s">
        <v>305</v>
      </c>
      <c r="D115" s="237"/>
      <c r="E115" s="465"/>
    </row>
    <row r="116" spans="1:5" hidden="1" x14ac:dyDescent="0.2">
      <c r="A116" s="871">
        <v>110</v>
      </c>
      <c r="B116" s="288" t="s">
        <v>306</v>
      </c>
      <c r="C116" s="280" t="s">
        <v>307</v>
      </c>
      <c r="D116" s="5"/>
      <c r="E116" s="872"/>
    </row>
    <row r="117" spans="1:5" hidden="1" x14ac:dyDescent="0.2">
      <c r="A117" s="871">
        <v>111</v>
      </c>
      <c r="B117" s="288" t="s">
        <v>308</v>
      </c>
      <c r="C117" s="280" t="s">
        <v>309</v>
      </c>
      <c r="D117" s="5"/>
      <c r="E117" s="872"/>
    </row>
    <row r="118" spans="1:5" hidden="1" x14ac:dyDescent="0.2">
      <c r="A118" s="871">
        <v>112</v>
      </c>
      <c r="B118" s="288" t="s">
        <v>310</v>
      </c>
      <c r="C118" s="280" t="s">
        <v>311</v>
      </c>
      <c r="D118" s="5"/>
      <c r="E118" s="872"/>
    </row>
    <row r="119" spans="1:5" hidden="1" x14ac:dyDescent="0.2">
      <c r="A119" s="871">
        <v>113</v>
      </c>
      <c r="B119" s="288" t="s">
        <v>312</v>
      </c>
      <c r="C119" s="280" t="s">
        <v>313</v>
      </c>
      <c r="D119" s="5"/>
      <c r="E119" s="872"/>
    </row>
    <row r="120" spans="1:5" hidden="1" x14ac:dyDescent="0.2">
      <c r="A120" s="871">
        <v>114</v>
      </c>
      <c r="B120" s="288" t="s">
        <v>314</v>
      </c>
      <c r="C120" s="280" t="s">
        <v>315</v>
      </c>
      <c r="D120" s="5"/>
      <c r="E120" s="872"/>
    </row>
    <row r="121" spans="1:5" hidden="1" x14ac:dyDescent="0.2">
      <c r="A121" s="871">
        <v>115</v>
      </c>
      <c r="B121" s="288" t="s">
        <v>316</v>
      </c>
      <c r="C121" s="280" t="s">
        <v>317</v>
      </c>
      <c r="D121" s="5"/>
      <c r="E121" s="872"/>
    </row>
    <row r="122" spans="1:5" hidden="1" x14ac:dyDescent="0.2">
      <c r="A122" s="871">
        <v>116</v>
      </c>
      <c r="B122" s="288" t="s">
        <v>318</v>
      </c>
      <c r="C122" s="280" t="s">
        <v>319</v>
      </c>
      <c r="D122" s="5"/>
      <c r="E122" s="872"/>
    </row>
    <row r="123" spans="1:5" x14ac:dyDescent="0.2">
      <c r="A123" s="882">
        <v>117</v>
      </c>
      <c r="B123" s="275" t="s">
        <v>320</v>
      </c>
      <c r="C123" s="274" t="s">
        <v>321</v>
      </c>
      <c r="D123" s="286"/>
      <c r="E123" s="883"/>
    </row>
    <row r="124" spans="1:5" hidden="1" x14ac:dyDescent="0.2">
      <c r="A124" s="884" t="s">
        <v>322</v>
      </c>
      <c r="B124" s="334" t="s">
        <v>323</v>
      </c>
      <c r="C124" s="274" t="s">
        <v>324</v>
      </c>
      <c r="D124" s="4"/>
      <c r="E124" s="885"/>
    </row>
    <row r="125" spans="1:5" hidden="1" x14ac:dyDescent="0.2">
      <c r="A125" s="884" t="s">
        <v>325</v>
      </c>
      <c r="B125" s="334" t="s">
        <v>326</v>
      </c>
      <c r="C125" s="274" t="s">
        <v>327</v>
      </c>
      <c r="D125" s="4"/>
      <c r="E125" s="885"/>
    </row>
    <row r="126" spans="1:5" hidden="1" x14ac:dyDescent="0.2">
      <c r="A126" s="884" t="s">
        <v>328</v>
      </c>
      <c r="B126" s="334" t="s">
        <v>329</v>
      </c>
      <c r="C126" s="274" t="s">
        <v>330</v>
      </c>
      <c r="D126" s="4"/>
      <c r="E126" s="885"/>
    </row>
    <row r="127" spans="1:5" hidden="1" x14ac:dyDescent="0.2">
      <c r="A127" s="884" t="s">
        <v>331</v>
      </c>
      <c r="B127" s="334" t="s">
        <v>332</v>
      </c>
      <c r="C127" s="274" t="s">
        <v>333</v>
      </c>
      <c r="D127" s="4"/>
      <c r="E127" s="885"/>
    </row>
    <row r="128" spans="1:5" hidden="1" x14ac:dyDescent="0.2">
      <c r="A128" s="884" t="s">
        <v>334</v>
      </c>
      <c r="B128" s="334" t="s">
        <v>335</v>
      </c>
      <c r="C128" s="274" t="s">
        <v>336</v>
      </c>
      <c r="D128" s="4"/>
      <c r="E128" s="885"/>
    </row>
    <row r="129" spans="1:5" hidden="1" x14ac:dyDescent="0.2">
      <c r="A129" s="884" t="s">
        <v>337</v>
      </c>
      <c r="B129" s="334" t="s">
        <v>338</v>
      </c>
      <c r="C129" s="274" t="s">
        <v>339</v>
      </c>
      <c r="D129" s="4"/>
      <c r="E129" s="885"/>
    </row>
    <row r="130" spans="1:5" ht="25.5" hidden="1" x14ac:dyDescent="0.2">
      <c r="A130" s="884" t="s">
        <v>340</v>
      </c>
      <c r="B130" s="334" t="s">
        <v>341</v>
      </c>
      <c r="C130" s="274" t="s">
        <v>342</v>
      </c>
      <c r="D130" s="4"/>
      <c r="E130" s="885"/>
    </row>
    <row r="131" spans="1:5" ht="25.5" hidden="1" x14ac:dyDescent="0.2">
      <c r="A131" s="884" t="s">
        <v>343</v>
      </c>
      <c r="B131" s="334" t="s">
        <v>344</v>
      </c>
      <c r="C131" s="274" t="s">
        <v>345</v>
      </c>
      <c r="D131" s="4"/>
      <c r="E131" s="885"/>
    </row>
    <row r="132" spans="1:5" hidden="1" x14ac:dyDescent="0.2">
      <c r="A132" s="884" t="s">
        <v>346</v>
      </c>
      <c r="B132" s="334" t="s">
        <v>347</v>
      </c>
      <c r="C132" s="274" t="s">
        <v>348</v>
      </c>
      <c r="D132" s="4"/>
      <c r="E132" s="885"/>
    </row>
    <row r="133" spans="1:5" hidden="1" x14ac:dyDescent="0.2">
      <c r="A133" s="884" t="s">
        <v>349</v>
      </c>
      <c r="B133" s="334" t="s">
        <v>350</v>
      </c>
      <c r="C133" s="274" t="s">
        <v>351</v>
      </c>
      <c r="D133" s="4"/>
      <c r="E133" s="885"/>
    </row>
    <row r="134" spans="1:5" ht="25.5" hidden="1" x14ac:dyDescent="0.2">
      <c r="A134" s="884" t="s">
        <v>352</v>
      </c>
      <c r="B134" s="334" t="s">
        <v>353</v>
      </c>
      <c r="C134" s="274" t="s">
        <v>354</v>
      </c>
      <c r="D134" s="4"/>
      <c r="E134" s="885"/>
    </row>
    <row r="135" spans="1:5" ht="25.5" hidden="1" x14ac:dyDescent="0.2">
      <c r="A135" s="884" t="s">
        <v>355</v>
      </c>
      <c r="B135" s="334" t="s">
        <v>356</v>
      </c>
      <c r="C135" s="274" t="s">
        <v>357</v>
      </c>
      <c r="D135" s="4"/>
      <c r="E135" s="885"/>
    </row>
    <row r="136" spans="1:5" ht="25.5" hidden="1" x14ac:dyDescent="0.2">
      <c r="A136" s="884" t="s">
        <v>358</v>
      </c>
      <c r="B136" s="335" t="s">
        <v>359</v>
      </c>
      <c r="C136" s="274" t="s">
        <v>360</v>
      </c>
      <c r="D136" s="4"/>
      <c r="E136" s="885"/>
    </row>
    <row r="137" spans="1:5" ht="25.5" hidden="1" x14ac:dyDescent="0.2">
      <c r="A137" s="884" t="s">
        <v>361</v>
      </c>
      <c r="B137" s="334" t="s">
        <v>362</v>
      </c>
      <c r="C137" s="274" t="s">
        <v>363</v>
      </c>
      <c r="D137" s="4"/>
      <c r="E137" s="885"/>
    </row>
    <row r="138" spans="1:5" ht="25.5" hidden="1" x14ac:dyDescent="0.2">
      <c r="A138" s="884" t="s">
        <v>364</v>
      </c>
      <c r="B138" s="334" t="s">
        <v>365</v>
      </c>
      <c r="C138" s="274" t="s">
        <v>366</v>
      </c>
      <c r="D138" s="4"/>
      <c r="E138" s="885"/>
    </row>
    <row r="139" spans="1:5" hidden="1" x14ac:dyDescent="0.2">
      <c r="A139" s="884" t="s">
        <v>367</v>
      </c>
      <c r="B139" s="334" t="s">
        <v>368</v>
      </c>
      <c r="C139" s="274" t="s">
        <v>369</v>
      </c>
      <c r="D139" s="4"/>
      <c r="E139" s="885"/>
    </row>
    <row r="140" spans="1:5" hidden="1" x14ac:dyDescent="0.2">
      <c r="A140" s="884" t="s">
        <v>370</v>
      </c>
      <c r="B140" s="334" t="s">
        <v>371</v>
      </c>
      <c r="C140" s="274" t="s">
        <v>372</v>
      </c>
      <c r="D140" s="4"/>
      <c r="E140" s="885"/>
    </row>
    <row r="141" spans="1:5" hidden="1" x14ac:dyDescent="0.2">
      <c r="A141" s="884" t="s">
        <v>373</v>
      </c>
      <c r="B141" s="334" t="s">
        <v>374</v>
      </c>
      <c r="C141" s="274" t="s">
        <v>375</v>
      </c>
      <c r="D141" s="4"/>
      <c r="E141" s="885"/>
    </row>
    <row r="142" spans="1:5" hidden="1" x14ac:dyDescent="0.2">
      <c r="A142" s="884" t="s">
        <v>376</v>
      </c>
      <c r="B142" s="334" t="s">
        <v>377</v>
      </c>
      <c r="C142" s="274" t="s">
        <v>378</v>
      </c>
      <c r="D142" s="4"/>
      <c r="E142" s="885"/>
    </row>
    <row r="143" spans="1:5" hidden="1" x14ac:dyDescent="0.2">
      <c r="A143" s="884" t="s">
        <v>379</v>
      </c>
      <c r="B143" s="334" t="s">
        <v>380</v>
      </c>
      <c r="C143" s="274" t="s">
        <v>381</v>
      </c>
      <c r="D143" s="4"/>
      <c r="E143" s="885"/>
    </row>
    <row r="144" spans="1:5" hidden="1" x14ac:dyDescent="0.2">
      <c r="A144" s="884" t="s">
        <v>382</v>
      </c>
      <c r="B144" s="334" t="s">
        <v>383</v>
      </c>
      <c r="C144" s="274" t="s">
        <v>384</v>
      </c>
      <c r="D144" s="4"/>
      <c r="E144" s="885"/>
    </row>
    <row r="145" spans="1:5" ht="38.25" hidden="1" x14ac:dyDescent="0.2">
      <c r="A145" s="884" t="s">
        <v>385</v>
      </c>
      <c r="B145" s="334" t="s">
        <v>386</v>
      </c>
      <c r="C145" s="274" t="s">
        <v>387</v>
      </c>
      <c r="D145" s="4"/>
      <c r="E145" s="885"/>
    </row>
    <row r="146" spans="1:5" x14ac:dyDescent="0.2">
      <c r="A146" s="882">
        <v>140</v>
      </c>
      <c r="B146" s="297" t="s">
        <v>388</v>
      </c>
      <c r="C146" s="274" t="s">
        <v>389</v>
      </c>
      <c r="D146" s="286"/>
      <c r="E146" s="883"/>
    </row>
    <row r="147" spans="1:5" hidden="1" x14ac:dyDescent="0.2">
      <c r="A147" s="881">
        <v>141</v>
      </c>
      <c r="B147" s="336" t="s">
        <v>390</v>
      </c>
      <c r="C147" s="280" t="s">
        <v>391</v>
      </c>
      <c r="D147" s="5"/>
      <c r="E147" s="872"/>
    </row>
    <row r="148" spans="1:5" hidden="1" x14ac:dyDescent="0.2">
      <c r="A148" s="881">
        <v>142</v>
      </c>
      <c r="B148" s="336" t="s">
        <v>392</v>
      </c>
      <c r="C148" s="280" t="s">
        <v>393</v>
      </c>
      <c r="D148" s="5"/>
      <c r="E148" s="872"/>
    </row>
    <row r="149" spans="1:5" hidden="1" x14ac:dyDescent="0.2">
      <c r="A149" s="881">
        <v>143</v>
      </c>
      <c r="B149" s="336" t="s">
        <v>394</v>
      </c>
      <c r="C149" s="280" t="s">
        <v>395</v>
      </c>
      <c r="D149" s="5"/>
      <c r="E149" s="872"/>
    </row>
    <row r="150" spans="1:5" x14ac:dyDescent="0.2">
      <c r="A150" s="882">
        <v>144</v>
      </c>
      <c r="B150" s="273" t="s">
        <v>396</v>
      </c>
      <c r="C150" s="274" t="s">
        <v>397</v>
      </c>
      <c r="D150" s="4"/>
      <c r="E150" s="885"/>
    </row>
    <row r="151" spans="1:5" x14ac:dyDescent="0.2">
      <c r="A151" s="882">
        <v>145</v>
      </c>
      <c r="B151" s="297" t="s">
        <v>398</v>
      </c>
      <c r="C151" s="274" t="s">
        <v>399</v>
      </c>
      <c r="D151" s="286"/>
      <c r="E151" s="883"/>
    </row>
    <row r="152" spans="1:5" ht="25.5" hidden="1" x14ac:dyDescent="0.2">
      <c r="A152" s="881">
        <v>146</v>
      </c>
      <c r="B152" s="336" t="s">
        <v>400</v>
      </c>
      <c r="C152" s="280" t="s">
        <v>401</v>
      </c>
      <c r="D152" s="5"/>
      <c r="E152" s="872"/>
    </row>
    <row r="153" spans="1:5" ht="25.5" hidden="1" x14ac:dyDescent="0.2">
      <c r="A153" s="881">
        <v>147</v>
      </c>
      <c r="B153" s="336" t="s">
        <v>402</v>
      </c>
      <c r="C153" s="280" t="s">
        <v>403</v>
      </c>
      <c r="D153" s="5"/>
      <c r="E153" s="872"/>
    </row>
    <row r="154" spans="1:5" hidden="1" x14ac:dyDescent="0.2">
      <c r="A154" s="881">
        <v>148</v>
      </c>
      <c r="B154" s="336" t="s">
        <v>404</v>
      </c>
      <c r="C154" s="280" t="s">
        <v>405</v>
      </c>
      <c r="D154" s="5"/>
      <c r="E154" s="872"/>
    </row>
    <row r="155" spans="1:5" hidden="1" x14ac:dyDescent="0.2">
      <c r="A155" s="881">
        <v>149</v>
      </c>
      <c r="B155" s="336" t="s">
        <v>406</v>
      </c>
      <c r="C155" s="280" t="s">
        <v>407</v>
      </c>
      <c r="D155" s="5"/>
      <c r="E155" s="872"/>
    </row>
    <row r="156" spans="1:5" x14ac:dyDescent="0.2">
      <c r="A156" s="882">
        <v>150</v>
      </c>
      <c r="B156" s="275" t="s">
        <v>408</v>
      </c>
      <c r="C156" s="274" t="s">
        <v>409</v>
      </c>
      <c r="D156" s="286"/>
      <c r="E156" s="883"/>
    </row>
    <row r="157" spans="1:5" hidden="1" x14ac:dyDescent="0.2">
      <c r="A157" s="884">
        <v>151</v>
      </c>
      <c r="B157" s="290" t="s">
        <v>410</v>
      </c>
      <c r="C157" s="274" t="s">
        <v>411</v>
      </c>
      <c r="D157" s="4"/>
      <c r="E157" s="885"/>
    </row>
    <row r="158" spans="1:5" hidden="1" x14ac:dyDescent="0.2">
      <c r="A158" s="884">
        <v>152</v>
      </c>
      <c r="B158" s="290" t="s">
        <v>412</v>
      </c>
      <c r="C158" s="274" t="s">
        <v>413</v>
      </c>
      <c r="D158" s="4"/>
      <c r="E158" s="885"/>
    </row>
    <row r="159" spans="1:5" ht="25.5" hidden="1" x14ac:dyDescent="0.2">
      <c r="A159" s="884">
        <v>153</v>
      </c>
      <c r="B159" s="290" t="s">
        <v>414</v>
      </c>
      <c r="C159" s="274" t="s">
        <v>415</v>
      </c>
      <c r="D159" s="4"/>
      <c r="E159" s="885"/>
    </row>
    <row r="160" spans="1:5" hidden="1" x14ac:dyDescent="0.2">
      <c r="A160" s="884">
        <v>154</v>
      </c>
      <c r="B160" s="290" t="s">
        <v>416</v>
      </c>
      <c r="C160" s="274" t="s">
        <v>417</v>
      </c>
      <c r="D160" s="4"/>
      <c r="E160" s="885"/>
    </row>
    <row r="161" spans="1:5" hidden="1" x14ac:dyDescent="0.2">
      <c r="A161" s="884">
        <v>155</v>
      </c>
      <c r="B161" s="290" t="s">
        <v>418</v>
      </c>
      <c r="C161" s="274" t="s">
        <v>419</v>
      </c>
      <c r="D161" s="4"/>
      <c r="E161" s="885"/>
    </row>
    <row r="162" spans="1:5" hidden="1" x14ac:dyDescent="0.2">
      <c r="A162" s="884">
        <v>156</v>
      </c>
      <c r="B162" s="290" t="s">
        <v>420</v>
      </c>
      <c r="C162" s="274" t="s">
        <v>421</v>
      </c>
      <c r="D162" s="4"/>
      <c r="E162" s="885"/>
    </row>
    <row r="163" spans="1:5" hidden="1" x14ac:dyDescent="0.2">
      <c r="A163" s="884">
        <v>157</v>
      </c>
      <c r="B163" s="290" t="s">
        <v>422</v>
      </c>
      <c r="C163" s="274" t="s">
        <v>423</v>
      </c>
      <c r="D163" s="4"/>
      <c r="E163" s="885"/>
    </row>
    <row r="164" spans="1:5" hidden="1" x14ac:dyDescent="0.2">
      <c r="A164" s="884">
        <v>158</v>
      </c>
      <c r="B164" s="290" t="s">
        <v>424</v>
      </c>
      <c r="C164" s="274" t="s">
        <v>425</v>
      </c>
      <c r="D164" s="4"/>
      <c r="E164" s="885"/>
    </row>
    <row r="165" spans="1:5" hidden="1" x14ac:dyDescent="0.2">
      <c r="A165" s="884">
        <v>159</v>
      </c>
      <c r="B165" s="290" t="s">
        <v>426</v>
      </c>
      <c r="C165" s="274" t="s">
        <v>427</v>
      </c>
      <c r="D165" s="4"/>
      <c r="E165" s="885"/>
    </row>
    <row r="166" spans="1:5" hidden="1" x14ac:dyDescent="0.2">
      <c r="A166" s="884">
        <v>160</v>
      </c>
      <c r="B166" s="290" t="s">
        <v>428</v>
      </c>
      <c r="C166" s="274" t="s">
        <v>429</v>
      </c>
      <c r="D166" s="4"/>
      <c r="E166" s="885"/>
    </row>
    <row r="167" spans="1:5" hidden="1" x14ac:dyDescent="0.2">
      <c r="A167" s="884">
        <v>161</v>
      </c>
      <c r="B167" s="290" t="s">
        <v>430</v>
      </c>
      <c r="C167" s="274" t="s">
        <v>431</v>
      </c>
      <c r="D167" s="4"/>
      <c r="E167" s="885"/>
    </row>
    <row r="168" spans="1:5" hidden="1" x14ac:dyDescent="0.2">
      <c r="A168" s="884">
        <v>162</v>
      </c>
      <c r="B168" s="290" t="s">
        <v>432</v>
      </c>
      <c r="C168" s="274" t="s">
        <v>433</v>
      </c>
      <c r="D168" s="4"/>
      <c r="E168" s="885"/>
    </row>
    <row r="169" spans="1:5" hidden="1" x14ac:dyDescent="0.2">
      <c r="A169" s="884">
        <v>163</v>
      </c>
      <c r="B169" s="290" t="s">
        <v>434</v>
      </c>
      <c r="C169" s="274" t="s">
        <v>435</v>
      </c>
      <c r="D169" s="4"/>
      <c r="E169" s="885"/>
    </row>
    <row r="170" spans="1:5" hidden="1" x14ac:dyDescent="0.2">
      <c r="A170" s="884">
        <v>164</v>
      </c>
      <c r="B170" s="290" t="s">
        <v>436</v>
      </c>
      <c r="C170" s="274" t="s">
        <v>437</v>
      </c>
      <c r="D170" s="4"/>
      <c r="E170" s="885"/>
    </row>
    <row r="171" spans="1:5" hidden="1" x14ac:dyDescent="0.2">
      <c r="A171" s="884">
        <v>165</v>
      </c>
      <c r="B171" s="290" t="s">
        <v>438</v>
      </c>
      <c r="C171" s="274" t="s">
        <v>439</v>
      </c>
      <c r="D171" s="4"/>
      <c r="E171" s="885"/>
    </row>
    <row r="172" spans="1:5" ht="38.25" hidden="1" x14ac:dyDescent="0.2">
      <c r="A172" s="884">
        <v>166</v>
      </c>
      <c r="B172" s="290" t="s">
        <v>440</v>
      </c>
      <c r="C172" s="274" t="s">
        <v>441</v>
      </c>
      <c r="D172" s="4"/>
      <c r="E172" s="885"/>
    </row>
    <row r="173" spans="1:5" ht="25.5" hidden="1" x14ac:dyDescent="0.2">
      <c r="A173" s="884">
        <v>167</v>
      </c>
      <c r="B173" s="290" t="s">
        <v>442</v>
      </c>
      <c r="C173" s="274" t="s">
        <v>443</v>
      </c>
      <c r="D173" s="4"/>
      <c r="E173" s="885"/>
    </row>
    <row r="174" spans="1:5" x14ac:dyDescent="0.2">
      <c r="A174" s="484">
        <v>168</v>
      </c>
      <c r="B174" s="200" t="s">
        <v>444</v>
      </c>
      <c r="C174" s="276" t="s">
        <v>445</v>
      </c>
      <c r="D174" s="237"/>
      <c r="E174" s="465"/>
    </row>
    <row r="175" spans="1:5" x14ac:dyDescent="0.2">
      <c r="A175" s="484">
        <v>169</v>
      </c>
      <c r="B175" s="219" t="s">
        <v>446</v>
      </c>
      <c r="C175" s="276" t="s">
        <v>447</v>
      </c>
      <c r="D175" s="237"/>
      <c r="E175" s="465"/>
    </row>
    <row r="176" spans="1:5" hidden="1" x14ac:dyDescent="0.2">
      <c r="A176" s="487">
        <v>170</v>
      </c>
      <c r="B176" s="193" t="s">
        <v>448</v>
      </c>
      <c r="C176" s="337" t="s">
        <v>449</v>
      </c>
      <c r="D176" s="224"/>
      <c r="E176" s="963"/>
    </row>
    <row r="177" spans="1:5" hidden="1" x14ac:dyDescent="0.2">
      <c r="A177" s="487">
        <v>171</v>
      </c>
      <c r="B177" s="193" t="s">
        <v>450</v>
      </c>
      <c r="C177" s="337" t="s">
        <v>451</v>
      </c>
      <c r="D177" s="224"/>
      <c r="E177" s="963"/>
    </row>
    <row r="178" spans="1:5" hidden="1" x14ac:dyDescent="0.2">
      <c r="A178" s="487">
        <v>172</v>
      </c>
      <c r="B178" s="193" t="s">
        <v>452</v>
      </c>
      <c r="C178" s="337" t="s">
        <v>453</v>
      </c>
      <c r="D178" s="224"/>
      <c r="E178" s="963"/>
    </row>
    <row r="179" spans="1:5" hidden="1" x14ac:dyDescent="0.2">
      <c r="A179" s="487">
        <v>173</v>
      </c>
      <c r="B179" s="193" t="s">
        <v>454</v>
      </c>
      <c r="C179" s="337" t="s">
        <v>455</v>
      </c>
      <c r="D179" s="224"/>
      <c r="E179" s="963"/>
    </row>
    <row r="180" spans="1:5" hidden="1" x14ac:dyDescent="0.2">
      <c r="A180" s="487">
        <v>174</v>
      </c>
      <c r="B180" s="193" t="s">
        <v>456</v>
      </c>
      <c r="C180" s="337" t="s">
        <v>457</v>
      </c>
      <c r="D180" s="224"/>
      <c r="E180" s="963"/>
    </row>
    <row r="181" spans="1:5" ht="25.5" hidden="1" x14ac:dyDescent="0.2">
      <c r="A181" s="487">
        <v>175</v>
      </c>
      <c r="B181" s="193" t="s">
        <v>458</v>
      </c>
      <c r="C181" s="337" t="s">
        <v>459</v>
      </c>
      <c r="D181" s="224"/>
      <c r="E181" s="963"/>
    </row>
    <row r="182" spans="1:5" hidden="1" x14ac:dyDescent="0.2">
      <c r="A182" s="487">
        <v>176</v>
      </c>
      <c r="B182" s="193" t="s">
        <v>460</v>
      </c>
      <c r="C182" s="337" t="s">
        <v>461</v>
      </c>
      <c r="D182" s="224"/>
      <c r="E182" s="963"/>
    </row>
    <row r="183" spans="1:5" hidden="1" x14ac:dyDescent="0.2">
      <c r="A183" s="487">
        <v>177</v>
      </c>
      <c r="B183" s="193" t="s">
        <v>462</v>
      </c>
      <c r="C183" s="337" t="s">
        <v>463</v>
      </c>
      <c r="D183" s="224"/>
      <c r="E183" s="963"/>
    </row>
    <row r="184" spans="1:5" hidden="1" x14ac:dyDescent="0.2">
      <c r="A184" s="487">
        <v>178</v>
      </c>
      <c r="B184" s="193" t="s">
        <v>464</v>
      </c>
      <c r="C184" s="337" t="s">
        <v>465</v>
      </c>
      <c r="D184" s="224"/>
      <c r="E184" s="963"/>
    </row>
    <row r="185" spans="1:5" hidden="1" x14ac:dyDescent="0.2">
      <c r="A185" s="487">
        <v>179</v>
      </c>
      <c r="B185" s="193" t="s">
        <v>466</v>
      </c>
      <c r="C185" s="337" t="s">
        <v>467</v>
      </c>
      <c r="D185" s="224"/>
      <c r="E185" s="963"/>
    </row>
    <row r="186" spans="1:5" ht="38.25" hidden="1" x14ac:dyDescent="0.2">
      <c r="A186" s="487">
        <v>180</v>
      </c>
      <c r="B186" s="193" t="s">
        <v>468</v>
      </c>
      <c r="C186" s="337" t="s">
        <v>469</v>
      </c>
      <c r="D186" s="224"/>
      <c r="E186" s="963"/>
    </row>
    <row r="187" spans="1:5" hidden="1" x14ac:dyDescent="0.2">
      <c r="A187" s="487">
        <v>181</v>
      </c>
      <c r="B187" s="196" t="s">
        <v>470</v>
      </c>
      <c r="C187" s="337" t="s">
        <v>471</v>
      </c>
      <c r="D187" s="224"/>
      <c r="E187" s="963"/>
    </row>
    <row r="188" spans="1:5" hidden="1" x14ac:dyDescent="0.2">
      <c r="A188" s="487">
        <v>182</v>
      </c>
      <c r="B188" s="196" t="s">
        <v>472</v>
      </c>
      <c r="C188" s="337" t="s">
        <v>473</v>
      </c>
      <c r="D188" s="224"/>
      <c r="E188" s="963"/>
    </row>
    <row r="189" spans="1:5" hidden="1" x14ac:dyDescent="0.2">
      <c r="A189" s="487">
        <v>183</v>
      </c>
      <c r="B189" s="193" t="s">
        <v>474</v>
      </c>
      <c r="C189" s="337" t="s">
        <v>475</v>
      </c>
      <c r="D189" s="224"/>
      <c r="E189" s="963"/>
    </row>
    <row r="190" spans="1:5" hidden="1" x14ac:dyDescent="0.2">
      <c r="A190" s="487">
        <v>184</v>
      </c>
      <c r="B190" s="193" t="s">
        <v>476</v>
      </c>
      <c r="C190" s="337" t="s">
        <v>477</v>
      </c>
      <c r="D190" s="224"/>
      <c r="E190" s="963"/>
    </row>
    <row r="191" spans="1:5" ht="51" hidden="1" x14ac:dyDescent="0.2">
      <c r="A191" s="476" t="s">
        <v>478</v>
      </c>
      <c r="B191" s="193" t="s">
        <v>479</v>
      </c>
      <c r="C191" s="337" t="s">
        <v>480</v>
      </c>
      <c r="D191" s="224"/>
      <c r="E191" s="963"/>
    </row>
    <row r="192" spans="1:5" ht="26.25" customHeight="1" thickBot="1" x14ac:dyDescent="0.25">
      <c r="A192" s="479">
        <v>185</v>
      </c>
      <c r="B192" s="450" t="s">
        <v>481</v>
      </c>
      <c r="C192" s="873" t="s">
        <v>482</v>
      </c>
      <c r="D192" s="452">
        <v>0</v>
      </c>
      <c r="E192" s="453">
        <v>0</v>
      </c>
    </row>
    <row r="193" spans="1:6" s="172" customFormat="1" ht="14.25" thickTop="1" thickBot="1" x14ac:dyDescent="0.25">
      <c r="A193" s="959"/>
      <c r="B193" s="75"/>
      <c r="C193" s="960"/>
      <c r="D193" s="961"/>
      <c r="E193" s="961"/>
    </row>
    <row r="194" spans="1:6" s="172" customFormat="1" ht="13.5" thickTop="1" x14ac:dyDescent="0.2">
      <c r="A194" s="473">
        <v>186</v>
      </c>
      <c r="B194" s="474" t="s">
        <v>483</v>
      </c>
      <c r="C194" s="964" t="s">
        <v>484</v>
      </c>
      <c r="D194" s="437"/>
      <c r="E194" s="438"/>
    </row>
    <row r="195" spans="1:6" s="172" customFormat="1" x14ac:dyDescent="0.2">
      <c r="A195" s="476">
        <v>187</v>
      </c>
      <c r="B195" s="223" t="s">
        <v>485</v>
      </c>
      <c r="C195" s="337" t="s">
        <v>486</v>
      </c>
      <c r="D195" s="218"/>
      <c r="E195" s="440"/>
    </row>
    <row r="196" spans="1:6" hidden="1" x14ac:dyDescent="0.2">
      <c r="A196" s="476" t="s">
        <v>478</v>
      </c>
      <c r="B196" s="193" t="s">
        <v>487</v>
      </c>
      <c r="C196" s="337" t="s">
        <v>488</v>
      </c>
      <c r="D196" s="224"/>
      <c r="E196" s="428"/>
    </row>
    <row r="197" spans="1:6" hidden="1" x14ac:dyDescent="0.2">
      <c r="A197" s="477">
        <v>188</v>
      </c>
      <c r="B197" s="216" t="s">
        <v>489</v>
      </c>
      <c r="C197" s="333" t="s">
        <v>490</v>
      </c>
      <c r="D197" s="208"/>
      <c r="E197" s="365"/>
    </row>
    <row r="198" spans="1:6" ht="25.5" hidden="1" x14ac:dyDescent="0.2">
      <c r="A198" s="477">
        <v>189</v>
      </c>
      <c r="B198" s="216" t="s">
        <v>491</v>
      </c>
      <c r="C198" s="333" t="s">
        <v>492</v>
      </c>
      <c r="D198" s="208"/>
      <c r="E198" s="365"/>
    </row>
    <row r="199" spans="1:6" x14ac:dyDescent="0.2">
      <c r="A199" s="476">
        <v>190</v>
      </c>
      <c r="B199" s="223" t="s">
        <v>493</v>
      </c>
      <c r="C199" s="337" t="s">
        <v>494</v>
      </c>
      <c r="D199" s="224"/>
      <c r="E199" s="428"/>
    </row>
    <row r="200" spans="1:6" hidden="1" x14ac:dyDescent="0.2">
      <c r="A200" s="477">
        <v>191</v>
      </c>
      <c r="B200" s="216" t="s">
        <v>495</v>
      </c>
      <c r="C200" s="333" t="s">
        <v>496</v>
      </c>
      <c r="D200" s="208"/>
      <c r="E200" s="365"/>
    </row>
    <row r="201" spans="1:6" x14ac:dyDescent="0.2">
      <c r="A201" s="476">
        <v>192</v>
      </c>
      <c r="B201" s="217" t="s">
        <v>497</v>
      </c>
      <c r="C201" s="337" t="s">
        <v>498</v>
      </c>
      <c r="D201" s="218">
        <v>1950000</v>
      </c>
      <c r="E201" s="440">
        <v>650000</v>
      </c>
      <c r="F201" t="s">
        <v>1734</v>
      </c>
    </row>
    <row r="202" spans="1:6" hidden="1" x14ac:dyDescent="0.2">
      <c r="A202" s="477">
        <v>193</v>
      </c>
      <c r="B202" s="216" t="s">
        <v>499</v>
      </c>
      <c r="C202" s="333" t="s">
        <v>500</v>
      </c>
      <c r="D202" s="208"/>
      <c r="E202" s="365"/>
    </row>
    <row r="203" spans="1:6" ht="25.5" hidden="1" x14ac:dyDescent="0.2">
      <c r="A203" s="477">
        <v>194</v>
      </c>
      <c r="B203" s="216" t="s">
        <v>501</v>
      </c>
      <c r="C203" s="333" t="s">
        <v>502</v>
      </c>
      <c r="D203" s="208"/>
      <c r="E203" s="365"/>
    </row>
    <row r="204" spans="1:6" ht="25.5" hidden="1" x14ac:dyDescent="0.2">
      <c r="A204" s="477">
        <v>195</v>
      </c>
      <c r="B204" s="216" t="s">
        <v>503</v>
      </c>
      <c r="C204" s="333" t="s">
        <v>504</v>
      </c>
      <c r="D204" s="208"/>
      <c r="E204" s="365"/>
    </row>
    <row r="205" spans="1:6" hidden="1" x14ac:dyDescent="0.2">
      <c r="A205" s="477">
        <v>196</v>
      </c>
      <c r="B205" s="216" t="s">
        <v>505</v>
      </c>
      <c r="C205" s="333" t="s">
        <v>506</v>
      </c>
      <c r="D205" s="208"/>
      <c r="E205" s="365"/>
    </row>
    <row r="206" spans="1:6" ht="25.5" hidden="1" x14ac:dyDescent="0.2">
      <c r="A206" s="477">
        <v>197</v>
      </c>
      <c r="B206" s="216" t="s">
        <v>507</v>
      </c>
      <c r="C206" s="333" t="s">
        <v>508</v>
      </c>
      <c r="D206" s="208"/>
      <c r="E206" s="365"/>
    </row>
    <row r="207" spans="1:6" hidden="1" x14ac:dyDescent="0.2">
      <c r="A207" s="477">
        <v>198</v>
      </c>
      <c r="B207" s="216" t="s">
        <v>509</v>
      </c>
      <c r="C207" s="333" t="s">
        <v>510</v>
      </c>
      <c r="D207" s="208"/>
      <c r="E207" s="365"/>
    </row>
    <row r="208" spans="1:6" x14ac:dyDescent="0.2">
      <c r="A208" s="476">
        <v>199</v>
      </c>
      <c r="B208" s="223" t="s">
        <v>511</v>
      </c>
      <c r="C208" s="337" t="s">
        <v>512</v>
      </c>
      <c r="D208" s="224"/>
      <c r="E208" s="428"/>
    </row>
    <row r="209" spans="1:5" x14ac:dyDescent="0.2">
      <c r="A209" s="476">
        <v>200</v>
      </c>
      <c r="B209" s="223" t="s">
        <v>513</v>
      </c>
      <c r="C209" s="337" t="s">
        <v>514</v>
      </c>
      <c r="D209" s="224"/>
      <c r="E209" s="428"/>
    </row>
    <row r="210" spans="1:5" x14ac:dyDescent="0.2">
      <c r="A210" s="476">
        <v>201</v>
      </c>
      <c r="B210" s="223" t="s">
        <v>515</v>
      </c>
      <c r="C210" s="337" t="s">
        <v>516</v>
      </c>
      <c r="D210" s="224"/>
      <c r="E210" s="428"/>
    </row>
    <row r="211" spans="1:5" x14ac:dyDescent="0.2">
      <c r="A211" s="439">
        <v>202</v>
      </c>
      <c r="B211" s="217" t="s">
        <v>517</v>
      </c>
      <c r="C211" s="338" t="s">
        <v>518</v>
      </c>
      <c r="D211" s="218"/>
      <c r="E211" s="440"/>
    </row>
    <row r="212" spans="1:5" hidden="1" x14ac:dyDescent="0.2">
      <c r="A212" s="441">
        <v>203</v>
      </c>
      <c r="B212" s="216" t="s">
        <v>519</v>
      </c>
      <c r="C212" s="339" t="s">
        <v>520</v>
      </c>
      <c r="D212" s="208"/>
      <c r="E212" s="365"/>
    </row>
    <row r="213" spans="1:5" hidden="1" x14ac:dyDescent="0.2">
      <c r="A213" s="441">
        <v>204</v>
      </c>
      <c r="B213" s="216" t="s">
        <v>521</v>
      </c>
      <c r="C213" s="339" t="s">
        <v>522</v>
      </c>
      <c r="D213" s="208"/>
      <c r="E213" s="365"/>
    </row>
    <row r="214" spans="1:5" hidden="1" x14ac:dyDescent="0.2">
      <c r="A214" s="441">
        <v>205</v>
      </c>
      <c r="B214" s="216" t="s">
        <v>523</v>
      </c>
      <c r="C214" s="339" t="s">
        <v>524</v>
      </c>
      <c r="D214" s="208"/>
      <c r="E214" s="365"/>
    </row>
    <row r="215" spans="1:5" x14ac:dyDescent="0.2">
      <c r="A215" s="439">
        <v>206</v>
      </c>
      <c r="B215" s="221" t="s">
        <v>525</v>
      </c>
      <c r="C215" s="338" t="s">
        <v>526</v>
      </c>
      <c r="D215" s="218"/>
      <c r="E215" s="440"/>
    </row>
    <row r="216" spans="1:5" hidden="1" x14ac:dyDescent="0.2">
      <c r="A216" s="441">
        <v>207</v>
      </c>
      <c r="B216" s="216" t="s">
        <v>527</v>
      </c>
      <c r="C216" s="339" t="s">
        <v>528</v>
      </c>
      <c r="D216" s="208"/>
      <c r="E216" s="365"/>
    </row>
    <row r="217" spans="1:5" hidden="1" x14ac:dyDescent="0.2">
      <c r="A217" s="441">
        <v>208</v>
      </c>
      <c r="B217" s="216" t="s">
        <v>529</v>
      </c>
      <c r="C217" s="339" t="s">
        <v>530</v>
      </c>
      <c r="D217" s="208"/>
      <c r="E217" s="365"/>
    </row>
    <row r="218" spans="1:5" hidden="1" x14ac:dyDescent="0.2">
      <c r="A218" s="441">
        <v>209</v>
      </c>
      <c r="B218" s="216" t="s">
        <v>531</v>
      </c>
      <c r="C218" s="339" t="s">
        <v>532</v>
      </c>
      <c r="D218" s="208"/>
      <c r="E218" s="365"/>
    </row>
    <row r="219" spans="1:5" hidden="1" x14ac:dyDescent="0.2">
      <c r="A219" s="441">
        <v>210</v>
      </c>
      <c r="B219" s="216" t="s">
        <v>533</v>
      </c>
      <c r="C219" s="339" t="s">
        <v>534</v>
      </c>
      <c r="D219" s="208"/>
      <c r="E219" s="365"/>
    </row>
    <row r="220" spans="1:5" x14ac:dyDescent="0.2">
      <c r="A220" s="439">
        <v>211</v>
      </c>
      <c r="B220" s="221" t="s">
        <v>535</v>
      </c>
      <c r="C220" s="338" t="s">
        <v>536</v>
      </c>
      <c r="D220" s="224"/>
      <c r="E220" s="428"/>
    </row>
    <row r="221" spans="1:5" x14ac:dyDescent="0.2">
      <c r="A221" s="439">
        <v>212</v>
      </c>
      <c r="B221" s="221" t="s">
        <v>537</v>
      </c>
      <c r="C221" s="338" t="s">
        <v>538</v>
      </c>
      <c r="D221" s="218"/>
      <c r="E221" s="440">
        <v>388531</v>
      </c>
    </row>
    <row r="222" spans="1:5" ht="27" customHeight="1" thickBot="1" x14ac:dyDescent="0.25">
      <c r="A222" s="479">
        <v>215</v>
      </c>
      <c r="B222" s="450" t="s">
        <v>546</v>
      </c>
      <c r="C222" s="873" t="s">
        <v>547</v>
      </c>
      <c r="D222" s="452">
        <f>SUM(D194:D221)</f>
        <v>1950000</v>
      </c>
      <c r="E222" s="453">
        <f>SUM(E194:E221)</f>
        <v>1038531</v>
      </c>
    </row>
    <row r="223" spans="1:5" s="54" customFormat="1" ht="14.25" thickTop="1" thickBot="1" x14ac:dyDescent="0.25">
      <c r="A223" s="175"/>
      <c r="B223" s="71"/>
      <c r="C223" s="176"/>
      <c r="D223" s="73"/>
      <c r="E223" s="93"/>
    </row>
    <row r="224" spans="1:5" ht="13.5" thickTop="1" x14ac:dyDescent="0.2">
      <c r="A224" s="458">
        <v>216</v>
      </c>
      <c r="B224" s="896" t="s">
        <v>548</v>
      </c>
      <c r="C224" s="1027" t="s">
        <v>549</v>
      </c>
      <c r="D224" s="469"/>
      <c r="E224" s="897"/>
    </row>
    <row r="225" spans="1:5" ht="25.5" hidden="1" x14ac:dyDescent="0.2">
      <c r="A225" s="441">
        <v>217</v>
      </c>
      <c r="B225" s="229" t="s">
        <v>550</v>
      </c>
      <c r="C225" s="1031" t="s">
        <v>551</v>
      </c>
      <c r="D225" s="208"/>
      <c r="E225" s="365"/>
    </row>
    <row r="226" spans="1:5" hidden="1" x14ac:dyDescent="0.2">
      <c r="A226" s="441">
        <v>219</v>
      </c>
      <c r="B226" s="229" t="s">
        <v>552</v>
      </c>
      <c r="C226" s="1031" t="s">
        <v>553</v>
      </c>
      <c r="D226" s="208"/>
      <c r="E226" s="365"/>
    </row>
    <row r="227" spans="1:5" x14ac:dyDescent="0.2">
      <c r="A227" s="443">
        <v>218</v>
      </c>
      <c r="B227" s="200" t="s">
        <v>554</v>
      </c>
      <c r="C227" s="1032" t="s">
        <v>555</v>
      </c>
      <c r="D227" s="231"/>
      <c r="E227" s="444"/>
    </row>
    <row r="228" spans="1:5" x14ac:dyDescent="0.2">
      <c r="A228" s="443">
        <v>220</v>
      </c>
      <c r="B228" s="200" t="s">
        <v>556</v>
      </c>
      <c r="C228" s="1032" t="s">
        <v>557</v>
      </c>
      <c r="D228" s="231"/>
      <c r="E228" s="444"/>
    </row>
    <row r="229" spans="1:5" x14ac:dyDescent="0.2">
      <c r="A229" s="443">
        <v>221</v>
      </c>
      <c r="B229" s="200" t="s">
        <v>558</v>
      </c>
      <c r="C229" s="1032" t="s">
        <v>559</v>
      </c>
      <c r="D229" s="231"/>
      <c r="E229" s="444"/>
    </row>
    <row r="230" spans="1:5" hidden="1" x14ac:dyDescent="0.2">
      <c r="A230" s="441">
        <v>222</v>
      </c>
      <c r="B230" s="229" t="s">
        <v>560</v>
      </c>
      <c r="C230" s="1031" t="s">
        <v>561</v>
      </c>
      <c r="D230" s="208"/>
      <c r="E230" s="365"/>
    </row>
    <row r="231" spans="1:5" x14ac:dyDescent="0.2">
      <c r="A231" s="443">
        <v>223</v>
      </c>
      <c r="B231" s="200" t="s">
        <v>562</v>
      </c>
      <c r="C231" s="1032" t="s">
        <v>563</v>
      </c>
      <c r="D231" s="231"/>
      <c r="E231" s="444"/>
    </row>
    <row r="232" spans="1:5" ht="27" customHeight="1" thickBot="1" x14ac:dyDescent="0.25">
      <c r="A232" s="449">
        <v>224</v>
      </c>
      <c r="B232" s="450" t="s">
        <v>564</v>
      </c>
      <c r="C232" s="898" t="s">
        <v>565</v>
      </c>
      <c r="D232" s="471">
        <f>SUM(D224:D231)</f>
        <v>0</v>
      </c>
      <c r="E232" s="472">
        <f>SUM(E224:E231)</f>
        <v>0</v>
      </c>
    </row>
    <row r="233" spans="1:5" s="54" customFormat="1" ht="14.25" thickTop="1" thickBot="1" x14ac:dyDescent="0.25">
      <c r="A233" s="177"/>
      <c r="B233" s="177"/>
      <c r="C233" s="176"/>
      <c r="D233" s="70"/>
      <c r="E233" s="168"/>
    </row>
    <row r="234" spans="1:5" ht="26.25" thickTop="1" x14ac:dyDescent="0.2">
      <c r="A234" s="458">
        <v>225</v>
      </c>
      <c r="B234" s="896" t="s">
        <v>566</v>
      </c>
      <c r="C234" s="1027" t="s">
        <v>567</v>
      </c>
      <c r="D234" s="461"/>
      <c r="E234" s="491"/>
    </row>
    <row r="235" spans="1:5" ht="25.5" x14ac:dyDescent="0.2">
      <c r="A235" s="443">
        <v>226</v>
      </c>
      <c r="B235" s="200" t="s">
        <v>568</v>
      </c>
      <c r="C235" s="1032" t="s">
        <v>569</v>
      </c>
      <c r="D235" s="231"/>
      <c r="E235" s="444"/>
    </row>
    <row r="236" spans="1:5" ht="25.5" x14ac:dyDescent="0.2">
      <c r="A236" s="443">
        <v>227</v>
      </c>
      <c r="B236" s="200" t="s">
        <v>570</v>
      </c>
      <c r="C236" s="1032" t="s">
        <v>571</v>
      </c>
      <c r="D236" s="231"/>
      <c r="E236" s="444"/>
    </row>
    <row r="237" spans="1:5" ht="25.5" x14ac:dyDescent="0.2">
      <c r="A237" s="443">
        <v>228</v>
      </c>
      <c r="B237" s="200" t="s">
        <v>572</v>
      </c>
      <c r="C237" s="1032" t="s">
        <v>573</v>
      </c>
      <c r="D237" s="237"/>
      <c r="E237" s="465"/>
    </row>
    <row r="238" spans="1:5" hidden="1" x14ac:dyDescent="0.2">
      <c r="A238" s="483">
        <v>229</v>
      </c>
      <c r="B238" s="216" t="s">
        <v>574</v>
      </c>
      <c r="C238" s="1031" t="s">
        <v>575</v>
      </c>
      <c r="D238" s="208"/>
      <c r="E238" s="492"/>
    </row>
    <row r="239" spans="1:5" hidden="1" x14ac:dyDescent="0.2">
      <c r="A239" s="483">
        <v>230</v>
      </c>
      <c r="B239" s="216" t="s">
        <v>576</v>
      </c>
      <c r="C239" s="1031" t="s">
        <v>577</v>
      </c>
      <c r="D239" s="208"/>
      <c r="E239" s="492"/>
    </row>
    <row r="240" spans="1:5" hidden="1" x14ac:dyDescent="0.2">
      <c r="A240" s="483">
        <v>231</v>
      </c>
      <c r="B240" s="216" t="s">
        <v>578</v>
      </c>
      <c r="C240" s="1031" t="s">
        <v>579</v>
      </c>
      <c r="D240" s="208"/>
      <c r="E240" s="492"/>
    </row>
    <row r="241" spans="1:5" hidden="1" x14ac:dyDescent="0.2">
      <c r="A241" s="483">
        <v>232</v>
      </c>
      <c r="B241" s="216" t="s">
        <v>580</v>
      </c>
      <c r="C241" s="1031" t="s">
        <v>581</v>
      </c>
      <c r="D241" s="208"/>
      <c r="E241" s="492"/>
    </row>
    <row r="242" spans="1:5" hidden="1" x14ac:dyDescent="0.2">
      <c r="A242" s="483">
        <v>233</v>
      </c>
      <c r="B242" s="216" t="s">
        <v>582</v>
      </c>
      <c r="C242" s="1031" t="s">
        <v>583</v>
      </c>
      <c r="D242" s="208"/>
      <c r="E242" s="492"/>
    </row>
    <row r="243" spans="1:5" hidden="1" x14ac:dyDescent="0.2">
      <c r="A243" s="483">
        <v>234</v>
      </c>
      <c r="B243" s="216" t="s">
        <v>584</v>
      </c>
      <c r="C243" s="1031" t="s">
        <v>585</v>
      </c>
      <c r="D243" s="208"/>
      <c r="E243" s="492"/>
    </row>
    <row r="244" spans="1:5" ht="25.5" hidden="1" x14ac:dyDescent="0.2">
      <c r="A244" s="483">
        <v>235</v>
      </c>
      <c r="B244" s="216" t="s">
        <v>586</v>
      </c>
      <c r="C244" s="1031" t="s">
        <v>587</v>
      </c>
      <c r="D244" s="208"/>
      <c r="E244" s="492"/>
    </row>
    <row r="245" spans="1:5" hidden="1" x14ac:dyDescent="0.2">
      <c r="A245" s="483">
        <v>236</v>
      </c>
      <c r="B245" s="216" t="s">
        <v>588</v>
      </c>
      <c r="C245" s="1031" t="s">
        <v>589</v>
      </c>
      <c r="D245" s="208"/>
      <c r="E245" s="492"/>
    </row>
    <row r="246" spans="1:5" hidden="1" x14ac:dyDescent="0.2">
      <c r="A246" s="483">
        <v>237</v>
      </c>
      <c r="B246" s="216" t="s">
        <v>590</v>
      </c>
      <c r="C246" s="1031" t="s">
        <v>591</v>
      </c>
      <c r="D246" s="208"/>
      <c r="E246" s="492"/>
    </row>
    <row r="247" spans="1:5" x14ac:dyDescent="0.2">
      <c r="A247" s="467">
        <v>238</v>
      </c>
      <c r="B247" s="197" t="s">
        <v>592</v>
      </c>
      <c r="C247" s="1032" t="s">
        <v>593</v>
      </c>
      <c r="D247" s="237"/>
      <c r="E247" s="465">
        <v>0</v>
      </c>
    </row>
    <row r="248" spans="1:5" hidden="1" x14ac:dyDescent="0.2">
      <c r="A248" s="483">
        <v>239</v>
      </c>
      <c r="B248" s="206" t="s">
        <v>594</v>
      </c>
      <c r="C248" s="339" t="s">
        <v>595</v>
      </c>
      <c r="D248" s="224"/>
      <c r="E248" s="428"/>
    </row>
    <row r="249" spans="1:5" hidden="1" x14ac:dyDescent="0.2">
      <c r="A249" s="483">
        <v>240</v>
      </c>
      <c r="B249" s="206" t="s">
        <v>596</v>
      </c>
      <c r="C249" s="339" t="s">
        <v>597</v>
      </c>
      <c r="D249" s="224"/>
      <c r="E249" s="428"/>
    </row>
    <row r="250" spans="1:5" hidden="1" x14ac:dyDescent="0.2">
      <c r="A250" s="483">
        <v>241</v>
      </c>
      <c r="B250" s="206" t="s">
        <v>598</v>
      </c>
      <c r="C250" s="339" t="s">
        <v>599</v>
      </c>
      <c r="D250" s="224"/>
      <c r="E250" s="428">
        <v>251643</v>
      </c>
    </row>
    <row r="251" spans="1:5" hidden="1" x14ac:dyDescent="0.2">
      <c r="A251" s="483">
        <v>242</v>
      </c>
      <c r="B251" s="206" t="s">
        <v>600</v>
      </c>
      <c r="C251" s="339" t="s">
        <v>601</v>
      </c>
      <c r="D251" s="224"/>
      <c r="E251" s="428"/>
    </row>
    <row r="252" spans="1:5" hidden="1" x14ac:dyDescent="0.2">
      <c r="A252" s="483">
        <v>243</v>
      </c>
      <c r="B252" s="206" t="s">
        <v>602</v>
      </c>
      <c r="C252" s="339" t="s">
        <v>603</v>
      </c>
      <c r="D252" s="224"/>
      <c r="E252" s="428"/>
    </row>
    <row r="253" spans="1:5" hidden="1" x14ac:dyDescent="0.2">
      <c r="A253" s="483">
        <v>244</v>
      </c>
      <c r="B253" s="206" t="s">
        <v>604</v>
      </c>
      <c r="C253" s="339" t="s">
        <v>605</v>
      </c>
      <c r="D253" s="224"/>
      <c r="E253" s="428"/>
    </row>
    <row r="254" spans="1:5" hidden="1" x14ac:dyDescent="0.2">
      <c r="A254" s="483">
        <v>245</v>
      </c>
      <c r="B254" s="206" t="s">
        <v>606</v>
      </c>
      <c r="C254" s="339" t="s">
        <v>607</v>
      </c>
      <c r="D254" s="224"/>
      <c r="E254" s="428"/>
    </row>
    <row r="255" spans="1:5" hidden="1" x14ac:dyDescent="0.2">
      <c r="A255" s="483">
        <v>246</v>
      </c>
      <c r="B255" s="206" t="s">
        <v>608</v>
      </c>
      <c r="C255" s="339" t="s">
        <v>609</v>
      </c>
      <c r="D255" s="224"/>
      <c r="E255" s="428"/>
    </row>
    <row r="256" spans="1:5" hidden="1" x14ac:dyDescent="0.2">
      <c r="A256" s="483">
        <v>247</v>
      </c>
      <c r="B256" s="206" t="s">
        <v>610</v>
      </c>
      <c r="C256" s="339" t="s">
        <v>611</v>
      </c>
      <c r="D256" s="224"/>
      <c r="E256" s="428"/>
    </row>
    <row r="257" spans="1:5" hidden="1" x14ac:dyDescent="0.2">
      <c r="A257" s="483">
        <v>248</v>
      </c>
      <c r="B257" s="206" t="s">
        <v>612</v>
      </c>
      <c r="C257" s="339" t="s">
        <v>613</v>
      </c>
      <c r="D257" s="224"/>
      <c r="E257" s="428"/>
    </row>
    <row r="258" spans="1:5" hidden="1" x14ac:dyDescent="0.2">
      <c r="A258" s="483">
        <v>249</v>
      </c>
      <c r="B258" s="206" t="s">
        <v>614</v>
      </c>
      <c r="C258" s="339" t="s">
        <v>615</v>
      </c>
      <c r="D258" s="224"/>
      <c r="E258" s="428"/>
    </row>
    <row r="259" spans="1:5" ht="27" customHeight="1" thickBot="1" x14ac:dyDescent="0.25">
      <c r="A259" s="449">
        <v>250</v>
      </c>
      <c r="B259" s="464" t="s">
        <v>616</v>
      </c>
      <c r="C259" s="875" t="s">
        <v>617</v>
      </c>
      <c r="D259" s="452">
        <f>SUM(D234:D247)</f>
        <v>0</v>
      </c>
      <c r="E259" s="453">
        <f>SUM(E234:E247)</f>
        <v>0</v>
      </c>
    </row>
    <row r="260" spans="1:5" s="54" customFormat="1" ht="14.25" thickTop="1" thickBot="1" x14ac:dyDescent="0.25">
      <c r="A260" s="178"/>
      <c r="B260" s="177"/>
      <c r="C260" s="176"/>
      <c r="D260" s="70"/>
      <c r="E260" s="168"/>
    </row>
    <row r="261" spans="1:5" ht="26.25" thickTop="1" x14ac:dyDescent="0.2">
      <c r="A261" s="458">
        <v>251</v>
      </c>
      <c r="B261" s="896" t="s">
        <v>618</v>
      </c>
      <c r="C261" s="1027" t="s">
        <v>619</v>
      </c>
      <c r="D261" s="461"/>
      <c r="E261" s="491"/>
    </row>
    <row r="262" spans="1:5" ht="25.5" x14ac:dyDescent="0.2">
      <c r="A262" s="443">
        <v>252</v>
      </c>
      <c r="B262" s="200" t="s">
        <v>620</v>
      </c>
      <c r="C262" s="1032" t="s">
        <v>621</v>
      </c>
      <c r="D262" s="231"/>
      <c r="E262" s="444"/>
    </row>
    <row r="263" spans="1:5" ht="25.5" x14ac:dyDescent="0.2">
      <c r="A263" s="443">
        <v>253</v>
      </c>
      <c r="B263" s="200" t="s">
        <v>622</v>
      </c>
      <c r="C263" s="1032" t="s">
        <v>623</v>
      </c>
      <c r="D263" s="231"/>
      <c r="E263" s="444"/>
    </row>
    <row r="264" spans="1:5" ht="25.5" x14ac:dyDescent="0.2">
      <c r="A264" s="443">
        <v>254</v>
      </c>
      <c r="B264" s="197" t="s">
        <v>624</v>
      </c>
      <c r="C264" s="1032" t="s">
        <v>625</v>
      </c>
      <c r="D264" s="237"/>
      <c r="E264" s="465"/>
    </row>
    <row r="265" spans="1:5" hidden="1" x14ac:dyDescent="0.2">
      <c r="A265" s="483">
        <v>255</v>
      </c>
      <c r="B265" s="216" t="s">
        <v>574</v>
      </c>
      <c r="C265" s="1031" t="s">
        <v>626</v>
      </c>
      <c r="D265" s="208"/>
      <c r="E265" s="365"/>
    </row>
    <row r="266" spans="1:5" hidden="1" x14ac:dyDescent="0.2">
      <c r="A266" s="483">
        <v>256</v>
      </c>
      <c r="B266" s="216" t="s">
        <v>576</v>
      </c>
      <c r="C266" s="1031" t="s">
        <v>627</v>
      </c>
      <c r="D266" s="208"/>
      <c r="E266" s="365"/>
    </row>
    <row r="267" spans="1:5" hidden="1" x14ac:dyDescent="0.2">
      <c r="A267" s="483">
        <v>257</v>
      </c>
      <c r="B267" s="216" t="s">
        <v>578</v>
      </c>
      <c r="C267" s="1031" t="s">
        <v>628</v>
      </c>
      <c r="D267" s="208"/>
      <c r="E267" s="365"/>
    </row>
    <row r="268" spans="1:5" hidden="1" x14ac:dyDescent="0.2">
      <c r="A268" s="483">
        <v>258</v>
      </c>
      <c r="B268" s="216" t="s">
        <v>580</v>
      </c>
      <c r="C268" s="1031" t="s">
        <v>629</v>
      </c>
      <c r="D268" s="208"/>
      <c r="E268" s="365"/>
    </row>
    <row r="269" spans="1:5" hidden="1" x14ac:dyDescent="0.2">
      <c r="A269" s="483">
        <v>259</v>
      </c>
      <c r="B269" s="216" t="s">
        <v>582</v>
      </c>
      <c r="C269" s="1031" t="s">
        <v>630</v>
      </c>
      <c r="D269" s="208"/>
      <c r="E269" s="365"/>
    </row>
    <row r="270" spans="1:5" hidden="1" x14ac:dyDescent="0.2">
      <c r="A270" s="483">
        <v>260</v>
      </c>
      <c r="B270" s="216" t="s">
        <v>584</v>
      </c>
      <c r="C270" s="1031" t="s">
        <v>631</v>
      </c>
      <c r="D270" s="208"/>
      <c r="E270" s="365"/>
    </row>
    <row r="271" spans="1:5" ht="25.5" hidden="1" x14ac:dyDescent="0.2">
      <c r="A271" s="483">
        <v>261</v>
      </c>
      <c r="B271" s="216" t="s">
        <v>586</v>
      </c>
      <c r="C271" s="1031" t="s">
        <v>632</v>
      </c>
      <c r="D271" s="208"/>
      <c r="E271" s="365"/>
    </row>
    <row r="272" spans="1:5" hidden="1" x14ac:dyDescent="0.2">
      <c r="A272" s="483">
        <v>262</v>
      </c>
      <c r="B272" s="216" t="s">
        <v>588</v>
      </c>
      <c r="C272" s="1031" t="s">
        <v>633</v>
      </c>
      <c r="D272" s="208"/>
      <c r="E272" s="365"/>
    </row>
    <row r="273" spans="1:5" hidden="1" x14ac:dyDescent="0.2">
      <c r="A273" s="483">
        <v>263</v>
      </c>
      <c r="B273" s="216" t="s">
        <v>590</v>
      </c>
      <c r="C273" s="1031" t="s">
        <v>634</v>
      </c>
      <c r="D273" s="208"/>
      <c r="E273" s="365"/>
    </row>
    <row r="274" spans="1:5" x14ac:dyDescent="0.2">
      <c r="A274" s="443">
        <v>264</v>
      </c>
      <c r="B274" s="197" t="s">
        <v>635</v>
      </c>
      <c r="C274" s="1032" t="s">
        <v>636</v>
      </c>
      <c r="D274" s="237"/>
      <c r="E274" s="465"/>
    </row>
    <row r="275" spans="1:5" hidden="1" x14ac:dyDescent="0.2">
      <c r="A275" s="483">
        <v>265</v>
      </c>
      <c r="B275" s="340" t="s">
        <v>594</v>
      </c>
      <c r="C275" s="339" t="s">
        <v>637</v>
      </c>
      <c r="D275" s="208"/>
      <c r="E275" s="365"/>
    </row>
    <row r="276" spans="1:5" hidden="1" x14ac:dyDescent="0.2">
      <c r="A276" s="483">
        <v>266</v>
      </c>
      <c r="B276" s="340" t="s">
        <v>596</v>
      </c>
      <c r="C276" s="339" t="s">
        <v>638</v>
      </c>
      <c r="D276" s="208"/>
      <c r="E276" s="365"/>
    </row>
    <row r="277" spans="1:5" hidden="1" x14ac:dyDescent="0.2">
      <c r="A277" s="483">
        <v>267</v>
      </c>
      <c r="B277" s="340" t="s">
        <v>598</v>
      </c>
      <c r="C277" s="339" t="s">
        <v>639</v>
      </c>
      <c r="D277" s="208"/>
      <c r="E277" s="365"/>
    </row>
    <row r="278" spans="1:5" hidden="1" x14ac:dyDescent="0.2">
      <c r="A278" s="483">
        <v>268</v>
      </c>
      <c r="B278" s="340" t="s">
        <v>600</v>
      </c>
      <c r="C278" s="339" t="s">
        <v>640</v>
      </c>
      <c r="D278" s="208"/>
      <c r="E278" s="365"/>
    </row>
    <row r="279" spans="1:5" hidden="1" x14ac:dyDescent="0.2">
      <c r="A279" s="483">
        <v>269</v>
      </c>
      <c r="B279" s="340" t="s">
        <v>602</v>
      </c>
      <c r="C279" s="339" t="s">
        <v>641</v>
      </c>
      <c r="D279" s="208"/>
      <c r="E279" s="365"/>
    </row>
    <row r="280" spans="1:5" hidden="1" x14ac:dyDescent="0.2">
      <c r="A280" s="483">
        <v>270</v>
      </c>
      <c r="B280" s="340" t="s">
        <v>604</v>
      </c>
      <c r="C280" s="339" t="s">
        <v>642</v>
      </c>
      <c r="D280" s="208"/>
      <c r="E280" s="365"/>
    </row>
    <row r="281" spans="1:5" hidden="1" x14ac:dyDescent="0.2">
      <c r="A281" s="483">
        <v>271</v>
      </c>
      <c r="B281" s="340" t="s">
        <v>606</v>
      </c>
      <c r="C281" s="339" t="s">
        <v>643</v>
      </c>
      <c r="D281" s="208"/>
      <c r="E281" s="365"/>
    </row>
    <row r="282" spans="1:5" hidden="1" x14ac:dyDescent="0.2">
      <c r="A282" s="483">
        <v>272</v>
      </c>
      <c r="B282" s="340" t="s">
        <v>608</v>
      </c>
      <c r="C282" s="339" t="s">
        <v>644</v>
      </c>
      <c r="D282" s="208"/>
      <c r="E282" s="365"/>
    </row>
    <row r="283" spans="1:5" hidden="1" x14ac:dyDescent="0.2">
      <c r="A283" s="483">
        <v>273</v>
      </c>
      <c r="B283" s="340" t="s">
        <v>610</v>
      </c>
      <c r="C283" s="339" t="s">
        <v>645</v>
      </c>
      <c r="D283" s="208"/>
      <c r="E283" s="365"/>
    </row>
    <row r="284" spans="1:5" hidden="1" x14ac:dyDescent="0.2">
      <c r="A284" s="483">
        <v>274</v>
      </c>
      <c r="B284" s="340" t="s">
        <v>612</v>
      </c>
      <c r="C284" s="339" t="s">
        <v>646</v>
      </c>
      <c r="D284" s="208"/>
      <c r="E284" s="365"/>
    </row>
    <row r="285" spans="1:5" hidden="1" x14ac:dyDescent="0.2">
      <c r="A285" s="483">
        <v>275</v>
      </c>
      <c r="B285" s="340" t="s">
        <v>614</v>
      </c>
      <c r="C285" s="339" t="s">
        <v>647</v>
      </c>
      <c r="D285" s="208"/>
      <c r="E285" s="365"/>
    </row>
    <row r="286" spans="1:5" ht="27.75" customHeight="1" thickBot="1" x14ac:dyDescent="0.25">
      <c r="A286" s="449">
        <v>276</v>
      </c>
      <c r="B286" s="464" t="s">
        <v>648</v>
      </c>
      <c r="C286" s="875" t="s">
        <v>649</v>
      </c>
      <c r="D286" s="452">
        <f>SUM(D261:D274)</f>
        <v>0</v>
      </c>
      <c r="E286" s="453">
        <f>SUM(E261:E274)</f>
        <v>0</v>
      </c>
    </row>
    <row r="287" spans="1:5" s="54" customFormat="1" ht="14.25" thickTop="1" thickBot="1" x14ac:dyDescent="0.25">
      <c r="A287" s="74"/>
      <c r="B287" s="75"/>
      <c r="C287" s="179"/>
      <c r="D287" s="70"/>
      <c r="E287" s="168"/>
    </row>
    <row r="288" spans="1:5" ht="27" customHeight="1" thickTop="1" thickBot="1" x14ac:dyDescent="0.25">
      <c r="A288" s="454">
        <v>277</v>
      </c>
      <c r="B288" s="455" t="s">
        <v>650</v>
      </c>
      <c r="C288" s="899" t="s">
        <v>651</v>
      </c>
      <c r="D288" s="900">
        <f>SUM(D42,D84,D192,D222,D232,D259,D286)</f>
        <v>1950000</v>
      </c>
      <c r="E288" s="901">
        <f>SUM(E42,E84,E192,E222,E232,E259,E286)</f>
        <v>1038531</v>
      </c>
    </row>
    <row r="289" spans="1:5" s="54" customFormat="1" ht="14.25" thickTop="1" thickBot="1" x14ac:dyDescent="0.25">
      <c r="A289" s="69"/>
      <c r="B289" s="71"/>
      <c r="C289" s="176"/>
      <c r="D289" s="73"/>
      <c r="E289" s="93"/>
    </row>
    <row r="290" spans="1:5" ht="13.5" thickTop="1" x14ac:dyDescent="0.2">
      <c r="A290" s="434"/>
      <c r="B290" s="494" t="s">
        <v>652</v>
      </c>
      <c r="C290" s="967" t="s">
        <v>653</v>
      </c>
      <c r="D290" s="437"/>
      <c r="E290" s="965"/>
    </row>
    <row r="291" spans="1:5" x14ac:dyDescent="0.2">
      <c r="A291" s="439"/>
      <c r="B291" s="193" t="s">
        <v>654</v>
      </c>
      <c r="C291" s="338" t="s">
        <v>655</v>
      </c>
      <c r="D291" s="224"/>
      <c r="E291" s="963"/>
    </row>
    <row r="292" spans="1:5" x14ac:dyDescent="0.2">
      <c r="A292" s="439"/>
      <c r="B292" s="193" t="s">
        <v>656</v>
      </c>
      <c r="C292" s="338" t="s">
        <v>657</v>
      </c>
      <c r="D292" s="218"/>
      <c r="E292" s="440"/>
    </row>
    <row r="293" spans="1:5" ht="38.25" hidden="1" x14ac:dyDescent="0.2">
      <c r="A293" s="968"/>
      <c r="B293" s="228" t="s">
        <v>658</v>
      </c>
      <c r="C293" s="339" t="s">
        <v>659</v>
      </c>
      <c r="D293" s="341"/>
      <c r="E293" s="969"/>
    </row>
    <row r="294" spans="1:5" ht="25.5" hidden="1" x14ac:dyDescent="0.2">
      <c r="A294" s="968"/>
      <c r="B294" s="228" t="s">
        <v>660</v>
      </c>
      <c r="C294" s="339" t="s">
        <v>661</v>
      </c>
      <c r="D294" s="341"/>
      <c r="E294" s="969"/>
    </row>
    <row r="295" spans="1:5" x14ac:dyDescent="0.2">
      <c r="A295" s="439"/>
      <c r="B295" s="196" t="s">
        <v>662</v>
      </c>
      <c r="C295" s="338" t="s">
        <v>663</v>
      </c>
      <c r="D295" s="218"/>
      <c r="E295" s="440"/>
    </row>
    <row r="296" spans="1:5" x14ac:dyDescent="0.2">
      <c r="A296" s="439"/>
      <c r="B296" s="223" t="s">
        <v>664</v>
      </c>
      <c r="C296" s="338" t="s">
        <v>665</v>
      </c>
      <c r="D296" s="218"/>
      <c r="E296" s="440"/>
    </row>
    <row r="297" spans="1:5" hidden="1" x14ac:dyDescent="0.2">
      <c r="A297" s="441"/>
      <c r="B297" s="228" t="s">
        <v>666</v>
      </c>
      <c r="C297" s="339" t="s">
        <v>667</v>
      </c>
      <c r="D297" s="208"/>
      <c r="E297" s="365"/>
    </row>
    <row r="298" spans="1:5" hidden="1" x14ac:dyDescent="0.2">
      <c r="A298" s="441"/>
      <c r="B298" s="228" t="s">
        <v>668</v>
      </c>
      <c r="C298" s="339" t="s">
        <v>669</v>
      </c>
      <c r="D298" s="208"/>
      <c r="E298" s="970"/>
    </row>
    <row r="299" spans="1:5" x14ac:dyDescent="0.2">
      <c r="A299" s="439"/>
      <c r="B299" s="193" t="s">
        <v>670</v>
      </c>
      <c r="C299" s="338" t="s">
        <v>671</v>
      </c>
      <c r="D299" s="224"/>
      <c r="E299" s="971"/>
    </row>
    <row r="300" spans="1:5" x14ac:dyDescent="0.2">
      <c r="A300" s="439"/>
      <c r="B300" s="193" t="s">
        <v>672</v>
      </c>
      <c r="C300" s="338" t="s">
        <v>673</v>
      </c>
      <c r="D300" s="224"/>
      <c r="E300" s="971"/>
    </row>
    <row r="301" spans="1:5" x14ac:dyDescent="0.2">
      <c r="A301" s="439"/>
      <c r="B301" s="193" t="s">
        <v>674</v>
      </c>
      <c r="C301" s="338" t="s">
        <v>675</v>
      </c>
      <c r="D301" s="224"/>
      <c r="E301" s="971"/>
    </row>
    <row r="302" spans="1:5" x14ac:dyDescent="0.2">
      <c r="A302" s="439"/>
      <c r="B302" s="221" t="s">
        <v>676</v>
      </c>
      <c r="C302" s="338" t="s">
        <v>677</v>
      </c>
      <c r="D302" s="218"/>
      <c r="E302" s="440"/>
    </row>
    <row r="303" spans="1:5" x14ac:dyDescent="0.2">
      <c r="A303" s="439"/>
      <c r="B303" s="223" t="s">
        <v>678</v>
      </c>
      <c r="C303" s="338" t="s">
        <v>679</v>
      </c>
      <c r="D303" s="218">
        <f>SUM(D304:D305)</f>
        <v>245000</v>
      </c>
      <c r="E303" s="440">
        <f>SUM(E304:E305)</f>
        <v>1328000</v>
      </c>
    </row>
    <row r="304" spans="1:5" s="189" customFormat="1" x14ac:dyDescent="0.2">
      <c r="A304" s="441"/>
      <c r="B304" s="216" t="s">
        <v>680</v>
      </c>
      <c r="C304" s="339" t="s">
        <v>681</v>
      </c>
      <c r="D304" s="208">
        <v>245000</v>
      </c>
      <c r="E304" s="365">
        <v>1328000</v>
      </c>
    </row>
    <row r="305" spans="1:5" s="189" customFormat="1" x14ac:dyDescent="0.2">
      <c r="A305" s="441"/>
      <c r="B305" s="216" t="s">
        <v>682</v>
      </c>
      <c r="C305" s="339" t="s">
        <v>683</v>
      </c>
      <c r="D305" s="208"/>
      <c r="E305" s="492"/>
    </row>
    <row r="306" spans="1:5" x14ac:dyDescent="0.2">
      <c r="A306" s="439"/>
      <c r="B306" s="221" t="s">
        <v>684</v>
      </c>
      <c r="C306" s="338" t="s">
        <v>685</v>
      </c>
      <c r="D306" s="224"/>
      <c r="E306" s="963"/>
    </row>
    <row r="307" spans="1:5" x14ac:dyDescent="0.2">
      <c r="A307" s="439"/>
      <c r="B307" s="221" t="s">
        <v>686</v>
      </c>
      <c r="C307" s="338" t="s">
        <v>687</v>
      </c>
      <c r="D307" s="224"/>
      <c r="E307" s="963"/>
    </row>
    <row r="308" spans="1:5" x14ac:dyDescent="0.2">
      <c r="A308" s="439"/>
      <c r="B308" s="221" t="s">
        <v>688</v>
      </c>
      <c r="C308" s="338" t="s">
        <v>689</v>
      </c>
      <c r="D308" s="224">
        <f>SUM(D659-D288-D303)</f>
        <v>49562738</v>
      </c>
      <c r="E308" s="428">
        <f>SUM(E659-E288-E303)</f>
        <v>57924849</v>
      </c>
    </row>
    <row r="309" spans="1:5" x14ac:dyDescent="0.2">
      <c r="A309" s="439"/>
      <c r="B309" s="221" t="s">
        <v>690</v>
      </c>
      <c r="C309" s="338" t="s">
        <v>691</v>
      </c>
      <c r="D309" s="224"/>
      <c r="E309" s="963"/>
    </row>
    <row r="310" spans="1:5" x14ac:dyDescent="0.2">
      <c r="A310" s="439"/>
      <c r="B310" s="221" t="s">
        <v>692</v>
      </c>
      <c r="C310" s="338" t="s">
        <v>693</v>
      </c>
      <c r="D310" s="218"/>
      <c r="E310" s="966"/>
    </row>
    <row r="311" spans="1:5" x14ac:dyDescent="0.2">
      <c r="A311" s="439"/>
      <c r="B311" s="193" t="s">
        <v>694</v>
      </c>
      <c r="C311" s="338" t="s">
        <v>695</v>
      </c>
      <c r="D311" s="224"/>
      <c r="E311" s="963"/>
    </row>
    <row r="312" spans="1:5" x14ac:dyDescent="0.2">
      <c r="A312" s="439"/>
      <c r="B312" s="193" t="s">
        <v>696</v>
      </c>
      <c r="C312" s="338" t="s">
        <v>697</v>
      </c>
      <c r="D312" s="224"/>
      <c r="E312" s="963"/>
    </row>
    <row r="313" spans="1:5" x14ac:dyDescent="0.2">
      <c r="A313" s="439"/>
      <c r="B313" s="221" t="s">
        <v>698</v>
      </c>
      <c r="C313" s="338" t="s">
        <v>699</v>
      </c>
      <c r="D313" s="224"/>
      <c r="E313" s="963"/>
    </row>
    <row r="314" spans="1:5" x14ac:dyDescent="0.2">
      <c r="A314" s="443"/>
      <c r="B314" s="200" t="s">
        <v>700</v>
      </c>
      <c r="C314" s="1032" t="s">
        <v>701</v>
      </c>
      <c r="D314" s="231">
        <f>SUM(D295,D302,D303,D306,D307,D308,D309,D310,D313)</f>
        <v>49807738</v>
      </c>
      <c r="E314" s="446">
        <f>SUM(E295,E302,E303,E306,E307,E308,E309,E310,E313)</f>
        <v>59252849</v>
      </c>
    </row>
    <row r="315" spans="1:5" hidden="1" x14ac:dyDescent="0.2">
      <c r="A315" s="447"/>
      <c r="B315" s="287" t="s">
        <v>702</v>
      </c>
      <c r="C315" s="1034" t="s">
        <v>703</v>
      </c>
      <c r="D315" s="238"/>
      <c r="E315" s="466"/>
    </row>
    <row r="316" spans="1:5" hidden="1" x14ac:dyDescent="0.2">
      <c r="A316" s="447"/>
      <c r="B316" s="309" t="s">
        <v>704</v>
      </c>
      <c r="C316" s="1034" t="s">
        <v>705</v>
      </c>
      <c r="D316" s="238"/>
      <c r="E316" s="466"/>
    </row>
    <row r="317" spans="1:5" hidden="1" x14ac:dyDescent="0.2">
      <c r="A317" s="447"/>
      <c r="B317" s="287" t="s">
        <v>706</v>
      </c>
      <c r="C317" s="1034" t="s">
        <v>707</v>
      </c>
      <c r="D317" s="238"/>
      <c r="E317" s="466"/>
    </row>
    <row r="318" spans="1:5" ht="25.5" hidden="1" x14ac:dyDescent="0.2">
      <c r="A318" s="447"/>
      <c r="B318" s="309" t="s">
        <v>708</v>
      </c>
      <c r="C318" s="1034" t="s">
        <v>709</v>
      </c>
      <c r="D318" s="238"/>
      <c r="E318" s="466"/>
    </row>
    <row r="319" spans="1:5" hidden="1" x14ac:dyDescent="0.2">
      <c r="A319" s="447"/>
      <c r="B319" s="309" t="s">
        <v>710</v>
      </c>
      <c r="C319" s="1034" t="s">
        <v>711</v>
      </c>
      <c r="D319" s="238"/>
      <c r="E319" s="466"/>
    </row>
    <row r="320" spans="1:5" x14ac:dyDescent="0.2">
      <c r="A320" s="443"/>
      <c r="B320" s="200" t="s">
        <v>712</v>
      </c>
      <c r="C320" s="1032" t="s">
        <v>713</v>
      </c>
      <c r="D320" s="237"/>
      <c r="E320" s="465"/>
    </row>
    <row r="321" spans="1:6" x14ac:dyDescent="0.2">
      <c r="A321" s="443"/>
      <c r="B321" s="219" t="s">
        <v>714</v>
      </c>
      <c r="C321" s="1032" t="s">
        <v>715</v>
      </c>
      <c r="D321" s="231"/>
      <c r="E321" s="444"/>
    </row>
    <row r="322" spans="1:6" x14ac:dyDescent="0.2">
      <c r="A322" s="443"/>
      <c r="B322" s="200" t="s">
        <v>716</v>
      </c>
      <c r="C322" s="1032" t="s">
        <v>717</v>
      </c>
      <c r="D322" s="237"/>
      <c r="E322" s="465"/>
    </row>
    <row r="323" spans="1:6" ht="25.5" hidden="1" x14ac:dyDescent="0.2">
      <c r="A323" s="447"/>
      <c r="B323" s="287" t="s">
        <v>718</v>
      </c>
      <c r="C323" s="302" t="s">
        <v>719</v>
      </c>
      <c r="D323" s="238"/>
      <c r="E323" s="466"/>
    </row>
    <row r="324" spans="1:6" ht="51" hidden="1" x14ac:dyDescent="0.2">
      <c r="A324" s="447"/>
      <c r="B324" s="287" t="s">
        <v>720</v>
      </c>
      <c r="C324" s="302" t="s">
        <v>721</v>
      </c>
      <c r="D324" s="238"/>
      <c r="E324" s="466"/>
    </row>
    <row r="325" spans="1:6" hidden="1" x14ac:dyDescent="0.2">
      <c r="A325" s="447"/>
      <c r="B325" s="287" t="s">
        <v>722</v>
      </c>
      <c r="C325" s="302" t="s">
        <v>723</v>
      </c>
      <c r="D325" s="238"/>
      <c r="E325" s="466"/>
    </row>
    <row r="326" spans="1:6" s="174" customFormat="1" ht="27" customHeight="1" thickBot="1" x14ac:dyDescent="0.25">
      <c r="A326" s="449"/>
      <c r="B326" s="450" t="s">
        <v>724</v>
      </c>
      <c r="C326" s="875" t="s">
        <v>725</v>
      </c>
      <c r="D326" s="452">
        <f>SUM(D314:D325)</f>
        <v>49807738</v>
      </c>
      <c r="E326" s="453">
        <f>SUM(E314:E325)</f>
        <v>59252849</v>
      </c>
    </row>
    <row r="327" spans="1:6" s="42" customFormat="1" ht="14.25" thickTop="1" thickBot="1" x14ac:dyDescent="0.25">
      <c r="A327" s="36"/>
      <c r="B327" s="20"/>
      <c r="C327" s="23"/>
      <c r="D327" s="25"/>
      <c r="E327" s="25"/>
    </row>
    <row r="328" spans="1:6" ht="27.75" customHeight="1" thickTop="1" thickBot="1" x14ac:dyDescent="0.25">
      <c r="A328" s="429"/>
      <c r="B328" s="430" t="s">
        <v>726</v>
      </c>
      <c r="C328" s="899" t="s">
        <v>727</v>
      </c>
      <c r="D328" s="911">
        <f>SUM(D288+D326)</f>
        <v>51757738</v>
      </c>
      <c r="E328" s="912">
        <f>SUM(E288+E326)</f>
        <v>60291380</v>
      </c>
    </row>
    <row r="329" spans="1:6" ht="39.75" customHeight="1" thickTop="1" thickBot="1" x14ac:dyDescent="0.25"/>
    <row r="330" spans="1:6" ht="13.5" thickTop="1" x14ac:dyDescent="0.2">
      <c r="A330" s="913" t="s">
        <v>729</v>
      </c>
      <c r="B330" s="914" t="s">
        <v>730</v>
      </c>
      <c r="C330" s="915" t="s">
        <v>731</v>
      </c>
      <c r="D330" s="916">
        <v>9959200</v>
      </c>
      <c r="E330" s="917">
        <v>10389977</v>
      </c>
    </row>
    <row r="331" spans="1:6" x14ac:dyDescent="0.2">
      <c r="A331" s="918" t="s">
        <v>732</v>
      </c>
      <c r="B331" s="310" t="s">
        <v>733</v>
      </c>
      <c r="C331" s="27" t="s">
        <v>734</v>
      </c>
      <c r="D331" s="311">
        <v>750000</v>
      </c>
      <c r="E331" s="919">
        <v>400000</v>
      </c>
    </row>
    <row r="332" spans="1:6" x14ac:dyDescent="0.2">
      <c r="A332" s="918" t="s">
        <v>735</v>
      </c>
      <c r="B332" s="310" t="s">
        <v>736</v>
      </c>
      <c r="C332" s="27" t="s">
        <v>737</v>
      </c>
      <c r="D332" s="311">
        <v>500000</v>
      </c>
      <c r="E332" s="919">
        <v>1500000</v>
      </c>
    </row>
    <row r="333" spans="1:6" x14ac:dyDescent="0.2">
      <c r="A333" s="918" t="s">
        <v>738</v>
      </c>
      <c r="B333" s="310" t="s">
        <v>739</v>
      </c>
      <c r="C333" s="27" t="s">
        <v>740</v>
      </c>
      <c r="D333" s="311"/>
      <c r="E333" s="919"/>
    </row>
    <row r="334" spans="1:6" x14ac:dyDescent="0.2">
      <c r="A334" s="918" t="s">
        <v>741</v>
      </c>
      <c r="B334" s="310" t="s">
        <v>742</v>
      </c>
      <c r="C334" s="27" t="s">
        <v>743</v>
      </c>
      <c r="D334" s="311"/>
      <c r="E334" s="919"/>
    </row>
    <row r="335" spans="1:6" x14ac:dyDescent="0.2">
      <c r="A335" s="918" t="s">
        <v>744</v>
      </c>
      <c r="B335" s="310" t="s">
        <v>745</v>
      </c>
      <c r="C335" s="27" t="s">
        <v>746</v>
      </c>
      <c r="D335" s="311"/>
      <c r="E335" s="919"/>
    </row>
    <row r="336" spans="1:6" x14ac:dyDescent="0.2">
      <c r="A336" s="918" t="s">
        <v>747</v>
      </c>
      <c r="B336" s="310" t="s">
        <v>748</v>
      </c>
      <c r="C336" s="27" t="s">
        <v>749</v>
      </c>
      <c r="D336" s="311">
        <v>732247</v>
      </c>
      <c r="E336" s="892">
        <v>732599</v>
      </c>
      <c r="F336" t="s">
        <v>1745</v>
      </c>
    </row>
    <row r="337" spans="1:5" x14ac:dyDescent="0.2">
      <c r="A337" s="918" t="s">
        <v>750</v>
      </c>
      <c r="B337" s="310" t="s">
        <v>751</v>
      </c>
      <c r="C337" s="27" t="s">
        <v>752</v>
      </c>
      <c r="D337" s="311"/>
      <c r="E337" s="892"/>
    </row>
    <row r="338" spans="1:5" x14ac:dyDescent="0.2">
      <c r="A338" s="918" t="s">
        <v>753</v>
      </c>
      <c r="B338" s="310" t="s">
        <v>754</v>
      </c>
      <c r="C338" s="27" t="s">
        <v>755</v>
      </c>
      <c r="D338" s="311"/>
      <c r="E338" s="919">
        <v>7182</v>
      </c>
    </row>
    <row r="339" spans="1:5" x14ac:dyDescent="0.2">
      <c r="A339" s="918" t="s">
        <v>756</v>
      </c>
      <c r="B339" s="310" t="s">
        <v>757</v>
      </c>
      <c r="C339" s="27" t="s">
        <v>758</v>
      </c>
      <c r="D339" s="311">
        <v>100000</v>
      </c>
      <c r="E339" s="919">
        <v>0</v>
      </c>
    </row>
    <row r="340" spans="1:5" x14ac:dyDescent="0.2">
      <c r="A340" s="918" t="s">
        <v>75</v>
      </c>
      <c r="B340" s="310" t="s">
        <v>759</v>
      </c>
      <c r="C340" s="27" t="s">
        <v>760</v>
      </c>
      <c r="D340" s="311"/>
      <c r="E340" s="919"/>
    </row>
    <row r="341" spans="1:5" x14ac:dyDescent="0.2">
      <c r="A341" s="918" t="s">
        <v>78</v>
      </c>
      <c r="B341" s="310" t="s">
        <v>761</v>
      </c>
      <c r="C341" s="27" t="s">
        <v>762</v>
      </c>
      <c r="D341" s="311"/>
      <c r="E341" s="919"/>
    </row>
    <row r="342" spans="1:5" x14ac:dyDescent="0.2">
      <c r="A342" s="918" t="s">
        <v>81</v>
      </c>
      <c r="B342" s="310" t="s">
        <v>1200</v>
      </c>
      <c r="C342" s="27" t="s">
        <v>763</v>
      </c>
      <c r="D342" s="311"/>
      <c r="E342" s="919">
        <v>118100</v>
      </c>
    </row>
    <row r="343" spans="1:5" x14ac:dyDescent="0.2">
      <c r="A343" s="920" t="s">
        <v>84</v>
      </c>
      <c r="B343" s="312" t="s">
        <v>764</v>
      </c>
      <c r="C343" s="26" t="s">
        <v>765</v>
      </c>
      <c r="D343" s="9"/>
      <c r="E343" s="893"/>
    </row>
    <row r="344" spans="1:5" x14ac:dyDescent="0.2">
      <c r="A344" s="362" t="s">
        <v>87</v>
      </c>
      <c r="B344" s="247" t="s">
        <v>1201</v>
      </c>
      <c r="C344" s="247" t="s">
        <v>766</v>
      </c>
      <c r="D344" s="248">
        <f>SUM(D330:D343)</f>
        <v>12041447</v>
      </c>
      <c r="E344" s="248">
        <f>SUM(E330:E343)</f>
        <v>13147858</v>
      </c>
    </row>
    <row r="345" spans="1:5" x14ac:dyDescent="0.2">
      <c r="A345" s="918" t="s">
        <v>90</v>
      </c>
      <c r="B345" s="310" t="s">
        <v>767</v>
      </c>
      <c r="C345" s="27" t="s">
        <v>768</v>
      </c>
      <c r="D345" s="311"/>
      <c r="E345" s="919"/>
    </row>
    <row r="346" spans="1:5" ht="25.5" x14ac:dyDescent="0.2">
      <c r="A346" s="918" t="s">
        <v>93</v>
      </c>
      <c r="B346" s="310" t="s">
        <v>769</v>
      </c>
      <c r="C346" s="27" t="s">
        <v>770</v>
      </c>
      <c r="D346" s="311"/>
      <c r="E346" s="919">
        <v>2037732</v>
      </c>
    </row>
    <row r="347" spans="1:5" x14ac:dyDescent="0.2">
      <c r="A347" s="918" t="s">
        <v>96</v>
      </c>
      <c r="B347" s="310" t="s">
        <v>771</v>
      </c>
      <c r="C347" s="27" t="s">
        <v>772</v>
      </c>
      <c r="D347" s="311">
        <v>1500000</v>
      </c>
      <c r="E347" s="919">
        <v>31260</v>
      </c>
    </row>
    <row r="348" spans="1:5" x14ac:dyDescent="0.2">
      <c r="A348" s="362" t="s">
        <v>99</v>
      </c>
      <c r="B348" s="247" t="s">
        <v>1202</v>
      </c>
      <c r="C348" s="247" t="s">
        <v>773</v>
      </c>
      <c r="D348" s="248">
        <f>SUM(D345:D347)</f>
        <v>1500000</v>
      </c>
      <c r="E348" s="248">
        <f>SUM(E345:E347)</f>
        <v>2068992</v>
      </c>
    </row>
    <row r="349" spans="1:5" ht="27" customHeight="1" thickBot="1" x14ac:dyDescent="0.25">
      <c r="A349" s="419" t="s">
        <v>102</v>
      </c>
      <c r="B349" s="370" t="s">
        <v>1203</v>
      </c>
      <c r="C349" s="370" t="s">
        <v>774</v>
      </c>
      <c r="D349" s="371">
        <f>SUM(D348,D344)</f>
        <v>13541447</v>
      </c>
      <c r="E349" s="371">
        <f>SUM(E348,E344)</f>
        <v>15216850</v>
      </c>
    </row>
    <row r="350" spans="1:5" s="172" customFormat="1" ht="14.25" thickTop="1" thickBot="1" x14ac:dyDescent="0.25">
      <c r="A350" s="92"/>
      <c r="B350" s="182"/>
      <c r="C350" s="94"/>
      <c r="D350" s="183"/>
      <c r="E350" s="190"/>
    </row>
    <row r="351" spans="1:5" ht="27" customHeight="1" thickTop="1" x14ac:dyDescent="0.2">
      <c r="A351" s="357">
        <v>21</v>
      </c>
      <c r="B351" s="398" t="s">
        <v>1728</v>
      </c>
      <c r="C351" s="398" t="s">
        <v>775</v>
      </c>
      <c r="D351" s="420">
        <f>SUM(D352:D358)</f>
        <v>3596291</v>
      </c>
      <c r="E351" s="421">
        <v>4097320</v>
      </c>
    </row>
    <row r="352" spans="1:5" x14ac:dyDescent="0.2">
      <c r="A352" s="918">
        <v>22</v>
      </c>
      <c r="B352" s="6" t="s">
        <v>776</v>
      </c>
      <c r="C352" s="27" t="s">
        <v>777</v>
      </c>
      <c r="D352" s="148">
        <v>3251191</v>
      </c>
      <c r="E352" s="972">
        <v>3839086</v>
      </c>
    </row>
    <row r="353" spans="1:5" x14ac:dyDescent="0.2">
      <c r="A353" s="918">
        <v>23</v>
      </c>
      <c r="B353" s="6" t="s">
        <v>298</v>
      </c>
      <c r="C353" s="27" t="s">
        <v>778</v>
      </c>
      <c r="D353" s="148"/>
      <c r="E353" s="972"/>
    </row>
    <row r="354" spans="1:5" x14ac:dyDescent="0.2">
      <c r="A354" s="918">
        <v>24</v>
      </c>
      <c r="B354" s="6" t="s">
        <v>274</v>
      </c>
      <c r="C354" s="27" t="s">
        <v>779</v>
      </c>
      <c r="D354" s="148"/>
      <c r="E354" s="972"/>
    </row>
    <row r="355" spans="1:5" x14ac:dyDescent="0.2">
      <c r="A355" s="918">
        <v>25</v>
      </c>
      <c r="B355" s="6" t="s">
        <v>300</v>
      </c>
      <c r="C355" s="27" t="s">
        <v>780</v>
      </c>
      <c r="D355" s="148">
        <v>166600</v>
      </c>
      <c r="E355" s="972">
        <v>124565</v>
      </c>
    </row>
    <row r="356" spans="1:5" x14ac:dyDescent="0.2">
      <c r="A356" s="918">
        <v>26</v>
      </c>
      <c r="B356" s="6" t="s">
        <v>781</v>
      </c>
      <c r="C356" s="27" t="s">
        <v>782</v>
      </c>
      <c r="D356" s="148"/>
      <c r="E356" s="972"/>
    </row>
    <row r="357" spans="1:5" ht="25.5" x14ac:dyDescent="0.2">
      <c r="A357" s="918">
        <v>27</v>
      </c>
      <c r="B357" s="6" t="s">
        <v>783</v>
      </c>
      <c r="C357" s="27" t="s">
        <v>784</v>
      </c>
      <c r="D357" s="148"/>
      <c r="E357" s="972"/>
    </row>
    <row r="358" spans="1:5" ht="13.5" thickBot="1" x14ac:dyDescent="0.25">
      <c r="A358" s="922">
        <v>28</v>
      </c>
      <c r="B358" s="923" t="s">
        <v>785</v>
      </c>
      <c r="C358" s="924" t="s">
        <v>786</v>
      </c>
      <c r="D358" s="999">
        <v>178500</v>
      </c>
      <c r="E358" s="974">
        <v>133669</v>
      </c>
    </row>
    <row r="359" spans="1:5" s="172" customFormat="1" ht="14.25" thickTop="1" thickBot="1" x14ac:dyDescent="0.25">
      <c r="A359" s="94"/>
      <c r="B359" s="93"/>
      <c r="C359" s="94"/>
      <c r="D359" s="183"/>
      <c r="E359" s="190"/>
    </row>
    <row r="360" spans="1:5" ht="13.5" thickTop="1" x14ac:dyDescent="0.2">
      <c r="A360" s="913" t="s">
        <v>121</v>
      </c>
      <c r="B360" s="927" t="s">
        <v>787</v>
      </c>
      <c r="C360" s="915" t="s">
        <v>788</v>
      </c>
      <c r="D360" s="916">
        <v>9550000</v>
      </c>
      <c r="E360" s="917">
        <v>3527688</v>
      </c>
    </row>
    <row r="361" spans="1:5" x14ac:dyDescent="0.2">
      <c r="A361" s="918" t="s">
        <v>123</v>
      </c>
      <c r="B361" s="7" t="s">
        <v>789</v>
      </c>
      <c r="C361" s="27" t="s">
        <v>790</v>
      </c>
      <c r="D361" s="311">
        <v>2900000</v>
      </c>
      <c r="E361" s="919">
        <v>1549304</v>
      </c>
    </row>
    <row r="362" spans="1:5" x14ac:dyDescent="0.2">
      <c r="A362" s="918" t="s">
        <v>125</v>
      </c>
      <c r="B362" s="7" t="s">
        <v>791</v>
      </c>
      <c r="C362" s="27" t="s">
        <v>792</v>
      </c>
      <c r="D362" s="311"/>
      <c r="E362" s="919"/>
    </row>
    <row r="363" spans="1:5" x14ac:dyDescent="0.2">
      <c r="A363" s="362" t="s">
        <v>793</v>
      </c>
      <c r="B363" s="152" t="s">
        <v>1625</v>
      </c>
      <c r="C363" s="247" t="s">
        <v>794</v>
      </c>
      <c r="D363" s="248">
        <f>SUM(D360:D362)</f>
        <v>12450000</v>
      </c>
      <c r="E363" s="416">
        <f>SUM(E360:E362)</f>
        <v>5076992</v>
      </c>
    </row>
    <row r="364" spans="1:5" x14ac:dyDescent="0.2">
      <c r="A364" s="918" t="s">
        <v>129</v>
      </c>
      <c r="B364" s="7" t="s">
        <v>795</v>
      </c>
      <c r="C364" s="27" t="s">
        <v>796</v>
      </c>
      <c r="D364" s="311">
        <v>20000</v>
      </c>
      <c r="E364" s="919">
        <v>0</v>
      </c>
    </row>
    <row r="365" spans="1:5" x14ac:dyDescent="0.2">
      <c r="A365" s="918" t="s">
        <v>131</v>
      </c>
      <c r="B365" s="7" t="s">
        <v>797</v>
      </c>
      <c r="C365" s="27" t="s">
        <v>798</v>
      </c>
      <c r="D365" s="311">
        <v>360000</v>
      </c>
      <c r="E365" s="919">
        <v>497445</v>
      </c>
    </row>
    <row r="366" spans="1:5" x14ac:dyDescent="0.2">
      <c r="A366" s="362" t="s">
        <v>133</v>
      </c>
      <c r="B366" s="152" t="s">
        <v>1626</v>
      </c>
      <c r="C366" s="247" t="s">
        <v>799</v>
      </c>
      <c r="D366" s="248">
        <f>SUM(D364:D365)</f>
        <v>380000</v>
      </c>
      <c r="E366" s="416">
        <f>SUM(E364:E365)</f>
        <v>497445</v>
      </c>
    </row>
    <row r="367" spans="1:5" x14ac:dyDescent="0.2">
      <c r="A367" s="918" t="s">
        <v>135</v>
      </c>
      <c r="B367" s="7" t="s">
        <v>800</v>
      </c>
      <c r="C367" s="27" t="s">
        <v>801</v>
      </c>
      <c r="D367" s="311">
        <v>5000000</v>
      </c>
      <c r="E367" s="919">
        <v>3932205</v>
      </c>
    </row>
    <row r="368" spans="1:5" x14ac:dyDescent="0.2">
      <c r="A368" s="918" t="s">
        <v>137</v>
      </c>
      <c r="B368" s="7" t="s">
        <v>802</v>
      </c>
      <c r="C368" s="27" t="s">
        <v>803</v>
      </c>
      <c r="D368" s="311"/>
      <c r="E368" s="919"/>
    </row>
    <row r="369" spans="1:5" x14ac:dyDescent="0.2">
      <c r="A369" s="918" t="s">
        <v>142</v>
      </c>
      <c r="B369" s="7" t="s">
        <v>1628</v>
      </c>
      <c r="C369" s="27" t="s">
        <v>804</v>
      </c>
      <c r="D369" s="311">
        <v>250000</v>
      </c>
      <c r="E369" s="928">
        <v>3199491</v>
      </c>
    </row>
    <row r="370" spans="1:5" ht="25.5" hidden="1" x14ac:dyDescent="0.2">
      <c r="A370" s="920" t="s">
        <v>144</v>
      </c>
      <c r="B370" s="314" t="s">
        <v>805</v>
      </c>
      <c r="C370" s="315" t="s">
        <v>806</v>
      </c>
      <c r="D370" s="316"/>
      <c r="E370" s="929"/>
    </row>
    <row r="371" spans="1:5" x14ac:dyDescent="0.2">
      <c r="A371" s="918" t="s">
        <v>146</v>
      </c>
      <c r="B371" s="7" t="s">
        <v>807</v>
      </c>
      <c r="C371" s="27" t="s">
        <v>808</v>
      </c>
      <c r="D371" s="311">
        <v>120000</v>
      </c>
      <c r="E371" s="919">
        <v>299673</v>
      </c>
    </row>
    <row r="372" spans="1:5" x14ac:dyDescent="0.2">
      <c r="A372" s="918" t="s">
        <v>148</v>
      </c>
      <c r="B372" s="7" t="s">
        <v>1627</v>
      </c>
      <c r="C372" s="27" t="s">
        <v>809</v>
      </c>
      <c r="D372" s="311"/>
      <c r="E372" s="928"/>
    </row>
    <row r="373" spans="1:5" hidden="1" x14ac:dyDescent="0.2">
      <c r="A373" s="920" t="s">
        <v>150</v>
      </c>
      <c r="B373" s="314" t="s">
        <v>810</v>
      </c>
      <c r="C373" s="26" t="s">
        <v>811</v>
      </c>
      <c r="D373" s="9"/>
      <c r="E373" s="893"/>
    </row>
    <row r="374" spans="1:5" x14ac:dyDescent="0.2">
      <c r="A374" s="918" t="s">
        <v>812</v>
      </c>
      <c r="B374" s="7" t="s">
        <v>813</v>
      </c>
      <c r="C374" s="27" t="s">
        <v>814</v>
      </c>
      <c r="D374" s="311">
        <v>300000</v>
      </c>
      <c r="E374" s="919">
        <v>56672</v>
      </c>
    </row>
    <row r="375" spans="1:5" x14ac:dyDescent="0.2">
      <c r="A375" s="918" t="s">
        <v>154</v>
      </c>
      <c r="B375" s="7" t="s">
        <v>815</v>
      </c>
      <c r="C375" s="27" t="s">
        <v>816</v>
      </c>
      <c r="D375" s="311">
        <v>15350000</v>
      </c>
      <c r="E375" s="919">
        <v>17728103</v>
      </c>
    </row>
    <row r="376" spans="1:5" x14ac:dyDescent="0.2">
      <c r="A376" s="362">
        <v>45</v>
      </c>
      <c r="B376" s="152" t="s">
        <v>1433</v>
      </c>
      <c r="C376" s="247" t="s">
        <v>817</v>
      </c>
      <c r="D376" s="248">
        <f>SUM(D367:D375)</f>
        <v>21020000</v>
      </c>
      <c r="E376" s="416">
        <f>SUM(E367:E375)</f>
        <v>25216144</v>
      </c>
    </row>
    <row r="377" spans="1:5" x14ac:dyDescent="0.2">
      <c r="A377" s="918">
        <v>46</v>
      </c>
      <c r="B377" s="7" t="s">
        <v>818</v>
      </c>
      <c r="C377" s="27" t="s">
        <v>819</v>
      </c>
      <c r="D377" s="311">
        <v>120000</v>
      </c>
      <c r="E377" s="919">
        <v>65336</v>
      </c>
    </row>
    <row r="378" spans="1:5" x14ac:dyDescent="0.2">
      <c r="A378" s="918">
        <v>47</v>
      </c>
      <c r="B378" s="7" t="s">
        <v>820</v>
      </c>
      <c r="C378" s="27" t="s">
        <v>821</v>
      </c>
      <c r="D378" s="311">
        <v>600000</v>
      </c>
      <c r="E378" s="919">
        <v>668382</v>
      </c>
    </row>
    <row r="379" spans="1:5" x14ac:dyDescent="0.2">
      <c r="A379" s="362">
        <v>48</v>
      </c>
      <c r="B379" s="152" t="s">
        <v>1657</v>
      </c>
      <c r="C379" s="247" t="s">
        <v>822</v>
      </c>
      <c r="D379" s="248">
        <f>SUM(D377:D378)</f>
        <v>720000</v>
      </c>
      <c r="E379" s="416">
        <f>SUM(E377:E378)</f>
        <v>733718</v>
      </c>
    </row>
    <row r="380" spans="1:5" x14ac:dyDescent="0.2">
      <c r="A380" s="918">
        <v>49</v>
      </c>
      <c r="B380" s="7" t="s">
        <v>823</v>
      </c>
      <c r="C380" s="27" t="s">
        <v>824</v>
      </c>
      <c r="D380" s="352"/>
      <c r="E380" s="919">
        <v>5604869</v>
      </c>
    </row>
    <row r="381" spans="1:5" x14ac:dyDescent="0.2">
      <c r="A381" s="918">
        <v>50</v>
      </c>
      <c r="B381" s="7" t="s">
        <v>825</v>
      </c>
      <c r="C381" s="27" t="s">
        <v>826</v>
      </c>
      <c r="D381" s="352"/>
      <c r="E381" s="919"/>
    </row>
    <row r="382" spans="1:5" x14ac:dyDescent="0.2">
      <c r="A382" s="918">
        <v>51</v>
      </c>
      <c r="B382" s="7" t="s">
        <v>1629</v>
      </c>
      <c r="C382" s="27" t="s">
        <v>827</v>
      </c>
      <c r="D382" s="311"/>
      <c r="E382" s="975"/>
    </row>
    <row r="383" spans="1:5" hidden="1" x14ac:dyDescent="0.2">
      <c r="A383" s="920">
        <v>52</v>
      </c>
      <c r="B383" s="318" t="s">
        <v>810</v>
      </c>
      <c r="C383" s="26" t="s">
        <v>828</v>
      </c>
      <c r="D383" s="9"/>
      <c r="E383" s="893"/>
    </row>
    <row r="384" spans="1:5" hidden="1" x14ac:dyDescent="0.2">
      <c r="A384" s="920">
        <v>53</v>
      </c>
      <c r="B384" s="318" t="s">
        <v>829</v>
      </c>
      <c r="C384" s="26" t="s">
        <v>828</v>
      </c>
      <c r="D384" s="9"/>
      <c r="E384" s="893"/>
    </row>
    <row r="385" spans="1:5" x14ac:dyDescent="0.2">
      <c r="A385" s="918">
        <v>54</v>
      </c>
      <c r="B385" s="7" t="s">
        <v>1630</v>
      </c>
      <c r="C385" s="27" t="s">
        <v>830</v>
      </c>
      <c r="D385" s="311"/>
      <c r="E385" s="975"/>
    </row>
    <row r="386" spans="1:5" hidden="1" x14ac:dyDescent="0.2">
      <c r="A386" s="920">
        <v>55</v>
      </c>
      <c r="B386" s="318" t="s">
        <v>831</v>
      </c>
      <c r="C386" s="26" t="s">
        <v>832</v>
      </c>
      <c r="D386" s="313"/>
      <c r="E386" s="893"/>
    </row>
    <row r="387" spans="1:5" hidden="1" x14ac:dyDescent="0.2">
      <c r="A387" s="920">
        <v>56</v>
      </c>
      <c r="B387" s="318" t="s">
        <v>833</v>
      </c>
      <c r="C387" s="26" t="s">
        <v>834</v>
      </c>
      <c r="D387" s="313"/>
      <c r="E387" s="893"/>
    </row>
    <row r="388" spans="1:5" hidden="1" x14ac:dyDescent="0.2">
      <c r="A388" s="920">
        <v>57</v>
      </c>
      <c r="B388" s="318" t="s">
        <v>835</v>
      </c>
      <c r="C388" s="26" t="s">
        <v>836</v>
      </c>
      <c r="D388" s="313"/>
      <c r="E388" s="893"/>
    </row>
    <row r="389" spans="1:5" x14ac:dyDescent="0.2">
      <c r="A389" s="918">
        <v>58</v>
      </c>
      <c r="B389" s="7" t="s">
        <v>837</v>
      </c>
      <c r="C389" s="27" t="s">
        <v>838</v>
      </c>
      <c r="D389" s="311">
        <v>50000</v>
      </c>
      <c r="E389" s="919">
        <v>478164</v>
      </c>
    </row>
    <row r="390" spans="1:5" x14ac:dyDescent="0.2">
      <c r="A390" s="362">
        <v>59</v>
      </c>
      <c r="B390" s="152" t="s">
        <v>1435</v>
      </c>
      <c r="C390" s="247" t="s">
        <v>839</v>
      </c>
      <c r="D390" s="248">
        <f>SUM(D380,D381,D382,D385,D389)</f>
        <v>50000</v>
      </c>
      <c r="E390" s="416">
        <f>SUM(E380,E381,E382,E385,E389)</f>
        <v>6083033</v>
      </c>
    </row>
    <row r="391" spans="1:5" ht="26.25" customHeight="1" thickBot="1" x14ac:dyDescent="0.25">
      <c r="A391" s="419">
        <v>60</v>
      </c>
      <c r="B391" s="370" t="s">
        <v>1658</v>
      </c>
      <c r="C391" s="370" t="s">
        <v>840</v>
      </c>
      <c r="D391" s="371">
        <f>SUM(D363+D366+D376+D390+D379)</f>
        <v>34620000</v>
      </c>
      <c r="E391" s="372">
        <f>SUM(E363+E366+E376+E390+E379)</f>
        <v>37607332</v>
      </c>
    </row>
    <row r="392" spans="1:5" s="172" customFormat="1" ht="14.25" thickTop="1" thickBot="1" x14ac:dyDescent="0.25">
      <c r="A392" s="92"/>
      <c r="B392" s="182"/>
      <c r="C392" s="94"/>
      <c r="D392" s="183"/>
      <c r="E392" s="190"/>
    </row>
    <row r="393" spans="1:5" ht="13.5" thickTop="1" x14ac:dyDescent="0.2">
      <c r="A393" s="357">
        <v>61</v>
      </c>
      <c r="B393" s="397" t="s">
        <v>841</v>
      </c>
      <c r="C393" s="398" t="s">
        <v>842</v>
      </c>
      <c r="D393" s="399"/>
      <c r="E393" s="400"/>
    </row>
    <row r="394" spans="1:5" x14ac:dyDescent="0.2">
      <c r="A394" s="362">
        <v>62</v>
      </c>
      <c r="B394" s="269" t="s">
        <v>1631</v>
      </c>
      <c r="C394" s="323" t="s">
        <v>843</v>
      </c>
      <c r="D394" s="320"/>
      <c r="E394" s="401"/>
    </row>
    <row r="395" spans="1:5" hidden="1" x14ac:dyDescent="0.2">
      <c r="A395" s="364">
        <v>63</v>
      </c>
      <c r="B395" s="321" t="s">
        <v>844</v>
      </c>
      <c r="C395" s="380" t="s">
        <v>845</v>
      </c>
      <c r="D395" s="322"/>
      <c r="E395" s="365"/>
    </row>
    <row r="396" spans="1:5" hidden="1" x14ac:dyDescent="0.2">
      <c r="A396" s="364">
        <v>64</v>
      </c>
      <c r="B396" s="321" t="s">
        <v>846</v>
      </c>
      <c r="C396" s="380" t="s">
        <v>847</v>
      </c>
      <c r="D396" s="322"/>
      <c r="E396" s="365"/>
    </row>
    <row r="397" spans="1:5" hidden="1" x14ac:dyDescent="0.2">
      <c r="A397" s="364">
        <v>65</v>
      </c>
      <c r="B397" s="321" t="s">
        <v>848</v>
      </c>
      <c r="C397" s="380" t="s">
        <v>849</v>
      </c>
      <c r="D397" s="322"/>
      <c r="E397" s="365"/>
    </row>
    <row r="398" spans="1:5" hidden="1" x14ac:dyDescent="0.2">
      <c r="A398" s="364">
        <v>66</v>
      </c>
      <c r="B398" s="321" t="s">
        <v>850</v>
      </c>
      <c r="C398" s="380" t="s">
        <v>851</v>
      </c>
      <c r="D398" s="322"/>
      <c r="E398" s="365"/>
    </row>
    <row r="399" spans="1:5" hidden="1" x14ac:dyDescent="0.2">
      <c r="A399" s="364">
        <v>67</v>
      </c>
      <c r="B399" s="321" t="s">
        <v>852</v>
      </c>
      <c r="C399" s="380" t="s">
        <v>853</v>
      </c>
      <c r="D399" s="322"/>
      <c r="E399" s="365"/>
    </row>
    <row r="400" spans="1:5" hidden="1" x14ac:dyDescent="0.2">
      <c r="A400" s="364">
        <v>68</v>
      </c>
      <c r="B400" s="321" t="s">
        <v>854</v>
      </c>
      <c r="C400" s="380" t="s">
        <v>855</v>
      </c>
      <c r="D400" s="322"/>
      <c r="E400" s="365"/>
    </row>
    <row r="401" spans="1:5" hidden="1" x14ac:dyDescent="0.2">
      <c r="A401" s="364">
        <v>69</v>
      </c>
      <c r="B401" s="321" t="s">
        <v>856</v>
      </c>
      <c r="C401" s="380" t="s">
        <v>857</v>
      </c>
      <c r="D401" s="322"/>
      <c r="E401" s="365"/>
    </row>
    <row r="402" spans="1:5" hidden="1" x14ac:dyDescent="0.2">
      <c r="A402" s="364">
        <v>70</v>
      </c>
      <c r="B402" s="321" t="s">
        <v>858</v>
      </c>
      <c r="C402" s="380" t="s">
        <v>859</v>
      </c>
      <c r="D402" s="322"/>
      <c r="E402" s="365"/>
    </row>
    <row r="403" spans="1:5" ht="25.5" hidden="1" x14ac:dyDescent="0.2">
      <c r="A403" s="364">
        <v>71</v>
      </c>
      <c r="B403" s="321" t="s">
        <v>860</v>
      </c>
      <c r="C403" s="380" t="s">
        <v>861</v>
      </c>
      <c r="D403" s="322"/>
      <c r="E403" s="365"/>
    </row>
    <row r="404" spans="1:5" hidden="1" x14ac:dyDescent="0.2">
      <c r="A404" s="364">
        <v>72</v>
      </c>
      <c r="B404" s="321" t="s">
        <v>862</v>
      </c>
      <c r="C404" s="380" t="s">
        <v>863</v>
      </c>
      <c r="D404" s="322"/>
      <c r="E404" s="365"/>
    </row>
    <row r="405" spans="1:5" hidden="1" x14ac:dyDescent="0.2">
      <c r="A405" s="364">
        <v>73</v>
      </c>
      <c r="B405" s="321" t="s">
        <v>864</v>
      </c>
      <c r="C405" s="380" t="s">
        <v>865</v>
      </c>
      <c r="D405" s="213"/>
      <c r="E405" s="365"/>
    </row>
    <row r="406" spans="1:5" x14ac:dyDescent="0.2">
      <c r="A406" s="362">
        <v>74</v>
      </c>
      <c r="B406" s="269" t="s">
        <v>866</v>
      </c>
      <c r="C406" s="247" t="s">
        <v>867</v>
      </c>
      <c r="D406" s="150"/>
      <c r="E406" s="384"/>
    </row>
    <row r="407" spans="1:5" x14ac:dyDescent="0.2">
      <c r="A407" s="362">
        <v>75</v>
      </c>
      <c r="B407" s="269" t="s">
        <v>1466</v>
      </c>
      <c r="C407" s="323" t="s">
        <v>869</v>
      </c>
      <c r="D407" s="320"/>
      <c r="E407" s="401"/>
    </row>
    <row r="408" spans="1:5" hidden="1" x14ac:dyDescent="0.2">
      <c r="A408" s="364">
        <v>76</v>
      </c>
      <c r="B408" s="249" t="s">
        <v>870</v>
      </c>
      <c r="C408" s="380" t="s">
        <v>871</v>
      </c>
      <c r="D408" s="213"/>
      <c r="E408" s="365"/>
    </row>
    <row r="409" spans="1:5" hidden="1" x14ac:dyDescent="0.2">
      <c r="A409" s="364">
        <v>77</v>
      </c>
      <c r="B409" s="321" t="s">
        <v>872</v>
      </c>
      <c r="C409" s="380" t="s">
        <v>873</v>
      </c>
      <c r="D409" s="213"/>
      <c r="E409" s="365"/>
    </row>
    <row r="410" spans="1:5" hidden="1" x14ac:dyDescent="0.2">
      <c r="A410" s="364">
        <v>78</v>
      </c>
      <c r="B410" s="321" t="s">
        <v>874</v>
      </c>
      <c r="C410" s="380" t="s">
        <v>875</v>
      </c>
      <c r="D410" s="213"/>
      <c r="E410" s="365"/>
    </row>
    <row r="411" spans="1:5" hidden="1" x14ac:dyDescent="0.2">
      <c r="A411" s="364">
        <v>79</v>
      </c>
      <c r="B411" s="321" t="s">
        <v>876</v>
      </c>
      <c r="C411" s="380" t="s">
        <v>877</v>
      </c>
      <c r="D411" s="213"/>
      <c r="E411" s="365"/>
    </row>
    <row r="412" spans="1:5" ht="25.5" hidden="1" x14ac:dyDescent="0.2">
      <c r="A412" s="364">
        <v>80</v>
      </c>
      <c r="B412" s="321" t="s">
        <v>878</v>
      </c>
      <c r="C412" s="380" t="s">
        <v>879</v>
      </c>
      <c r="D412" s="213"/>
      <c r="E412" s="365"/>
    </row>
    <row r="413" spans="1:5" ht="25.5" hidden="1" x14ac:dyDescent="0.2">
      <c r="A413" s="364">
        <v>81</v>
      </c>
      <c r="B413" s="321" t="s">
        <v>880</v>
      </c>
      <c r="C413" s="380" t="s">
        <v>881</v>
      </c>
      <c r="D413" s="213"/>
      <c r="E413" s="365"/>
    </row>
    <row r="414" spans="1:5" hidden="1" x14ac:dyDescent="0.2">
      <c r="A414" s="364">
        <v>82</v>
      </c>
      <c r="B414" s="321" t="s">
        <v>882</v>
      </c>
      <c r="C414" s="380" t="s">
        <v>883</v>
      </c>
      <c r="D414" s="213"/>
      <c r="E414" s="365"/>
    </row>
    <row r="415" spans="1:5" hidden="1" x14ac:dyDescent="0.2">
      <c r="A415" s="364">
        <v>83</v>
      </c>
      <c r="B415" s="321" t="s">
        <v>884</v>
      </c>
      <c r="C415" s="380" t="s">
        <v>885</v>
      </c>
      <c r="D415" s="213"/>
      <c r="E415" s="365"/>
    </row>
    <row r="416" spans="1:5" ht="25.5" hidden="1" x14ac:dyDescent="0.2">
      <c r="A416" s="364">
        <v>84</v>
      </c>
      <c r="B416" s="321" t="s">
        <v>886</v>
      </c>
      <c r="C416" s="380" t="s">
        <v>887</v>
      </c>
      <c r="D416" s="213"/>
      <c r="E416" s="365"/>
    </row>
    <row r="417" spans="1:5" x14ac:dyDescent="0.2">
      <c r="A417" s="362">
        <v>85</v>
      </c>
      <c r="B417" s="269" t="s">
        <v>1610</v>
      </c>
      <c r="C417" s="323" t="s">
        <v>888</v>
      </c>
      <c r="D417" s="320"/>
      <c r="E417" s="401"/>
    </row>
    <row r="418" spans="1:5" ht="51" hidden="1" x14ac:dyDescent="0.2">
      <c r="A418" s="364">
        <v>86</v>
      </c>
      <c r="B418" s="321" t="s">
        <v>889</v>
      </c>
      <c r="C418" s="380" t="s">
        <v>890</v>
      </c>
      <c r="D418" s="213"/>
      <c r="E418" s="365"/>
    </row>
    <row r="419" spans="1:5" ht="25.5" hidden="1" x14ac:dyDescent="0.2">
      <c r="A419" s="364">
        <v>87</v>
      </c>
      <c r="B419" s="321" t="s">
        <v>891</v>
      </c>
      <c r="C419" s="380" t="s">
        <v>892</v>
      </c>
      <c r="D419" s="213"/>
      <c r="E419" s="365"/>
    </row>
    <row r="420" spans="1:5" hidden="1" x14ac:dyDescent="0.2">
      <c r="A420" s="364">
        <v>88</v>
      </c>
      <c r="B420" s="321" t="s">
        <v>893</v>
      </c>
      <c r="C420" s="380" t="s">
        <v>894</v>
      </c>
      <c r="D420" s="213"/>
      <c r="E420" s="365"/>
    </row>
    <row r="421" spans="1:5" hidden="1" x14ac:dyDescent="0.2">
      <c r="A421" s="364">
        <v>89</v>
      </c>
      <c r="B421" s="321" t="s">
        <v>895</v>
      </c>
      <c r="C421" s="380" t="s">
        <v>896</v>
      </c>
      <c r="D421" s="213"/>
      <c r="E421" s="365"/>
    </row>
    <row r="422" spans="1:5" hidden="1" x14ac:dyDescent="0.2">
      <c r="A422" s="364">
        <v>90</v>
      </c>
      <c r="B422" s="321" t="s">
        <v>897</v>
      </c>
      <c r="C422" s="380" t="s">
        <v>898</v>
      </c>
      <c r="D422" s="213"/>
      <c r="E422" s="365"/>
    </row>
    <row r="423" spans="1:5" ht="25.5" hidden="1" x14ac:dyDescent="0.2">
      <c r="A423" s="364">
        <v>91</v>
      </c>
      <c r="B423" s="321" t="s">
        <v>899</v>
      </c>
      <c r="C423" s="380" t="s">
        <v>900</v>
      </c>
      <c r="D423" s="213"/>
      <c r="E423" s="365"/>
    </row>
    <row r="424" spans="1:5" hidden="1" x14ac:dyDescent="0.2">
      <c r="A424" s="364">
        <v>92</v>
      </c>
      <c r="B424" s="321" t="s">
        <v>901</v>
      </c>
      <c r="C424" s="380" t="s">
        <v>902</v>
      </c>
      <c r="D424" s="213"/>
      <c r="E424" s="365"/>
    </row>
    <row r="425" spans="1:5" hidden="1" x14ac:dyDescent="0.2">
      <c r="A425" s="364">
        <v>93</v>
      </c>
      <c r="B425" s="321" t="s">
        <v>903</v>
      </c>
      <c r="C425" s="380" t="s">
        <v>904</v>
      </c>
      <c r="D425" s="213"/>
      <c r="E425" s="365"/>
    </row>
    <row r="426" spans="1:5" hidden="1" x14ac:dyDescent="0.2">
      <c r="A426" s="364">
        <v>94</v>
      </c>
      <c r="B426" s="321" t="s">
        <v>905</v>
      </c>
      <c r="C426" s="380" t="s">
        <v>906</v>
      </c>
      <c r="D426" s="213"/>
      <c r="E426" s="365"/>
    </row>
    <row r="427" spans="1:5" x14ac:dyDescent="0.2">
      <c r="A427" s="362">
        <v>95</v>
      </c>
      <c r="B427" s="269" t="s">
        <v>1468</v>
      </c>
      <c r="C427" s="323" t="s">
        <v>907</v>
      </c>
      <c r="D427" s="320"/>
      <c r="E427" s="401"/>
    </row>
    <row r="428" spans="1:5" hidden="1" x14ac:dyDescent="0.2">
      <c r="A428" s="364">
        <v>96</v>
      </c>
      <c r="B428" s="271" t="s">
        <v>908</v>
      </c>
      <c r="C428" s="380" t="s">
        <v>909</v>
      </c>
      <c r="D428" s="213"/>
      <c r="E428" s="365"/>
    </row>
    <row r="429" spans="1:5" hidden="1" x14ac:dyDescent="0.2">
      <c r="A429" s="364">
        <v>97</v>
      </c>
      <c r="B429" s="271" t="s">
        <v>910</v>
      </c>
      <c r="C429" s="380" t="s">
        <v>911</v>
      </c>
      <c r="D429" s="213"/>
      <c r="E429" s="365"/>
    </row>
    <row r="430" spans="1:5" ht="25.5" hidden="1" x14ac:dyDescent="0.2">
      <c r="A430" s="364">
        <v>98</v>
      </c>
      <c r="B430" s="271" t="s">
        <v>912</v>
      </c>
      <c r="C430" s="380" t="s">
        <v>913</v>
      </c>
      <c r="D430" s="213"/>
      <c r="E430" s="365"/>
    </row>
    <row r="431" spans="1:5" hidden="1" x14ac:dyDescent="0.2">
      <c r="A431" s="364">
        <v>99</v>
      </c>
      <c r="B431" s="271" t="s">
        <v>914</v>
      </c>
      <c r="C431" s="380" t="s">
        <v>915</v>
      </c>
      <c r="D431" s="213"/>
      <c r="E431" s="365"/>
    </row>
    <row r="432" spans="1:5" ht="25.5" hidden="1" x14ac:dyDescent="0.2">
      <c r="A432" s="364">
        <v>100</v>
      </c>
      <c r="B432" s="271" t="s">
        <v>916</v>
      </c>
      <c r="C432" s="380" t="s">
        <v>917</v>
      </c>
      <c r="D432" s="213"/>
      <c r="E432" s="365"/>
    </row>
    <row r="433" spans="1:5" ht="25.5" hidden="1" x14ac:dyDescent="0.2">
      <c r="A433" s="364">
        <v>101</v>
      </c>
      <c r="B433" s="271" t="s">
        <v>918</v>
      </c>
      <c r="C433" s="380" t="s">
        <v>919</v>
      </c>
      <c r="D433" s="213"/>
      <c r="E433" s="365"/>
    </row>
    <row r="434" spans="1:5" x14ac:dyDescent="0.2">
      <c r="A434" s="362">
        <v>102</v>
      </c>
      <c r="B434" s="269" t="s">
        <v>1611</v>
      </c>
      <c r="C434" s="247" t="s">
        <v>920</v>
      </c>
      <c r="D434" s="324"/>
      <c r="E434" s="930"/>
    </row>
    <row r="435" spans="1:5" hidden="1" x14ac:dyDescent="0.2">
      <c r="A435" s="364">
        <v>103</v>
      </c>
      <c r="B435" s="321" t="s">
        <v>921</v>
      </c>
      <c r="C435" s="380" t="s">
        <v>922</v>
      </c>
      <c r="D435" s="213"/>
      <c r="E435" s="365"/>
    </row>
    <row r="436" spans="1:5" hidden="1" x14ac:dyDescent="0.2">
      <c r="A436" s="364">
        <v>104</v>
      </c>
      <c r="B436" s="321" t="s">
        <v>923</v>
      </c>
      <c r="C436" s="380" t="s">
        <v>924</v>
      </c>
      <c r="D436" s="213"/>
      <c r="E436" s="365"/>
    </row>
    <row r="437" spans="1:5" x14ac:dyDescent="0.2">
      <c r="A437" s="362">
        <v>105</v>
      </c>
      <c r="B437" s="269" t="s">
        <v>1638</v>
      </c>
      <c r="C437" s="323" t="s">
        <v>925</v>
      </c>
      <c r="D437" s="320"/>
      <c r="E437" s="401"/>
    </row>
    <row r="438" spans="1:5" hidden="1" x14ac:dyDescent="0.2">
      <c r="A438" s="364">
        <v>106</v>
      </c>
      <c r="B438" s="321" t="s">
        <v>926</v>
      </c>
      <c r="C438" s="380" t="s">
        <v>927</v>
      </c>
      <c r="D438" s="213"/>
      <c r="E438" s="365"/>
    </row>
    <row r="439" spans="1:5" hidden="1" x14ac:dyDescent="0.2">
      <c r="A439" s="364">
        <v>107</v>
      </c>
      <c r="B439" s="321" t="s">
        <v>928</v>
      </c>
      <c r="C439" s="380" t="s">
        <v>929</v>
      </c>
      <c r="D439" s="213"/>
      <c r="E439" s="365"/>
    </row>
    <row r="440" spans="1:5" hidden="1" x14ac:dyDescent="0.2">
      <c r="A440" s="364">
        <v>108</v>
      </c>
      <c r="B440" s="321" t="s">
        <v>930</v>
      </c>
      <c r="C440" s="380" t="s">
        <v>931</v>
      </c>
      <c r="D440" s="213"/>
      <c r="E440" s="365"/>
    </row>
    <row r="441" spans="1:5" hidden="1" x14ac:dyDescent="0.2">
      <c r="A441" s="364">
        <v>109</v>
      </c>
      <c r="B441" s="321" t="s">
        <v>932</v>
      </c>
      <c r="C441" s="380" t="s">
        <v>933</v>
      </c>
      <c r="D441" s="213"/>
      <c r="E441" s="365"/>
    </row>
    <row r="442" spans="1:5" hidden="1" x14ac:dyDescent="0.2">
      <c r="A442" s="364">
        <v>110</v>
      </c>
      <c r="B442" s="321" t="s">
        <v>934</v>
      </c>
      <c r="C442" s="380" t="s">
        <v>935</v>
      </c>
      <c r="D442" s="213"/>
      <c r="E442" s="365"/>
    </row>
    <row r="443" spans="1:5" ht="25.5" hidden="1" x14ac:dyDescent="0.2">
      <c r="A443" s="364">
        <v>111</v>
      </c>
      <c r="B443" s="321" t="s">
        <v>936</v>
      </c>
      <c r="C443" s="380" t="s">
        <v>937</v>
      </c>
      <c r="D443" s="213"/>
      <c r="E443" s="365"/>
    </row>
    <row r="444" spans="1:5" ht="25.5" hidden="1" x14ac:dyDescent="0.2">
      <c r="A444" s="364">
        <v>112</v>
      </c>
      <c r="B444" s="321" t="s">
        <v>938</v>
      </c>
      <c r="C444" s="380" t="s">
        <v>939</v>
      </c>
      <c r="D444" s="213"/>
      <c r="E444" s="365"/>
    </row>
    <row r="445" spans="1:5" ht="25.5" hidden="1" x14ac:dyDescent="0.2">
      <c r="A445" s="364">
        <v>113</v>
      </c>
      <c r="B445" s="321" t="s">
        <v>940</v>
      </c>
      <c r="C445" s="380" t="s">
        <v>941</v>
      </c>
      <c r="D445" s="213"/>
      <c r="E445" s="365"/>
    </row>
    <row r="446" spans="1:5" ht="25.5" hidden="1" x14ac:dyDescent="0.2">
      <c r="A446" s="364">
        <v>114</v>
      </c>
      <c r="B446" s="321" t="s">
        <v>942</v>
      </c>
      <c r="C446" s="380" t="s">
        <v>943</v>
      </c>
      <c r="D446" s="213"/>
      <c r="E446" s="365"/>
    </row>
    <row r="447" spans="1:5" ht="25.5" hidden="1" x14ac:dyDescent="0.2">
      <c r="A447" s="364">
        <v>115</v>
      </c>
      <c r="B447" s="321" t="s">
        <v>944</v>
      </c>
      <c r="C447" s="380" t="s">
        <v>945</v>
      </c>
      <c r="D447" s="213"/>
      <c r="E447" s="365"/>
    </row>
    <row r="448" spans="1:5" hidden="1" x14ac:dyDescent="0.2">
      <c r="A448" s="364">
        <v>116</v>
      </c>
      <c r="B448" s="321" t="s">
        <v>946</v>
      </c>
      <c r="C448" s="380" t="s">
        <v>947</v>
      </c>
      <c r="D448" s="213"/>
      <c r="E448" s="365"/>
    </row>
    <row r="449" spans="1:5" hidden="1" x14ac:dyDescent="0.2">
      <c r="A449" s="364">
        <v>117</v>
      </c>
      <c r="B449" s="321" t="s">
        <v>948</v>
      </c>
      <c r="C449" s="380" t="s">
        <v>949</v>
      </c>
      <c r="D449" s="213"/>
      <c r="E449" s="365"/>
    </row>
    <row r="450" spans="1:5" hidden="1" x14ac:dyDescent="0.2">
      <c r="A450" s="364">
        <v>118</v>
      </c>
      <c r="B450" s="321" t="s">
        <v>950</v>
      </c>
      <c r="C450" s="380" t="s">
        <v>951</v>
      </c>
      <c r="D450" s="213"/>
      <c r="E450" s="365"/>
    </row>
    <row r="451" spans="1:5" hidden="1" x14ac:dyDescent="0.2">
      <c r="A451" s="364">
        <v>119</v>
      </c>
      <c r="B451" s="321" t="s">
        <v>952</v>
      </c>
      <c r="C451" s="380" t="s">
        <v>953</v>
      </c>
      <c r="D451" s="213"/>
      <c r="E451" s="365"/>
    </row>
    <row r="452" spans="1:5" hidden="1" x14ac:dyDescent="0.2">
      <c r="A452" s="364">
        <v>120</v>
      </c>
      <c r="B452" s="321" t="s">
        <v>954</v>
      </c>
      <c r="C452" s="380" t="s">
        <v>955</v>
      </c>
      <c r="D452" s="213"/>
      <c r="E452" s="365"/>
    </row>
    <row r="453" spans="1:5" hidden="1" x14ac:dyDescent="0.2">
      <c r="A453" s="364">
        <v>121</v>
      </c>
      <c r="B453" s="321" t="s">
        <v>956</v>
      </c>
      <c r="C453" s="380" t="s">
        <v>957</v>
      </c>
      <c r="D453" s="213"/>
      <c r="E453" s="365"/>
    </row>
    <row r="454" spans="1:5" hidden="1" x14ac:dyDescent="0.2">
      <c r="A454" s="364">
        <v>122</v>
      </c>
      <c r="B454" s="321" t="s">
        <v>958</v>
      </c>
      <c r="C454" s="380" t="s">
        <v>959</v>
      </c>
      <c r="D454" s="213"/>
      <c r="E454" s="365"/>
    </row>
    <row r="455" spans="1:5" ht="25.5" hidden="1" x14ac:dyDescent="0.2">
      <c r="A455" s="364">
        <v>123</v>
      </c>
      <c r="B455" s="321" t="s">
        <v>960</v>
      </c>
      <c r="C455" s="380" t="s">
        <v>961</v>
      </c>
      <c r="D455" s="213"/>
      <c r="E455" s="365"/>
    </row>
    <row r="456" spans="1:5" ht="25.5" hidden="1" x14ac:dyDescent="0.2">
      <c r="A456" s="364">
        <v>124</v>
      </c>
      <c r="B456" s="321" t="s">
        <v>962</v>
      </c>
      <c r="C456" s="380" t="s">
        <v>963</v>
      </c>
      <c r="D456" s="213"/>
      <c r="E456" s="365"/>
    </row>
    <row r="457" spans="1:5" hidden="1" x14ac:dyDescent="0.2">
      <c r="A457" s="364">
        <v>125</v>
      </c>
      <c r="B457" s="321" t="s">
        <v>964</v>
      </c>
      <c r="C457" s="380" t="s">
        <v>965</v>
      </c>
      <c r="D457" s="213"/>
      <c r="E457" s="365"/>
    </row>
    <row r="458" spans="1:5" ht="25.5" hidden="1" x14ac:dyDescent="0.2">
      <c r="A458" s="364">
        <v>126</v>
      </c>
      <c r="B458" s="321" t="s">
        <v>966</v>
      </c>
      <c r="C458" s="380" t="s">
        <v>967</v>
      </c>
      <c r="D458" s="213"/>
      <c r="E458" s="365"/>
    </row>
    <row r="459" spans="1:5" ht="25.5" hidden="1" x14ac:dyDescent="0.2">
      <c r="A459" s="364">
        <v>127</v>
      </c>
      <c r="B459" s="321" t="s">
        <v>968</v>
      </c>
      <c r="C459" s="380" t="s">
        <v>969</v>
      </c>
      <c r="D459" s="213"/>
      <c r="E459" s="365"/>
    </row>
    <row r="460" spans="1:5" ht="25.5" hidden="1" x14ac:dyDescent="0.2">
      <c r="A460" s="364">
        <v>128</v>
      </c>
      <c r="B460" s="321" t="s">
        <v>970</v>
      </c>
      <c r="C460" s="380" t="s">
        <v>971</v>
      </c>
      <c r="D460" s="213"/>
      <c r="E460" s="365"/>
    </row>
    <row r="461" spans="1:5" hidden="1" x14ac:dyDescent="0.2">
      <c r="A461" s="364">
        <v>129</v>
      </c>
      <c r="B461" s="321" t="s">
        <v>972</v>
      </c>
      <c r="C461" s="380" t="s">
        <v>973</v>
      </c>
      <c r="D461" s="213"/>
      <c r="E461" s="365"/>
    </row>
    <row r="462" spans="1:5" ht="25.5" hidden="1" x14ac:dyDescent="0.2">
      <c r="A462" s="364">
        <v>130</v>
      </c>
      <c r="B462" s="321" t="s">
        <v>974</v>
      </c>
      <c r="C462" s="380" t="s">
        <v>975</v>
      </c>
      <c r="D462" s="213"/>
      <c r="E462" s="365"/>
    </row>
    <row r="463" spans="1:5" ht="27" customHeight="1" thickBot="1" x14ac:dyDescent="0.25">
      <c r="A463" s="369">
        <v>131</v>
      </c>
      <c r="B463" s="411" t="s">
        <v>1648</v>
      </c>
      <c r="C463" s="370" t="s">
        <v>976</v>
      </c>
      <c r="D463" s="371">
        <f>SUM(D393:D437)</f>
        <v>0</v>
      </c>
      <c r="E463" s="372">
        <f>SUM(E393:E437)</f>
        <v>0</v>
      </c>
    </row>
    <row r="464" spans="1:5" s="172" customFormat="1" ht="14.25" thickTop="1" thickBot="1" x14ac:dyDescent="0.25">
      <c r="A464" s="92"/>
      <c r="B464" s="976"/>
      <c r="C464" s="94"/>
      <c r="D464" s="183"/>
      <c r="E464" s="191"/>
    </row>
    <row r="465" spans="1:5" ht="13.5" thickTop="1" x14ac:dyDescent="0.2">
      <c r="A465" s="913">
        <v>132</v>
      </c>
      <c r="B465" s="931" t="s">
        <v>1609</v>
      </c>
      <c r="C465" s="915" t="s">
        <v>977</v>
      </c>
      <c r="D465" s="932"/>
      <c r="E465" s="917"/>
    </row>
    <row r="466" spans="1:5" hidden="1" x14ac:dyDescent="0.2">
      <c r="A466" s="920">
        <v>133</v>
      </c>
      <c r="B466" s="13" t="s">
        <v>978</v>
      </c>
      <c r="C466" s="26" t="s">
        <v>977</v>
      </c>
      <c r="D466" s="8"/>
      <c r="E466" s="893"/>
    </row>
    <row r="467" spans="1:5" hidden="1" x14ac:dyDescent="0.2">
      <c r="A467" s="918">
        <v>134</v>
      </c>
      <c r="B467" s="14" t="s">
        <v>979</v>
      </c>
      <c r="C467" s="27" t="s">
        <v>980</v>
      </c>
      <c r="D467" s="12"/>
      <c r="E467" s="919"/>
    </row>
    <row r="468" spans="1:5" hidden="1" x14ac:dyDescent="0.2">
      <c r="A468" s="918">
        <v>135</v>
      </c>
      <c r="B468" s="14" t="s">
        <v>981</v>
      </c>
      <c r="C468" s="27" t="s">
        <v>982</v>
      </c>
      <c r="D468" s="12"/>
      <c r="E468" s="919"/>
    </row>
    <row r="469" spans="1:5" hidden="1" x14ac:dyDescent="0.2">
      <c r="A469" s="918">
        <v>136</v>
      </c>
      <c r="B469" s="14" t="s">
        <v>983</v>
      </c>
      <c r="C469" s="27" t="s">
        <v>984</v>
      </c>
      <c r="D469" s="12"/>
      <c r="E469" s="919"/>
    </row>
    <row r="470" spans="1:5" x14ac:dyDescent="0.2">
      <c r="A470" s="918">
        <v>137</v>
      </c>
      <c r="B470" s="11" t="s">
        <v>1608</v>
      </c>
      <c r="C470" s="27" t="s">
        <v>985</v>
      </c>
      <c r="D470" s="16"/>
      <c r="E470" s="933"/>
    </row>
    <row r="471" spans="1:5" ht="25.5" x14ac:dyDescent="0.2">
      <c r="A471" s="918">
        <v>138</v>
      </c>
      <c r="B471" s="11" t="s">
        <v>986</v>
      </c>
      <c r="C471" s="27" t="s">
        <v>987</v>
      </c>
      <c r="D471" s="3"/>
      <c r="E471" s="919"/>
    </row>
    <row r="472" spans="1:5" ht="25.5" x14ac:dyDescent="0.2">
      <c r="A472" s="918">
        <v>139</v>
      </c>
      <c r="B472" s="11" t="s">
        <v>1607</v>
      </c>
      <c r="C472" s="27" t="s">
        <v>988</v>
      </c>
      <c r="D472" s="3"/>
      <c r="E472" s="919"/>
    </row>
    <row r="473" spans="1:5" hidden="1" x14ac:dyDescent="0.2">
      <c r="A473" s="920">
        <v>140</v>
      </c>
      <c r="B473" s="13" t="s">
        <v>76</v>
      </c>
      <c r="C473" s="26" t="s">
        <v>988</v>
      </c>
      <c r="D473" s="5"/>
      <c r="E473" s="893"/>
    </row>
    <row r="474" spans="1:5" hidden="1" x14ac:dyDescent="0.2">
      <c r="A474" s="920">
        <v>141</v>
      </c>
      <c r="B474" s="13" t="s">
        <v>79</v>
      </c>
      <c r="C474" s="26" t="s">
        <v>988</v>
      </c>
      <c r="D474" s="5"/>
      <c r="E474" s="893"/>
    </row>
    <row r="475" spans="1:5" ht="25.5" hidden="1" x14ac:dyDescent="0.2">
      <c r="A475" s="920">
        <v>142</v>
      </c>
      <c r="B475" s="13" t="s">
        <v>82</v>
      </c>
      <c r="C475" s="26" t="s">
        <v>988</v>
      </c>
      <c r="D475" s="5"/>
      <c r="E475" s="893"/>
    </row>
    <row r="476" spans="1:5" hidden="1" x14ac:dyDescent="0.2">
      <c r="A476" s="920">
        <v>143</v>
      </c>
      <c r="B476" s="13" t="s">
        <v>85</v>
      </c>
      <c r="C476" s="26" t="s">
        <v>988</v>
      </c>
      <c r="D476" s="5"/>
      <c r="E476" s="893"/>
    </row>
    <row r="477" spans="1:5" hidden="1" x14ac:dyDescent="0.2">
      <c r="A477" s="920">
        <v>144</v>
      </c>
      <c r="B477" s="13" t="s">
        <v>88</v>
      </c>
      <c r="C477" s="26" t="s">
        <v>988</v>
      </c>
      <c r="D477" s="5"/>
      <c r="E477" s="893"/>
    </row>
    <row r="478" spans="1:5" hidden="1" x14ac:dyDescent="0.2">
      <c r="A478" s="920">
        <v>145</v>
      </c>
      <c r="B478" s="13" t="s">
        <v>91</v>
      </c>
      <c r="C478" s="26" t="s">
        <v>988</v>
      </c>
      <c r="D478" s="5"/>
      <c r="E478" s="893"/>
    </row>
    <row r="479" spans="1:5" hidden="1" x14ac:dyDescent="0.2">
      <c r="A479" s="920">
        <v>146</v>
      </c>
      <c r="B479" s="13" t="s">
        <v>94</v>
      </c>
      <c r="C479" s="26" t="s">
        <v>988</v>
      </c>
      <c r="D479" s="5"/>
      <c r="E479" s="893"/>
    </row>
    <row r="480" spans="1:5" hidden="1" x14ac:dyDescent="0.2">
      <c r="A480" s="920">
        <v>147</v>
      </c>
      <c r="B480" s="13" t="s">
        <v>97</v>
      </c>
      <c r="C480" s="26" t="s">
        <v>988</v>
      </c>
      <c r="D480" s="5"/>
      <c r="E480" s="893"/>
    </row>
    <row r="481" spans="1:5" hidden="1" x14ac:dyDescent="0.2">
      <c r="A481" s="920">
        <v>148</v>
      </c>
      <c r="B481" s="13" t="s">
        <v>100</v>
      </c>
      <c r="C481" s="26" t="s">
        <v>988</v>
      </c>
      <c r="D481" s="5"/>
      <c r="E481" s="893"/>
    </row>
    <row r="482" spans="1:5" hidden="1" x14ac:dyDescent="0.2">
      <c r="A482" s="920">
        <v>149</v>
      </c>
      <c r="B482" s="13" t="s">
        <v>103</v>
      </c>
      <c r="C482" s="26" t="s">
        <v>988</v>
      </c>
      <c r="D482" s="5"/>
      <c r="E482" s="893"/>
    </row>
    <row r="483" spans="1:5" ht="25.5" x14ac:dyDescent="0.2">
      <c r="A483" s="918">
        <v>150</v>
      </c>
      <c r="B483" s="11" t="s">
        <v>1606</v>
      </c>
      <c r="C483" s="27" t="s">
        <v>989</v>
      </c>
      <c r="D483" s="3"/>
      <c r="E483" s="919"/>
    </row>
    <row r="484" spans="1:5" hidden="1" x14ac:dyDescent="0.2">
      <c r="A484" s="920">
        <v>151</v>
      </c>
      <c r="B484" s="13" t="s">
        <v>76</v>
      </c>
      <c r="C484" s="26" t="s">
        <v>989</v>
      </c>
      <c r="D484" s="5"/>
      <c r="E484" s="893"/>
    </row>
    <row r="485" spans="1:5" hidden="1" x14ac:dyDescent="0.2">
      <c r="A485" s="920">
        <v>152</v>
      </c>
      <c r="B485" s="13" t="s">
        <v>79</v>
      </c>
      <c r="C485" s="26" t="s">
        <v>989</v>
      </c>
      <c r="D485" s="5"/>
      <c r="E485" s="893"/>
    </row>
    <row r="486" spans="1:5" ht="25.5" hidden="1" x14ac:dyDescent="0.2">
      <c r="A486" s="920">
        <v>153</v>
      </c>
      <c r="B486" s="13" t="s">
        <v>82</v>
      </c>
      <c r="C486" s="26" t="s">
        <v>989</v>
      </c>
      <c r="D486" s="5"/>
      <c r="E486" s="893"/>
    </row>
    <row r="487" spans="1:5" hidden="1" x14ac:dyDescent="0.2">
      <c r="A487" s="920">
        <v>154</v>
      </c>
      <c r="B487" s="13" t="s">
        <v>85</v>
      </c>
      <c r="C487" s="26" t="s">
        <v>989</v>
      </c>
      <c r="D487" s="5"/>
      <c r="E487" s="893"/>
    </row>
    <row r="488" spans="1:5" hidden="1" x14ac:dyDescent="0.2">
      <c r="A488" s="920">
        <v>155</v>
      </c>
      <c r="B488" s="13" t="s">
        <v>88</v>
      </c>
      <c r="C488" s="26" t="s">
        <v>989</v>
      </c>
      <c r="D488" s="5"/>
      <c r="E488" s="893"/>
    </row>
    <row r="489" spans="1:5" hidden="1" x14ac:dyDescent="0.2">
      <c r="A489" s="920">
        <v>156</v>
      </c>
      <c r="B489" s="13" t="s">
        <v>91</v>
      </c>
      <c r="C489" s="26" t="s">
        <v>989</v>
      </c>
      <c r="D489" s="5"/>
      <c r="E489" s="893"/>
    </row>
    <row r="490" spans="1:5" hidden="1" x14ac:dyDescent="0.2">
      <c r="A490" s="920">
        <v>157</v>
      </c>
      <c r="B490" s="13" t="s">
        <v>94</v>
      </c>
      <c r="C490" s="26" t="s">
        <v>989</v>
      </c>
      <c r="D490" s="5"/>
      <c r="E490" s="893"/>
    </row>
    <row r="491" spans="1:5" hidden="1" x14ac:dyDescent="0.2">
      <c r="A491" s="920">
        <v>158</v>
      </c>
      <c r="B491" s="13" t="s">
        <v>97</v>
      </c>
      <c r="C491" s="26" t="s">
        <v>989</v>
      </c>
      <c r="D491" s="5"/>
      <c r="E491" s="893"/>
    </row>
    <row r="492" spans="1:5" hidden="1" x14ac:dyDescent="0.2">
      <c r="A492" s="920">
        <v>159</v>
      </c>
      <c r="B492" s="13" t="s">
        <v>100</v>
      </c>
      <c r="C492" s="26" t="s">
        <v>989</v>
      </c>
      <c r="D492" s="5"/>
      <c r="E492" s="893"/>
    </row>
    <row r="493" spans="1:5" hidden="1" x14ac:dyDescent="0.2">
      <c r="A493" s="920">
        <v>160</v>
      </c>
      <c r="B493" s="13" t="s">
        <v>103</v>
      </c>
      <c r="C493" s="26" t="s">
        <v>989</v>
      </c>
      <c r="D493" s="5"/>
      <c r="E493" s="893"/>
    </row>
    <row r="494" spans="1:5" x14ac:dyDescent="0.2">
      <c r="A494" s="918">
        <v>161</v>
      </c>
      <c r="B494" s="11" t="s">
        <v>1605</v>
      </c>
      <c r="C494" s="27" t="s">
        <v>990</v>
      </c>
      <c r="D494" s="3"/>
      <c r="E494" s="919"/>
    </row>
    <row r="495" spans="1:5" hidden="1" x14ac:dyDescent="0.2">
      <c r="A495" s="920">
        <v>162</v>
      </c>
      <c r="B495" s="13" t="s">
        <v>76</v>
      </c>
      <c r="C495" s="26" t="s">
        <v>990</v>
      </c>
      <c r="D495" s="5"/>
      <c r="E495" s="893"/>
    </row>
    <row r="496" spans="1:5" hidden="1" x14ac:dyDescent="0.2">
      <c r="A496" s="920">
        <v>163</v>
      </c>
      <c r="B496" s="13" t="s">
        <v>79</v>
      </c>
      <c r="C496" s="26" t="s">
        <v>990</v>
      </c>
      <c r="D496" s="5"/>
      <c r="E496" s="893"/>
    </row>
    <row r="497" spans="1:5" ht="25.5" hidden="1" x14ac:dyDescent="0.2">
      <c r="A497" s="920">
        <v>164</v>
      </c>
      <c r="B497" s="13" t="s">
        <v>82</v>
      </c>
      <c r="C497" s="26" t="s">
        <v>990</v>
      </c>
      <c r="D497" s="5"/>
      <c r="E497" s="893"/>
    </row>
    <row r="498" spans="1:5" hidden="1" x14ac:dyDescent="0.2">
      <c r="A498" s="920">
        <v>165</v>
      </c>
      <c r="B498" s="13" t="s">
        <v>85</v>
      </c>
      <c r="C498" s="26" t="s">
        <v>990</v>
      </c>
      <c r="D498" s="5"/>
      <c r="E498" s="893"/>
    </row>
    <row r="499" spans="1:5" hidden="1" x14ac:dyDescent="0.2">
      <c r="A499" s="920">
        <v>166</v>
      </c>
      <c r="B499" s="13" t="s">
        <v>88</v>
      </c>
      <c r="C499" s="26" t="s">
        <v>990</v>
      </c>
      <c r="D499" s="5"/>
      <c r="E499" s="893"/>
    </row>
    <row r="500" spans="1:5" hidden="1" x14ac:dyDescent="0.2">
      <c r="A500" s="920">
        <v>167</v>
      </c>
      <c r="B500" s="13" t="s">
        <v>91</v>
      </c>
      <c r="C500" s="26" t="s">
        <v>990</v>
      </c>
      <c r="D500" s="5"/>
      <c r="E500" s="893"/>
    </row>
    <row r="501" spans="1:5" hidden="1" x14ac:dyDescent="0.2">
      <c r="A501" s="920">
        <v>168</v>
      </c>
      <c r="B501" s="13" t="s">
        <v>94</v>
      </c>
      <c r="C501" s="26" t="s">
        <v>990</v>
      </c>
      <c r="D501" s="5"/>
      <c r="E501" s="893"/>
    </row>
    <row r="502" spans="1:5" hidden="1" x14ac:dyDescent="0.2">
      <c r="A502" s="920">
        <v>169</v>
      </c>
      <c r="B502" s="13" t="s">
        <v>97</v>
      </c>
      <c r="C502" s="26" t="s">
        <v>990</v>
      </c>
      <c r="D502" s="5"/>
      <c r="E502" s="893"/>
    </row>
    <row r="503" spans="1:5" hidden="1" x14ac:dyDescent="0.2">
      <c r="A503" s="920">
        <v>170</v>
      </c>
      <c r="B503" s="13" t="s">
        <v>100</v>
      </c>
      <c r="C503" s="26" t="s">
        <v>990</v>
      </c>
      <c r="D503" s="5"/>
      <c r="E503" s="893"/>
    </row>
    <row r="504" spans="1:5" hidden="1" x14ac:dyDescent="0.2">
      <c r="A504" s="920">
        <v>171</v>
      </c>
      <c r="B504" s="13" t="s">
        <v>103</v>
      </c>
      <c r="C504" s="26" t="s">
        <v>990</v>
      </c>
      <c r="D504" s="5"/>
      <c r="E504" s="893"/>
    </row>
    <row r="505" spans="1:5" ht="25.5" x14ac:dyDescent="0.2">
      <c r="A505" s="918">
        <v>172</v>
      </c>
      <c r="B505" s="11" t="s">
        <v>1604</v>
      </c>
      <c r="C505" s="27" t="s">
        <v>991</v>
      </c>
      <c r="D505" s="3"/>
      <c r="E505" s="919"/>
    </row>
    <row r="506" spans="1:5" ht="25.5" hidden="1" x14ac:dyDescent="0.2">
      <c r="A506" s="920">
        <v>173</v>
      </c>
      <c r="B506" s="13" t="s">
        <v>992</v>
      </c>
      <c r="C506" s="26" t="s">
        <v>991</v>
      </c>
      <c r="D506" s="5"/>
      <c r="E506" s="893"/>
    </row>
    <row r="507" spans="1:5" ht="25.5" x14ac:dyDescent="0.2">
      <c r="A507" s="918">
        <v>174</v>
      </c>
      <c r="B507" s="7" t="s">
        <v>1603</v>
      </c>
      <c r="C507" s="27" t="s">
        <v>993</v>
      </c>
      <c r="D507" s="3"/>
      <c r="E507" s="919"/>
    </row>
    <row r="508" spans="1:5" hidden="1" x14ac:dyDescent="0.2">
      <c r="A508" s="920">
        <v>175</v>
      </c>
      <c r="B508" s="15" t="s">
        <v>594</v>
      </c>
      <c r="C508" s="26" t="s">
        <v>994</v>
      </c>
      <c r="D508" s="5"/>
      <c r="E508" s="893"/>
    </row>
    <row r="509" spans="1:5" hidden="1" x14ac:dyDescent="0.2">
      <c r="A509" s="920">
        <v>176</v>
      </c>
      <c r="B509" s="15" t="s">
        <v>596</v>
      </c>
      <c r="C509" s="26" t="s">
        <v>995</v>
      </c>
      <c r="D509" s="5"/>
      <c r="E509" s="893"/>
    </row>
    <row r="510" spans="1:5" hidden="1" x14ac:dyDescent="0.2">
      <c r="A510" s="920">
        <v>177</v>
      </c>
      <c r="B510" s="15" t="s">
        <v>598</v>
      </c>
      <c r="C510" s="26" t="s">
        <v>996</v>
      </c>
      <c r="D510" s="5"/>
      <c r="E510" s="893"/>
    </row>
    <row r="511" spans="1:5" hidden="1" x14ac:dyDescent="0.2">
      <c r="A511" s="920">
        <v>178</v>
      </c>
      <c r="B511" s="15" t="s">
        <v>600</v>
      </c>
      <c r="C511" s="26" t="s">
        <v>997</v>
      </c>
      <c r="D511" s="5"/>
      <c r="E511" s="893"/>
    </row>
    <row r="512" spans="1:5" hidden="1" x14ac:dyDescent="0.2">
      <c r="A512" s="920">
        <v>179</v>
      </c>
      <c r="B512" s="15" t="s">
        <v>602</v>
      </c>
      <c r="C512" s="26" t="s">
        <v>998</v>
      </c>
      <c r="D512" s="5"/>
      <c r="E512" s="893"/>
    </row>
    <row r="513" spans="1:5" hidden="1" x14ac:dyDescent="0.2">
      <c r="A513" s="920">
        <v>180</v>
      </c>
      <c r="B513" s="15" t="s">
        <v>604</v>
      </c>
      <c r="C513" s="26" t="s">
        <v>999</v>
      </c>
      <c r="D513" s="5"/>
      <c r="E513" s="893"/>
    </row>
    <row r="514" spans="1:5" hidden="1" x14ac:dyDescent="0.2">
      <c r="A514" s="920">
        <v>181</v>
      </c>
      <c r="B514" s="15" t="s">
        <v>606</v>
      </c>
      <c r="C514" s="26" t="s">
        <v>1000</v>
      </c>
      <c r="D514" s="5"/>
      <c r="E514" s="893"/>
    </row>
    <row r="515" spans="1:5" hidden="1" x14ac:dyDescent="0.2">
      <c r="A515" s="920">
        <v>182</v>
      </c>
      <c r="B515" s="15" t="s">
        <v>608</v>
      </c>
      <c r="C515" s="26" t="s">
        <v>1001</v>
      </c>
      <c r="D515" s="5"/>
      <c r="E515" s="893"/>
    </row>
    <row r="516" spans="1:5" hidden="1" x14ac:dyDescent="0.2">
      <c r="A516" s="920">
        <v>183</v>
      </c>
      <c r="B516" s="15" t="s">
        <v>610</v>
      </c>
      <c r="C516" s="26" t="s">
        <v>1002</v>
      </c>
      <c r="D516" s="5"/>
      <c r="E516" s="893"/>
    </row>
    <row r="517" spans="1:5" hidden="1" x14ac:dyDescent="0.2">
      <c r="A517" s="920">
        <v>184</v>
      </c>
      <c r="B517" s="15" t="s">
        <v>612</v>
      </c>
      <c r="C517" s="26" t="s">
        <v>1003</v>
      </c>
      <c r="D517" s="5"/>
      <c r="E517" s="893"/>
    </row>
    <row r="518" spans="1:5" hidden="1" x14ac:dyDescent="0.2">
      <c r="A518" s="920">
        <v>185</v>
      </c>
      <c r="B518" s="15" t="s">
        <v>614</v>
      </c>
      <c r="C518" s="26" t="s">
        <v>1004</v>
      </c>
      <c r="D518" s="5"/>
      <c r="E518" s="893"/>
    </row>
    <row r="519" spans="1:5" x14ac:dyDescent="0.2">
      <c r="A519" s="918">
        <v>186</v>
      </c>
      <c r="B519" s="7" t="s">
        <v>1005</v>
      </c>
      <c r="C519" s="27" t="s">
        <v>1006</v>
      </c>
      <c r="D519" s="3"/>
      <c r="E519" s="919"/>
    </row>
    <row r="520" spans="1:5" x14ac:dyDescent="0.2">
      <c r="A520" s="918">
        <v>187</v>
      </c>
      <c r="B520" s="7" t="s">
        <v>1007</v>
      </c>
      <c r="C520" s="27" t="s">
        <v>1008</v>
      </c>
      <c r="D520" s="3"/>
      <c r="E520" s="919"/>
    </row>
    <row r="521" spans="1:5" x14ac:dyDescent="0.2">
      <c r="A521" s="918">
        <v>188</v>
      </c>
      <c r="B521" s="7" t="s">
        <v>1009</v>
      </c>
      <c r="C521" s="27" t="s">
        <v>1010</v>
      </c>
      <c r="D521" s="3"/>
      <c r="E521" s="919"/>
    </row>
    <row r="522" spans="1:5" x14ac:dyDescent="0.2">
      <c r="A522" s="918">
        <v>189</v>
      </c>
      <c r="B522" s="7" t="s">
        <v>1602</v>
      </c>
      <c r="C522" s="27" t="s">
        <v>1011</v>
      </c>
      <c r="D522" s="3"/>
      <c r="E522" s="919"/>
    </row>
    <row r="523" spans="1:5" hidden="1" x14ac:dyDescent="0.2">
      <c r="A523" s="920">
        <v>190</v>
      </c>
      <c r="B523" s="15" t="s">
        <v>594</v>
      </c>
      <c r="C523" s="26" t="s">
        <v>1012</v>
      </c>
      <c r="D523" s="5"/>
      <c r="E523" s="893"/>
    </row>
    <row r="524" spans="1:5" hidden="1" x14ac:dyDescent="0.2">
      <c r="A524" s="920">
        <v>191</v>
      </c>
      <c r="B524" s="15" t="s">
        <v>596</v>
      </c>
      <c r="C524" s="26" t="s">
        <v>1013</v>
      </c>
      <c r="D524" s="5"/>
      <c r="E524" s="893"/>
    </row>
    <row r="525" spans="1:5" hidden="1" x14ac:dyDescent="0.2">
      <c r="A525" s="920">
        <v>192</v>
      </c>
      <c r="B525" s="15" t="s">
        <v>598</v>
      </c>
      <c r="C525" s="26" t="s">
        <v>1014</v>
      </c>
      <c r="D525" s="5"/>
      <c r="E525" s="893"/>
    </row>
    <row r="526" spans="1:5" hidden="1" x14ac:dyDescent="0.2">
      <c r="A526" s="920">
        <v>193</v>
      </c>
      <c r="B526" s="15" t="s">
        <v>600</v>
      </c>
      <c r="C526" s="26" t="s">
        <v>1015</v>
      </c>
      <c r="D526" s="5"/>
      <c r="E526" s="893"/>
    </row>
    <row r="527" spans="1:5" hidden="1" x14ac:dyDescent="0.2">
      <c r="A527" s="920">
        <v>194</v>
      </c>
      <c r="B527" s="15" t="s">
        <v>602</v>
      </c>
      <c r="C527" s="26" t="s">
        <v>1016</v>
      </c>
      <c r="D527" s="5"/>
      <c r="E527" s="893"/>
    </row>
    <row r="528" spans="1:5" hidden="1" x14ac:dyDescent="0.2">
      <c r="A528" s="920">
        <v>195</v>
      </c>
      <c r="B528" s="15" t="s">
        <v>604</v>
      </c>
      <c r="C528" s="26" t="s">
        <v>1017</v>
      </c>
      <c r="D528" s="5"/>
      <c r="E528" s="893"/>
    </row>
    <row r="529" spans="1:5" hidden="1" x14ac:dyDescent="0.2">
      <c r="A529" s="920">
        <v>196</v>
      </c>
      <c r="B529" s="15" t="s">
        <v>606</v>
      </c>
      <c r="C529" s="26" t="s">
        <v>1018</v>
      </c>
      <c r="D529" s="5"/>
      <c r="E529" s="893"/>
    </row>
    <row r="530" spans="1:5" hidden="1" x14ac:dyDescent="0.2">
      <c r="A530" s="920">
        <v>197</v>
      </c>
      <c r="B530" s="15" t="s">
        <v>608</v>
      </c>
      <c r="C530" s="26" t="s">
        <v>1019</v>
      </c>
      <c r="D530" s="10"/>
      <c r="E530" s="934"/>
    </row>
    <row r="531" spans="1:5" hidden="1" x14ac:dyDescent="0.2">
      <c r="A531" s="920">
        <v>198</v>
      </c>
      <c r="B531" s="15" t="s">
        <v>612</v>
      </c>
      <c r="C531" s="26" t="s">
        <v>1020</v>
      </c>
      <c r="D531" s="9"/>
      <c r="E531" s="935"/>
    </row>
    <row r="532" spans="1:5" hidden="1" x14ac:dyDescent="0.2">
      <c r="A532" s="920">
        <v>199</v>
      </c>
      <c r="B532" s="15" t="s">
        <v>614</v>
      </c>
      <c r="C532" s="26" t="s">
        <v>1021</v>
      </c>
      <c r="D532" s="9"/>
      <c r="E532" s="935"/>
    </row>
    <row r="533" spans="1:5" x14ac:dyDescent="0.2">
      <c r="A533" s="918">
        <v>200</v>
      </c>
      <c r="B533" s="7" t="s">
        <v>1022</v>
      </c>
      <c r="C533" s="27" t="s">
        <v>1023</v>
      </c>
      <c r="D533" s="3"/>
      <c r="E533" s="919"/>
    </row>
    <row r="534" spans="1:5" hidden="1" x14ac:dyDescent="0.2">
      <c r="A534" s="920"/>
      <c r="B534" s="15" t="s">
        <v>1024</v>
      </c>
      <c r="C534" s="26" t="s">
        <v>1025</v>
      </c>
      <c r="D534" s="10"/>
      <c r="E534" s="934"/>
    </row>
    <row r="535" spans="1:5" hidden="1" x14ac:dyDescent="0.2">
      <c r="A535" s="936"/>
      <c r="B535" s="15" t="s">
        <v>1026</v>
      </c>
      <c r="C535" s="26" t="s">
        <v>1027</v>
      </c>
      <c r="D535" s="151"/>
      <c r="E535" s="937"/>
    </row>
    <row r="536" spans="1:5" ht="27" customHeight="1" thickBot="1" x14ac:dyDescent="0.25">
      <c r="A536" s="369">
        <v>201</v>
      </c>
      <c r="B536" s="370" t="s">
        <v>1649</v>
      </c>
      <c r="C536" s="370" t="s">
        <v>1028</v>
      </c>
      <c r="D536" s="938">
        <v>0</v>
      </c>
      <c r="E536" s="939">
        <v>0</v>
      </c>
    </row>
    <row r="537" spans="1:5" s="172" customFormat="1" ht="14.25" thickTop="1" thickBot="1" x14ac:dyDescent="0.25">
      <c r="A537" s="92"/>
      <c r="B537" s="93"/>
      <c r="C537" s="94"/>
      <c r="D537" s="183"/>
      <c r="E537" s="191"/>
    </row>
    <row r="538" spans="1:5" ht="13.5" thickTop="1" x14ac:dyDescent="0.2">
      <c r="A538" s="357">
        <v>202</v>
      </c>
      <c r="B538" s="358" t="s">
        <v>1029</v>
      </c>
      <c r="C538" s="398" t="s">
        <v>1030</v>
      </c>
      <c r="D538" s="977"/>
      <c r="E538" s="1000"/>
    </row>
    <row r="539" spans="1:5" x14ac:dyDescent="0.2">
      <c r="A539" s="362">
        <v>203</v>
      </c>
      <c r="B539" s="152" t="s">
        <v>1615</v>
      </c>
      <c r="C539" s="247" t="s">
        <v>1031</v>
      </c>
      <c r="D539" s="346"/>
      <c r="E539" s="1001">
        <v>0</v>
      </c>
    </row>
    <row r="540" spans="1:5" x14ac:dyDescent="0.2">
      <c r="A540" s="362">
        <v>205</v>
      </c>
      <c r="B540" s="152" t="s">
        <v>1038</v>
      </c>
      <c r="C540" s="247" t="s">
        <v>1039</v>
      </c>
      <c r="D540" s="346"/>
      <c r="E540" s="1001">
        <v>374413</v>
      </c>
    </row>
    <row r="541" spans="1:5" x14ac:dyDescent="0.2">
      <c r="A541" s="362">
        <v>206</v>
      </c>
      <c r="B541" s="152" t="s">
        <v>1040</v>
      </c>
      <c r="C541" s="247" t="s">
        <v>1041</v>
      </c>
      <c r="D541" s="346"/>
      <c r="E541" s="1001">
        <v>2294807</v>
      </c>
    </row>
    <row r="542" spans="1:5" x14ac:dyDescent="0.2">
      <c r="A542" s="362">
        <v>207</v>
      </c>
      <c r="B542" s="152" t="s">
        <v>1042</v>
      </c>
      <c r="C542" s="247" t="s">
        <v>1043</v>
      </c>
      <c r="D542" s="346"/>
      <c r="E542" s="1001"/>
    </row>
    <row r="543" spans="1:5" x14ac:dyDescent="0.2">
      <c r="A543" s="362">
        <v>208</v>
      </c>
      <c r="B543" s="152" t="s">
        <v>1044</v>
      </c>
      <c r="C543" s="247" t="s">
        <v>1045</v>
      </c>
      <c r="D543" s="346"/>
      <c r="E543" s="1001"/>
    </row>
    <row r="544" spans="1:5" x14ac:dyDescent="0.2">
      <c r="A544" s="362">
        <v>209</v>
      </c>
      <c r="B544" s="152" t="s">
        <v>1046</v>
      </c>
      <c r="C544" s="247" t="s">
        <v>1047</v>
      </c>
      <c r="D544" s="346"/>
      <c r="E544" s="1001">
        <v>700658</v>
      </c>
    </row>
    <row r="545" spans="1:5" s="181" customFormat="1" ht="27" customHeight="1" thickBot="1" x14ac:dyDescent="0.25">
      <c r="A545" s="369">
        <v>210</v>
      </c>
      <c r="B545" s="370" t="s">
        <v>1614</v>
      </c>
      <c r="C545" s="370" t="s">
        <v>1048</v>
      </c>
      <c r="D545" s="371">
        <f>SUM(D538:D544)</f>
        <v>0</v>
      </c>
      <c r="E545" s="371">
        <f>SUM(E538:E544)</f>
        <v>3369878</v>
      </c>
    </row>
    <row r="546" spans="1:5" s="172" customFormat="1" ht="14.25" thickTop="1" thickBot="1" x14ac:dyDescent="0.25">
      <c r="A546" s="92"/>
      <c r="B546" s="182"/>
      <c r="C546" s="94"/>
      <c r="D546" s="183"/>
      <c r="E546" s="191"/>
    </row>
    <row r="547" spans="1:5" ht="13.5" thickTop="1" x14ac:dyDescent="0.2">
      <c r="A547" s="357">
        <v>211</v>
      </c>
      <c r="B547" s="358" t="s">
        <v>1049</v>
      </c>
      <c r="C547" s="398" t="s">
        <v>1050</v>
      </c>
      <c r="D547" s="977"/>
      <c r="E547" s="1000"/>
    </row>
    <row r="548" spans="1:5" x14ac:dyDescent="0.2">
      <c r="A548" s="362">
        <v>212</v>
      </c>
      <c r="B548" s="152" t="s">
        <v>1051</v>
      </c>
      <c r="C548" s="247" t="s">
        <v>1052</v>
      </c>
      <c r="D548" s="346"/>
      <c r="E548" s="1001"/>
    </row>
    <row r="549" spans="1:5" x14ac:dyDescent="0.2">
      <c r="A549" s="362">
        <v>213</v>
      </c>
      <c r="B549" s="152" t="s">
        <v>1053</v>
      </c>
      <c r="C549" s="247" t="s">
        <v>1054</v>
      </c>
      <c r="D549" s="346"/>
      <c r="E549" s="1001"/>
    </row>
    <row r="550" spans="1:5" x14ac:dyDescent="0.2">
      <c r="A550" s="362">
        <v>214</v>
      </c>
      <c r="B550" s="152" t="s">
        <v>1055</v>
      </c>
      <c r="C550" s="247" t="s">
        <v>1056</v>
      </c>
      <c r="D550" s="346"/>
      <c r="E550" s="1001"/>
    </row>
    <row r="551" spans="1:5" s="181" customFormat="1" ht="27" customHeight="1" thickBot="1" x14ac:dyDescent="0.25">
      <c r="A551" s="369">
        <v>215</v>
      </c>
      <c r="B551" s="370" t="s">
        <v>1474</v>
      </c>
      <c r="C551" s="370" t="s">
        <v>1058</v>
      </c>
      <c r="D551" s="371">
        <v>0</v>
      </c>
      <c r="E551" s="1002">
        <v>0</v>
      </c>
    </row>
    <row r="552" spans="1:5" s="172" customFormat="1" ht="14.25" thickTop="1" thickBot="1" x14ac:dyDescent="0.25">
      <c r="A552" s="92"/>
      <c r="B552" s="182"/>
      <c r="C552" s="94"/>
      <c r="D552" s="183"/>
      <c r="E552" s="191"/>
    </row>
    <row r="553" spans="1:5" ht="26.25" thickTop="1" x14ac:dyDescent="0.2">
      <c r="A553" s="357">
        <v>216</v>
      </c>
      <c r="B553" s="358" t="s">
        <v>1059</v>
      </c>
      <c r="C553" s="398" t="s">
        <v>1060</v>
      </c>
      <c r="D553" s="977"/>
      <c r="E553" s="978"/>
    </row>
    <row r="554" spans="1:5" ht="25.5" x14ac:dyDescent="0.2">
      <c r="A554" s="362">
        <v>217</v>
      </c>
      <c r="B554" s="152" t="s">
        <v>1475</v>
      </c>
      <c r="C554" s="247" t="s">
        <v>1061</v>
      </c>
      <c r="D554" s="150"/>
      <c r="E554" s="384"/>
    </row>
    <row r="555" spans="1:5" s="54" customFormat="1" hidden="1" x14ac:dyDescent="0.2">
      <c r="A555" s="364">
        <v>218</v>
      </c>
      <c r="B555" s="353" t="s">
        <v>76</v>
      </c>
      <c r="C555" s="380" t="s">
        <v>1061</v>
      </c>
      <c r="D555" s="354"/>
      <c r="E555" s="1003"/>
    </row>
    <row r="556" spans="1:5" s="54" customFormat="1" hidden="1" x14ac:dyDescent="0.2">
      <c r="A556" s="364">
        <v>219</v>
      </c>
      <c r="B556" s="353" t="s">
        <v>79</v>
      </c>
      <c r="C556" s="380" t="s">
        <v>1061</v>
      </c>
      <c r="D556" s="354"/>
      <c r="E556" s="1003"/>
    </row>
    <row r="557" spans="1:5" s="54" customFormat="1" ht="25.5" hidden="1" x14ac:dyDescent="0.2">
      <c r="A557" s="364">
        <v>220</v>
      </c>
      <c r="B557" s="353" t="s">
        <v>82</v>
      </c>
      <c r="C557" s="380" t="s">
        <v>1061</v>
      </c>
      <c r="D557" s="354"/>
      <c r="E557" s="1003"/>
    </row>
    <row r="558" spans="1:5" s="54" customFormat="1" hidden="1" x14ac:dyDescent="0.2">
      <c r="A558" s="364">
        <v>221</v>
      </c>
      <c r="B558" s="353" t="s">
        <v>85</v>
      </c>
      <c r="C558" s="380" t="s">
        <v>1061</v>
      </c>
      <c r="D558" s="354"/>
      <c r="E558" s="1003"/>
    </row>
    <row r="559" spans="1:5" s="54" customFormat="1" hidden="1" x14ac:dyDescent="0.2">
      <c r="A559" s="364">
        <v>222</v>
      </c>
      <c r="B559" s="353" t="s">
        <v>88</v>
      </c>
      <c r="C559" s="380" t="s">
        <v>1061</v>
      </c>
      <c r="D559" s="354"/>
      <c r="E559" s="1003"/>
    </row>
    <row r="560" spans="1:5" s="54" customFormat="1" hidden="1" x14ac:dyDescent="0.2">
      <c r="A560" s="364">
        <v>223</v>
      </c>
      <c r="B560" s="353" t="s">
        <v>91</v>
      </c>
      <c r="C560" s="380" t="s">
        <v>1061</v>
      </c>
      <c r="D560" s="354"/>
      <c r="E560" s="1003"/>
    </row>
    <row r="561" spans="1:5" s="54" customFormat="1" hidden="1" x14ac:dyDescent="0.2">
      <c r="A561" s="364">
        <v>224</v>
      </c>
      <c r="B561" s="353" t="s">
        <v>94</v>
      </c>
      <c r="C561" s="380" t="s">
        <v>1061</v>
      </c>
      <c r="D561" s="354"/>
      <c r="E561" s="1003"/>
    </row>
    <row r="562" spans="1:5" s="54" customFormat="1" hidden="1" x14ac:dyDescent="0.2">
      <c r="A562" s="364">
        <v>225</v>
      </c>
      <c r="B562" s="353" t="s">
        <v>97</v>
      </c>
      <c r="C562" s="380" t="s">
        <v>1061</v>
      </c>
      <c r="D562" s="354"/>
      <c r="E562" s="1003"/>
    </row>
    <row r="563" spans="1:5" s="54" customFormat="1" hidden="1" x14ac:dyDescent="0.2">
      <c r="A563" s="364">
        <v>226</v>
      </c>
      <c r="B563" s="353" t="s">
        <v>100</v>
      </c>
      <c r="C563" s="380" t="s">
        <v>1061</v>
      </c>
      <c r="D563" s="354"/>
      <c r="E563" s="1003"/>
    </row>
    <row r="564" spans="1:5" s="54" customFormat="1" hidden="1" x14ac:dyDescent="0.2">
      <c r="A564" s="364">
        <v>227</v>
      </c>
      <c r="B564" s="353" t="s">
        <v>103</v>
      </c>
      <c r="C564" s="380" t="s">
        <v>1061</v>
      </c>
      <c r="D564" s="354"/>
      <c r="E564" s="1003"/>
    </row>
    <row r="565" spans="1:5" ht="25.5" x14ac:dyDescent="0.2">
      <c r="A565" s="362">
        <v>228</v>
      </c>
      <c r="B565" s="152" t="s">
        <v>1612</v>
      </c>
      <c r="C565" s="247" t="s">
        <v>1062</v>
      </c>
      <c r="D565" s="150"/>
      <c r="E565" s="384"/>
    </row>
    <row r="566" spans="1:5" s="54" customFormat="1" hidden="1" x14ac:dyDescent="0.2">
      <c r="A566" s="364">
        <v>229</v>
      </c>
      <c r="B566" s="353" t="s">
        <v>76</v>
      </c>
      <c r="C566" s="380" t="s">
        <v>1062</v>
      </c>
      <c r="D566" s="354"/>
      <c r="E566" s="1003"/>
    </row>
    <row r="567" spans="1:5" s="54" customFormat="1" hidden="1" x14ac:dyDescent="0.2">
      <c r="A567" s="364">
        <v>230</v>
      </c>
      <c r="B567" s="353" t="s">
        <v>79</v>
      </c>
      <c r="C567" s="380" t="s">
        <v>1062</v>
      </c>
      <c r="D567" s="354"/>
      <c r="E567" s="1003"/>
    </row>
    <row r="568" spans="1:5" s="54" customFormat="1" ht="25.5" hidden="1" x14ac:dyDescent="0.2">
      <c r="A568" s="364">
        <v>231</v>
      </c>
      <c r="B568" s="353" t="s">
        <v>82</v>
      </c>
      <c r="C568" s="380" t="s">
        <v>1062</v>
      </c>
      <c r="D568" s="354"/>
      <c r="E568" s="1003"/>
    </row>
    <row r="569" spans="1:5" s="54" customFormat="1" hidden="1" x14ac:dyDescent="0.2">
      <c r="A569" s="364">
        <v>232</v>
      </c>
      <c r="B569" s="353" t="s">
        <v>85</v>
      </c>
      <c r="C569" s="380" t="s">
        <v>1062</v>
      </c>
      <c r="D569" s="354"/>
      <c r="E569" s="1003"/>
    </row>
    <row r="570" spans="1:5" s="54" customFormat="1" hidden="1" x14ac:dyDescent="0.2">
      <c r="A570" s="364">
        <v>233</v>
      </c>
      <c r="B570" s="353" t="s">
        <v>88</v>
      </c>
      <c r="C570" s="380" t="s">
        <v>1062</v>
      </c>
      <c r="D570" s="354"/>
      <c r="E570" s="1003"/>
    </row>
    <row r="571" spans="1:5" s="54" customFormat="1" hidden="1" x14ac:dyDescent="0.2">
      <c r="A571" s="364">
        <v>234</v>
      </c>
      <c r="B571" s="353" t="s">
        <v>91</v>
      </c>
      <c r="C571" s="380" t="s">
        <v>1062</v>
      </c>
      <c r="D571" s="354"/>
      <c r="E571" s="1003"/>
    </row>
    <row r="572" spans="1:5" s="54" customFormat="1" hidden="1" x14ac:dyDescent="0.2">
      <c r="A572" s="364">
        <v>235</v>
      </c>
      <c r="B572" s="353" t="s">
        <v>94</v>
      </c>
      <c r="C572" s="380" t="s">
        <v>1062</v>
      </c>
      <c r="D572" s="354"/>
      <c r="E572" s="1003"/>
    </row>
    <row r="573" spans="1:5" s="54" customFormat="1" hidden="1" x14ac:dyDescent="0.2">
      <c r="A573" s="364">
        <v>236</v>
      </c>
      <c r="B573" s="353" t="s">
        <v>97</v>
      </c>
      <c r="C573" s="380" t="s">
        <v>1062</v>
      </c>
      <c r="D573" s="354"/>
      <c r="E573" s="1003"/>
    </row>
    <row r="574" spans="1:5" s="54" customFormat="1" hidden="1" x14ac:dyDescent="0.2">
      <c r="A574" s="364">
        <v>237</v>
      </c>
      <c r="B574" s="353" t="s">
        <v>100</v>
      </c>
      <c r="C574" s="380" t="s">
        <v>1062</v>
      </c>
      <c r="D574" s="354"/>
      <c r="E574" s="1003"/>
    </row>
    <row r="575" spans="1:5" s="54" customFormat="1" hidden="1" x14ac:dyDescent="0.2">
      <c r="A575" s="364">
        <v>238</v>
      </c>
      <c r="B575" s="353" t="s">
        <v>103</v>
      </c>
      <c r="C575" s="380" t="s">
        <v>1062</v>
      </c>
      <c r="D575" s="354"/>
      <c r="E575" s="1003"/>
    </row>
    <row r="576" spans="1:5" x14ac:dyDescent="0.2">
      <c r="A576" s="362">
        <v>239</v>
      </c>
      <c r="B576" s="152" t="s">
        <v>1477</v>
      </c>
      <c r="C576" s="247" t="s">
        <v>1063</v>
      </c>
      <c r="D576" s="150"/>
      <c r="E576" s="384"/>
    </row>
    <row r="577" spans="1:5" s="54" customFormat="1" hidden="1" x14ac:dyDescent="0.2">
      <c r="A577" s="364">
        <v>240</v>
      </c>
      <c r="B577" s="353" t="s">
        <v>76</v>
      </c>
      <c r="C577" s="380" t="s">
        <v>1063</v>
      </c>
      <c r="D577" s="354"/>
      <c r="E577" s="1003"/>
    </row>
    <row r="578" spans="1:5" s="54" customFormat="1" hidden="1" x14ac:dyDescent="0.2">
      <c r="A578" s="364">
        <v>241</v>
      </c>
      <c r="B578" s="353" t="s">
        <v>79</v>
      </c>
      <c r="C578" s="380" t="s">
        <v>1063</v>
      </c>
      <c r="D578" s="354"/>
      <c r="E578" s="1003"/>
    </row>
    <row r="579" spans="1:5" s="54" customFormat="1" ht="25.5" hidden="1" x14ac:dyDescent="0.2">
      <c r="A579" s="364">
        <v>242</v>
      </c>
      <c r="B579" s="353" t="s">
        <v>82</v>
      </c>
      <c r="C579" s="380" t="s">
        <v>1063</v>
      </c>
      <c r="D579" s="354"/>
      <c r="E579" s="1003"/>
    </row>
    <row r="580" spans="1:5" s="54" customFormat="1" hidden="1" x14ac:dyDescent="0.2">
      <c r="A580" s="364">
        <v>243</v>
      </c>
      <c r="B580" s="353" t="s">
        <v>85</v>
      </c>
      <c r="C580" s="380" t="s">
        <v>1063</v>
      </c>
      <c r="D580" s="354"/>
      <c r="E580" s="1003"/>
    </row>
    <row r="581" spans="1:5" s="54" customFormat="1" hidden="1" x14ac:dyDescent="0.2">
      <c r="A581" s="364">
        <v>244</v>
      </c>
      <c r="B581" s="353" t="s">
        <v>88</v>
      </c>
      <c r="C581" s="380" t="s">
        <v>1063</v>
      </c>
      <c r="D581" s="354"/>
      <c r="E581" s="1003"/>
    </row>
    <row r="582" spans="1:5" s="54" customFormat="1" hidden="1" x14ac:dyDescent="0.2">
      <c r="A582" s="364">
        <v>245</v>
      </c>
      <c r="B582" s="353" t="s">
        <v>91</v>
      </c>
      <c r="C582" s="380" t="s">
        <v>1063</v>
      </c>
      <c r="D582" s="354"/>
      <c r="E582" s="1003"/>
    </row>
    <row r="583" spans="1:5" s="54" customFormat="1" hidden="1" x14ac:dyDescent="0.2">
      <c r="A583" s="364">
        <v>246</v>
      </c>
      <c r="B583" s="353" t="s">
        <v>94</v>
      </c>
      <c r="C583" s="380" t="s">
        <v>1063</v>
      </c>
      <c r="D583" s="354"/>
      <c r="E583" s="1003"/>
    </row>
    <row r="584" spans="1:5" s="54" customFormat="1" hidden="1" x14ac:dyDescent="0.2">
      <c r="A584" s="364">
        <v>247</v>
      </c>
      <c r="B584" s="353" t="s">
        <v>97</v>
      </c>
      <c r="C584" s="380" t="s">
        <v>1063</v>
      </c>
      <c r="D584" s="354"/>
      <c r="E584" s="1003"/>
    </row>
    <row r="585" spans="1:5" s="54" customFormat="1" hidden="1" x14ac:dyDescent="0.2">
      <c r="A585" s="364">
        <v>248</v>
      </c>
      <c r="B585" s="353" t="s">
        <v>100</v>
      </c>
      <c r="C585" s="380" t="s">
        <v>1063</v>
      </c>
      <c r="D585" s="354"/>
      <c r="E585" s="1003"/>
    </row>
    <row r="586" spans="1:5" s="54" customFormat="1" hidden="1" x14ac:dyDescent="0.2">
      <c r="A586" s="364">
        <v>249</v>
      </c>
      <c r="B586" s="353" t="s">
        <v>103</v>
      </c>
      <c r="C586" s="380" t="s">
        <v>1063</v>
      </c>
      <c r="D586" s="354"/>
      <c r="E586" s="1003"/>
    </row>
    <row r="587" spans="1:5" ht="25.5" x14ac:dyDescent="0.2">
      <c r="A587" s="362">
        <v>250</v>
      </c>
      <c r="B587" s="152" t="s">
        <v>1478</v>
      </c>
      <c r="C587" s="247" t="s">
        <v>1064</v>
      </c>
      <c r="D587" s="346"/>
      <c r="E587" s="950"/>
    </row>
    <row r="588" spans="1:5" s="54" customFormat="1" ht="25.5" hidden="1" x14ac:dyDescent="0.2">
      <c r="A588" s="364">
        <v>251</v>
      </c>
      <c r="B588" s="353" t="s">
        <v>992</v>
      </c>
      <c r="C588" s="380" t="s">
        <v>1064</v>
      </c>
      <c r="D588" s="354"/>
      <c r="E588" s="1003"/>
    </row>
    <row r="589" spans="1:5" ht="25.5" x14ac:dyDescent="0.2">
      <c r="A589" s="362">
        <v>252</v>
      </c>
      <c r="B589" s="152" t="s">
        <v>1637</v>
      </c>
      <c r="C589" s="247" t="s">
        <v>1065</v>
      </c>
      <c r="D589" s="150"/>
      <c r="E589" s="384"/>
    </row>
    <row r="590" spans="1:5" s="54" customFormat="1" hidden="1" x14ac:dyDescent="0.2">
      <c r="A590" s="364">
        <v>253</v>
      </c>
      <c r="B590" s="353" t="s">
        <v>594</v>
      </c>
      <c r="C590" s="380" t="s">
        <v>1065</v>
      </c>
      <c r="D590" s="354"/>
      <c r="E590" s="1003"/>
    </row>
    <row r="591" spans="1:5" s="54" customFormat="1" hidden="1" x14ac:dyDescent="0.2">
      <c r="A591" s="364">
        <v>254</v>
      </c>
      <c r="B591" s="353" t="s">
        <v>596</v>
      </c>
      <c r="C591" s="380" t="s">
        <v>1065</v>
      </c>
      <c r="D591" s="354"/>
      <c r="E591" s="1003"/>
    </row>
    <row r="592" spans="1:5" s="54" customFormat="1" hidden="1" x14ac:dyDescent="0.2">
      <c r="A592" s="364">
        <v>255</v>
      </c>
      <c r="B592" s="353" t="s">
        <v>598</v>
      </c>
      <c r="C592" s="380" t="s">
        <v>1065</v>
      </c>
      <c r="D592" s="354"/>
      <c r="E592" s="1003"/>
    </row>
    <row r="593" spans="1:5" s="54" customFormat="1" hidden="1" x14ac:dyDescent="0.2">
      <c r="A593" s="364">
        <v>256</v>
      </c>
      <c r="B593" s="353" t="s">
        <v>600</v>
      </c>
      <c r="C593" s="380" t="s">
        <v>1065</v>
      </c>
      <c r="D593" s="354"/>
      <c r="E593" s="1003"/>
    </row>
    <row r="594" spans="1:5" s="54" customFormat="1" hidden="1" x14ac:dyDescent="0.2">
      <c r="A594" s="364">
        <v>257</v>
      </c>
      <c r="B594" s="353" t="s">
        <v>602</v>
      </c>
      <c r="C594" s="380" t="s">
        <v>1065</v>
      </c>
      <c r="D594" s="354"/>
      <c r="E594" s="1003"/>
    </row>
    <row r="595" spans="1:5" s="54" customFormat="1" hidden="1" x14ac:dyDescent="0.2">
      <c r="A595" s="364">
        <v>258</v>
      </c>
      <c r="B595" s="353" t="s">
        <v>604</v>
      </c>
      <c r="C595" s="380" t="s">
        <v>1065</v>
      </c>
      <c r="D595" s="354"/>
      <c r="E595" s="1003"/>
    </row>
    <row r="596" spans="1:5" s="54" customFormat="1" hidden="1" x14ac:dyDescent="0.2">
      <c r="A596" s="364">
        <v>259</v>
      </c>
      <c r="B596" s="353" t="s">
        <v>606</v>
      </c>
      <c r="C596" s="380" t="s">
        <v>1065</v>
      </c>
      <c r="D596" s="354"/>
      <c r="E596" s="1003"/>
    </row>
    <row r="597" spans="1:5" s="54" customFormat="1" hidden="1" x14ac:dyDescent="0.2">
      <c r="A597" s="364">
        <v>260</v>
      </c>
      <c r="B597" s="353" t="s">
        <v>608</v>
      </c>
      <c r="C597" s="380" t="s">
        <v>1065</v>
      </c>
      <c r="D597" s="354"/>
      <c r="E597" s="1003"/>
    </row>
    <row r="598" spans="1:5" s="54" customFormat="1" hidden="1" x14ac:dyDescent="0.2">
      <c r="A598" s="364">
        <v>261</v>
      </c>
      <c r="B598" s="353" t="s">
        <v>610</v>
      </c>
      <c r="C598" s="380" t="s">
        <v>1065</v>
      </c>
      <c r="D598" s="354"/>
      <c r="E598" s="1003"/>
    </row>
    <row r="599" spans="1:5" s="54" customFormat="1" hidden="1" x14ac:dyDescent="0.2">
      <c r="A599" s="364">
        <v>262</v>
      </c>
      <c r="B599" s="353" t="s">
        <v>612</v>
      </c>
      <c r="C599" s="380" t="s">
        <v>1065</v>
      </c>
      <c r="D599" s="354"/>
      <c r="E599" s="1003"/>
    </row>
    <row r="600" spans="1:5" s="54" customFormat="1" hidden="1" x14ac:dyDescent="0.2">
      <c r="A600" s="364">
        <v>263</v>
      </c>
      <c r="B600" s="353" t="s">
        <v>614</v>
      </c>
      <c r="C600" s="380" t="s">
        <v>1065</v>
      </c>
      <c r="D600" s="354"/>
      <c r="E600" s="1003"/>
    </row>
    <row r="601" spans="1:5" x14ac:dyDescent="0.2">
      <c r="A601" s="362">
        <v>264</v>
      </c>
      <c r="B601" s="152" t="s">
        <v>1066</v>
      </c>
      <c r="C601" s="247" t="s">
        <v>1067</v>
      </c>
      <c r="D601" s="346"/>
      <c r="E601" s="950"/>
    </row>
    <row r="602" spans="1:5" x14ac:dyDescent="0.2">
      <c r="A602" s="362">
        <v>265</v>
      </c>
      <c r="B602" s="152" t="s">
        <v>1068</v>
      </c>
      <c r="C602" s="247" t="s">
        <v>1069</v>
      </c>
      <c r="D602" s="346"/>
      <c r="E602" s="950"/>
    </row>
    <row r="603" spans="1:5" x14ac:dyDescent="0.2">
      <c r="A603" s="362">
        <v>266</v>
      </c>
      <c r="B603" s="152" t="s">
        <v>1480</v>
      </c>
      <c r="C603" s="247" t="s">
        <v>1070</v>
      </c>
      <c r="D603" s="150"/>
      <c r="E603" s="384"/>
    </row>
    <row r="604" spans="1:5" s="54" customFormat="1" hidden="1" x14ac:dyDescent="0.2">
      <c r="A604" s="364">
        <v>267</v>
      </c>
      <c r="B604" s="353" t="s">
        <v>594</v>
      </c>
      <c r="C604" s="246" t="s">
        <v>1070</v>
      </c>
      <c r="D604" s="354"/>
      <c r="E604" s="1003"/>
    </row>
    <row r="605" spans="1:5" s="54" customFormat="1" hidden="1" x14ac:dyDescent="0.2">
      <c r="A605" s="364">
        <v>268</v>
      </c>
      <c r="B605" s="353" t="s">
        <v>596</v>
      </c>
      <c r="C605" s="246" t="s">
        <v>1070</v>
      </c>
      <c r="D605" s="354"/>
      <c r="E605" s="1003"/>
    </row>
    <row r="606" spans="1:5" s="54" customFormat="1" hidden="1" x14ac:dyDescent="0.2">
      <c r="A606" s="364">
        <v>269</v>
      </c>
      <c r="B606" s="353" t="s">
        <v>598</v>
      </c>
      <c r="C606" s="246" t="s">
        <v>1070</v>
      </c>
      <c r="D606" s="354"/>
      <c r="E606" s="1003"/>
    </row>
    <row r="607" spans="1:5" s="54" customFormat="1" hidden="1" x14ac:dyDescent="0.2">
      <c r="A607" s="364">
        <v>270</v>
      </c>
      <c r="B607" s="353" t="s">
        <v>600</v>
      </c>
      <c r="C607" s="246" t="s">
        <v>1070</v>
      </c>
      <c r="D607" s="354"/>
      <c r="E607" s="1003"/>
    </row>
    <row r="608" spans="1:5" s="54" customFormat="1" hidden="1" x14ac:dyDescent="0.2">
      <c r="A608" s="364">
        <v>271</v>
      </c>
      <c r="B608" s="353" t="s">
        <v>602</v>
      </c>
      <c r="C608" s="246" t="s">
        <v>1070</v>
      </c>
      <c r="D608" s="354"/>
      <c r="E608" s="1004"/>
    </row>
    <row r="609" spans="1:5" s="54" customFormat="1" hidden="1" x14ac:dyDescent="0.2">
      <c r="A609" s="364">
        <v>272</v>
      </c>
      <c r="B609" s="353" t="s">
        <v>604</v>
      </c>
      <c r="C609" s="246" t="s">
        <v>1070</v>
      </c>
      <c r="D609" s="354"/>
      <c r="E609" s="1003"/>
    </row>
    <row r="610" spans="1:5" s="54" customFormat="1" hidden="1" x14ac:dyDescent="0.2">
      <c r="A610" s="364">
        <v>273</v>
      </c>
      <c r="B610" s="353" t="s">
        <v>606</v>
      </c>
      <c r="C610" s="246" t="s">
        <v>1070</v>
      </c>
      <c r="D610" s="354"/>
      <c r="E610" s="1003"/>
    </row>
    <row r="611" spans="1:5" s="54" customFormat="1" hidden="1" x14ac:dyDescent="0.2">
      <c r="A611" s="364">
        <v>274</v>
      </c>
      <c r="B611" s="353" t="s">
        <v>608</v>
      </c>
      <c r="C611" s="246" t="s">
        <v>1070</v>
      </c>
      <c r="D611" s="354"/>
      <c r="E611" s="1003"/>
    </row>
    <row r="612" spans="1:5" s="54" customFormat="1" hidden="1" x14ac:dyDescent="0.2">
      <c r="A612" s="364">
        <v>275</v>
      </c>
      <c r="B612" s="353" t="s">
        <v>612</v>
      </c>
      <c r="C612" s="246" t="s">
        <v>1070</v>
      </c>
      <c r="D612" s="354"/>
      <c r="E612" s="1003"/>
    </row>
    <row r="613" spans="1:5" s="54" customFormat="1" hidden="1" x14ac:dyDescent="0.2">
      <c r="A613" s="364">
        <v>276</v>
      </c>
      <c r="B613" s="353" t="s">
        <v>614</v>
      </c>
      <c r="C613" s="246" t="s">
        <v>1070</v>
      </c>
      <c r="D613" s="354"/>
      <c r="E613" s="1003"/>
    </row>
    <row r="614" spans="1:5" ht="27" customHeight="1" thickBot="1" x14ac:dyDescent="0.25">
      <c r="A614" s="369">
        <v>277</v>
      </c>
      <c r="B614" s="370" t="s">
        <v>1650</v>
      </c>
      <c r="C614" s="370" t="s">
        <v>1071</v>
      </c>
      <c r="D614" s="371">
        <v>0</v>
      </c>
      <c r="E614" s="372">
        <v>0</v>
      </c>
    </row>
    <row r="615" spans="1:5" s="172" customFormat="1" ht="14.25" thickTop="1" thickBot="1" x14ac:dyDescent="0.25">
      <c r="A615" s="92"/>
      <c r="B615" s="93"/>
      <c r="C615" s="94"/>
      <c r="D615" s="186"/>
      <c r="E615" s="186"/>
    </row>
    <row r="616" spans="1:5" ht="27" customHeight="1" thickTop="1" thickBot="1" x14ac:dyDescent="0.25">
      <c r="A616" s="520"/>
      <c r="B616" s="521" t="s">
        <v>52</v>
      </c>
      <c r="C616" s="521" t="s">
        <v>1072</v>
      </c>
      <c r="D616" s="522">
        <f>SUM(D349,D351,D391,D463,D536,D545,D551,D614)</f>
        <v>51757738</v>
      </c>
      <c r="E616" s="523">
        <f>SUM(E349,E351,E391,E463,E536,E545,E551,E614)</f>
        <v>60291380</v>
      </c>
    </row>
    <row r="617" spans="1:5" s="172" customFormat="1" ht="14.25" thickTop="1" thickBot="1" x14ac:dyDescent="0.25">
      <c r="A617" s="92"/>
      <c r="B617" s="93"/>
      <c r="C617" s="94"/>
      <c r="D617" s="183"/>
      <c r="E617" s="191"/>
    </row>
    <row r="618" spans="1:5" ht="13.5" thickTop="1" x14ac:dyDescent="0.2">
      <c r="A618" s="983" t="s">
        <v>1073</v>
      </c>
      <c r="B618" s="984" t="s">
        <v>1616</v>
      </c>
      <c r="C618" s="915" t="s">
        <v>1075</v>
      </c>
      <c r="D618" s="985"/>
      <c r="E618" s="1005"/>
    </row>
    <row r="619" spans="1:5" hidden="1" x14ac:dyDescent="0.2">
      <c r="A619" s="987" t="s">
        <v>1076</v>
      </c>
      <c r="B619" s="349" t="s">
        <v>1077</v>
      </c>
      <c r="C619" s="27" t="s">
        <v>1075</v>
      </c>
      <c r="D619" s="350"/>
      <c r="E619" s="972"/>
    </row>
    <row r="620" spans="1:5" x14ac:dyDescent="0.2">
      <c r="A620" s="987" t="s">
        <v>1078</v>
      </c>
      <c r="B620" s="349" t="s">
        <v>1079</v>
      </c>
      <c r="C620" s="27" t="s">
        <v>1080</v>
      </c>
      <c r="D620" s="350"/>
      <c r="E620" s="972"/>
    </row>
    <row r="621" spans="1:5" x14ac:dyDescent="0.2">
      <c r="A621" s="987" t="s">
        <v>1081</v>
      </c>
      <c r="B621" s="349" t="s">
        <v>1617</v>
      </c>
      <c r="C621" s="27" t="s">
        <v>1083</v>
      </c>
      <c r="D621" s="350"/>
      <c r="E621" s="972"/>
    </row>
    <row r="622" spans="1:5" hidden="1" x14ac:dyDescent="0.2">
      <c r="A622" s="987" t="s">
        <v>1084</v>
      </c>
      <c r="B622" s="349" t="s">
        <v>1077</v>
      </c>
      <c r="C622" s="27" t="s">
        <v>1085</v>
      </c>
      <c r="D622" s="350"/>
      <c r="E622" s="972"/>
    </row>
    <row r="623" spans="1:5" x14ac:dyDescent="0.2">
      <c r="A623" s="987" t="s">
        <v>1086</v>
      </c>
      <c r="B623" s="349" t="s">
        <v>1618</v>
      </c>
      <c r="C623" s="27" t="s">
        <v>1088</v>
      </c>
      <c r="D623" s="328"/>
      <c r="E623" s="933"/>
    </row>
    <row r="624" spans="1:5" hidden="1" x14ac:dyDescent="0.2">
      <c r="A624" s="987" t="s">
        <v>1089</v>
      </c>
      <c r="B624" s="349" t="s">
        <v>1090</v>
      </c>
      <c r="C624" s="27" t="s">
        <v>1091</v>
      </c>
      <c r="D624" s="350"/>
      <c r="E624" s="972"/>
    </row>
    <row r="625" spans="1:5" hidden="1" x14ac:dyDescent="0.2">
      <c r="A625" s="987" t="s">
        <v>1092</v>
      </c>
      <c r="B625" s="349" t="s">
        <v>1093</v>
      </c>
      <c r="C625" s="27" t="s">
        <v>1091</v>
      </c>
      <c r="D625" s="350"/>
      <c r="E625" s="972"/>
    </row>
    <row r="626" spans="1:5" hidden="1" x14ac:dyDescent="0.2">
      <c r="A626" s="987" t="s">
        <v>1094</v>
      </c>
      <c r="B626" s="349" t="s">
        <v>1095</v>
      </c>
      <c r="C626" s="27" t="s">
        <v>1091</v>
      </c>
      <c r="D626" s="350"/>
      <c r="E626" s="972"/>
    </row>
    <row r="627" spans="1:5" hidden="1" x14ac:dyDescent="0.2">
      <c r="A627" s="987" t="s">
        <v>756</v>
      </c>
      <c r="B627" s="349" t="s">
        <v>1096</v>
      </c>
      <c r="C627" s="27" t="s">
        <v>1097</v>
      </c>
      <c r="D627" s="350"/>
      <c r="E627" s="972"/>
    </row>
    <row r="628" spans="1:5" hidden="1" x14ac:dyDescent="0.2">
      <c r="A628" s="987" t="s">
        <v>75</v>
      </c>
      <c r="B628" s="349" t="s">
        <v>1098</v>
      </c>
      <c r="C628" s="27" t="s">
        <v>1099</v>
      </c>
      <c r="D628" s="350"/>
      <c r="E628" s="972"/>
    </row>
    <row r="629" spans="1:5" hidden="1" x14ac:dyDescent="0.2">
      <c r="A629" s="987" t="s">
        <v>78</v>
      </c>
      <c r="B629" s="349" t="s">
        <v>1100</v>
      </c>
      <c r="C629" s="27" t="s">
        <v>1101</v>
      </c>
      <c r="D629" s="350"/>
      <c r="E629" s="972"/>
    </row>
    <row r="630" spans="1:5" hidden="1" x14ac:dyDescent="0.2">
      <c r="A630" s="987" t="s">
        <v>81</v>
      </c>
      <c r="B630" s="349" t="s">
        <v>1077</v>
      </c>
      <c r="C630" s="27" t="s">
        <v>1101</v>
      </c>
      <c r="D630" s="350"/>
      <c r="E630" s="972"/>
    </row>
    <row r="631" spans="1:5" hidden="1" x14ac:dyDescent="0.2">
      <c r="A631" s="987" t="s">
        <v>84</v>
      </c>
      <c r="B631" s="349" t="s">
        <v>1093</v>
      </c>
      <c r="C631" s="27" t="s">
        <v>1101</v>
      </c>
      <c r="D631" s="350"/>
      <c r="E631" s="972"/>
    </row>
    <row r="632" spans="1:5" hidden="1" x14ac:dyDescent="0.2">
      <c r="A632" s="987" t="s">
        <v>87</v>
      </c>
      <c r="B632" s="349" t="s">
        <v>1095</v>
      </c>
      <c r="C632" s="27" t="s">
        <v>1101</v>
      </c>
      <c r="D632" s="350"/>
      <c r="E632" s="972"/>
    </row>
    <row r="633" spans="1:5" hidden="1" x14ac:dyDescent="0.2">
      <c r="A633" s="987" t="s">
        <v>90</v>
      </c>
      <c r="B633" s="349" t="s">
        <v>1102</v>
      </c>
      <c r="C633" s="27" t="s">
        <v>1103</v>
      </c>
      <c r="D633" s="350"/>
      <c r="E633" s="972"/>
    </row>
    <row r="634" spans="1:5" hidden="1" x14ac:dyDescent="0.2">
      <c r="A634" s="987" t="s">
        <v>93</v>
      </c>
      <c r="B634" s="349" t="s">
        <v>1104</v>
      </c>
      <c r="C634" s="27" t="s">
        <v>1105</v>
      </c>
      <c r="D634" s="350"/>
      <c r="E634" s="972"/>
    </row>
    <row r="635" spans="1:5" hidden="1" x14ac:dyDescent="0.2">
      <c r="A635" s="987" t="s">
        <v>96</v>
      </c>
      <c r="B635" s="349" t="s">
        <v>1077</v>
      </c>
      <c r="C635" s="27" t="s">
        <v>1105</v>
      </c>
      <c r="D635" s="350"/>
      <c r="E635" s="972"/>
    </row>
    <row r="636" spans="1:5" x14ac:dyDescent="0.2">
      <c r="A636" s="987" t="s">
        <v>99</v>
      </c>
      <c r="B636" s="349" t="s">
        <v>1635</v>
      </c>
      <c r="C636" s="27" t="s">
        <v>1107</v>
      </c>
      <c r="D636" s="328"/>
      <c r="E636" s="933"/>
    </row>
    <row r="637" spans="1:5" x14ac:dyDescent="0.2">
      <c r="A637" s="987" t="s">
        <v>102</v>
      </c>
      <c r="B637" s="349" t="s">
        <v>1108</v>
      </c>
      <c r="C637" s="27" t="s">
        <v>1109</v>
      </c>
      <c r="D637" s="351"/>
      <c r="E637" s="972"/>
    </row>
    <row r="638" spans="1:5" x14ac:dyDescent="0.2">
      <c r="A638" s="987" t="s">
        <v>1110</v>
      </c>
      <c r="B638" s="349" t="s">
        <v>1111</v>
      </c>
      <c r="C638" s="27" t="s">
        <v>1112</v>
      </c>
      <c r="D638" s="350"/>
      <c r="E638" s="972"/>
    </row>
    <row r="639" spans="1:5" x14ac:dyDescent="0.2">
      <c r="A639" s="987" t="s">
        <v>107</v>
      </c>
      <c r="B639" s="349" t="s">
        <v>1113</v>
      </c>
      <c r="C639" s="27" t="s">
        <v>1114</v>
      </c>
      <c r="D639" s="350"/>
      <c r="E639" s="972"/>
    </row>
    <row r="640" spans="1:5" x14ac:dyDescent="0.2">
      <c r="A640" s="987" t="s">
        <v>109</v>
      </c>
      <c r="B640" s="349" t="s">
        <v>1115</v>
      </c>
      <c r="C640" s="27" t="s">
        <v>1116</v>
      </c>
      <c r="D640" s="350"/>
      <c r="E640" s="972"/>
    </row>
    <row r="641" spans="1:5" x14ac:dyDescent="0.2">
      <c r="A641" s="987" t="s">
        <v>111</v>
      </c>
      <c r="B641" s="349" t="s">
        <v>1117</v>
      </c>
      <c r="C641" s="27" t="s">
        <v>1118</v>
      </c>
      <c r="D641" s="350"/>
      <c r="E641" s="972"/>
    </row>
    <row r="642" spans="1:5" x14ac:dyDescent="0.2">
      <c r="A642" s="987" t="s">
        <v>113</v>
      </c>
      <c r="B642" s="349" t="s">
        <v>1119</v>
      </c>
      <c r="C642" s="27" t="s">
        <v>1120</v>
      </c>
      <c r="D642" s="350"/>
      <c r="E642" s="972"/>
    </row>
    <row r="643" spans="1:5" hidden="1" x14ac:dyDescent="0.2">
      <c r="A643" s="987" t="s">
        <v>115</v>
      </c>
      <c r="B643" s="349" t="s">
        <v>1121</v>
      </c>
      <c r="C643" s="27" t="s">
        <v>1122</v>
      </c>
      <c r="D643" s="350"/>
      <c r="E643" s="972"/>
    </row>
    <row r="644" spans="1:5" hidden="1" x14ac:dyDescent="0.2">
      <c r="A644" s="987" t="s">
        <v>117</v>
      </c>
      <c r="B644" s="349" t="s">
        <v>1123</v>
      </c>
      <c r="C644" s="27" t="s">
        <v>1124</v>
      </c>
      <c r="D644" s="350"/>
      <c r="E644" s="972"/>
    </row>
    <row r="645" spans="1:5" x14ac:dyDescent="0.2">
      <c r="A645" s="987" t="s">
        <v>119</v>
      </c>
      <c r="B645" s="349" t="s">
        <v>1619</v>
      </c>
      <c r="C645" s="27" t="s">
        <v>1126</v>
      </c>
      <c r="D645" s="328"/>
      <c r="E645" s="933"/>
    </row>
    <row r="646" spans="1:5" x14ac:dyDescent="0.2">
      <c r="A646" s="517" t="s">
        <v>121</v>
      </c>
      <c r="B646" s="323" t="s">
        <v>1482</v>
      </c>
      <c r="C646" s="149" t="s">
        <v>1128</v>
      </c>
      <c r="D646" s="153">
        <v>0</v>
      </c>
      <c r="E646" s="1001"/>
    </row>
    <row r="647" spans="1:5" x14ac:dyDescent="0.2">
      <c r="A647" s="987" t="s">
        <v>123</v>
      </c>
      <c r="B647" s="349" t="s">
        <v>1129</v>
      </c>
      <c r="C647" s="27" t="s">
        <v>1130</v>
      </c>
      <c r="D647" s="350"/>
      <c r="E647" s="972"/>
    </row>
    <row r="648" spans="1:5" x14ac:dyDescent="0.2">
      <c r="A648" s="987" t="s">
        <v>125</v>
      </c>
      <c r="B648" s="349" t="s">
        <v>1131</v>
      </c>
      <c r="C648" s="27" t="s">
        <v>1132</v>
      </c>
      <c r="D648" s="350"/>
      <c r="E648" s="972"/>
    </row>
    <row r="649" spans="1:5" x14ac:dyDescent="0.2">
      <c r="A649" s="987" t="s">
        <v>793</v>
      </c>
      <c r="B649" s="349" t="s">
        <v>1620</v>
      </c>
      <c r="C649" s="27" t="s">
        <v>1134</v>
      </c>
      <c r="D649" s="350"/>
      <c r="E649" s="972"/>
    </row>
    <row r="650" spans="1:5" x14ac:dyDescent="0.2">
      <c r="A650" s="987" t="s">
        <v>129</v>
      </c>
      <c r="B650" s="349" t="s">
        <v>1077</v>
      </c>
      <c r="C650" s="27" t="s">
        <v>1134</v>
      </c>
      <c r="D650" s="350"/>
      <c r="E650" s="972"/>
    </row>
    <row r="651" spans="1:5" ht="25.5" x14ac:dyDescent="0.2">
      <c r="A651" s="987" t="s">
        <v>131</v>
      </c>
      <c r="B651" s="349" t="s">
        <v>1135</v>
      </c>
      <c r="C651" s="27" t="s">
        <v>1136</v>
      </c>
      <c r="D651" s="350"/>
      <c r="E651" s="972"/>
    </row>
    <row r="652" spans="1:5" x14ac:dyDescent="0.2">
      <c r="A652" s="987" t="s">
        <v>133</v>
      </c>
      <c r="B652" s="349" t="s">
        <v>1621</v>
      </c>
      <c r="C652" s="27" t="s">
        <v>1138</v>
      </c>
      <c r="D652" s="350"/>
      <c r="E652" s="972"/>
    </row>
    <row r="653" spans="1:5" x14ac:dyDescent="0.2">
      <c r="A653" s="987" t="s">
        <v>135</v>
      </c>
      <c r="B653" s="349" t="s">
        <v>1077</v>
      </c>
      <c r="C653" s="27" t="s">
        <v>1138</v>
      </c>
      <c r="D653" s="350"/>
      <c r="E653" s="972"/>
    </row>
    <row r="654" spans="1:5" x14ac:dyDescent="0.2">
      <c r="A654" s="517" t="s">
        <v>137</v>
      </c>
      <c r="B654" s="323" t="s">
        <v>1483</v>
      </c>
      <c r="C654" s="149" t="s">
        <v>1140</v>
      </c>
      <c r="D654" s="153"/>
      <c r="E654" s="941"/>
    </row>
    <row r="655" spans="1:5" x14ac:dyDescent="0.2">
      <c r="A655" s="517" t="s">
        <v>142</v>
      </c>
      <c r="B655" s="323" t="s">
        <v>1141</v>
      </c>
      <c r="C655" s="149" t="s">
        <v>1142</v>
      </c>
      <c r="D655" s="346"/>
      <c r="E655" s="1001"/>
    </row>
    <row r="656" spans="1:5" x14ac:dyDescent="0.2">
      <c r="A656" s="517" t="s">
        <v>144</v>
      </c>
      <c r="B656" s="323" t="s">
        <v>1143</v>
      </c>
      <c r="C656" s="149" t="s">
        <v>1144</v>
      </c>
      <c r="D656" s="346"/>
      <c r="E656" s="1001"/>
    </row>
    <row r="657" spans="1:5" s="181" customFormat="1" ht="27.75" customHeight="1" thickBot="1" x14ac:dyDescent="0.25">
      <c r="A657" s="519" t="s">
        <v>146</v>
      </c>
      <c r="B657" s="411" t="s">
        <v>1659</v>
      </c>
      <c r="C657" s="370" t="s">
        <v>1146</v>
      </c>
      <c r="D657" s="371">
        <v>0</v>
      </c>
      <c r="E657" s="372">
        <v>0</v>
      </c>
    </row>
    <row r="658" spans="1:5" s="172" customFormat="1" ht="14.25" thickTop="1" thickBot="1" x14ac:dyDescent="0.25">
      <c r="A658" s="92"/>
      <c r="B658" s="93"/>
      <c r="C658" s="94"/>
      <c r="D658" s="183"/>
      <c r="E658" s="191"/>
    </row>
    <row r="659" spans="1:5" ht="27.75" customHeight="1" thickTop="1" thickBot="1" x14ac:dyDescent="0.25">
      <c r="A659" s="520">
        <v>278</v>
      </c>
      <c r="B659" s="521" t="s">
        <v>1484</v>
      </c>
      <c r="C659" s="521" t="s">
        <v>1147</v>
      </c>
      <c r="D659" s="522">
        <f>SUM(D616+D657)</f>
        <v>51757738</v>
      </c>
      <c r="E659" s="523">
        <f>SUM(E616+E657)</f>
        <v>60291380</v>
      </c>
    </row>
    <row r="660" spans="1:5" ht="13.5" thickTop="1" x14ac:dyDescent="0.2"/>
    <row r="661" spans="1:5" x14ac:dyDescent="0.2">
      <c r="E661" s="1065">
        <f>E328-E659</f>
        <v>0</v>
      </c>
    </row>
  </sheetData>
  <mergeCells count="1">
    <mergeCell ref="A1:E1"/>
  </mergeCells>
  <pageMargins left="0.23622047244094491" right="0.23622047244094491" top="0.19685039370078741" bottom="0.15748031496062992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23</vt:i4>
      </vt:variant>
    </vt:vector>
  </HeadingPairs>
  <TitlesOfParts>
    <vt:vector size="45" baseType="lpstr">
      <vt:lpstr>01 Mérleg</vt:lpstr>
      <vt:lpstr>02 BE ÖSSZ</vt:lpstr>
      <vt:lpstr>03 KI ÖSSZ</vt:lpstr>
      <vt:lpstr>04 felhalmozási források</vt:lpstr>
      <vt:lpstr>05 létszám</vt:lpstr>
      <vt:lpstr>Önkorm.</vt:lpstr>
      <vt:lpstr>Polg. Hiv.</vt:lpstr>
      <vt:lpstr>Óvoda</vt:lpstr>
      <vt:lpstr>Műv. Ház</vt:lpstr>
      <vt:lpstr>tartalékok</vt:lpstr>
      <vt:lpstr>06 Közvetett tám</vt:lpstr>
      <vt:lpstr>07 KÖZÉPTÁVÚ</vt:lpstr>
      <vt:lpstr>08 Vagyonkimutatás</vt:lpstr>
      <vt:lpstr>09 pénzkészlet</vt:lpstr>
      <vt:lpstr>10 önk.maradv.</vt:lpstr>
      <vt:lpstr>11 PH.maradv.</vt:lpstr>
      <vt:lpstr>12 Ovi.maradv.</vt:lpstr>
      <vt:lpstr>13 Művház.maradv.</vt:lpstr>
      <vt:lpstr>14 összevont maradvány</vt:lpstr>
      <vt:lpstr>15 önk-i gt</vt:lpstr>
      <vt:lpstr>16 feladat</vt:lpstr>
      <vt:lpstr>bérek</vt:lpstr>
      <vt:lpstr>'02 BE ÖSSZ'!Nyomtatási_cím</vt:lpstr>
      <vt:lpstr>'03 KI ÖSSZ'!Nyomtatási_cím</vt:lpstr>
      <vt:lpstr>'08 Vagyonkimutatás'!Nyomtatási_cím</vt:lpstr>
      <vt:lpstr>bérek!Nyomtatási_cím</vt:lpstr>
      <vt:lpstr>Önkorm.!Nyomtatási_cím</vt:lpstr>
      <vt:lpstr>tartalékok!Nyomtatási_cím</vt:lpstr>
      <vt:lpstr>'01 Mérleg'!Nyomtatási_terület</vt:lpstr>
      <vt:lpstr>'02 BE ÖSSZ'!Nyomtatási_terület</vt:lpstr>
      <vt:lpstr>'03 KI ÖSSZ'!Nyomtatási_terület</vt:lpstr>
      <vt:lpstr>'04 felhalmozási források'!Nyomtatási_terület</vt:lpstr>
      <vt:lpstr>'05 létszám'!Nyomtatási_terület</vt:lpstr>
      <vt:lpstr>'06 Közvetett tám'!Nyomtatási_terület</vt:lpstr>
      <vt:lpstr>'07 KÖZÉPTÁVÚ'!Nyomtatási_terület</vt:lpstr>
      <vt:lpstr>'08 Vagyonkimutatás'!Nyomtatási_terület</vt:lpstr>
      <vt:lpstr>'09 pénzkészlet'!Nyomtatási_terület</vt:lpstr>
      <vt:lpstr>'10 önk.maradv.'!Nyomtatási_terület</vt:lpstr>
      <vt:lpstr>'11 PH.maradv.'!Nyomtatási_terület</vt:lpstr>
      <vt:lpstr>'12 Ovi.maradv.'!Nyomtatási_terület</vt:lpstr>
      <vt:lpstr>'13 Művház.maradv.'!Nyomtatási_terület</vt:lpstr>
      <vt:lpstr>'16 feladat'!Nyomtatási_terület</vt:lpstr>
      <vt:lpstr>bérek!Nyomtatási_terület</vt:lpstr>
      <vt:lpstr>Önkorm.!Nyomtatási_terület</vt:lpstr>
      <vt:lpstr>tartalékok!Nyomtatási_terület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Jegyző Páty</dc:creator>
  <cp:keywords/>
  <dc:description/>
  <cp:lastModifiedBy>Báldogi Éva</cp:lastModifiedBy>
  <cp:revision>1</cp:revision>
  <cp:lastPrinted>2017-05-16T06:36:21Z</cp:lastPrinted>
  <dcterms:created xsi:type="dcterms:W3CDTF">2016-09-23T20:40:20Z</dcterms:created>
  <dcterms:modified xsi:type="dcterms:W3CDTF">2017-05-23T09:42:32Z</dcterms:modified>
  <cp:category/>
  <cp:contentStatus/>
</cp:coreProperties>
</file>