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7020" windowHeight="7760"/>
  </bookViews>
  <sheets>
    <sheet name="Munka1" sheetId="1" r:id="rId1"/>
  </sheets>
  <calcPr calcId="144525"/>
</workbook>
</file>

<file path=xl/calcChain.xml><?xml version="1.0" encoding="utf-8"?>
<calcChain xmlns="http://schemas.openxmlformats.org/spreadsheetml/2006/main">
  <c r="P23" i="1"/>
  <c r="O20" l="1"/>
  <c r="I20"/>
  <c r="K20"/>
  <c r="M20"/>
  <c r="G20"/>
  <c r="O18"/>
  <c r="N18"/>
  <c r="M18"/>
  <c r="L18"/>
  <c r="K18"/>
  <c r="J18"/>
  <c r="I18"/>
  <c r="H18"/>
  <c r="G18"/>
  <c r="F18"/>
  <c r="O17"/>
  <c r="N17"/>
  <c r="M17"/>
  <c r="L17"/>
  <c r="K17"/>
  <c r="J17"/>
  <c r="I17"/>
  <c r="H17"/>
  <c r="G17"/>
  <c r="F17"/>
  <c r="J7"/>
  <c r="I7"/>
  <c r="L6"/>
  <c r="O4"/>
  <c r="N4"/>
  <c r="M4"/>
  <c r="L4"/>
  <c r="K4"/>
  <c r="J4"/>
  <c r="I4"/>
  <c r="H4"/>
  <c r="P22" l="1"/>
  <c r="P19"/>
  <c r="P18"/>
  <c r="P17"/>
  <c r="P6"/>
  <c r="F6"/>
  <c r="P12"/>
  <c r="P7"/>
  <c r="E7"/>
  <c r="P5"/>
  <c r="P28" l="1"/>
  <c r="P29" s="1"/>
  <c r="P30" s="1"/>
  <c r="P14"/>
  <c r="P15" s="1"/>
  <c r="P27" l="1"/>
  <c r="D20" l="1"/>
  <c r="P9"/>
  <c r="P10" s="1"/>
  <c r="E18" l="1"/>
  <c r="D18"/>
  <c r="G10" l="1"/>
  <c r="H10"/>
  <c r="I10"/>
  <c r="J10"/>
  <c r="K10"/>
  <c r="L10"/>
  <c r="M10"/>
  <c r="N10"/>
  <c r="O10"/>
  <c r="D15"/>
  <c r="E15"/>
  <c r="F15"/>
  <c r="G15"/>
  <c r="H15"/>
  <c r="I15"/>
  <c r="J15"/>
  <c r="K15"/>
  <c r="L15"/>
  <c r="M15"/>
  <c r="N15"/>
  <c r="O15"/>
  <c r="D29"/>
  <c r="E29"/>
  <c r="F29"/>
  <c r="H29"/>
  <c r="I29"/>
  <c r="J29"/>
  <c r="K29"/>
  <c r="L29"/>
  <c r="M29"/>
  <c r="N29"/>
  <c r="O29"/>
  <c r="D23"/>
  <c r="E23"/>
  <c r="F23"/>
  <c r="G23"/>
  <c r="H23"/>
  <c r="H30" s="1"/>
  <c r="I23"/>
  <c r="J23"/>
  <c r="K23"/>
  <c r="L23"/>
  <c r="M23"/>
  <c r="N23"/>
  <c r="O23"/>
  <c r="N30" l="1"/>
  <c r="M30"/>
  <c r="K30"/>
  <c r="J30"/>
  <c r="I30"/>
  <c r="E30"/>
  <c r="D30"/>
  <c r="O30"/>
  <c r="L30"/>
  <c r="F30"/>
  <c r="I16"/>
  <c r="O16"/>
  <c r="K16"/>
  <c r="G16"/>
  <c r="N16"/>
  <c r="M16"/>
  <c r="L16"/>
  <c r="J16"/>
  <c r="H16"/>
  <c r="G29" l="1"/>
  <c r="G30" s="1"/>
  <c r="P16"/>
  <c r="E4"/>
  <c r="E10"/>
  <c r="E16" s="1"/>
  <c r="D4"/>
  <c r="D10" s="1"/>
  <c r="D16" s="1"/>
  <c r="F4"/>
  <c r="F10" s="1"/>
  <c r="F16" s="1"/>
</calcChain>
</file>

<file path=xl/sharedStrings.xml><?xml version="1.0" encoding="utf-8"?>
<sst xmlns="http://schemas.openxmlformats.org/spreadsheetml/2006/main" count="64" uniqueCount="51">
  <si>
    <t>Bevételek/Kiadások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</si>
  <si>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</si>
  <si>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</si>
  <si>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</si>
  <si>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</si>
  <si>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</si>
  <si>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</si>
  <si>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</si>
  <si>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</si>
  <si>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</si>
  <si>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</si>
  <si>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</si>
  <si>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</si>
  <si>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</si>
  <si>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1.</t>
  </si>
  <si>
    <t>Önkormányzatok támogatása</t>
  </si>
  <si>
    <t>2.</t>
  </si>
  <si>
    <t>Működési célú tám.álh.belül</t>
  </si>
  <si>
    <t>3.</t>
  </si>
  <si>
    <t>Közhatalmi bevételek</t>
  </si>
  <si>
    <t>4.</t>
  </si>
  <si>
    <t>Működési bevételek</t>
  </si>
  <si>
    <t>5.</t>
  </si>
  <si>
    <t>Működési célra átvett pénzeszköz</t>
  </si>
  <si>
    <t>6.</t>
  </si>
  <si>
    <t>Finanszírozási bevételek</t>
  </si>
  <si>
    <t>Működési bevétel összesen</t>
  </si>
  <si>
    <t>7.</t>
  </si>
  <si>
    <t>Felhalmozási célú tám.áh.belülről</t>
  </si>
  <si>
    <t>8.</t>
  </si>
  <si>
    <t>Felhalmozási saját bevételek</t>
  </si>
  <si>
    <t>9.</t>
  </si>
  <si>
    <t>Felhalmozási c. átvett pénzeszköz</t>
  </si>
  <si>
    <t>10.</t>
  </si>
  <si>
    <t>Felhalmozási bevétel összesen</t>
  </si>
  <si>
    <t>Bevételek összesen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</si>
  <si>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</si>
  <si>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</si>
  <si>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</si>
  <si>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</si>
  <si>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</si>
  <si>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Tartalék</t>
  </si>
  <si>
    <t>Működési kiadások összesen</t>
  </si>
  <si>
    <t>Beruházások</t>
  </si>
  <si>
    <t>Felújítások</t>
  </si>
  <si>
    <t>Finanszírozási kiadások</t>
  </si>
  <si>
    <t>Felhalmozási kiadások összesen</t>
  </si>
  <si>
    <t>Kiadások összesen</t>
  </si>
  <si>
    <t xml:space="preserve">Adatok ezer forintban </t>
  </si>
  <si>
    <t>Egyéb felhalmozási célú kiadások</t>
  </si>
  <si>
    <t>Mezőtúr Város Önkormányzata 2015.  évi módosított előirányzat-felhasználási és likviditási ütemterve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</si>
</sst>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3" fontId="3" fillId="0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3" fontId="10" fillId="0" borderId="2" xfId="1" applyNumberFormat="1" applyFont="1" applyFill="1" applyBorder="1" applyAlignment="1">
      <alignment vertical="center"/>
    </xf>
    <xf numFmtId="3" fontId="11" fillId="0" borderId="2" xfId="1" applyNumberFormat="1" applyFont="1" applyFill="1" applyBorder="1" applyAlignment="1">
      <alignment vertical="center"/>
    </xf>
    <xf numFmtId="3" fontId="11" fillId="0" borderId="4" xfId="1" applyNumberFormat="1" applyFont="1" applyFill="1" applyBorder="1" applyAlignment="1">
      <alignment vertical="center"/>
    </xf>
    <xf numFmtId="3" fontId="10" fillId="0" borderId="1" xfId="1" applyNumberFormat="1" applyFont="1" applyFill="1" applyBorder="1" applyAlignment="1">
      <alignment vertical="center"/>
    </xf>
    <xf numFmtId="3" fontId="12" fillId="0" borderId="3" xfId="1" applyNumberFormat="1" applyFont="1" applyFill="1" applyBorder="1" applyAlignment="1">
      <alignment vertical="center"/>
    </xf>
    <xf numFmtId="3" fontId="12" fillId="0" borderId="5" xfId="1" applyNumberFormat="1" applyFont="1" applyFill="1" applyBorder="1" applyAlignment="1">
      <alignment vertical="center"/>
    </xf>
    <xf numFmtId="3" fontId="12" fillId="0" borderId="2" xfId="1" applyNumberFormat="1" applyFont="1" applyFill="1" applyBorder="1" applyAlignment="1">
      <alignment vertical="center"/>
    </xf>
    <xf numFmtId="3" fontId="13" fillId="0" borderId="2" xfId="1" applyNumberFormat="1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vertical="center"/>
    </xf>
    <xf numFmtId="3" fontId="13" fillId="0" borderId="4" xfId="1" applyNumberFormat="1" applyFont="1" applyFill="1" applyBorder="1" applyAlignment="1">
      <alignment vertical="center"/>
    </xf>
    <xf numFmtId="3" fontId="14" fillId="0" borderId="1" xfId="1" applyNumberFormat="1" applyFont="1" applyFill="1" applyBorder="1" applyAlignment="1">
      <alignment vertical="center"/>
    </xf>
    <xf numFmtId="3" fontId="15" fillId="0" borderId="4" xfId="1" applyNumberFormat="1" applyFont="1" applyFill="1" applyBorder="1" applyAlignment="1">
      <alignment vertical="center"/>
    </xf>
    <xf numFmtId="3" fontId="0" fillId="0" borderId="0" xfId="0" applyNumberFormat="1"/>
    <xf numFmtId="3" fontId="12" fillId="0" borderId="20" xfId="1" applyNumberFormat="1" applyFont="1" applyFill="1" applyBorder="1" applyAlignment="1">
      <alignment vertical="center"/>
    </xf>
    <xf numFmtId="3" fontId="0" fillId="0" borderId="0" xfId="0" applyNumberFormat="1" applyBorder="1"/>
    <xf numFmtId="3" fontId="11" fillId="0" borderId="20" xfId="1" applyNumberFormat="1" applyFont="1" applyFill="1" applyBorder="1" applyAlignment="1">
      <alignment vertical="center"/>
    </xf>
    <xf numFmtId="0" fontId="0" fillId="0" borderId="0" xfId="0" applyBorder="1"/>
    <xf numFmtId="0" fontId="3" fillId="0" borderId="1" xfId="1" applyFont="1" applyFill="1" applyBorder="1" applyAlignment="1">
      <alignment horizontal="center" vertical="center"/>
    </xf>
    <xf numFmtId="0" fontId="16" fillId="0" borderId="0" xfId="0" applyFont="1"/>
    <xf numFmtId="0" fontId="0" fillId="0" borderId="2" xfId="0" applyBorder="1"/>
    <xf numFmtId="0" fontId="3" fillId="0" borderId="1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1" fillId="0" borderId="9" xfId="1" applyFont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tabSelected="1" view="pageLayout" topLeftCell="H1" workbookViewId="0">
      <selection activeCell="Q2" sqref="Q2"/>
    </sheetView>
  </sheetViews>
  <sheetFormatPr defaultRowHeight="14.5"/>
  <cols>
    <col min="3" max="3" width="17.81640625" customWidth="1"/>
    <col min="10" max="10" width="9.81640625" bestFit="1" customWidth="1"/>
    <col min="12" max="12" width="10.453125" customWidth="1"/>
  </cols>
  <sheetData>
    <row r="1" spans="1:19" ht="18">
      <c r="A1" s="31" t="s">
        <v>50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9" ht="15" thickBo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9" ht="15" thickBot="1">
      <c r="A3" s="25" t="s">
        <v>0</v>
      </c>
      <c r="B3" s="25"/>
      <c r="C3" s="25"/>
      <c r="D3" s="22" t="s">
        <v>1</v>
      </c>
      <c r="E3" s="1" t="s">
        <v>2</v>
      </c>
      <c r="F3" s="22" t="s">
        <v>3</v>
      </c>
      <c r="G3" s="1" t="s">
        <v>4</v>
      </c>
      <c r="H3" s="22" t="s">
        <v>5</v>
      </c>
      <c r="I3" s="1" t="s">
        <v>6</v>
      </c>
      <c r="J3" s="22" t="s">
        <v>7</v>
      </c>
      <c r="K3" s="1" t="s">
        <v>8</v>
      </c>
      <c r="L3" s="22" t="s">
        <v>9</v>
      </c>
      <c r="M3" s="1" t="s">
        <v>10</v>
      </c>
      <c r="N3" s="22" t="s">
        <v>11</v>
      </c>
      <c r="O3" s="1" t="s">
        <v>12</v>
      </c>
      <c r="P3" s="1" t="s">
        <v>13</v>
      </c>
    </row>
    <row r="4" spans="1:19" ht="27" customHeight="1">
      <c r="A4" s="2" t="s">
        <v>14</v>
      </c>
      <c r="B4" s="29" t="s">
        <v>15</v>
      </c>
      <c r="C4" s="35"/>
      <c r="D4" s="6">
        <f>P4*0.12</f>
        <v>104283.59999999999</v>
      </c>
      <c r="E4" s="6">
        <f>P4*0.08</f>
        <v>69522.399999999994</v>
      </c>
      <c r="F4" s="6">
        <f>P4*0.08</f>
        <v>69522.399999999994</v>
      </c>
      <c r="G4" s="6">
        <v>66821</v>
      </c>
      <c r="H4" s="6">
        <f t="shared" ref="H4:N4" si="0">66821+4221</f>
        <v>71042</v>
      </c>
      <c r="I4" s="6">
        <f t="shared" si="0"/>
        <v>71042</v>
      </c>
      <c r="J4" s="6">
        <f t="shared" si="0"/>
        <v>71042</v>
      </c>
      <c r="K4" s="6">
        <f t="shared" si="0"/>
        <v>71042</v>
      </c>
      <c r="L4" s="6">
        <f t="shared" si="0"/>
        <v>71042</v>
      </c>
      <c r="M4" s="6">
        <f t="shared" si="0"/>
        <v>71042</v>
      </c>
      <c r="N4" s="6">
        <f t="shared" si="0"/>
        <v>71042</v>
      </c>
      <c r="O4" s="6">
        <f>66818+4221+3</f>
        <v>71042</v>
      </c>
      <c r="P4" s="5">
        <v>869030</v>
      </c>
      <c r="R4" s="17"/>
    </row>
    <row r="5" spans="1:19" ht="26.25" customHeight="1">
      <c r="A5" s="2" t="s">
        <v>16</v>
      </c>
      <c r="B5" s="29" t="s">
        <v>17</v>
      </c>
      <c r="C5" s="35"/>
      <c r="D5" s="6"/>
      <c r="E5" s="6"/>
      <c r="F5" s="6">
        <v>34950</v>
      </c>
      <c r="G5" s="6">
        <v>34950</v>
      </c>
      <c r="H5" s="6">
        <v>34950</v>
      </c>
      <c r="I5" s="6">
        <v>34950</v>
      </c>
      <c r="J5" s="6">
        <v>34950</v>
      </c>
      <c r="K5" s="6">
        <v>34950</v>
      </c>
      <c r="L5" s="6">
        <v>34950</v>
      </c>
      <c r="M5" s="6">
        <v>34950</v>
      </c>
      <c r="N5" s="6">
        <v>34950</v>
      </c>
      <c r="O5" s="6">
        <v>34959</v>
      </c>
      <c r="P5" s="5">
        <f>SUM(D5:O5)</f>
        <v>349509</v>
      </c>
      <c r="Q5" s="20"/>
      <c r="R5" s="21"/>
    </row>
    <row r="6" spans="1:19">
      <c r="A6" s="2" t="s">
        <v>18</v>
      </c>
      <c r="B6" s="29" t="s">
        <v>19</v>
      </c>
      <c r="C6" s="35"/>
      <c r="D6" s="6">
        <v>3500</v>
      </c>
      <c r="E6" s="6">
        <v>2450</v>
      </c>
      <c r="F6" s="6">
        <f>285000-18000</f>
        <v>267000</v>
      </c>
      <c r="G6" s="6">
        <v>18000</v>
      </c>
      <c r="H6" s="6">
        <v>26000</v>
      </c>
      <c r="I6" s="6">
        <v>2000</v>
      </c>
      <c r="J6" s="6">
        <v>1800</v>
      </c>
      <c r="K6" s="6">
        <v>1269</v>
      </c>
      <c r="L6" s="6">
        <f>310000+7913</f>
        <v>317913</v>
      </c>
      <c r="M6" s="6">
        <v>8000</v>
      </c>
      <c r="N6" s="6">
        <v>6000</v>
      </c>
      <c r="O6" s="6">
        <v>24000</v>
      </c>
      <c r="P6" s="5">
        <f>SUM(D6:O6)</f>
        <v>677932</v>
      </c>
      <c r="R6" s="17"/>
    </row>
    <row r="7" spans="1:19">
      <c r="A7" s="2" t="s">
        <v>20</v>
      </c>
      <c r="B7" s="29" t="s">
        <v>21</v>
      </c>
      <c r="C7" s="35"/>
      <c r="D7" s="7">
        <v>2500</v>
      </c>
      <c r="E7" s="7">
        <f>3400+5500</f>
        <v>8900</v>
      </c>
      <c r="F7" s="7">
        <v>8899</v>
      </c>
      <c r="G7" s="7">
        <v>8899</v>
      </c>
      <c r="H7" s="7">
        <v>8899</v>
      </c>
      <c r="I7" s="7">
        <f>8899+2192</f>
        <v>11091</v>
      </c>
      <c r="J7" s="7">
        <f>8899+2192</f>
        <v>11091</v>
      </c>
      <c r="K7" s="7">
        <v>11091</v>
      </c>
      <c r="L7" s="7">
        <v>11091</v>
      </c>
      <c r="M7" s="7">
        <v>11091</v>
      </c>
      <c r="N7" s="7">
        <v>11091</v>
      </c>
      <c r="O7" s="7">
        <v>11089</v>
      </c>
      <c r="P7" s="5">
        <f>SUM(D7:O7)</f>
        <v>115732</v>
      </c>
      <c r="Q7" s="17"/>
      <c r="R7" s="17"/>
    </row>
    <row r="8" spans="1:19" ht="33" customHeight="1">
      <c r="A8" s="2" t="s">
        <v>22</v>
      </c>
      <c r="B8" s="29" t="s">
        <v>23</v>
      </c>
      <c r="C8" s="3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6">
        <v>59759</v>
      </c>
      <c r="P8" s="5">
        <v>59759</v>
      </c>
    </row>
    <row r="9" spans="1:19" ht="27" customHeight="1">
      <c r="A9" s="2" t="s">
        <v>24</v>
      </c>
      <c r="B9" s="29" t="s">
        <v>25</v>
      </c>
      <c r="C9" s="30"/>
      <c r="D9" s="7"/>
      <c r="E9" s="7"/>
      <c r="F9" s="7"/>
      <c r="G9" s="7"/>
      <c r="H9" s="7"/>
      <c r="I9" s="7"/>
      <c r="J9" s="7">
        <v>42822</v>
      </c>
      <c r="K9" s="7">
        <v>42822</v>
      </c>
      <c r="L9" s="7">
        <v>42822</v>
      </c>
      <c r="M9" s="7">
        <v>42822</v>
      </c>
      <c r="N9" s="7">
        <v>42822</v>
      </c>
      <c r="O9" s="7">
        <v>42821</v>
      </c>
      <c r="P9" s="5">
        <f>SUM(J9:O9)</f>
        <v>256931</v>
      </c>
      <c r="R9" s="17"/>
      <c r="S9" s="17"/>
    </row>
    <row r="10" spans="1:19">
      <c r="A10" s="26" t="s">
        <v>26</v>
      </c>
      <c r="B10" s="27"/>
      <c r="C10" s="28"/>
      <c r="D10" s="16">
        <f>SUM(D4:D9)</f>
        <v>110283.59999999999</v>
      </c>
      <c r="E10" s="16">
        <f t="shared" ref="E10:O10" si="1">SUM(E4:E9)</f>
        <v>80872.399999999994</v>
      </c>
      <c r="F10" s="16">
        <f t="shared" si="1"/>
        <v>380371.4</v>
      </c>
      <c r="G10" s="16">
        <f t="shared" si="1"/>
        <v>128670</v>
      </c>
      <c r="H10" s="16">
        <f t="shared" si="1"/>
        <v>140891</v>
      </c>
      <c r="I10" s="16">
        <f t="shared" si="1"/>
        <v>119083</v>
      </c>
      <c r="J10" s="16">
        <f t="shared" si="1"/>
        <v>161705</v>
      </c>
      <c r="K10" s="16">
        <f t="shared" si="1"/>
        <v>161174</v>
      </c>
      <c r="L10" s="16">
        <f t="shared" si="1"/>
        <v>477818</v>
      </c>
      <c r="M10" s="16">
        <f t="shared" si="1"/>
        <v>167905</v>
      </c>
      <c r="N10" s="16">
        <f t="shared" si="1"/>
        <v>165905</v>
      </c>
      <c r="O10" s="16">
        <f t="shared" si="1"/>
        <v>243670</v>
      </c>
      <c r="P10" s="16">
        <f>SUM(P4:P9)</f>
        <v>2328893</v>
      </c>
    </row>
    <row r="11" spans="1:19" ht="27" customHeight="1">
      <c r="A11" s="2" t="s">
        <v>27</v>
      </c>
      <c r="B11" s="40" t="s">
        <v>28</v>
      </c>
      <c r="C11" s="41"/>
      <c r="D11" s="7"/>
      <c r="E11" s="7"/>
      <c r="F11" s="7"/>
      <c r="G11" s="7"/>
      <c r="H11" s="7"/>
      <c r="I11" s="7">
        <v>203750</v>
      </c>
      <c r="J11" s="7"/>
      <c r="K11" s="7">
        <v>203750</v>
      </c>
      <c r="L11" s="7">
        <v>203751</v>
      </c>
      <c r="M11" s="7"/>
      <c r="N11" s="7">
        <v>203750</v>
      </c>
      <c r="O11" s="6"/>
      <c r="P11" s="5">
        <v>815001</v>
      </c>
    </row>
    <row r="12" spans="1:19" ht="25.5" customHeight="1">
      <c r="A12" s="2" t="s">
        <v>29</v>
      </c>
      <c r="B12" s="40" t="s">
        <v>30</v>
      </c>
      <c r="C12" s="41"/>
      <c r="D12" s="7"/>
      <c r="E12" s="7"/>
      <c r="F12" s="7"/>
      <c r="G12" s="7"/>
      <c r="H12" s="7"/>
      <c r="I12" s="7"/>
      <c r="J12" s="7"/>
      <c r="K12" s="7">
        <v>18000</v>
      </c>
      <c r="L12" s="7">
        <v>13046</v>
      </c>
      <c r="M12" s="7"/>
      <c r="N12" s="7"/>
      <c r="O12" s="6"/>
      <c r="P12" s="5">
        <f>SUM(D12:O12)</f>
        <v>31046</v>
      </c>
    </row>
    <row r="13" spans="1:19" ht="27" customHeight="1">
      <c r="A13" s="2" t="s">
        <v>31</v>
      </c>
      <c r="B13" s="29" t="s">
        <v>32</v>
      </c>
      <c r="C13" s="35"/>
      <c r="D13" s="7"/>
      <c r="E13" s="7">
        <v>698</v>
      </c>
      <c r="F13" s="7">
        <v>698</v>
      </c>
      <c r="G13" s="7">
        <v>698</v>
      </c>
      <c r="H13" s="7">
        <v>698</v>
      </c>
      <c r="I13" s="7">
        <v>698</v>
      </c>
      <c r="J13" s="7">
        <v>698</v>
      </c>
      <c r="K13" s="7">
        <v>698</v>
      </c>
      <c r="L13" s="7">
        <v>698</v>
      </c>
      <c r="M13" s="7">
        <v>698</v>
      </c>
      <c r="N13" s="7">
        <v>698</v>
      </c>
      <c r="O13" s="6">
        <v>701</v>
      </c>
      <c r="P13" s="5">
        <v>7681</v>
      </c>
    </row>
    <row r="14" spans="1:19" ht="24" customHeight="1">
      <c r="A14" s="2" t="s">
        <v>33</v>
      </c>
      <c r="B14" s="29" t="s">
        <v>25</v>
      </c>
      <c r="C14" s="30"/>
      <c r="D14" s="7">
        <v>40685</v>
      </c>
      <c r="E14" s="7"/>
      <c r="F14" s="7"/>
      <c r="G14" s="7"/>
      <c r="H14" s="7">
        <v>40179</v>
      </c>
      <c r="I14" s="7"/>
      <c r="J14" s="7">
        <v>108617</v>
      </c>
      <c r="K14" s="7"/>
      <c r="L14" s="7"/>
      <c r="M14" s="7"/>
      <c r="N14" s="7"/>
      <c r="O14" s="6"/>
      <c r="P14" s="5">
        <f>SUM(D14:O14)</f>
        <v>189481</v>
      </c>
      <c r="Q14" s="23"/>
    </row>
    <row r="15" spans="1:19" ht="15" thickBot="1">
      <c r="A15" s="42" t="s">
        <v>34</v>
      </c>
      <c r="B15" s="43"/>
      <c r="C15" s="44"/>
      <c r="D15" s="16">
        <f t="shared" ref="D15:O15" si="2">SUM(D11:D14)</f>
        <v>40685</v>
      </c>
      <c r="E15" s="16">
        <f t="shared" si="2"/>
        <v>698</v>
      </c>
      <c r="F15" s="16">
        <f t="shared" si="2"/>
        <v>698</v>
      </c>
      <c r="G15" s="16">
        <f t="shared" si="2"/>
        <v>698</v>
      </c>
      <c r="H15" s="16">
        <f t="shared" si="2"/>
        <v>40877</v>
      </c>
      <c r="I15" s="16">
        <f t="shared" si="2"/>
        <v>204448</v>
      </c>
      <c r="J15" s="16">
        <f t="shared" si="2"/>
        <v>109315</v>
      </c>
      <c r="K15" s="16">
        <f t="shared" si="2"/>
        <v>222448</v>
      </c>
      <c r="L15" s="16">
        <f t="shared" si="2"/>
        <v>217495</v>
      </c>
      <c r="M15" s="16">
        <f t="shared" si="2"/>
        <v>698</v>
      </c>
      <c r="N15" s="16">
        <f t="shared" si="2"/>
        <v>204448</v>
      </c>
      <c r="O15" s="16">
        <f t="shared" si="2"/>
        <v>701</v>
      </c>
      <c r="P15" s="16">
        <f>SUM(P11:P14)</f>
        <v>1043209</v>
      </c>
      <c r="R15" s="17"/>
    </row>
    <row r="16" spans="1:19" ht="15" thickBot="1">
      <c r="A16" s="36" t="s">
        <v>35</v>
      </c>
      <c r="B16" s="37"/>
      <c r="C16" s="38"/>
      <c r="D16" s="8">
        <f t="shared" ref="D16:O16" si="3">D15+D10</f>
        <v>150968.59999999998</v>
      </c>
      <c r="E16" s="8">
        <f t="shared" si="3"/>
        <v>81570.399999999994</v>
      </c>
      <c r="F16" s="8">
        <f t="shared" si="3"/>
        <v>381069.4</v>
      </c>
      <c r="G16" s="8">
        <f t="shared" si="3"/>
        <v>129368</v>
      </c>
      <c r="H16" s="8">
        <f t="shared" si="3"/>
        <v>181768</v>
      </c>
      <c r="I16" s="8">
        <f t="shared" si="3"/>
        <v>323531</v>
      </c>
      <c r="J16" s="8">
        <f t="shared" si="3"/>
        <v>271020</v>
      </c>
      <c r="K16" s="8">
        <f t="shared" si="3"/>
        <v>383622</v>
      </c>
      <c r="L16" s="8">
        <f t="shared" si="3"/>
        <v>695313</v>
      </c>
      <c r="M16" s="8">
        <f t="shared" si="3"/>
        <v>168603</v>
      </c>
      <c r="N16" s="8">
        <f t="shared" si="3"/>
        <v>370353</v>
      </c>
      <c r="O16" s="8">
        <f t="shared" si="3"/>
        <v>244371</v>
      </c>
      <c r="P16" s="8">
        <f>P15+P10</f>
        <v>3372102</v>
      </c>
      <c r="R16" s="17"/>
    </row>
    <row r="17" spans="1:18">
      <c r="A17" s="3" t="s">
        <v>14</v>
      </c>
      <c r="B17" s="45" t="s">
        <v>36</v>
      </c>
      <c r="C17" s="46"/>
      <c r="D17" s="9">
        <v>33500</v>
      </c>
      <c r="E17" s="9">
        <v>33011</v>
      </c>
      <c r="F17" s="9">
        <f>31780+1874+8279</f>
        <v>41933</v>
      </c>
      <c r="G17" s="9">
        <f>31780+1872+8279</f>
        <v>41931</v>
      </c>
      <c r="H17" s="9">
        <f>31789+1872+8279</f>
        <v>41940</v>
      </c>
      <c r="I17" s="9">
        <f>31780+1872+8279</f>
        <v>41931</v>
      </c>
      <c r="J17" s="9">
        <f>34090+1873+8279</f>
        <v>44242</v>
      </c>
      <c r="K17" s="9">
        <f>31269+1873+8279</f>
        <v>41421</v>
      </c>
      <c r="L17" s="9">
        <f>31269+1872+8279</f>
        <v>41420</v>
      </c>
      <c r="M17" s="9">
        <f>31269+1872+8279</f>
        <v>41420</v>
      </c>
      <c r="N17" s="9">
        <f>31269+1872+8279</f>
        <v>41420</v>
      </c>
      <c r="O17" s="9">
        <f>32257+1872+8279-1</f>
        <v>42407</v>
      </c>
      <c r="P17" s="10">
        <f>SUM(D17:O17)</f>
        <v>486576</v>
      </c>
      <c r="R17" s="17"/>
    </row>
    <row r="18" spans="1:18">
      <c r="A18" s="4" t="s">
        <v>16</v>
      </c>
      <c r="B18" s="47" t="s">
        <v>37</v>
      </c>
      <c r="C18" s="48"/>
      <c r="D18" s="11">
        <f>D17*0.27</f>
        <v>9045</v>
      </c>
      <c r="E18" s="11">
        <f t="shared" ref="E18" si="4">E17*0.27</f>
        <v>8912.9700000000012</v>
      </c>
      <c r="F18" s="11">
        <f>8220-1872+1431</f>
        <v>7779</v>
      </c>
      <c r="G18" s="11">
        <f>8220-1872+1431</f>
        <v>7779</v>
      </c>
      <c r="H18" s="11">
        <f>8262-1872+1431</f>
        <v>7821</v>
      </c>
      <c r="I18" s="11">
        <f>9724-1872+1431</f>
        <v>9283</v>
      </c>
      <c r="J18" s="11">
        <f>9866-1872+1431</f>
        <v>9425</v>
      </c>
      <c r="K18" s="11">
        <f>8579-1872+1431</f>
        <v>8138</v>
      </c>
      <c r="L18" s="11">
        <f>10579-1872+1431</f>
        <v>10138</v>
      </c>
      <c r="M18" s="11">
        <f>8579-1873+1431</f>
        <v>8137</v>
      </c>
      <c r="N18" s="11">
        <f>8579-1873+1431</f>
        <v>8137</v>
      </c>
      <c r="O18" s="11">
        <f>9233-1872-2+1431+1</f>
        <v>8791</v>
      </c>
      <c r="P18" s="11">
        <f>SUM(D18:O18)</f>
        <v>103385.97</v>
      </c>
      <c r="R18" s="17"/>
    </row>
    <row r="19" spans="1:18">
      <c r="A19" s="4" t="s">
        <v>18</v>
      </c>
      <c r="B19" s="39" t="s">
        <v>38</v>
      </c>
      <c r="C19" s="39"/>
      <c r="D19" s="11">
        <v>48628</v>
      </c>
      <c r="E19" s="11">
        <v>48628</v>
      </c>
      <c r="F19" s="11">
        <v>48628</v>
      </c>
      <c r="G19" s="11">
        <v>48628</v>
      </c>
      <c r="H19" s="11">
        <v>48628</v>
      </c>
      <c r="I19" s="11">
        <v>48628</v>
      </c>
      <c r="J19" s="11">
        <v>48628</v>
      </c>
      <c r="K19" s="11">
        <v>48628</v>
      </c>
      <c r="L19" s="11">
        <v>48628</v>
      </c>
      <c r="M19" s="11">
        <v>48628</v>
      </c>
      <c r="N19" s="11">
        <v>48628</v>
      </c>
      <c r="O19" s="11">
        <v>48630</v>
      </c>
      <c r="P19" s="11">
        <f>SUM(D19:O19)</f>
        <v>583538</v>
      </c>
      <c r="Q19" s="18"/>
      <c r="R19" s="19"/>
    </row>
    <row r="20" spans="1:18">
      <c r="A20" s="4" t="s">
        <v>20</v>
      </c>
      <c r="B20" s="39" t="s">
        <v>39</v>
      </c>
      <c r="C20" s="39"/>
      <c r="D20" s="11">
        <f>43616/2+3258</f>
        <v>25066</v>
      </c>
      <c r="E20" s="11">
        <v>25066</v>
      </c>
      <c r="F20" s="11">
        <v>3258</v>
      </c>
      <c r="G20" s="11">
        <f>3258-1140</f>
        <v>2118</v>
      </c>
      <c r="H20" s="11">
        <v>2118</v>
      </c>
      <c r="I20" s="11">
        <f t="shared" ref="I20" si="5">3258-1140</f>
        <v>2118</v>
      </c>
      <c r="J20" s="11">
        <v>2119</v>
      </c>
      <c r="K20" s="11">
        <f t="shared" ref="K20" si="6">3258-1140</f>
        <v>2118</v>
      </c>
      <c r="L20" s="11">
        <v>2120</v>
      </c>
      <c r="M20" s="11">
        <f t="shared" ref="M20" si="7">3258-1140</f>
        <v>2118</v>
      </c>
      <c r="N20" s="11">
        <v>2121</v>
      </c>
      <c r="O20" s="11">
        <f>3258-1140-2</f>
        <v>2116</v>
      </c>
      <c r="P20" s="11">
        <v>72456</v>
      </c>
      <c r="R20" s="17"/>
    </row>
    <row r="21" spans="1:18">
      <c r="A21" s="4" t="s">
        <v>22</v>
      </c>
      <c r="B21" s="39" t="s">
        <v>40</v>
      </c>
      <c r="C21" s="39"/>
      <c r="D21" s="11">
        <v>80965</v>
      </c>
      <c r="E21" s="11">
        <v>80965</v>
      </c>
      <c r="F21" s="11">
        <v>80965</v>
      </c>
      <c r="G21" s="11">
        <v>80965</v>
      </c>
      <c r="H21" s="11">
        <v>80965</v>
      </c>
      <c r="I21" s="11">
        <v>80965</v>
      </c>
      <c r="J21" s="11">
        <v>80965</v>
      </c>
      <c r="K21" s="11">
        <v>80965</v>
      </c>
      <c r="L21" s="11">
        <v>80965</v>
      </c>
      <c r="M21" s="11">
        <v>80965</v>
      </c>
      <c r="N21" s="11">
        <v>80965</v>
      </c>
      <c r="O21" s="11">
        <v>80967</v>
      </c>
      <c r="P21" s="11">
        <v>971582</v>
      </c>
      <c r="Q21" s="17"/>
      <c r="R21" s="17"/>
    </row>
    <row r="22" spans="1:18">
      <c r="A22" s="4" t="s">
        <v>24</v>
      </c>
      <c r="B22" s="47" t="s">
        <v>41</v>
      </c>
      <c r="C22" s="48"/>
      <c r="D22" s="11"/>
      <c r="E22" s="11"/>
      <c r="F22" s="11"/>
      <c r="G22" s="11"/>
      <c r="H22" s="11"/>
      <c r="I22" s="11">
        <v>19982</v>
      </c>
      <c r="J22" s="11"/>
      <c r="K22" s="11"/>
      <c r="L22" s="11">
        <v>19982</v>
      </c>
      <c r="M22" s="11"/>
      <c r="N22" s="11">
        <v>19983</v>
      </c>
      <c r="O22" s="11"/>
      <c r="P22" s="11">
        <f>SUM(D22:O22)</f>
        <v>59947</v>
      </c>
      <c r="Q22" s="17"/>
    </row>
    <row r="23" spans="1:18">
      <c r="A23" s="50" t="s">
        <v>42</v>
      </c>
      <c r="B23" s="51"/>
      <c r="C23" s="52"/>
      <c r="D23" s="12">
        <f t="shared" ref="D23:O23" si="8">SUM(D17:D22)</f>
        <v>197204</v>
      </c>
      <c r="E23" s="12">
        <f t="shared" si="8"/>
        <v>196582.97</v>
      </c>
      <c r="F23" s="12">
        <f t="shared" si="8"/>
        <v>182563</v>
      </c>
      <c r="G23" s="12">
        <f t="shared" si="8"/>
        <v>181421</v>
      </c>
      <c r="H23" s="12">
        <f t="shared" si="8"/>
        <v>181472</v>
      </c>
      <c r="I23" s="12">
        <f t="shared" si="8"/>
        <v>202907</v>
      </c>
      <c r="J23" s="12">
        <f t="shared" si="8"/>
        <v>185379</v>
      </c>
      <c r="K23" s="12">
        <f t="shared" si="8"/>
        <v>181270</v>
      </c>
      <c r="L23" s="12">
        <f t="shared" si="8"/>
        <v>203253</v>
      </c>
      <c r="M23" s="12">
        <f t="shared" si="8"/>
        <v>181268</v>
      </c>
      <c r="N23" s="12">
        <f t="shared" si="8"/>
        <v>201254</v>
      </c>
      <c r="O23" s="12">
        <f t="shared" si="8"/>
        <v>182911</v>
      </c>
      <c r="P23" s="12">
        <f>SUM(P17:P22)</f>
        <v>2277484.9699999997</v>
      </c>
      <c r="R23" s="17"/>
    </row>
    <row r="24" spans="1:18">
      <c r="A24" s="4" t="s">
        <v>24</v>
      </c>
      <c r="B24" s="39" t="s">
        <v>43</v>
      </c>
      <c r="C24" s="39"/>
      <c r="D24" s="11">
        <v>35518</v>
      </c>
      <c r="E24" s="11">
        <v>35518</v>
      </c>
      <c r="F24" s="11">
        <v>35518</v>
      </c>
      <c r="G24" s="11">
        <v>35518</v>
      </c>
      <c r="H24" s="11">
        <v>35518</v>
      </c>
      <c r="I24" s="11">
        <v>35518</v>
      </c>
      <c r="J24" s="11">
        <v>35518</v>
      </c>
      <c r="K24" s="11">
        <v>35518</v>
      </c>
      <c r="L24" s="11">
        <v>35518</v>
      </c>
      <c r="M24" s="11">
        <v>35518</v>
      </c>
      <c r="N24" s="11">
        <v>35518</v>
      </c>
      <c r="O24" s="11">
        <v>35526</v>
      </c>
      <c r="P24" s="11">
        <v>426224</v>
      </c>
      <c r="Q24" s="23"/>
    </row>
    <row r="25" spans="1:18">
      <c r="A25" s="4" t="s">
        <v>27</v>
      </c>
      <c r="B25" s="39" t="s">
        <v>44</v>
      </c>
      <c r="C25" s="39"/>
      <c r="D25" s="11"/>
      <c r="E25" s="11"/>
      <c r="F25" s="11"/>
      <c r="G25" s="11"/>
      <c r="H25" s="11"/>
      <c r="I25" s="11">
        <v>92436</v>
      </c>
      <c r="J25" s="11">
        <v>92436</v>
      </c>
      <c r="K25" s="11">
        <v>92436</v>
      </c>
      <c r="L25" s="11">
        <v>92437</v>
      </c>
      <c r="M25" s="11">
        <v>92437</v>
      </c>
      <c r="N25" s="11">
        <v>92437</v>
      </c>
      <c r="O25" s="11"/>
      <c r="P25" s="11">
        <v>554619</v>
      </c>
    </row>
    <row r="26" spans="1:18">
      <c r="A26" s="4" t="s">
        <v>29</v>
      </c>
      <c r="B26" s="39" t="s">
        <v>49</v>
      </c>
      <c r="C26" s="39"/>
      <c r="D26" s="11"/>
      <c r="E26" s="11"/>
      <c r="F26" s="11"/>
      <c r="G26" s="11"/>
      <c r="H26" s="11"/>
      <c r="I26" s="24"/>
      <c r="J26" s="24"/>
      <c r="K26" s="24"/>
      <c r="L26" s="24"/>
      <c r="M26" s="24"/>
      <c r="N26" s="11">
        <v>35452</v>
      </c>
      <c r="O26" s="11"/>
      <c r="P26" s="11">
        <v>35452</v>
      </c>
    </row>
    <row r="27" spans="1:18">
      <c r="A27" s="4" t="s">
        <v>31</v>
      </c>
      <c r="B27" s="40" t="s">
        <v>41</v>
      </c>
      <c r="C27" s="4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>
        <v>26373</v>
      </c>
      <c r="P27" s="11">
        <f>SUM(D27:O27)</f>
        <v>26373</v>
      </c>
    </row>
    <row r="28" spans="1:18">
      <c r="A28" s="4" t="s">
        <v>33</v>
      </c>
      <c r="B28" s="29" t="s">
        <v>45</v>
      </c>
      <c r="C28" s="30"/>
      <c r="D28" s="13"/>
      <c r="E28" s="13">
        <v>26485</v>
      </c>
      <c r="F28" s="13">
        <v>6366</v>
      </c>
      <c r="G28" s="13"/>
      <c r="H28" s="13"/>
      <c r="I28" s="13">
        <v>6366</v>
      </c>
      <c r="J28" s="13"/>
      <c r="K28" s="13"/>
      <c r="L28" s="13">
        <v>6366</v>
      </c>
      <c r="M28" s="13"/>
      <c r="N28" s="13"/>
      <c r="O28" s="13">
        <v>6366</v>
      </c>
      <c r="P28" s="11">
        <f>SUM(D28:O28)</f>
        <v>51949</v>
      </c>
    </row>
    <row r="29" spans="1:18" ht="15" thickBot="1">
      <c r="A29" s="53" t="s">
        <v>46</v>
      </c>
      <c r="B29" s="54"/>
      <c r="C29" s="55"/>
      <c r="D29" s="14">
        <f t="shared" ref="D29:O29" si="9">SUM(D24:D28)</f>
        <v>35518</v>
      </c>
      <c r="E29" s="14">
        <f t="shared" si="9"/>
        <v>62003</v>
      </c>
      <c r="F29" s="14">
        <f t="shared" si="9"/>
        <v>41884</v>
      </c>
      <c r="G29" s="14">
        <f t="shared" si="9"/>
        <v>35518</v>
      </c>
      <c r="H29" s="14">
        <f t="shared" si="9"/>
        <v>35518</v>
      </c>
      <c r="I29" s="14">
        <f t="shared" si="9"/>
        <v>134320</v>
      </c>
      <c r="J29" s="14">
        <f t="shared" si="9"/>
        <v>127954</v>
      </c>
      <c r="K29" s="14">
        <f t="shared" si="9"/>
        <v>127954</v>
      </c>
      <c r="L29" s="14">
        <f t="shared" si="9"/>
        <v>134321</v>
      </c>
      <c r="M29" s="14">
        <f t="shared" si="9"/>
        <v>127955</v>
      </c>
      <c r="N29" s="14">
        <f t="shared" si="9"/>
        <v>163407</v>
      </c>
      <c r="O29" s="14">
        <f t="shared" si="9"/>
        <v>68265</v>
      </c>
      <c r="P29" s="14">
        <f>SUM(P24:P28)</f>
        <v>1094617</v>
      </c>
    </row>
    <row r="30" spans="1:18" ht="15" thickBot="1">
      <c r="A30" s="49" t="s">
        <v>47</v>
      </c>
      <c r="B30" s="49"/>
      <c r="C30" s="49"/>
      <c r="D30" s="15">
        <f>D23+D29</f>
        <v>232722</v>
      </c>
      <c r="E30" s="15">
        <f t="shared" ref="E30:O30" si="10">E23+E29</f>
        <v>258585.97</v>
      </c>
      <c r="F30" s="15">
        <f t="shared" si="10"/>
        <v>224447</v>
      </c>
      <c r="G30" s="15">
        <f t="shared" si="10"/>
        <v>216939</v>
      </c>
      <c r="H30" s="15">
        <f t="shared" si="10"/>
        <v>216990</v>
      </c>
      <c r="I30" s="15">
        <f t="shared" si="10"/>
        <v>337227</v>
      </c>
      <c r="J30" s="15">
        <f t="shared" si="10"/>
        <v>313333</v>
      </c>
      <c r="K30" s="15">
        <f t="shared" si="10"/>
        <v>309224</v>
      </c>
      <c r="L30" s="15">
        <f t="shared" si="10"/>
        <v>337574</v>
      </c>
      <c r="M30" s="15">
        <f t="shared" si="10"/>
        <v>309223</v>
      </c>
      <c r="N30" s="15">
        <f t="shared" si="10"/>
        <v>364661</v>
      </c>
      <c r="O30" s="15">
        <f t="shared" si="10"/>
        <v>251176</v>
      </c>
      <c r="P30" s="15">
        <f>P29+P23</f>
        <v>3372101.9699999997</v>
      </c>
    </row>
  </sheetData>
  <mergeCells count="30">
    <mergeCell ref="A30:C30"/>
    <mergeCell ref="B28:C28"/>
    <mergeCell ref="B27:C27"/>
    <mergeCell ref="A23:C23"/>
    <mergeCell ref="A29:C29"/>
    <mergeCell ref="B25:C25"/>
    <mergeCell ref="A16:C16"/>
    <mergeCell ref="B26:C26"/>
    <mergeCell ref="B21:C21"/>
    <mergeCell ref="B24:C24"/>
    <mergeCell ref="B6:C6"/>
    <mergeCell ref="B11:C11"/>
    <mergeCell ref="B7:C7"/>
    <mergeCell ref="B12:C12"/>
    <mergeCell ref="B13:C13"/>
    <mergeCell ref="A15:C15"/>
    <mergeCell ref="B17:C17"/>
    <mergeCell ref="B18:C18"/>
    <mergeCell ref="B22:C22"/>
    <mergeCell ref="B19:C19"/>
    <mergeCell ref="B20:C20"/>
    <mergeCell ref="A3:C3"/>
    <mergeCell ref="A10:C10"/>
    <mergeCell ref="B14:C14"/>
    <mergeCell ref="A1:P1"/>
    <mergeCell ref="A2:P2"/>
    <mergeCell ref="B8:C8"/>
    <mergeCell ref="B9:C9"/>
    <mergeCell ref="B4:C4"/>
    <mergeCell ref="B5:C5"/>
  </mergeCells>
  <pageMargins left="0.70866141732283472" right="0.70866141732283472" top="0.74803149606299213" bottom="0.74803149606299213" header="0.31496062992125984" footer="0.31496062992125984"/>
  <pageSetup paperSize="8" scale="110" orientation="landscape" horizontalDpi="4294967293" verticalDpi="4294967293" r:id="rId1"/>
  <headerFooter>
    <oddHeader>&amp;R&amp;"Times New Roman,Normál" 10. sz. melléklet a 16/2015. 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2015-06-18T13:36:56Z</cp:lastPrinted>
  <dcterms:created xsi:type="dcterms:W3CDTF">2015-01-28T12:55:24Z</dcterms:created>
  <dcterms:modified xsi:type="dcterms:W3CDTF">2015-06-29T07:40:37Z</dcterms:modified>
</cp:coreProperties>
</file>