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32760" windowWidth="12660" windowHeight="11580" tabRatio="786" activeTab="8"/>
  </bookViews>
  <sheets>
    <sheet name="1.sz.mell.összevont mérl." sheetId="1" r:id="rId1"/>
    <sheet name="2.sz.mell.feladatbontás" sheetId="2" r:id="rId2"/>
    <sheet name="2.1.sz.mell_műk_mérl. " sheetId="3" r:id="rId3"/>
    <sheet name="2.2.sz.mell_felh_mérl. " sheetId="4" r:id="rId4"/>
    <sheet name="3.sz.mell.Beruh." sheetId="5" r:id="rId5"/>
    <sheet name="4.sz.mell.Felúj." sheetId="6" r:id="rId6"/>
    <sheet name="5.1. sz. mell Önkorm" sheetId="7" r:id="rId7"/>
    <sheet name="5.2. sz. mell-Hivatal" sheetId="8" r:id="rId8"/>
    <sheet name="5.3. sz. mell-Óvoda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fn.IFERROR" hidden="1">#NAME?</definedName>
    <definedName name="_xlnm.Print_Titles" localSheetId="0">'1.sz.mell.összevont mérl.'!$2:$3</definedName>
    <definedName name="_xlnm.Print_Titles" localSheetId="4">'3.sz.mell.Beruh.'!$2:$6</definedName>
    <definedName name="_xlnm.Print_Titles" localSheetId="6">'5.1. sz. mell Önkorm'!$2:$7</definedName>
    <definedName name="_xlnm.Print_Titles" localSheetId="7">'5.2. sz. mell-Hivatal'!$2:$7</definedName>
    <definedName name="_xlnm.Print_Titles" localSheetId="8">'5.3. sz. mell-Óvoda'!$1:$6</definedName>
    <definedName name="_xlnm.Print_Area" localSheetId="1">'2.sz.mell.feladatbontás'!$A$1:$K$100</definedName>
  </definedNames>
  <calcPr fullCalcOnLoad="1"/>
</workbook>
</file>

<file path=xl/comments7.xml><?xml version="1.0" encoding="utf-8"?>
<comments xmlns="http://schemas.openxmlformats.org/spreadsheetml/2006/main">
  <authors>
    <author>User</author>
  </authors>
  <commentList>
    <comment ref="D1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körny.véd.alap   807.089.-
Vízmű bérlet      177.800.-
Társ.hj.          7.410.138.-</t>
        </r>
      </text>
    </comment>
  </commentList>
</comments>
</file>

<file path=xl/sharedStrings.xml><?xml version="1.0" encoding="utf-8"?>
<sst xmlns="http://schemas.openxmlformats.org/spreadsheetml/2006/main" count="1219" uniqueCount="497">
  <si>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</si>
  <si>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</si>
  <si>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</si>
  <si>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</si>
  <si>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</si>
  <si>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</si>
  <si>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</si>
  <si>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</si>
  <si>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</si>
  <si>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</si>
  <si>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</si>
  <si>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</si>
  <si>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</si>
  <si>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</si>
  <si>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</si>
  <si>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</si>
  <si>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</si>
  <si>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</si>
  <si>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</si>
  <si>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</si>
  <si>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</si>
  <si>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</si>
  <si>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</si>
  <si>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</si>
  <si>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</si>
  <si>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</si>
  <si>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</si>
  <si>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</si>
  <si>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</si>
  <si>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</si>
  <si>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</si>
  <si>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</si>
  <si>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</si>
  <si>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</si>
  <si>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</si>
  <si>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</si>
  <si>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</si>
  <si>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</si>
  <si>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</si>
  <si>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</si>
  <si>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</si>
  <si>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</si>
  <si>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</si>
  <si>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</si>
  <si>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</si>
  <si>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>Megnevezés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</si>
  <si>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</si>
  <si>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</si>
  <si>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</si>
  <si>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</si>
  <si>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</si>
  <si>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</si>
  <si>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</si>
  <si>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</si>
  <si>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</si>
  <si>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</si>
  <si>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</si>
  <si>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</si>
  <si>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</si>
  <si>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</si>
  <si>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</si>
  <si>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</si>
  <si>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</si>
  <si>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</si>
  <si>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</si>
  <si>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</si>
  <si>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</si>
  <si>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</si>
  <si>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</si>
  <si>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</si>
  <si>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</si>
  <si>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</si>
  <si>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</si>
  <si>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</si>
  <si>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</si>
  <si>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</si>
  <si>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</si>
  <si>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</si>
  <si>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</si>
  <si>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</si>
  <si>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</si>
  <si>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</si>
  <si>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</si>
  <si>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</si>
  <si>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</si>
  <si>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</si>
  <si>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</si>
  <si>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</si>
  <si>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</si>
  <si>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</si>
  <si>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</si>
  <si>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</si>
  <si>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</si>
  <si>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</si>
  <si>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</si>
  <si>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</si>
  <si>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</si>
  <si>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</si>
  <si>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</si>
  <si>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</si>
  <si>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</si>
  <si>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</si>
  <si>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</si>
  <si>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</si>
  <si>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</si>
  <si>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</si>
  <si>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</si>
  <si>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</si>
  <si>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</si>
  <si>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</si>
  <si>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</si>
  <si>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</si>
  <si>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</si>
  <si>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</si>
  <si>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</si>
  <si>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</si>
  <si>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</si>
  <si>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</si>
  <si>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</si>
  <si>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Beruházások</t>
  </si>
  <si>
    <t>8.3.</t>
  </si>
  <si>
    <t>Egyéb felhalmozási kiadások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</si>
  <si>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</si>
  <si>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</si>
  <si>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</si>
  <si>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</si>
  <si>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</si>
  <si>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</si>
  <si>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</si>
  <si>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</si>
  <si>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</si>
  <si>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</si>
  <si>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</si>
  <si>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</si>
  <si>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</si>
  <si>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</si>
  <si>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</si>
  <si>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</si>
  <si>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</si>
  <si>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</si>
  <si>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</si>
  <si>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</si>
  <si>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</si>
  <si>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</si>
  <si>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</si>
  <si>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</si>
  <si>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</si>
  <si>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</si>
  <si>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</si>
  <si>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</si>
  <si>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</si>
  <si>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</si>
  <si>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</si>
  <si>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</si>
  <si>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</si>
  <si>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</si>
  <si>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</si>
  <si>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</si>
  <si>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</si>
  <si>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</si>
  <si>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</si>
  <si>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</si>
  <si>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</si>
  <si>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</si>
  <si>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</si>
  <si>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</si>
  <si>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</si>
  <si>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</si>
  <si>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</si>
  <si>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</si>
  <si>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</si>
  <si>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</si>
  <si>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</si>
  <si>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</si>
  <si>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</si>
  <si>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</si>
  <si>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</si>
  <si>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</si>
  <si>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</si>
  <si>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</si>
  <si>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</si>
  <si>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</si>
  <si>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</si>
  <si>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</si>
  <si>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</si>
  <si>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</si>
  <si>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</si>
  <si>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</si>
  <si>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</si>
  <si>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</si>
  <si>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</si>
  <si>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</si>
  <si>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</si>
  <si>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</si>
  <si>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</si>
  <si>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</si>
  <si>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</si>
  <si>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</si>
  <si>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</si>
  <si>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</si>
  <si>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</si>
  <si>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</si>
  <si>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</si>
  <si>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</si>
  <si>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</si>
  <si>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</si>
  <si>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</si>
  <si>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</si>
  <si>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</si>
  <si>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</si>
  <si>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</si>
  <si>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</si>
  <si>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</si>
  <si>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</si>
  <si>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</si>
  <si>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</si>
  <si>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</si>
  <si>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</si>
  <si>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</si>
  <si>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</si>
  <si>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</si>
  <si>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</si>
  <si>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</si>
  <si>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</si>
  <si>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</si>
  <si>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</si>
  <si>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</si>
  <si>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</si>
  <si>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</si>
  <si>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</si>
  <si>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</si>
  <si>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</si>
  <si>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</si>
  <si>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</si>
  <si>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</si>
  <si>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</si>
  <si>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</si>
  <si>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</si>
  <si>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</si>
  <si>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</si>
  <si>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</si>
  <si>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</si>
  <si>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</si>
  <si>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</si>
  <si>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</si>
  <si>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</si>
  <si>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</si>
  <si>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</si>
  <si>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</si>
  <si>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</si>
  <si>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</si>
  <si>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</si>
  <si>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</si>
  <si>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</si>
  <si>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</si>
  <si>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</si>
  <si>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</si>
  <si>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</si>
  <si>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</si>
  <si>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</si>
  <si>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</si>
  <si>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</si>
  <si>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</si>
  <si>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</si>
  <si>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</si>
  <si>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</si>
  <si>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</si>
  <si>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</si>
  <si>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</si>
  <si>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</si>
  <si>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</si>
  <si>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</si>
  <si>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</si>
  <si>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</si>
  <si>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</si>
  <si>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</si>
  <si>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</si>
  <si>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</si>
  <si>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</si>
  <si>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</si>
  <si>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</si>
  <si>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</si>
  <si>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</si>
  <si>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</si>
  <si>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</si>
  <si>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</si>
  <si>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</si>
  <si>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</si>
  <si>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</si>
  <si>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</si>
  <si>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</si>
  <si>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</si>
  <si>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</si>
  <si>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</si>
  <si>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Működési célú átvett pénzeszközök</t>
  </si>
  <si>
    <t>4.-ből EU-s támogatás</t>
  </si>
  <si>
    <t>BEVÉTEL ÖSSZESEN (13.+22.)</t>
  </si>
  <si>
    <t>Felhalmozási célú támogatások államháztartáson belülről</t>
  </si>
  <si>
    <t>1.-ből EU-s támogatás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</si>
  <si>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</si>
  <si>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</si>
  <si>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</si>
  <si>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</si>
  <si>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</si>
  <si>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</si>
  <si>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</si>
  <si>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</si>
  <si>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</si>
  <si>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Belföldi értékpapírok kiadásai (6.1. + … + 6.4.)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</si>
  <si>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</si>
  <si>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</si>
  <si>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</si>
  <si>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</si>
  <si>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</si>
  <si>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</si>
  <si>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</si>
  <si>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</si>
  <si>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</si>
  <si>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</si>
  <si>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</si>
  <si>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</si>
  <si>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</si>
  <si>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</si>
  <si>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</si>
  <si>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</si>
  <si>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</si>
  <si>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</si>
  <si>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</si>
  <si>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</si>
  <si>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</si>
  <si>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</si>
  <si>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</si>
  <si>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</si>
  <si>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</si>
  <si>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</si>
  <si>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</si>
  <si>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</si>
  <si>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</si>
  <si>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</si>
  <si>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Felhalm. célú visszatérítendő támogatások, kölcsönök visszatér. ÁH-n kívülről</t>
  </si>
  <si>
    <t>2.5.-ből        - Garancia- és kezességvállalásból kifizetés ÁH-n belülre</t>
  </si>
  <si>
    <t>Napközi Otthonos Óvoda</t>
  </si>
  <si>
    <t>7.5.</t>
  </si>
  <si>
    <t>Központi, irányítószervi támogatás folyósítása</t>
  </si>
  <si>
    <t>13.4.</t>
  </si>
  <si>
    <t>Belföldi finanszírozás bevételei (13.1. + … + 13.4.)</t>
  </si>
  <si>
    <t>Kunfehértó Község Önkormányzat</t>
  </si>
  <si>
    <t>Kunfehértó Község Polgármesteri Hivatala</t>
  </si>
  <si>
    <t>Kunfehértó Község Önkormányzata</t>
  </si>
  <si>
    <t>Kunfehértó Község Önkormányzata összesen:</t>
  </si>
  <si>
    <t>Napközi Otthonos Óvoda összesen:</t>
  </si>
  <si>
    <t>Polgármetseri Hivatal</t>
  </si>
  <si>
    <t>Polgármesteri Hivatal összesen:</t>
  </si>
  <si>
    <t>Önkormányzat mindösszesen:</t>
  </si>
  <si>
    <t>Forintban !</t>
  </si>
  <si>
    <t xml:space="preserve"> Forintban !</t>
  </si>
  <si>
    <t>Forintban</t>
  </si>
  <si>
    <t xml:space="preserve"> Forintban</t>
  </si>
  <si>
    <t>Kis értékű tárgyi eszközök</t>
  </si>
  <si>
    <t>Kunfehértó Községi Önkormányzat Mosolyvár Óvoda</t>
  </si>
  <si>
    <t>Kötelező feladat</t>
  </si>
  <si>
    <t xml:space="preserve">   - OEP támogatás</t>
  </si>
  <si>
    <t xml:space="preserve">    - szociális étkeztetés térítési díja</t>
  </si>
  <si>
    <t xml:space="preserve">    - haszonbérleti díjak </t>
  </si>
  <si>
    <t xml:space="preserve">     - Önkormányzat működése</t>
  </si>
  <si>
    <t xml:space="preserve">     - Védőnői szolgálat</t>
  </si>
  <si>
    <t xml:space="preserve">     - Tanyagondnoki szolgálat</t>
  </si>
  <si>
    <t xml:space="preserve">     - Szociális étkeztetés</t>
  </si>
  <si>
    <t xml:space="preserve">     - Közvilágítás</t>
  </si>
  <si>
    <t xml:space="preserve">     - Temetőfenntartás</t>
  </si>
  <si>
    <t xml:space="preserve">     - Vagyonműködtetés</t>
  </si>
  <si>
    <t xml:space="preserve">     - Könyvtári szolgáltatás</t>
  </si>
  <si>
    <t xml:space="preserve">     - Települési szociális támogatások</t>
  </si>
  <si>
    <t xml:space="preserve">     - CIVIL támogatások</t>
  </si>
  <si>
    <t xml:space="preserve">     - Mosolyvár Óvoda</t>
  </si>
  <si>
    <t xml:space="preserve">     - Polgármesteri Hivatal</t>
  </si>
  <si>
    <t>Intézményi kiadások</t>
  </si>
  <si>
    <t xml:space="preserve">      - Mosolyvár Óvoda</t>
  </si>
  <si>
    <t xml:space="preserve">      - Polgármesteri Hivatal</t>
  </si>
  <si>
    <t xml:space="preserve">             eszközbeszerzés</t>
  </si>
  <si>
    <t xml:space="preserve">              eszközbeszerzés</t>
  </si>
  <si>
    <t xml:space="preserve">      - Önkormányzat</t>
  </si>
  <si>
    <t xml:space="preserve">     - Önkorányzati társulásban ellátott feladatai </t>
  </si>
  <si>
    <t xml:space="preserve">     - Fehértó Non-Profit Kft. Közfeladatellátási támogatása</t>
  </si>
  <si>
    <t>Önkormányzat működési kiadásai</t>
  </si>
  <si>
    <t xml:space="preserve">    - Mosolyvár Óvoda</t>
  </si>
  <si>
    <t xml:space="preserve">    - Polgármesteri Hivatal </t>
  </si>
  <si>
    <t xml:space="preserve">Önkormányzat működési bevétele </t>
  </si>
  <si>
    <t>Intézményi működési bevételek</t>
  </si>
  <si>
    <t>Államig. feladat</t>
  </si>
  <si>
    <t>Önként váll. feladat</t>
  </si>
  <si>
    <t>Eredeti</t>
  </si>
  <si>
    <t xml:space="preserve">   - Elvonások és befizetések bevételei</t>
  </si>
  <si>
    <t>3.5</t>
  </si>
  <si>
    <t xml:space="preserve">              Ingatlan beruházás</t>
  </si>
  <si>
    <t>Államháztartási megelőlegezés</t>
  </si>
  <si>
    <t>Felhalmozási célú pénzeszközök átvétele</t>
  </si>
  <si>
    <t>Kerékpárút tervezés</t>
  </si>
  <si>
    <t xml:space="preserve">     - Pályázatok működési költségelemei</t>
  </si>
  <si>
    <t xml:space="preserve">            Fehértó Non-Profit Kft.  Sporttábor felújítás önerő</t>
  </si>
  <si>
    <t xml:space="preserve">              eszközbeszerzés - önkormányzat</t>
  </si>
  <si>
    <t xml:space="preserve"> Felújítások</t>
  </si>
  <si>
    <t xml:space="preserve">    - Önkormányzat</t>
  </si>
  <si>
    <t xml:space="preserve">      vízhálózat</t>
  </si>
  <si>
    <t>Leader pály. (Élhetőbbé tétel) saját erő</t>
  </si>
  <si>
    <t>Rendezvény bonyolítás saját erő</t>
  </si>
  <si>
    <t>Bölcsőde kialakítás</t>
  </si>
  <si>
    <t>Kerékpárút - belterületi</t>
  </si>
  <si>
    <t>Intézmények energetika fejlesztése</t>
  </si>
  <si>
    <t>Parcel út saját erő</t>
  </si>
  <si>
    <t>2018</t>
  </si>
  <si>
    <t>Működési célú visszatérítendő kölcsönök visszatér. ÁH-n kívülről</t>
  </si>
  <si>
    <t xml:space="preserve">    - Közvetített szolgáltatások bevétele</t>
  </si>
  <si>
    <t xml:space="preserve">    - Sírhely bevétel</t>
  </si>
  <si>
    <t xml:space="preserve">    - Bérleti díjak</t>
  </si>
  <si>
    <t xml:space="preserve">    - Szolgáltatási bevételek</t>
  </si>
  <si>
    <t xml:space="preserve">   - Eegyéb működési célú táűmogatás</t>
  </si>
  <si>
    <t>KONSZOLIDÁLT FŐÖSSZEG</t>
  </si>
  <si>
    <t>Halmozódás kiszűrése</t>
  </si>
  <si>
    <t>Felhalnmozási célú átvett pénzeszközök ÁHT-én kívülről</t>
  </si>
  <si>
    <t xml:space="preserve">Felhalmozási célú átvett pénzeszközök </t>
  </si>
  <si>
    <t xml:space="preserve">Működési célú átvett pénzeszközök </t>
  </si>
  <si>
    <t xml:space="preserve">            Víziközmű társulati hozzájárulás visszatérítése</t>
  </si>
  <si>
    <t xml:space="preserve"> Forhntban !</t>
  </si>
  <si>
    <t>Khacások</t>
  </si>
  <si>
    <t>Tartalékok (Víziközmű)</t>
  </si>
  <si>
    <t>Módosítás 2019.05.31.</t>
  </si>
  <si>
    <t>Módosítás 2019.06.28.</t>
  </si>
  <si>
    <t>2019. évi előirányzat</t>
  </si>
  <si>
    <t xml:space="preserve">Kunfehértó Község Önkormányzat
2019. ÉVI KÖLTSÉGVETÉS
ÖSSZEVONT MÉRLEGE </t>
  </si>
  <si>
    <t xml:space="preserve">     - Szünidei gyermekétkeztetés</t>
  </si>
  <si>
    <t xml:space="preserve">            Óvodai nevelés</t>
  </si>
  <si>
    <t xml:space="preserve">            Mini Bölcsőde</t>
  </si>
  <si>
    <t xml:space="preserve">            Gyermekétkeztetés</t>
  </si>
  <si>
    <t xml:space="preserve">            Leader eszközbeszerzés</t>
  </si>
  <si>
    <t xml:space="preserve">            Kft. Felh. Tám. (piac, bobcat)</t>
  </si>
  <si>
    <t>KIADÁSOK ÖSSZESEN (13.+22.)</t>
  </si>
  <si>
    <t>Önkormányzatok működési támogatásai</t>
  </si>
  <si>
    <t>Működési célú támogatások államháztartáson belülről</t>
  </si>
  <si>
    <t>Költségvetési bevételek összesen (1.+2.+4.+5.+7.+…+12.)</t>
  </si>
  <si>
    <t>Hiány belső finanszírozásának bevételei (15.+…+18. 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</si>
  <si>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</si>
  <si>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</si>
  <si>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</si>
  <si>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</si>
  <si>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(20.+…+21.) </t>
  </si>
  <si>
    <t xml:space="preserve">   Likviditási célú hitelek, kölcsönök felvétele</t>
  </si>
  <si>
    <t>Működési célú finanszírozási bevételek összesen (14.+19.)</t>
  </si>
  <si>
    <t>Személyi juttatások</t>
  </si>
  <si>
    <t xml:space="preserve">Dologi kiadások </t>
  </si>
  <si>
    <t>Költségvetési kiadások összesen (1.+...+12.)</t>
  </si>
  <si>
    <t>Likviditási célú hitelek törlesztése</t>
  </si>
  <si>
    <t>Forgatási célú belföldi, külföldi értékpapírok vásárlása</t>
  </si>
  <si>
    <t>Működési célú finanszírozási kiadások összesen (14.+...+21.)</t>
  </si>
  <si>
    <t>Állami támogatás megelőleggezés</t>
  </si>
  <si>
    <t>EFOP-1.5.3 Humán szolg. Fejlesztése</t>
  </si>
  <si>
    <t>Képviselői informatika</t>
  </si>
  <si>
    <t>Védőnői eszközbeszerzés</t>
  </si>
  <si>
    <t>2019</t>
  </si>
  <si>
    <t>Tárgyi eszköz beszerzés</t>
  </si>
  <si>
    <t>Közművelődési érdk. tám. saját erő</t>
  </si>
  <si>
    <t>Egészségház vásárlás</t>
  </si>
  <si>
    <t>Beruházási kiadások 2019. évi előirányzata beruházásonként
Kunfehértó Község Önkormányzatánál</t>
  </si>
  <si>
    <t>2019. évi előhrányzat</t>
  </si>
  <si>
    <t>Felújítási kiadások 2019. évi előirányzata felújításonként
Kunfehértó Község Önkormányzatánál</t>
  </si>
  <si>
    <t>Felhasználás
2018. XII.31-ig</t>
  </si>
  <si>
    <t xml:space="preserve">
2019. év utáni szükséglet
</t>
  </si>
  <si>
    <t>2019. évi kötelező feladatainak bevételei, kiadásai</t>
  </si>
  <si>
    <t>2019. évi összes bevétel, kiadás</t>
  </si>
  <si>
    <t>II. Felhalmozási célú bevételek és kiadások 2019. évi mérlege
(Önkormányzati szinten)
Kunfehértó Község Önkormányzatánál</t>
  </si>
  <si>
    <t>Működési célú bevételek és kiadások 2019. évi mérlege
(Önkormányzati szinten)
Kunfehértó Község Önkormányzatánál</t>
  </si>
  <si>
    <r>
      <t xml:space="preserve"> - </t>
    </r>
    <r>
      <rPr>
        <b/>
        <sz val="8"/>
        <rFont val="Times New Roman CE"/>
        <family val="0"/>
      </rPr>
      <t>az 1.5-ből:</t>
    </r>
    <r>
      <rPr>
        <sz val="8"/>
        <rFont val="Times New Roman CE"/>
        <family val="1"/>
      </rPr>
      <t xml:space="preserve"> - Elvonások és befizetések</t>
    </r>
  </si>
  <si>
    <t xml:space="preserve">    - Garancia- és kezességvállalásból kifizetés ÁH-n belülre</t>
  </si>
  <si>
    <t xml:space="preserve">    - Visszatérítendő támogatások, kölcsönök nyújtása ÁH-n belülre</t>
  </si>
  <si>
    <r>
      <rPr>
        <b/>
        <sz val="8"/>
        <rFont val="Times New Roman CE"/>
        <family val="0"/>
      </rPr>
      <t xml:space="preserve">2.5.-ből </t>
    </r>
    <r>
      <rPr>
        <sz val="8"/>
        <rFont val="Times New Roman CE"/>
        <family val="1"/>
      </rPr>
      <t xml:space="preserve">       - Garancia- és kezességvállalásból kifizetés ÁH-n belülre</t>
    </r>
  </si>
  <si>
    <t xml:space="preserve">            NKA eszközbeszerzés</t>
  </si>
  <si>
    <t xml:space="preserve">           EFOP eszközbeszerzés</t>
  </si>
  <si>
    <t>NKA támogatás - Műv.ház</t>
  </si>
  <si>
    <t xml:space="preserve">           Tanyabusz pályázat</t>
  </si>
  <si>
    <t>Tanyagondnoki busz</t>
  </si>
  <si>
    <t>Módosítás 2019.09.27</t>
  </si>
  <si>
    <t>Módosítás 2019.12.31</t>
  </si>
  <si>
    <t>Módosítás 2019.12.31.</t>
  </si>
  <si>
    <t>Mód. Előir. 2019.12.31.</t>
  </si>
  <si>
    <t xml:space="preserve">           Óvoda udvar eszközök</t>
  </si>
  <si>
    <t xml:space="preserve">          Temető felújítás</t>
  </si>
  <si>
    <t>MFP - temetőfejlesztés</t>
  </si>
  <si>
    <t>MFP - Óvoda udvar</t>
  </si>
  <si>
    <t xml:space="preserve"> 1. melléklet az 2/2019. (I.30.) önkormányzati rendelethez</t>
  </si>
  <si>
    <t xml:space="preserve"> 2. melléklet az 2/2019. (I.30.) önkormányzati rendelethez</t>
  </si>
  <si>
    <t xml:space="preserve"> 2.1. melléklet az 2/2019. (I.30.) önkormányzati rendelethez</t>
  </si>
  <si>
    <t xml:space="preserve"> 2.2. melléklet az 2/2019. (I.30.) önkormányzati rendelethez</t>
  </si>
  <si>
    <t xml:space="preserve"> 3. melléklet az 2/2019. (I.30.) önkormányzati rendelethez</t>
  </si>
  <si>
    <t xml:space="preserve"> 4. melléklet az 2/2019. (I.30.) önkormányzati rendelethez</t>
  </si>
  <si>
    <t>"5.1. melléklet az 2/2019. (I.30.) önkormányzati rendelethez"</t>
  </si>
  <si>
    <t>"5.2. melléklet az 2/2019. (I.30.) önkormányzati rendelethez"</t>
  </si>
  <si>
    <t>"5.3. melléklet az 2/2019. (I.30.) önkormányzati rendelethez"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</si>
</sst>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#,##0.0"/>
    <numFmt numFmtId="175" formatCode="_-* #,##0.0\ _F_t_-;\-* #,##0.0\ _F_t_-;_-* &quot;-&quot;??\ _F_t_-;_-@_-"/>
  </numFmts>
  <fonts count="6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i/>
      <sz val="12"/>
      <name val="Times New Roman CE"/>
      <family val="0"/>
    </font>
    <font>
      <b/>
      <i/>
      <sz val="14"/>
      <name val="Times New Roman CE"/>
      <family val="0"/>
    </font>
    <font>
      <b/>
      <i/>
      <sz val="16"/>
      <name val="Times New Roman CE"/>
      <family val="0"/>
    </font>
    <font>
      <b/>
      <sz val="14"/>
      <color indexed="10"/>
      <name val="Times New Roman CE"/>
      <family val="0"/>
    </font>
    <font>
      <i/>
      <sz val="12"/>
      <name val="Times New Roman CE"/>
      <family val="0"/>
    </font>
    <font>
      <b/>
      <sz val="7"/>
      <name val="Times New Roman CE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4" fillId="0" borderId="10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vertical="center" wrapText="1" indent="1"/>
      <protection/>
    </xf>
    <xf numFmtId="0" fontId="14" fillId="0" borderId="12" xfId="59" applyFont="1" applyFill="1" applyBorder="1" applyAlignment="1" applyProtection="1">
      <alignment horizontal="left" vertical="center" wrapText="1" indent="1"/>
      <protection/>
    </xf>
    <xf numFmtId="0" fontId="14" fillId="0" borderId="13" xfId="59" applyFont="1" applyFill="1" applyBorder="1" applyAlignment="1" applyProtection="1">
      <alignment horizontal="left" vertical="center" wrapText="1" indent="1"/>
      <protection/>
    </xf>
    <xf numFmtId="0" fontId="14" fillId="0" borderId="14" xfId="59" applyFont="1" applyFill="1" applyBorder="1" applyAlignment="1" applyProtection="1">
      <alignment horizontal="left" vertical="center" wrapText="1" indent="1"/>
      <protection/>
    </xf>
    <xf numFmtId="0" fontId="14" fillId="0" borderId="15" xfId="59" applyFont="1" applyFill="1" applyBorder="1" applyAlignment="1" applyProtection="1">
      <alignment horizontal="left" vertical="center" wrapText="1" indent="1"/>
      <protection/>
    </xf>
    <xf numFmtId="49" fontId="14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9" applyFont="1" applyFill="1" applyBorder="1" applyAlignment="1" applyProtection="1">
      <alignment horizontal="left" vertical="center" wrapText="1" indent="1"/>
      <protection/>
    </xf>
    <xf numFmtId="0" fontId="13" fillId="0" borderId="22" xfId="59" applyFont="1" applyFill="1" applyBorder="1" applyAlignment="1" applyProtection="1">
      <alignment horizontal="left" vertical="center" wrapText="1" indent="1"/>
      <protection/>
    </xf>
    <xf numFmtId="0" fontId="13" fillId="0" borderId="23" xfId="59" applyFont="1" applyFill="1" applyBorder="1" applyAlignment="1" applyProtection="1">
      <alignment horizontal="left" vertical="center" wrapText="1" indent="1"/>
      <protection/>
    </xf>
    <xf numFmtId="0" fontId="13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0" fontId="13" fillId="0" borderId="23" xfId="59" applyFont="1" applyFill="1" applyBorder="1" applyAlignment="1" applyProtection="1">
      <alignment vertical="center" wrapText="1"/>
      <protection/>
    </xf>
    <xf numFmtId="0" fontId="13" fillId="0" borderId="25" xfId="59" applyFont="1" applyFill="1" applyBorder="1" applyAlignment="1" applyProtection="1">
      <alignment vertical="center" wrapText="1"/>
      <protection/>
    </xf>
    <xf numFmtId="0" fontId="13" fillId="0" borderId="22" xfId="59" applyFont="1" applyFill="1" applyBorder="1" applyAlignment="1" applyProtection="1">
      <alignment horizontal="center" vertical="center" wrapText="1"/>
      <protection/>
    </xf>
    <xf numFmtId="0" fontId="13" fillId="0" borderId="23" xfId="59" applyFont="1" applyFill="1" applyBorder="1" applyAlignment="1" applyProtection="1">
      <alignment horizontal="center" vertical="center" wrapText="1"/>
      <protection/>
    </xf>
    <xf numFmtId="0" fontId="13" fillId="0" borderId="26" xfId="59" applyFont="1" applyFill="1" applyBorder="1" applyAlignment="1" applyProtection="1">
      <alignment horizontal="center" vertical="center" wrapText="1"/>
      <protection/>
    </xf>
    <xf numFmtId="0" fontId="7" fillId="0" borderId="26" xfId="59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5" fillId="0" borderId="0" xfId="0" applyNumberFormat="1" applyFont="1" applyFill="1" applyAlignment="1" applyProtection="1">
      <alignment horizontal="right" wrapText="1"/>
      <protection/>
    </xf>
    <xf numFmtId="166" fontId="13" fillId="0" borderId="27" xfId="0" applyNumberFormat="1" applyFont="1" applyFill="1" applyBorder="1" applyAlignment="1" applyProtection="1">
      <alignment horizontal="center" vertical="center" wrapText="1"/>
      <protection/>
    </xf>
    <xf numFmtId="166" fontId="13" fillId="0" borderId="28" xfId="0" applyNumberFormat="1" applyFont="1" applyFill="1" applyBorder="1" applyAlignment="1" applyProtection="1">
      <alignment horizontal="center" vertical="center" wrapText="1"/>
      <protection/>
    </xf>
    <xf numFmtId="166" fontId="13" fillId="0" borderId="29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6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6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3" xfId="59" applyFont="1" applyFill="1" applyBorder="1" applyAlignment="1" applyProtection="1">
      <alignment horizontal="left" vertical="center" wrapText="1" indent="1"/>
      <protection/>
    </xf>
    <xf numFmtId="166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3" xfId="0" applyFont="1" applyFill="1" applyBorder="1" applyAlignment="1" applyProtection="1">
      <alignment horizontal="right"/>
      <protection/>
    </xf>
    <xf numFmtId="0" fontId="14" fillId="0" borderId="28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indent="6"/>
      <protection/>
    </xf>
    <xf numFmtId="0" fontId="14" fillId="0" borderId="11" xfId="59" applyFont="1" applyFill="1" applyBorder="1" applyAlignment="1" applyProtection="1">
      <alignment horizontal="left" vertical="center" wrapText="1" indent="6"/>
      <protection/>
    </xf>
    <xf numFmtId="0" fontId="14" fillId="0" borderId="15" xfId="59" applyFont="1" applyFill="1" applyBorder="1" applyAlignment="1" applyProtection="1">
      <alignment horizontal="left" vertical="center" wrapText="1" indent="6"/>
      <protection/>
    </xf>
    <xf numFmtId="0" fontId="14" fillId="0" borderId="34" xfId="59" applyFont="1" applyFill="1" applyBorder="1" applyAlignment="1" applyProtection="1">
      <alignment horizontal="left" vertical="center" wrapText="1" indent="6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166" fontId="7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22" fillId="0" borderId="38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3" fillId="0" borderId="39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6" fontId="14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7" fillId="0" borderId="15" xfId="0" applyFont="1" applyBorder="1" applyAlignment="1" applyProtection="1">
      <alignment horizontal="left" vertical="center" wrapText="1" indent="1"/>
      <protection/>
    </xf>
    <xf numFmtId="0" fontId="18" fillId="0" borderId="27" xfId="0" applyFont="1" applyBorder="1" applyAlignment="1" applyProtection="1">
      <alignment horizontal="left" vertical="center" wrapText="1" indent="1"/>
      <protection/>
    </xf>
    <xf numFmtId="166" fontId="13" fillId="0" borderId="41" xfId="59" applyNumberFormat="1" applyFont="1" applyFill="1" applyBorder="1" applyAlignment="1" applyProtection="1">
      <alignment horizontal="right" vertical="center" wrapText="1" indent="1"/>
      <protection/>
    </xf>
    <xf numFmtId="166" fontId="13" fillId="0" borderId="26" xfId="59" applyNumberFormat="1" applyFont="1" applyFill="1" applyBorder="1" applyAlignment="1" applyProtection="1">
      <alignment horizontal="right" vertical="center" wrapText="1" indent="1"/>
      <protection/>
    </xf>
    <xf numFmtId="166" fontId="14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6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6" fontId="14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6" fontId="18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66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5" fillId="0" borderId="0" xfId="0" applyNumberFormat="1" applyFont="1" applyFill="1" applyAlignment="1" applyProtection="1">
      <alignment horizontal="right" vertical="center"/>
      <protection/>
    </xf>
    <xf numFmtId="166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3" fillId="0" borderId="46" xfId="0" applyNumberFormat="1" applyFont="1" applyFill="1" applyBorder="1" applyAlignment="1" applyProtection="1">
      <alignment horizontal="center" vertical="center" wrapText="1"/>
      <protection/>
    </xf>
    <xf numFmtId="166" fontId="13" fillId="0" borderId="22" xfId="0" applyNumberFormat="1" applyFont="1" applyFill="1" applyBorder="1" applyAlignment="1" applyProtection="1">
      <alignment horizontal="center" vertical="center" wrapText="1"/>
      <protection/>
    </xf>
    <xf numFmtId="166" fontId="13" fillId="0" borderId="23" xfId="0" applyNumberFormat="1" applyFont="1" applyFill="1" applyBorder="1" applyAlignment="1" applyProtection="1">
      <alignment horizontal="center" vertical="center" wrapText="1"/>
      <protection/>
    </xf>
    <xf numFmtId="166" fontId="13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47" xfId="0" applyNumberFormat="1" applyFill="1" applyBorder="1" applyAlignment="1" applyProtection="1">
      <alignment horizontal="left" vertical="center" wrapText="1" indent="1"/>
      <protection/>
    </xf>
    <xf numFmtId="166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8" xfId="0" applyNumberFormat="1" applyFill="1" applyBorder="1" applyAlignment="1" applyProtection="1">
      <alignment horizontal="left" vertical="center" wrapText="1" indent="1"/>
      <protection/>
    </xf>
    <xf numFmtId="166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6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6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6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5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9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4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9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166" fontId="7" fillId="0" borderId="37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166" fontId="13" fillId="0" borderId="5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6" fillId="0" borderId="28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49" xfId="0" applyNumberFormat="1" applyFill="1" applyBorder="1" applyAlignment="1" applyProtection="1">
      <alignment horizontal="left" vertical="center" wrapText="1" indent="1"/>
      <protection/>
    </xf>
    <xf numFmtId="166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4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13" fillId="0" borderId="24" xfId="59" applyFont="1" applyFill="1" applyBorder="1" applyAlignment="1" applyProtection="1">
      <alignment horizontal="center" vertical="center" wrapText="1"/>
      <protection/>
    </xf>
    <xf numFmtId="0" fontId="13" fillId="0" borderId="25" xfId="59" applyFont="1" applyFill="1" applyBorder="1" applyAlignment="1" applyProtection="1">
      <alignment horizontal="center" vertical="center" wrapText="1"/>
      <protection/>
    </xf>
    <xf numFmtId="0" fontId="13" fillId="0" borderId="41" xfId="59" applyFont="1" applyFill="1" applyBorder="1" applyAlignment="1" applyProtection="1">
      <alignment horizontal="center" vertical="center" wrapText="1"/>
      <protection/>
    </xf>
    <xf numFmtId="166" fontId="14" fillId="0" borderId="30" xfId="59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4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17" fillId="0" borderId="12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15" xfId="0" applyFont="1" applyBorder="1" applyAlignment="1" applyProtection="1">
      <alignment horizontal="left" wrapText="1" indent="1"/>
      <protection/>
    </xf>
    <xf numFmtId="0" fontId="18" fillId="0" borderId="22" xfId="0" applyFont="1" applyBorder="1" applyAlignment="1" applyProtection="1">
      <alignment wrapText="1"/>
      <protection/>
    </xf>
    <xf numFmtId="0" fontId="17" fillId="0" borderId="15" xfId="0" applyFont="1" applyBorder="1" applyAlignment="1" applyProtection="1">
      <alignment wrapText="1"/>
      <protection/>
    </xf>
    <xf numFmtId="0" fontId="17" fillId="0" borderId="18" xfId="0" applyFont="1" applyBorder="1" applyAlignment="1" applyProtection="1">
      <alignment wrapText="1"/>
      <protection/>
    </xf>
    <xf numFmtId="0" fontId="17" fillId="0" borderId="17" xfId="0" applyFont="1" applyBorder="1" applyAlignment="1" applyProtection="1">
      <alignment wrapText="1"/>
      <protection/>
    </xf>
    <xf numFmtId="0" fontId="17" fillId="0" borderId="19" xfId="0" applyFont="1" applyBorder="1" applyAlignment="1" applyProtection="1">
      <alignment wrapText="1"/>
      <protection/>
    </xf>
    <xf numFmtId="0" fontId="18" fillId="0" borderId="23" xfId="0" applyFont="1" applyBorder="1" applyAlignment="1" applyProtection="1">
      <alignment wrapText="1"/>
      <protection/>
    </xf>
    <xf numFmtId="0" fontId="18" fillId="0" borderId="27" xfId="0" applyFont="1" applyBorder="1" applyAlignment="1" applyProtection="1">
      <alignment wrapText="1"/>
      <protection/>
    </xf>
    <xf numFmtId="0" fontId="18" fillId="0" borderId="28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6" fontId="16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166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18" xfId="59" applyNumberFormat="1" applyFont="1" applyFill="1" applyBorder="1" applyAlignment="1" applyProtection="1">
      <alignment horizontal="center" vertical="center" wrapText="1"/>
      <protection/>
    </xf>
    <xf numFmtId="49" fontId="14" fillId="0" borderId="17" xfId="59" applyNumberFormat="1" applyFont="1" applyFill="1" applyBorder="1" applyAlignment="1" applyProtection="1">
      <alignment horizontal="center" vertical="center" wrapText="1"/>
      <protection/>
    </xf>
    <xf numFmtId="49" fontId="14" fillId="0" borderId="19" xfId="59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wrapText="1"/>
      <protection/>
    </xf>
    <xf numFmtId="0" fontId="17" fillId="0" borderId="18" xfId="0" applyFont="1" applyBorder="1" applyAlignment="1" applyProtection="1">
      <alignment horizontal="center" wrapText="1"/>
      <protection/>
    </xf>
    <xf numFmtId="0" fontId="17" fillId="0" borderId="17" xfId="0" applyFont="1" applyBorder="1" applyAlignment="1" applyProtection="1">
      <alignment horizontal="center" wrapText="1"/>
      <protection/>
    </xf>
    <xf numFmtId="0" fontId="17" fillId="0" borderId="19" xfId="0" applyFont="1" applyBorder="1" applyAlignment="1" applyProtection="1">
      <alignment horizontal="center" wrapText="1"/>
      <protection/>
    </xf>
    <xf numFmtId="0" fontId="18" fillId="0" borderId="27" xfId="0" applyFont="1" applyBorder="1" applyAlignment="1" applyProtection="1">
      <alignment horizontal="center" wrapText="1"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49" fontId="14" fillId="0" borderId="20" xfId="59" applyNumberFormat="1" applyFont="1" applyFill="1" applyBorder="1" applyAlignment="1" applyProtection="1">
      <alignment horizontal="center" vertical="center" wrapText="1"/>
      <protection/>
    </xf>
    <xf numFmtId="49" fontId="14" fillId="0" borderId="16" xfId="59" applyNumberFormat="1" applyFont="1" applyFill="1" applyBorder="1" applyAlignment="1" applyProtection="1">
      <alignment horizontal="center" vertical="center" wrapText="1"/>
      <protection/>
    </xf>
    <xf numFmtId="49" fontId="14" fillId="0" borderId="21" xfId="59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Font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vertical="center" wrapText="1" indent="1"/>
      <protection/>
    </xf>
    <xf numFmtId="0" fontId="14" fillId="0" borderId="28" xfId="59" applyFont="1" applyFill="1" applyBorder="1" applyAlignment="1" applyProtection="1" quotePrefix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6" fontId="14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42" xfId="0" applyNumberFormat="1" applyFont="1" applyFill="1" applyBorder="1" applyAlignment="1" applyProtection="1" quotePrefix="1">
      <alignment horizontal="right" vertical="center" indent="1"/>
      <protection/>
    </xf>
    <xf numFmtId="166" fontId="21" fillId="0" borderId="22" xfId="0" applyNumberFormat="1" applyFont="1" applyFill="1" applyBorder="1" applyAlignment="1" applyProtection="1">
      <alignment horizontal="left" vertical="center" wrapText="1"/>
      <protection/>
    </xf>
    <xf numFmtId="166" fontId="21" fillId="0" borderId="23" xfId="0" applyNumberFormat="1" applyFont="1" applyFill="1" applyBorder="1" applyAlignment="1" applyProtection="1">
      <alignment vertical="center" wrapText="1"/>
      <protection/>
    </xf>
    <xf numFmtId="166" fontId="21" fillId="33" borderId="23" xfId="0" applyNumberFormat="1" applyFont="1" applyFill="1" applyBorder="1" applyAlignment="1" applyProtection="1">
      <alignment vertical="center" wrapText="1"/>
      <protection/>
    </xf>
    <xf numFmtId="166" fontId="4" fillId="0" borderId="22" xfId="0" applyNumberFormat="1" applyFont="1" applyFill="1" applyBorder="1" applyAlignment="1" applyProtection="1">
      <alignment horizontal="center" vertical="center" wrapText="1"/>
      <protection/>
    </xf>
    <xf numFmtId="166" fontId="4" fillId="0" borderId="23" xfId="0" applyNumberFormat="1" applyFont="1" applyFill="1" applyBorder="1" applyAlignment="1" applyProtection="1">
      <alignment horizontal="center" vertical="center" wrapText="1"/>
      <protection/>
    </xf>
    <xf numFmtId="166" fontId="4" fillId="0" borderId="26" xfId="0" applyNumberFormat="1" applyFont="1" applyFill="1" applyBorder="1" applyAlignment="1" applyProtection="1">
      <alignment horizontal="center" vertical="center" wrapText="1"/>
      <protection/>
    </xf>
    <xf numFmtId="166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31" xfId="0" applyNumberFormat="1" applyFont="1" applyFill="1" applyBorder="1" applyAlignment="1" applyProtection="1">
      <alignment vertical="center" wrapText="1"/>
      <protection/>
    </xf>
    <xf numFmtId="166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2" fillId="33" borderId="11" xfId="0" applyNumberFormat="1" applyFont="1" applyFill="1" applyBorder="1" applyAlignment="1" applyProtection="1">
      <alignment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66" fontId="2" fillId="33" borderId="31" xfId="0" applyNumberFormat="1" applyFont="1" applyFill="1" applyBorder="1" applyAlignment="1" applyProtection="1">
      <alignment vertical="center" wrapText="1"/>
      <protection/>
    </xf>
    <xf numFmtId="166" fontId="2" fillId="33" borderId="12" xfId="0" applyNumberFormat="1" applyFont="1" applyFill="1" applyBorder="1" applyAlignment="1" applyProtection="1">
      <alignment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166" fontId="2" fillId="33" borderId="30" xfId="0" applyNumberFormat="1" applyFont="1" applyFill="1" applyBorder="1" applyAlignment="1" applyProtection="1">
      <alignment vertical="center" wrapText="1"/>
      <protection/>
    </xf>
    <xf numFmtId="166" fontId="24" fillId="0" borderId="22" xfId="0" applyNumberFormat="1" applyFont="1" applyFill="1" applyBorder="1" applyAlignment="1" applyProtection="1">
      <alignment horizontal="left" vertical="center" wrapText="1"/>
      <protection locked="0"/>
    </xf>
    <xf numFmtId="166" fontId="24" fillId="0" borderId="23" xfId="0" applyNumberFormat="1" applyFont="1" applyFill="1" applyBorder="1" applyAlignment="1" applyProtection="1">
      <alignment vertical="center" wrapText="1"/>
      <protection locked="0"/>
    </xf>
    <xf numFmtId="166" fontId="2" fillId="0" borderId="0" xfId="0" applyNumberFormat="1" applyFont="1" applyFill="1" applyAlignment="1" applyProtection="1">
      <alignment horizontal="centerContinuous" vertical="center"/>
      <protection/>
    </xf>
    <xf numFmtId="166" fontId="25" fillId="0" borderId="22" xfId="0" applyNumberFormat="1" applyFont="1" applyFill="1" applyBorder="1" applyAlignment="1" applyProtection="1">
      <alignment horizontal="left" vertical="center" wrapText="1"/>
      <protection locked="0"/>
    </xf>
    <xf numFmtId="166" fontId="25" fillId="0" borderId="23" xfId="0" applyNumberFormat="1" applyFont="1" applyFill="1" applyBorder="1" applyAlignment="1" applyProtection="1">
      <alignment vertical="center" wrapText="1"/>
      <protection locked="0"/>
    </xf>
    <xf numFmtId="166" fontId="2" fillId="33" borderId="53" xfId="0" applyNumberFormat="1" applyFont="1" applyFill="1" applyBorder="1" applyAlignment="1" applyProtection="1">
      <alignment vertical="center" wrapText="1"/>
      <protection locked="0"/>
    </xf>
    <xf numFmtId="166" fontId="23" fillId="0" borderId="46" xfId="0" applyNumberFormat="1" applyFont="1" applyFill="1" applyBorder="1" applyAlignment="1" applyProtection="1">
      <alignment horizontal="left" vertical="center" wrapText="1"/>
      <protection locked="0"/>
    </xf>
    <xf numFmtId="166" fontId="24" fillId="33" borderId="23" xfId="0" applyNumberFormat="1" applyFont="1" applyFill="1" applyBorder="1" applyAlignment="1" applyProtection="1">
      <alignment vertical="center" wrapText="1"/>
      <protection locked="0"/>
    </xf>
    <xf numFmtId="166" fontId="14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2" xfId="59" applyNumberFormat="1" applyFont="1" applyFill="1" applyBorder="1" applyAlignment="1" applyProtection="1">
      <alignment horizontal="left" vertical="center" wrapText="1" indent="1"/>
      <protection/>
    </xf>
    <xf numFmtId="0" fontId="14" fillId="0" borderId="23" xfId="59" applyFont="1" applyFill="1" applyBorder="1" applyAlignment="1" applyProtection="1">
      <alignment horizontal="left" vertical="center" wrapText="1" indent="1"/>
      <protection/>
    </xf>
    <xf numFmtId="166" fontId="14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49" fontId="19" fillId="0" borderId="18" xfId="59" applyNumberFormat="1" applyFont="1" applyFill="1" applyBorder="1" applyAlignment="1" applyProtection="1">
      <alignment horizontal="left" vertical="center" wrapText="1" indent="1"/>
      <protection/>
    </xf>
    <xf numFmtId="0" fontId="19" fillId="0" borderId="15" xfId="59" applyFont="1" applyFill="1" applyBorder="1" applyAlignment="1" applyProtection="1">
      <alignment horizontal="left" vertical="center" wrapText="1" indent="1"/>
      <protection/>
    </xf>
    <xf numFmtId="0" fontId="27" fillId="0" borderId="0" xfId="59" applyFont="1" applyFill="1" applyProtection="1">
      <alignment/>
      <protection/>
    </xf>
    <xf numFmtId="166" fontId="19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8" xfId="59" applyNumberFormat="1" applyFont="1" applyFill="1" applyBorder="1" applyAlignment="1" applyProtection="1">
      <alignment horizontal="left" vertical="center" wrapText="1" indent="1"/>
      <protection/>
    </xf>
    <xf numFmtId="0" fontId="14" fillId="0" borderId="15" xfId="59" applyFont="1" applyFill="1" applyBorder="1" applyAlignment="1" applyProtection="1">
      <alignment horizontal="left" vertical="center" wrapText="1" indent="1"/>
      <protection/>
    </xf>
    <xf numFmtId="166" fontId="14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2" xfId="59" applyFont="1" applyFill="1" applyBorder="1" applyAlignment="1" applyProtection="1">
      <alignment horizontal="left" vertical="center" wrapText="1" indent="1"/>
      <protection/>
    </xf>
    <xf numFmtId="0" fontId="28" fillId="0" borderId="22" xfId="59" applyFont="1" applyFill="1" applyBorder="1" applyAlignment="1" applyProtection="1">
      <alignment horizontal="center" vertical="center" wrapText="1"/>
      <protection/>
    </xf>
    <xf numFmtId="0" fontId="7" fillId="0" borderId="46" xfId="59" applyFont="1" applyFill="1" applyBorder="1" applyAlignment="1" applyProtection="1">
      <alignment horizontal="center" vertical="center" wrapText="1"/>
      <protection/>
    </xf>
    <xf numFmtId="166" fontId="7" fillId="0" borderId="38" xfId="0" applyNumberFormat="1" applyFont="1" applyFill="1" applyBorder="1" applyAlignment="1" applyProtection="1">
      <alignment horizontal="centerContinuous" vertical="center" wrapText="1"/>
      <protection/>
    </xf>
    <xf numFmtId="166" fontId="1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14" xfId="0" applyNumberFormat="1" applyFont="1" applyFill="1" applyBorder="1" applyAlignment="1" applyProtection="1">
      <alignment horizontal="right" vertical="center" wrapText="1" indent="1"/>
      <protection/>
    </xf>
    <xf numFmtId="166" fontId="19" fillId="0" borderId="53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6" fontId="2" fillId="33" borderId="44" xfId="0" applyNumberFormat="1" applyFont="1" applyFill="1" applyBorder="1" applyAlignment="1" applyProtection="1">
      <alignment vertical="center" wrapText="1"/>
      <protection locked="0"/>
    </xf>
    <xf numFmtId="166" fontId="2" fillId="0" borderId="44" xfId="0" applyNumberFormat="1" applyFont="1" applyFill="1" applyBorder="1" applyAlignment="1" applyProtection="1">
      <alignment vertical="center" wrapText="1"/>
      <protection locked="0"/>
    </xf>
    <xf numFmtId="166" fontId="2" fillId="33" borderId="58" xfId="0" applyNumberFormat="1" applyFont="1" applyFill="1" applyBorder="1" applyAlignment="1" applyProtection="1">
      <alignment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49" fontId="7" fillId="0" borderId="50" xfId="0" applyNumberFormat="1" applyFont="1" applyFill="1" applyBorder="1" applyAlignment="1" applyProtection="1">
      <alignment horizontal="center" vertical="center"/>
      <protection/>
    </xf>
    <xf numFmtId="49" fontId="7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7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52" xfId="0" applyFont="1" applyFill="1" applyBorder="1" applyAlignment="1" applyProtection="1">
      <alignment horizontal="center" vertical="center"/>
      <protection/>
    </xf>
    <xf numFmtId="0" fontId="7" fillId="0" borderId="5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7" fillId="0" borderId="46" xfId="0" applyFont="1" applyFill="1" applyBorder="1" applyAlignment="1" applyProtection="1">
      <alignment horizontal="center" vertical="center"/>
      <protection/>
    </xf>
    <xf numFmtId="166" fontId="13" fillId="0" borderId="46" xfId="59" applyNumberFormat="1" applyFont="1" applyFill="1" applyBorder="1" applyAlignment="1" applyProtection="1">
      <alignment horizontal="right" vertical="center" wrapText="1" indent="1"/>
      <protection/>
    </xf>
    <xf numFmtId="166" fontId="14" fillId="0" borderId="26" xfId="59" applyNumberFormat="1" applyFont="1" applyFill="1" applyBorder="1" applyAlignment="1" applyProtection="1">
      <alignment horizontal="right" vertical="center" wrapText="1" indent="1"/>
      <protection/>
    </xf>
    <xf numFmtId="49" fontId="13" fillId="0" borderId="22" xfId="59" applyNumberFormat="1" applyFont="1" applyFill="1" applyBorder="1" applyAlignment="1" applyProtection="1">
      <alignment horizontal="left" vertical="center" wrapText="1" indent="1"/>
      <protection/>
    </xf>
    <xf numFmtId="166" fontId="13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6" xfId="59" applyFont="1" applyFill="1" applyBorder="1" applyAlignment="1" applyProtection="1">
      <alignment horizontal="center" vertical="center" wrapText="1"/>
      <protection/>
    </xf>
    <xf numFmtId="166" fontId="14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60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8" fontId="17" fillId="0" borderId="15" xfId="40" applyNumberFormat="1" applyFont="1" applyBorder="1" applyAlignment="1" applyProtection="1">
      <alignment horizontal="left" wrapText="1" indent="1"/>
      <protection/>
    </xf>
    <xf numFmtId="168" fontId="14" fillId="0" borderId="43" xfId="40" applyNumberFormat="1" applyFont="1" applyFill="1" applyBorder="1" applyAlignment="1" applyProtection="1">
      <alignment horizontal="right" vertical="center" wrapText="1" indent="1"/>
      <protection locked="0"/>
    </xf>
    <xf numFmtId="168" fontId="18" fillId="0" borderId="23" xfId="40" applyNumberFormat="1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8" fillId="0" borderId="0" xfId="59" applyFont="1" applyFill="1" applyAlignment="1" applyProtection="1">
      <alignment/>
      <protection/>
    </xf>
    <xf numFmtId="166" fontId="8" fillId="0" borderId="0" xfId="0" applyNumberFormat="1" applyFont="1" applyFill="1" applyAlignment="1" applyProtection="1">
      <alignment vertical="top" wrapText="1"/>
      <protection/>
    </xf>
    <xf numFmtId="166" fontId="14" fillId="0" borderId="30" xfId="59" applyNumberFormat="1" applyFont="1" applyBorder="1" applyAlignment="1" applyProtection="1">
      <alignment horizontal="right" vertical="center" wrapText="1" indent="1"/>
      <protection locked="0"/>
    </xf>
    <xf numFmtId="166" fontId="14" fillId="0" borderId="31" xfId="59" applyNumberFormat="1" applyFont="1" applyBorder="1" applyAlignment="1" applyProtection="1">
      <alignment horizontal="right" vertical="center" wrapText="1" indent="1"/>
      <protection locked="0"/>
    </xf>
    <xf numFmtId="166" fontId="14" fillId="0" borderId="31" xfId="59" applyNumberFormat="1" applyFont="1" applyBorder="1" applyAlignment="1" applyProtection="1">
      <alignment horizontal="right" vertical="center" wrapText="1" indent="1"/>
      <protection locked="0"/>
    </xf>
    <xf numFmtId="166" fontId="14" fillId="0" borderId="42" xfId="59" applyNumberFormat="1" applyFont="1" applyBorder="1" applyAlignment="1" applyProtection="1">
      <alignment horizontal="right" vertical="center" wrapText="1" indent="1"/>
      <protection locked="0"/>
    </xf>
    <xf numFmtId="166" fontId="14" fillId="0" borderId="43" xfId="59" applyNumberFormat="1" applyFont="1" applyBorder="1" applyAlignment="1" applyProtection="1">
      <alignment horizontal="right" vertical="center" wrapText="1" indent="1"/>
      <protection locked="0"/>
    </xf>
    <xf numFmtId="166" fontId="14" fillId="0" borderId="32" xfId="59" applyNumberFormat="1" applyFont="1" applyBorder="1" applyAlignment="1" applyProtection="1">
      <alignment horizontal="right" vertical="center" wrapText="1" indent="1"/>
      <protection locked="0"/>
    </xf>
    <xf numFmtId="166" fontId="14" fillId="0" borderId="37" xfId="59" applyNumberFormat="1" applyFont="1" applyBorder="1" applyAlignment="1" applyProtection="1">
      <alignment horizontal="right" vertical="center" wrapText="1" indent="1"/>
      <protection locked="0"/>
    </xf>
    <xf numFmtId="166" fontId="14" fillId="0" borderId="40" xfId="59" applyNumberFormat="1" applyFont="1" applyBorder="1" applyAlignment="1" applyProtection="1">
      <alignment horizontal="right" vertical="center" wrapText="1" indent="1"/>
      <protection locked="0"/>
    </xf>
    <xf numFmtId="166" fontId="14" fillId="0" borderId="30" xfId="0" applyNumberFormat="1" applyFont="1" applyBorder="1" applyAlignment="1" applyProtection="1">
      <alignment horizontal="right" vertical="center" wrapText="1" indent="1"/>
      <protection locked="0"/>
    </xf>
    <xf numFmtId="166" fontId="14" fillId="0" borderId="45" xfId="0" applyNumberFormat="1" applyFont="1" applyBorder="1" applyAlignment="1" applyProtection="1">
      <alignment horizontal="right" vertical="center" wrapText="1" indent="1"/>
      <protection locked="0"/>
    </xf>
    <xf numFmtId="166" fontId="14" fillId="0" borderId="31" xfId="0" applyNumberFormat="1" applyFont="1" applyBorder="1" applyAlignment="1" applyProtection="1">
      <alignment horizontal="right" vertical="center" wrapText="1" indent="1"/>
      <protection locked="0"/>
    </xf>
    <xf numFmtId="166" fontId="14" fillId="0" borderId="32" xfId="0" applyNumberFormat="1" applyFont="1" applyBorder="1" applyAlignment="1" applyProtection="1">
      <alignment horizontal="right" vertical="center" wrapText="1" indent="1"/>
      <protection locked="0"/>
    </xf>
    <xf numFmtId="166" fontId="14" fillId="0" borderId="31" xfId="0" applyNumberFormat="1" applyFont="1" applyBorder="1" applyAlignment="1" applyProtection="1">
      <alignment horizontal="right" vertical="center" wrapText="1" indent="1"/>
      <protection locked="0"/>
    </xf>
    <xf numFmtId="0" fontId="19" fillId="0" borderId="11" xfId="59" applyFont="1" applyFill="1" applyBorder="1" applyAlignment="1" applyProtection="1">
      <alignment horizontal="left" vertical="center" wrapText="1" indent="1"/>
      <protection/>
    </xf>
    <xf numFmtId="166" fontId="19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11" xfId="0" applyNumberFormat="1" applyBorder="1" applyAlignment="1">
      <alignment vertical="center"/>
    </xf>
    <xf numFmtId="166" fontId="14" fillId="0" borderId="18" xfId="0" applyNumberFormat="1" applyFont="1" applyBorder="1" applyAlignment="1">
      <alignment horizontal="left" vertical="center" wrapText="1" indent="1"/>
    </xf>
    <xf numFmtId="166" fontId="14" fillId="0" borderId="17" xfId="0" applyNumberFormat="1" applyFont="1" applyBorder="1" applyAlignment="1">
      <alignment horizontal="left" vertical="center" wrapText="1" indent="1"/>
    </xf>
    <xf numFmtId="166" fontId="14" fillId="0" borderId="61" xfId="0" applyNumberFormat="1" applyFont="1" applyBorder="1" applyAlignment="1">
      <alignment horizontal="left" vertical="center" wrapText="1" indent="1"/>
    </xf>
    <xf numFmtId="166" fontId="14" fillId="0" borderId="17" xfId="0" applyNumberFormat="1" applyFont="1" applyBorder="1" applyAlignment="1" applyProtection="1">
      <alignment horizontal="left" vertical="center" wrapText="1" indent="1"/>
      <protection locked="0"/>
    </xf>
    <xf numFmtId="166" fontId="14" fillId="0" borderId="0" xfId="0" applyNumberFormat="1" applyFont="1" applyAlignment="1" applyProtection="1">
      <alignment horizontal="left" vertical="center" wrapText="1" indent="1"/>
      <protection locked="0"/>
    </xf>
    <xf numFmtId="166" fontId="14" fillId="0" borderId="19" xfId="0" applyNumberFormat="1" applyFont="1" applyBorder="1" applyAlignment="1" applyProtection="1">
      <alignment horizontal="left" vertical="center" wrapText="1" indent="1"/>
      <protection locked="0"/>
    </xf>
    <xf numFmtId="166" fontId="13" fillId="0" borderId="22" xfId="0" applyNumberFormat="1" applyFont="1" applyBorder="1" applyAlignment="1">
      <alignment horizontal="left" vertical="center" wrapText="1" indent="1"/>
    </xf>
    <xf numFmtId="166" fontId="14" fillId="0" borderId="16" xfId="0" applyNumberFormat="1" applyFont="1" applyBorder="1" applyAlignment="1">
      <alignment horizontal="left" vertical="center" wrapText="1" indent="1"/>
    </xf>
    <xf numFmtId="166" fontId="14" fillId="0" borderId="17" xfId="0" applyNumberFormat="1" applyFont="1" applyBorder="1" applyAlignment="1">
      <alignment horizontal="left" vertical="center" wrapText="1" indent="1"/>
    </xf>
    <xf numFmtId="166" fontId="14" fillId="0" borderId="11" xfId="0" applyNumberFormat="1" applyFont="1" applyBorder="1" applyAlignment="1">
      <alignment horizontal="left" vertical="center" wrapText="1" indent="2"/>
    </xf>
    <xf numFmtId="166" fontId="3" fillId="0" borderId="22" xfId="0" applyNumberFormat="1" applyFont="1" applyBorder="1" applyAlignment="1">
      <alignment horizontal="left" vertical="center" wrapText="1" indent="1"/>
    </xf>
    <xf numFmtId="166" fontId="2" fillId="0" borderId="17" xfId="0" applyNumberFormat="1" applyFont="1" applyBorder="1" applyAlignment="1" applyProtection="1">
      <alignment horizontal="left" vertical="center" wrapText="1"/>
      <protection locked="0"/>
    </xf>
    <xf numFmtId="166" fontId="2" fillId="0" borderId="11" xfId="0" applyNumberFormat="1" applyFont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166" fontId="2" fillId="0" borderId="44" xfId="0" applyNumberFormat="1" applyFont="1" applyBorder="1" applyAlignment="1" applyProtection="1">
      <alignment vertical="center" wrapText="1"/>
      <protection locked="0"/>
    </xf>
    <xf numFmtId="168" fontId="14" fillId="0" borderId="45" xfId="4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5" xfId="59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59" applyFont="1" applyFill="1" applyAlignment="1" applyProtection="1">
      <alignment horizontal="right"/>
      <protection/>
    </xf>
    <xf numFmtId="166" fontId="6" fillId="0" borderId="0" xfId="59" applyNumberFormat="1" applyFont="1" applyFill="1" applyBorder="1" applyAlignment="1" applyProtection="1">
      <alignment horizontal="center" vertical="center"/>
      <protection/>
    </xf>
    <xf numFmtId="166" fontId="20" fillId="0" borderId="33" xfId="59" applyNumberFormat="1" applyFont="1" applyFill="1" applyBorder="1" applyAlignment="1" applyProtection="1">
      <alignment horizontal="left" vertical="center"/>
      <protection/>
    </xf>
    <xf numFmtId="166" fontId="20" fillId="0" borderId="33" xfId="59" applyNumberFormat="1" applyFont="1" applyFill="1" applyBorder="1" applyAlignment="1" applyProtection="1">
      <alignment horizontal="left"/>
      <protection/>
    </xf>
    <xf numFmtId="0" fontId="6" fillId="0" borderId="0" xfId="59" applyFont="1" applyFill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right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66" fontId="7" fillId="0" borderId="62" xfId="0" applyNumberFormat="1" applyFont="1" applyFill="1" applyBorder="1" applyAlignment="1" applyProtection="1">
      <alignment horizontal="center" vertical="center" wrapText="1"/>
      <protection/>
    </xf>
    <xf numFmtId="166" fontId="7" fillId="0" borderId="63" xfId="0" applyNumberFormat="1" applyFont="1" applyFill="1" applyBorder="1" applyAlignment="1" applyProtection="1">
      <alignment horizontal="center" vertical="center" wrapText="1"/>
      <protection/>
    </xf>
    <xf numFmtId="166" fontId="26" fillId="0" borderId="64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right" vertical="top" wrapText="1"/>
      <protection/>
    </xf>
    <xf numFmtId="166" fontId="7" fillId="0" borderId="65" xfId="0" applyNumberFormat="1" applyFont="1" applyFill="1" applyBorder="1" applyAlignment="1" applyProtection="1">
      <alignment horizontal="center" vertical="center" wrapText="1"/>
      <protection/>
    </xf>
    <xf numFmtId="166" fontId="7" fillId="0" borderId="66" xfId="0" applyNumberFormat="1" applyFont="1" applyFill="1" applyBorder="1" applyAlignment="1" applyProtection="1">
      <alignment horizontal="center" vertical="center" wrapText="1"/>
      <protection/>
    </xf>
    <xf numFmtId="166" fontId="21" fillId="0" borderId="0" xfId="0" applyNumberFormat="1" applyFont="1" applyFill="1" applyAlignment="1">
      <alignment horizontal="center" vertical="center" wrapText="1"/>
    </xf>
    <xf numFmtId="166" fontId="8" fillId="0" borderId="0" xfId="0" applyNumberFormat="1" applyFont="1" applyFill="1" applyAlignment="1">
      <alignment horizontal="right" vertical="top" wrapText="1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5" fillId="0" borderId="68" xfId="0" applyFont="1" applyFill="1" applyBorder="1" applyAlignment="1" applyProtection="1">
      <alignment horizontal="right"/>
      <protection/>
    </xf>
    <xf numFmtId="166" fontId="8" fillId="0" borderId="0" xfId="0" applyNumberFormat="1" applyFont="1" applyFill="1" applyBorder="1" applyAlignment="1" applyProtection="1">
      <alignment horizontal="right" vertical="center" wrapText="1"/>
      <protection/>
    </xf>
    <xf numFmtId="166" fontId="12" fillId="0" borderId="33" xfId="0" applyNumberFormat="1" applyFont="1" applyFill="1" applyBorder="1" applyAlignment="1" applyProtection="1">
      <alignment horizontal="right" vertic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d_doc\G&#246;mzsik\2017_k&#246;lts&#233;gvet&#233;s\Tervez&#233;s\Polg&#225;rmesteri%20Hivatal\tervezesi_tablak_hivatal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d_doc\G&#246;mzsik\2018_k&#246;lts&#233;gvet&#233;s\Tervez&#233;s\&#214;nkorm&#225;nyzat\tervezesi_tablak_onkormanyzat_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itkarsag\Downloads\2018_II_sz_rend_mod_szovges_indokola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itkarsag\Downloads\2019_II_sz_rend_mod_szovges_indokol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d_doc\G&#246;mzsik\2019_k&#246;lts&#233;gvet&#233;s\Rendeletm&#243;dos&#237;t&#225;sok_2019\I.sz.%20rendelet%20m&#243;dos&#237;t&#225;s%20(2019_04_24)\ktgvet_tablak_I.sz.m&#243;d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d_doc\G&#246;mzsik\2019_k&#246;lts&#233;gvet&#233;s\Rendeletm&#243;dos&#237;t&#225;sok_2019\I.sz.%20rendelet%20m&#243;dos&#237;t&#225;s%20(2019_04_24)\2019_I_sz_rend_mod_szovges_indokol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itkarsag\Downloads\2019_III_sz_rend_mod_szovges_indokola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itkarsag\Downloads\2019_VI_sz_rend_mod_szovges_indoko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1 130"/>
      <sheetName val="011 220 adóigazgatás"/>
      <sheetName val="PH_Összesen"/>
    </sheetNames>
    <sheetDataSet>
      <sheetData sheetId="0">
        <row r="221">
          <cell r="D221">
            <v>635000</v>
          </cell>
        </row>
        <row r="381">
          <cell r="D381">
            <v>1100000</v>
          </cell>
        </row>
        <row r="387">
          <cell r="D387">
            <v>300000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074 031 Védőnő"/>
      <sheetName val="064 010 Közvilágítás"/>
      <sheetName val="900020_helyi adó bev."/>
      <sheetName val="011 130 Önk.jogalk."/>
      <sheetName val="013 320 Temető"/>
      <sheetName val="013350_vagyonműk"/>
      <sheetName val="082 044 Könyvtári szolg"/>
      <sheetName val="084 031 Civil támogatás"/>
      <sheetName val="018 010 Önk.elsz."/>
      <sheetName val="018 030 Finansz."/>
      <sheetName val="104037 Szünidei gy.étk."/>
      <sheetName val="107 051 Szoc.étk."/>
      <sheetName val="107 055 Tanyagondnok"/>
      <sheetName val="107 060 települési támogatás"/>
      <sheetName val="kiadások_KOFOG-onként"/>
      <sheetName val="bevételek_KOFOG-onként"/>
    </sheetNames>
    <sheetDataSet>
      <sheetData sheetId="0">
        <row r="355">
          <cell r="D355">
            <v>24800000</v>
          </cell>
        </row>
        <row r="363">
          <cell r="D363">
            <v>7000000</v>
          </cell>
        </row>
        <row r="366">
          <cell r="D366">
            <v>125200000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-ovoda"/>
      <sheetName val="összesítő-hivatal"/>
      <sheetName val="összesítő-onkormanyzat"/>
      <sheetName val="mindösszesen"/>
      <sheetName val="COFOGÖnk"/>
      <sheetName val="COFOGPH"/>
      <sheetName val="COFOGÓvoda"/>
    </sheetNames>
    <sheetDataSet>
      <sheetData sheetId="2">
        <row r="62">
          <cell r="G6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-ovoda"/>
      <sheetName val="összesítő-hivatal"/>
      <sheetName val="összesítő-onkormanyzat"/>
      <sheetName val="mindösszesen"/>
      <sheetName val="COFOGÖnk"/>
      <sheetName val="COFOGPH"/>
      <sheetName val="COFOGÓvoda"/>
    </sheetNames>
    <sheetDataSet>
      <sheetData sheetId="1">
        <row r="19">
          <cell r="D19">
            <v>41560</v>
          </cell>
          <cell r="E19">
            <v>8509</v>
          </cell>
          <cell r="F19">
            <v>7192</v>
          </cell>
          <cell r="R19">
            <v>50927</v>
          </cell>
        </row>
      </sheetData>
      <sheetData sheetId="2">
        <row r="62">
          <cell r="D62">
            <v>125765</v>
          </cell>
          <cell r="E62">
            <v>24524</v>
          </cell>
          <cell r="F62">
            <v>1000000</v>
          </cell>
          <cell r="H62">
            <v>20095149</v>
          </cell>
          <cell r="X62">
            <v>5895149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összevont mérl."/>
      <sheetName val="2.sz.mell.feladatbontás"/>
      <sheetName val="2.1.sz.mell_műk_mérl. "/>
      <sheetName val="2.2.sz.mell_felh_mérl. "/>
      <sheetName val="3.sz.mell.Beruh."/>
      <sheetName val="4.sz.mell.Felúj."/>
      <sheetName val="5.1. sz. mell Önkorm"/>
      <sheetName val="5.2. sz. mell-Hivatal"/>
      <sheetName val="5.3. sz. mell-Óvod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-ovoda"/>
      <sheetName val="összesítő-hivatal"/>
      <sheetName val="összesítő-onkormanyzat"/>
      <sheetName val="mindösszesen"/>
      <sheetName val="COFOGÖnk"/>
      <sheetName val="COFOGPH"/>
      <sheetName val="COFOGÓvoda"/>
    </sheetNames>
    <sheetDataSet>
      <sheetData sheetId="0">
        <row r="8">
          <cell r="D8">
            <v>2636000</v>
          </cell>
          <cell r="E8">
            <v>514000</v>
          </cell>
          <cell r="F8">
            <v>271930</v>
          </cell>
        </row>
      </sheetData>
      <sheetData sheetId="1">
        <row r="19">
          <cell r="D19">
            <v>738000</v>
          </cell>
          <cell r="E19">
            <v>155200</v>
          </cell>
          <cell r="F19">
            <v>607997</v>
          </cell>
        </row>
      </sheetData>
      <sheetData sheetId="2">
        <row r="55">
          <cell r="H55">
            <v>257084074</v>
          </cell>
          <cell r="W55">
            <v>322743171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-ovoda"/>
      <sheetName val="összesítő-hivatal"/>
      <sheetName val="összesítő-onkormanyzat"/>
      <sheetName val="mindösszesen"/>
    </sheetNames>
    <sheetDataSet>
      <sheetData sheetId="0">
        <row r="8">
          <cell r="D8">
            <v>1087000</v>
          </cell>
          <cell r="E8">
            <v>192215</v>
          </cell>
          <cell r="F8">
            <v>1114293</v>
          </cell>
          <cell r="H8">
            <v>-22293</v>
          </cell>
          <cell r="Z8">
            <v>2371215</v>
          </cell>
        </row>
      </sheetData>
      <sheetData sheetId="1">
        <row r="6">
          <cell r="D6">
            <v>300000</v>
          </cell>
          <cell r="E6">
            <v>50000</v>
          </cell>
          <cell r="F6">
            <v>0</v>
          </cell>
          <cell r="Z6">
            <v>350000</v>
          </cell>
        </row>
      </sheetData>
      <sheetData sheetId="2">
        <row r="53">
          <cell r="D53">
            <v>3531439</v>
          </cell>
          <cell r="E53">
            <v>656686</v>
          </cell>
          <cell r="F53">
            <v>20694071</v>
          </cell>
          <cell r="G53">
            <v>243500</v>
          </cell>
          <cell r="H53">
            <v>-8418673</v>
          </cell>
          <cell r="J53">
            <v>-1650188</v>
          </cell>
          <cell r="M53">
            <v>2104253</v>
          </cell>
          <cell r="N53">
            <v>-4126900</v>
          </cell>
          <cell r="O53">
            <v>2788911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-ovoda"/>
      <sheetName val="összesítő-hivatal"/>
      <sheetName val="összesítő-onkormanyzat"/>
      <sheetName val="mindösszesen"/>
    </sheetNames>
    <sheetDataSet>
      <sheetData sheetId="0">
        <row r="8">
          <cell r="D8">
            <v>44526</v>
          </cell>
          <cell r="E8">
            <v>7792</v>
          </cell>
          <cell r="F8">
            <v>1158424</v>
          </cell>
          <cell r="H8">
            <v>111576</v>
          </cell>
          <cell r="Z8">
            <v>52318</v>
          </cell>
        </row>
      </sheetData>
      <sheetData sheetId="1">
        <row r="6">
          <cell r="D6">
            <v>1850954</v>
          </cell>
          <cell r="E6">
            <v>413705</v>
          </cell>
          <cell r="F6">
            <v>-1113082</v>
          </cell>
          <cell r="H6">
            <v>20372</v>
          </cell>
          <cell r="R6">
            <v>1171949</v>
          </cell>
        </row>
      </sheetData>
      <sheetData sheetId="2">
        <row r="53">
          <cell r="D53">
            <v>3140691</v>
          </cell>
          <cell r="E53">
            <v>549700</v>
          </cell>
          <cell r="F53">
            <v>15154094</v>
          </cell>
          <cell r="G53">
            <v>-243500</v>
          </cell>
          <cell r="H53">
            <v>8781141</v>
          </cell>
          <cell r="J53">
            <v>122321</v>
          </cell>
          <cell r="M53">
            <v>0</v>
          </cell>
          <cell r="N53">
            <v>-295591</v>
          </cell>
          <cell r="O53">
            <v>52318</v>
          </cell>
          <cell r="S53">
            <v>1535600</v>
          </cell>
          <cell r="W53">
            <v>25242867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52"/>
  <sheetViews>
    <sheetView zoomScaleSheetLayoutView="100" workbookViewId="0" topLeftCell="A1">
      <selection activeCell="S82" sqref="S82"/>
    </sheetView>
  </sheetViews>
  <sheetFormatPr defaultColWidth="9.00390625" defaultRowHeight="12.75"/>
  <cols>
    <col min="1" max="1" width="9.50390625" style="160" customWidth="1"/>
    <col min="2" max="2" width="64.00390625" style="160" customWidth="1"/>
    <col min="3" max="3" width="13.50390625" style="161" bestFit="1" customWidth="1"/>
    <col min="4" max="4" width="12.375" style="161" bestFit="1" customWidth="1"/>
    <col min="5" max="7" width="12.375" style="161" customWidth="1"/>
    <col min="8" max="8" width="13.50390625" style="161" bestFit="1" customWidth="1"/>
    <col min="9" max="16384" width="9.375" style="175" customWidth="1"/>
  </cols>
  <sheetData>
    <row r="1" spans="2:8" ht="15.75">
      <c r="B1" s="334" t="s">
        <v>488</v>
      </c>
      <c r="C1" s="334"/>
      <c r="D1" s="334"/>
      <c r="E1" s="334"/>
      <c r="F1" s="334"/>
      <c r="G1" s="334"/>
      <c r="H1" s="334"/>
    </row>
    <row r="2" spans="2:8" ht="15.75">
      <c r="B2" s="334"/>
      <c r="C2" s="334"/>
      <c r="D2" s="334"/>
      <c r="E2" s="334"/>
      <c r="F2" s="334"/>
      <c r="G2" s="334"/>
      <c r="H2" s="334"/>
    </row>
    <row r="3" spans="1:8" ht="57.75" customHeight="1">
      <c r="A3" s="338" t="s">
        <v>429</v>
      </c>
      <c r="B3" s="338"/>
      <c r="C3" s="338"/>
      <c r="D3" s="338"/>
      <c r="E3" s="338"/>
      <c r="F3" s="338"/>
      <c r="G3" s="338"/>
      <c r="H3" s="338"/>
    </row>
    <row r="4" spans="1:8" ht="15.75" customHeight="1">
      <c r="A4" s="335" t="s">
        <v>4</v>
      </c>
      <c r="B4" s="335"/>
      <c r="C4" s="335"/>
      <c r="D4" s="335"/>
      <c r="E4" s="335"/>
      <c r="F4" s="335"/>
      <c r="G4" s="335"/>
      <c r="H4" s="335"/>
    </row>
    <row r="5" spans="1:8" ht="15.75" customHeight="1" thickBot="1">
      <c r="A5" s="336" t="s">
        <v>86</v>
      </c>
      <c r="B5" s="336"/>
      <c r="C5" s="101" t="s">
        <v>356</v>
      </c>
      <c r="D5" s="101"/>
      <c r="E5" s="101"/>
      <c r="F5" s="101"/>
      <c r="G5" s="101"/>
      <c r="H5" s="101"/>
    </row>
    <row r="6" spans="1:8" ht="37.5" customHeight="1" thickBot="1">
      <c r="A6" s="21" t="s">
        <v>51</v>
      </c>
      <c r="B6" s="22" t="s">
        <v>5</v>
      </c>
      <c r="C6" s="28" t="s">
        <v>428</v>
      </c>
      <c r="D6" s="261" t="s">
        <v>426</v>
      </c>
      <c r="E6" s="261" t="s">
        <v>427</v>
      </c>
      <c r="F6" s="261" t="s">
        <v>480</v>
      </c>
      <c r="G6" s="261" t="s">
        <v>481</v>
      </c>
      <c r="H6" s="261" t="s">
        <v>483</v>
      </c>
    </row>
    <row r="7" spans="1:8" s="176" customFormat="1" ht="12" customHeight="1" thickBot="1">
      <c r="A7" s="170">
        <v>1</v>
      </c>
      <c r="B7" s="171">
        <v>2</v>
      </c>
      <c r="C7" s="172">
        <v>3</v>
      </c>
      <c r="D7" s="172">
        <v>4</v>
      </c>
      <c r="E7" s="172"/>
      <c r="F7" s="172"/>
      <c r="G7" s="172"/>
      <c r="H7" s="172">
        <v>5</v>
      </c>
    </row>
    <row r="8" spans="1:8" s="177" customFormat="1" ht="12" customHeight="1" thickBot="1">
      <c r="A8" s="18" t="s">
        <v>6</v>
      </c>
      <c r="B8" s="19" t="s">
        <v>137</v>
      </c>
      <c r="C8" s="91">
        <f aca="true" t="shared" si="0" ref="C8:H8">+C9+C10+C11+C12+C13+C14</f>
        <v>109427944</v>
      </c>
      <c r="D8" s="91">
        <f t="shared" si="0"/>
        <v>955187</v>
      </c>
      <c r="E8" s="91">
        <f t="shared" si="0"/>
        <v>222010</v>
      </c>
      <c r="F8" s="91">
        <f t="shared" si="0"/>
        <v>6955982</v>
      </c>
      <c r="G8" s="91">
        <f t="shared" si="0"/>
        <v>542285</v>
      </c>
      <c r="H8" s="91">
        <f t="shared" si="0"/>
        <v>118103408</v>
      </c>
    </row>
    <row r="9" spans="1:8" s="177" customFormat="1" ht="12" customHeight="1">
      <c r="A9" s="13" t="s">
        <v>63</v>
      </c>
      <c r="B9" s="178" t="s">
        <v>138</v>
      </c>
      <c r="C9" s="94">
        <f>'5.1. sz. mell Önkorm'!C10</f>
        <v>29798351</v>
      </c>
      <c r="D9" s="94">
        <f>'5.1. sz. mell Önkorm'!D10</f>
        <v>0</v>
      </c>
      <c r="E9" s="94">
        <f>'5.1. sz. mell Önkorm'!E10</f>
        <v>0</v>
      </c>
      <c r="F9" s="94">
        <f>'5.1. sz. mell Önkorm'!F10</f>
        <v>875215</v>
      </c>
      <c r="G9" s="94">
        <f>'5.1. sz. mell Önkorm'!G10</f>
        <v>0</v>
      </c>
      <c r="H9" s="94">
        <f aca="true" t="shared" si="1" ref="H9:H14">SUM(C9:G9)</f>
        <v>30673566</v>
      </c>
    </row>
    <row r="10" spans="1:8" s="177" customFormat="1" ht="12" customHeight="1">
      <c r="A10" s="12" t="s">
        <v>64</v>
      </c>
      <c r="B10" s="179" t="s">
        <v>139</v>
      </c>
      <c r="C10" s="94">
        <f>'5.1. sz. mell Önkorm'!C11</f>
        <v>41484500</v>
      </c>
      <c r="D10" s="94">
        <f>'5.1. sz. mell Önkorm'!D11</f>
        <v>0</v>
      </c>
      <c r="E10" s="94">
        <f>'5.1. sz. mell Önkorm'!E11</f>
        <v>0</v>
      </c>
      <c r="F10" s="94">
        <f>'5.1. sz. mell Önkorm'!F11</f>
        <v>780000</v>
      </c>
      <c r="G10" s="94">
        <f>'5.1. sz. mell Önkorm'!G11</f>
        <v>-78676</v>
      </c>
      <c r="H10" s="94">
        <f t="shared" si="1"/>
        <v>42185824</v>
      </c>
    </row>
    <row r="11" spans="1:8" s="177" customFormat="1" ht="12" customHeight="1">
      <c r="A11" s="12" t="s">
        <v>65</v>
      </c>
      <c r="B11" s="179" t="s">
        <v>140</v>
      </c>
      <c r="C11" s="94">
        <f>'5.1. sz. mell Önkorm'!C12</f>
        <v>35491563</v>
      </c>
      <c r="D11" s="94">
        <f>'5.1. sz. mell Önkorm'!D12</f>
        <v>0</v>
      </c>
      <c r="E11" s="94">
        <f>'5.1. sz. mell Önkorm'!E12</f>
        <v>150289</v>
      </c>
      <c r="F11" s="94">
        <f>'5.1. sz. mell Önkorm'!F12</f>
        <v>2597803</v>
      </c>
      <c r="G11" s="94">
        <f>'5.1. sz. mell Önkorm'!G12</f>
        <v>-620753</v>
      </c>
      <c r="H11" s="94">
        <f t="shared" si="1"/>
        <v>37618902</v>
      </c>
    </row>
    <row r="12" spans="1:8" s="177" customFormat="1" ht="12" customHeight="1">
      <c r="A12" s="12" t="s">
        <v>66</v>
      </c>
      <c r="B12" s="179" t="s">
        <v>141</v>
      </c>
      <c r="C12" s="94">
        <f>'5.1. sz. mell Önkorm'!C13</f>
        <v>2653530</v>
      </c>
      <c r="D12" s="94">
        <f>'5.1. sz. mell Önkorm'!D13</f>
        <v>0</v>
      </c>
      <c r="E12" s="94"/>
      <c r="F12" s="94">
        <f>'5.1. sz. mell Önkorm'!F13</f>
        <v>193964</v>
      </c>
      <c r="G12" s="94">
        <f>'5.1. sz. mell Önkorm'!G13</f>
        <v>17447</v>
      </c>
      <c r="H12" s="94">
        <f t="shared" si="1"/>
        <v>2864941</v>
      </c>
    </row>
    <row r="13" spans="1:8" s="177" customFormat="1" ht="12" customHeight="1">
      <c r="A13" s="12" t="s">
        <v>83</v>
      </c>
      <c r="B13" s="179" t="s">
        <v>142</v>
      </c>
      <c r="C13" s="94">
        <f>'5.1. sz. mell Önkorm'!C14</f>
        <v>0</v>
      </c>
      <c r="D13" s="94">
        <f>'5.2. sz. mell-Hivatal'!D10</f>
        <v>955187</v>
      </c>
      <c r="E13" s="94">
        <f>'5.2. sz. mell-Hivatal'!E10</f>
        <v>50927</v>
      </c>
      <c r="F13" s="94">
        <f>'5.1. sz. mell Önkorm'!F14</f>
        <v>0</v>
      </c>
      <c r="G13" s="94">
        <f>'5.1. sz. mell Önkorm'!G14+'5.2. sz. mell-Hivatal'!G10</f>
        <v>1171949</v>
      </c>
      <c r="H13" s="94">
        <f t="shared" si="1"/>
        <v>2178063</v>
      </c>
    </row>
    <row r="14" spans="1:8" s="177" customFormat="1" ht="12" customHeight="1" thickBot="1">
      <c r="A14" s="14" t="s">
        <v>67</v>
      </c>
      <c r="B14" s="180" t="s">
        <v>143</v>
      </c>
      <c r="C14" s="94">
        <f>'5.1. sz. mell Önkorm'!C15</f>
        <v>0</v>
      </c>
      <c r="D14" s="94">
        <f>'5.1. sz. mell Önkorm'!D15</f>
        <v>0</v>
      </c>
      <c r="E14" s="94">
        <v>20794</v>
      </c>
      <c r="F14" s="94">
        <f>'5.1. sz. mell Önkorm'!F15</f>
        <v>2509000</v>
      </c>
      <c r="G14" s="94">
        <f>'5.1. sz. mell Önkorm'!G15</f>
        <v>52318</v>
      </c>
      <c r="H14" s="94">
        <f t="shared" si="1"/>
        <v>2582112</v>
      </c>
    </row>
    <row r="15" spans="1:8" s="177" customFormat="1" ht="12" customHeight="1" thickBot="1">
      <c r="A15" s="18" t="s">
        <v>7</v>
      </c>
      <c r="B15" s="86" t="s">
        <v>144</v>
      </c>
      <c r="C15" s="91">
        <f aca="true" t="shared" si="2" ref="C15:H15">+C16+C17+C18+C19+C20</f>
        <v>21505000</v>
      </c>
      <c r="D15" s="91">
        <f t="shared" si="2"/>
        <v>0</v>
      </c>
      <c r="E15" s="91">
        <f t="shared" si="2"/>
        <v>0</v>
      </c>
      <c r="F15" s="91">
        <f t="shared" si="2"/>
        <v>418576</v>
      </c>
      <c r="G15" s="91">
        <f t="shared" si="2"/>
        <v>1535600</v>
      </c>
      <c r="H15" s="91">
        <f t="shared" si="2"/>
        <v>23459176</v>
      </c>
    </row>
    <row r="16" spans="1:8" s="177" customFormat="1" ht="12" customHeight="1">
      <c r="A16" s="13" t="s">
        <v>69</v>
      </c>
      <c r="B16" s="178" t="s">
        <v>145</v>
      </c>
      <c r="C16" s="94">
        <f>'5.1. sz. mell Önkorm'!C17</f>
        <v>0</v>
      </c>
      <c r="D16" s="94">
        <f>'5.1. sz. mell Önkorm'!D17</f>
        <v>0</v>
      </c>
      <c r="E16" s="94">
        <f>'5.1. sz. mell Önkorm'!E17</f>
        <v>0</v>
      </c>
      <c r="F16" s="94">
        <f>'5.1. sz. mell Önkorm'!F17</f>
        <v>0</v>
      </c>
      <c r="G16" s="94">
        <f>'5.1. sz. mell Önkorm'!G17</f>
        <v>0</v>
      </c>
      <c r="H16" s="94">
        <f aca="true" t="shared" si="3" ref="H16:H21">SUM(C16:G16)</f>
        <v>0</v>
      </c>
    </row>
    <row r="17" spans="1:8" s="177" customFormat="1" ht="12" customHeight="1">
      <c r="A17" s="12" t="s">
        <v>70</v>
      </c>
      <c r="B17" s="179" t="s">
        <v>146</v>
      </c>
      <c r="C17" s="94">
        <f>'5.1. sz. mell Önkorm'!C18</f>
        <v>0</v>
      </c>
      <c r="D17" s="94">
        <f>'5.1. sz. mell Önkorm'!D18</f>
        <v>0</v>
      </c>
      <c r="E17" s="94">
        <f>'5.1. sz. mell Önkorm'!E18</f>
        <v>0</v>
      </c>
      <c r="F17" s="94">
        <f>'5.1. sz. mell Önkorm'!F18</f>
        <v>0</v>
      </c>
      <c r="G17" s="94">
        <f>'5.1. sz. mell Önkorm'!G18</f>
        <v>0</v>
      </c>
      <c r="H17" s="94">
        <f t="shared" si="3"/>
        <v>0</v>
      </c>
    </row>
    <row r="18" spans="1:8" s="177" customFormat="1" ht="12" customHeight="1">
      <c r="A18" s="12" t="s">
        <v>71</v>
      </c>
      <c r="B18" s="179" t="s">
        <v>335</v>
      </c>
      <c r="C18" s="94">
        <f>'5.1. sz. mell Önkorm'!C19</f>
        <v>0</v>
      </c>
      <c r="D18" s="94">
        <f>'5.1. sz. mell Önkorm'!D19</f>
        <v>0</v>
      </c>
      <c r="E18" s="94">
        <f>'5.1. sz. mell Önkorm'!E19</f>
        <v>0</v>
      </c>
      <c r="F18" s="94">
        <f>'5.1. sz. mell Önkorm'!F19</f>
        <v>0</v>
      </c>
      <c r="G18" s="94">
        <f>'5.1. sz. mell Önkorm'!G19</f>
        <v>0</v>
      </c>
      <c r="H18" s="94">
        <f t="shared" si="3"/>
        <v>0</v>
      </c>
    </row>
    <row r="19" spans="1:8" s="177" customFormat="1" ht="12" customHeight="1">
      <c r="A19" s="12" t="s">
        <v>72</v>
      </c>
      <c r="B19" s="179" t="s">
        <v>336</v>
      </c>
      <c r="C19" s="94">
        <f>'5.1. sz. mell Önkorm'!C20</f>
        <v>0</v>
      </c>
      <c r="D19" s="94">
        <f>'5.1. sz. mell Önkorm'!D20</f>
        <v>0</v>
      </c>
      <c r="E19" s="94">
        <f>'5.1. sz. mell Önkorm'!E20</f>
        <v>0</v>
      </c>
      <c r="F19" s="94">
        <f>'5.1. sz. mell Önkorm'!F20</f>
        <v>0</v>
      </c>
      <c r="G19" s="94">
        <f>'5.1. sz. mell Önkorm'!G20</f>
        <v>0</v>
      </c>
      <c r="H19" s="94">
        <f t="shared" si="3"/>
        <v>0</v>
      </c>
    </row>
    <row r="20" spans="1:8" s="177" customFormat="1" ht="12" customHeight="1">
      <c r="A20" s="12" t="s">
        <v>73</v>
      </c>
      <c r="B20" s="179" t="s">
        <v>147</v>
      </c>
      <c r="C20" s="94">
        <f>'5.1. sz. mell Önkorm'!C21</f>
        <v>21505000</v>
      </c>
      <c r="D20" s="94">
        <f>'5.1. sz. mell Önkorm'!D21</f>
        <v>0</v>
      </c>
      <c r="E20" s="94">
        <f>'5.1. sz. mell Önkorm'!E21</f>
        <v>0</v>
      </c>
      <c r="F20" s="94">
        <f>'5.1. sz. mell Önkorm'!F21</f>
        <v>418576</v>
      </c>
      <c r="G20" s="94">
        <f>'5.1. sz. mell Önkorm'!G21</f>
        <v>1535600</v>
      </c>
      <c r="H20" s="94">
        <f t="shared" si="3"/>
        <v>23459176</v>
      </c>
    </row>
    <row r="21" spans="1:8" s="177" customFormat="1" ht="12" customHeight="1" thickBot="1">
      <c r="A21" s="14" t="s">
        <v>79</v>
      </c>
      <c r="B21" s="180" t="s">
        <v>148</v>
      </c>
      <c r="C21" s="94">
        <f>'5.1. sz. mell Önkorm'!C22</f>
        <v>0</v>
      </c>
      <c r="D21" s="94">
        <f>'5.1. sz. mell Önkorm'!D22</f>
        <v>0</v>
      </c>
      <c r="E21" s="94">
        <f>'5.1. sz. mell Önkorm'!E22</f>
        <v>0</v>
      </c>
      <c r="F21" s="94">
        <f>'5.1. sz. mell Önkorm'!F22</f>
        <v>0</v>
      </c>
      <c r="G21" s="94">
        <f>'5.1. sz. mell Önkorm'!G22</f>
        <v>0</v>
      </c>
      <c r="H21" s="94">
        <f t="shared" si="3"/>
        <v>0</v>
      </c>
    </row>
    <row r="22" spans="1:8" s="177" customFormat="1" ht="12" customHeight="1" thickBot="1">
      <c r="A22" s="18" t="s">
        <v>8</v>
      </c>
      <c r="B22" s="19" t="s">
        <v>149</v>
      </c>
      <c r="C22" s="91">
        <f aca="true" t="shared" si="4" ref="C22:H22">+C23+C24+C25+C26+C27</f>
        <v>0</v>
      </c>
      <c r="D22" s="91">
        <f t="shared" si="4"/>
        <v>0</v>
      </c>
      <c r="E22" s="91">
        <f t="shared" si="4"/>
        <v>5895149</v>
      </c>
      <c r="F22" s="91">
        <f t="shared" si="4"/>
        <v>6948541</v>
      </c>
      <c r="G22" s="91">
        <f t="shared" si="4"/>
        <v>25242867</v>
      </c>
      <c r="H22" s="91">
        <f t="shared" si="4"/>
        <v>38086557</v>
      </c>
    </row>
    <row r="23" spans="1:8" s="177" customFormat="1" ht="12" customHeight="1">
      <c r="A23" s="13" t="s">
        <v>52</v>
      </c>
      <c r="B23" s="178" t="s">
        <v>150</v>
      </c>
      <c r="C23" s="94">
        <f>'5.1. sz. mell Önkorm'!C24</f>
        <v>0</v>
      </c>
      <c r="D23" s="94">
        <f>'5.1. sz. mell Önkorm'!D24</f>
        <v>0</v>
      </c>
      <c r="E23" s="94">
        <f>'5.1. sz. mell Önkorm'!E24</f>
        <v>0</v>
      </c>
      <c r="F23" s="94">
        <f>'5.1. sz. mell Önkorm'!F24</f>
        <v>0</v>
      </c>
      <c r="G23" s="94">
        <f>'5.1. sz. mell Önkorm'!G24</f>
        <v>0</v>
      </c>
      <c r="H23" s="94">
        <f aca="true" t="shared" si="5" ref="H23:H28">SUM(C23:G23)</f>
        <v>0</v>
      </c>
    </row>
    <row r="24" spans="1:8" s="177" customFormat="1" ht="12" customHeight="1">
      <c r="A24" s="12" t="s">
        <v>53</v>
      </c>
      <c r="B24" s="179" t="s">
        <v>151</v>
      </c>
      <c r="C24" s="94">
        <f>'5.1. sz. mell Önkorm'!C25</f>
        <v>0</v>
      </c>
      <c r="D24" s="94">
        <f>'5.1. sz. mell Önkorm'!D25</f>
        <v>0</v>
      </c>
      <c r="E24" s="94">
        <f>'5.1. sz. mell Önkorm'!E25</f>
        <v>0</v>
      </c>
      <c r="F24" s="94">
        <f>'5.1. sz. mell Önkorm'!F25</f>
        <v>0</v>
      </c>
      <c r="G24" s="94">
        <f>'5.1. sz. mell Önkorm'!G25</f>
        <v>0</v>
      </c>
      <c r="H24" s="94">
        <f t="shared" si="5"/>
        <v>0</v>
      </c>
    </row>
    <row r="25" spans="1:8" s="177" customFormat="1" ht="12" customHeight="1">
      <c r="A25" s="12" t="s">
        <v>54</v>
      </c>
      <c r="B25" s="179" t="s">
        <v>337</v>
      </c>
      <c r="C25" s="94">
        <f>'5.1. sz. mell Önkorm'!C26</f>
        <v>0</v>
      </c>
      <c r="D25" s="94">
        <f>'5.1. sz. mell Önkorm'!D26</f>
        <v>0</v>
      </c>
      <c r="E25" s="94">
        <f>'5.1. sz. mell Önkorm'!E26</f>
        <v>0</v>
      </c>
      <c r="F25" s="94">
        <f>'5.1. sz. mell Önkorm'!F26</f>
        <v>0</v>
      </c>
      <c r="G25" s="94">
        <f>'5.1. sz. mell Önkorm'!G26</f>
        <v>0</v>
      </c>
      <c r="H25" s="94">
        <f t="shared" si="5"/>
        <v>0</v>
      </c>
    </row>
    <row r="26" spans="1:8" s="177" customFormat="1" ht="12" customHeight="1">
      <c r="A26" s="12" t="s">
        <v>55</v>
      </c>
      <c r="B26" s="179" t="s">
        <v>338</v>
      </c>
      <c r="C26" s="94">
        <f>'5.1. sz. mell Önkorm'!C27</f>
        <v>0</v>
      </c>
      <c r="D26" s="94">
        <f>'5.1. sz. mell Önkorm'!D27</f>
        <v>0</v>
      </c>
      <c r="E26" s="94">
        <f>'5.1. sz. mell Önkorm'!E27</f>
        <v>0</v>
      </c>
      <c r="F26" s="94">
        <f>'5.1. sz. mell Önkorm'!F27</f>
        <v>0</v>
      </c>
      <c r="G26" s="94">
        <f>'5.1. sz. mell Önkorm'!G27</f>
        <v>0</v>
      </c>
      <c r="H26" s="94">
        <f t="shared" si="5"/>
        <v>0</v>
      </c>
    </row>
    <row r="27" spans="1:8" s="177" customFormat="1" ht="12" customHeight="1">
      <c r="A27" s="12" t="s">
        <v>92</v>
      </c>
      <c r="B27" s="179" t="s">
        <v>152</v>
      </c>
      <c r="C27" s="94">
        <f>'5.1. sz. mell Önkorm'!C28</f>
        <v>0</v>
      </c>
      <c r="D27" s="94">
        <f>'5.1. sz. mell Önkorm'!D28</f>
        <v>0</v>
      </c>
      <c r="E27" s="94">
        <f>'5.1. sz. mell Önkorm'!E28</f>
        <v>5895149</v>
      </c>
      <c r="F27" s="94">
        <f>'5.1. sz. mell Önkorm'!F28</f>
        <v>6948541</v>
      </c>
      <c r="G27" s="94">
        <f>'5.1. sz. mell Önkorm'!G28</f>
        <v>25242867</v>
      </c>
      <c r="H27" s="94">
        <f t="shared" si="5"/>
        <v>38086557</v>
      </c>
    </row>
    <row r="28" spans="1:8" s="177" customFormat="1" ht="12" customHeight="1" thickBot="1">
      <c r="A28" s="14" t="s">
        <v>93</v>
      </c>
      <c r="B28" s="180" t="s">
        <v>153</v>
      </c>
      <c r="C28" s="94">
        <f>'5.1. sz. mell Önkorm'!C29</f>
        <v>0</v>
      </c>
      <c r="D28" s="94">
        <f>'5.1. sz. mell Önkorm'!D29</f>
        <v>0</v>
      </c>
      <c r="E28" s="94">
        <f>'5.1. sz. mell Önkorm'!E29</f>
        <v>5895149</v>
      </c>
      <c r="F28" s="94">
        <f>'5.1. sz. mell Önkorm'!F29</f>
        <v>3449675</v>
      </c>
      <c r="G28" s="94">
        <f>'5.1. sz. mell Önkorm'!G29</f>
        <v>25030867</v>
      </c>
      <c r="H28" s="94">
        <f t="shared" si="5"/>
        <v>34375691</v>
      </c>
    </row>
    <row r="29" spans="1:8" s="177" customFormat="1" ht="12" customHeight="1" thickBot="1">
      <c r="A29" s="18" t="s">
        <v>94</v>
      </c>
      <c r="B29" s="19" t="s">
        <v>154</v>
      </c>
      <c r="C29" s="97">
        <f aca="true" t="shared" si="6" ref="C29:H29">+C30+C33+C34+C35</f>
        <v>150000000</v>
      </c>
      <c r="D29" s="97">
        <f t="shared" si="6"/>
        <v>0</v>
      </c>
      <c r="E29" s="97">
        <f t="shared" si="6"/>
        <v>5000000</v>
      </c>
      <c r="F29" s="97">
        <f t="shared" si="6"/>
        <v>0</v>
      </c>
      <c r="G29" s="97">
        <f t="shared" si="6"/>
        <v>1000000</v>
      </c>
      <c r="H29" s="97">
        <f t="shared" si="6"/>
        <v>156000000</v>
      </c>
    </row>
    <row r="30" spans="1:8" s="177" customFormat="1" ht="12" customHeight="1">
      <c r="A30" s="13" t="s">
        <v>155</v>
      </c>
      <c r="B30" s="178" t="s">
        <v>161</v>
      </c>
      <c r="C30" s="94">
        <f>'5.1. sz. mell Önkorm'!C31</f>
        <v>143000000</v>
      </c>
      <c r="D30" s="94">
        <f>'5.1. sz. mell Önkorm'!D31</f>
        <v>0</v>
      </c>
      <c r="E30" s="94">
        <f>'5.1. sz. mell Önkorm'!E31</f>
        <v>5000000</v>
      </c>
      <c r="F30" s="94">
        <f>'5.1. sz. mell Önkorm'!F31</f>
        <v>0</v>
      </c>
      <c r="G30" s="94">
        <f>'5.1. sz. mell Önkorm'!G31</f>
        <v>1000000</v>
      </c>
      <c r="H30" s="94">
        <f aca="true" t="shared" si="7" ref="H30:H35">SUM(C30:G30)</f>
        <v>149000000</v>
      </c>
    </row>
    <row r="31" spans="1:8" s="177" customFormat="1" ht="12" customHeight="1">
      <c r="A31" s="12" t="s">
        <v>156</v>
      </c>
      <c r="B31" s="179" t="s">
        <v>162</v>
      </c>
      <c r="C31" s="94">
        <f>'5.1. sz. mell Önkorm'!C32</f>
        <v>24800000</v>
      </c>
      <c r="D31" s="94">
        <f>'5.1. sz. mell Önkorm'!D32</f>
        <v>0</v>
      </c>
      <c r="E31" s="94">
        <f>'5.1. sz. mell Önkorm'!E32</f>
        <v>0</v>
      </c>
      <c r="F31" s="94">
        <f>'5.1. sz. mell Önkorm'!F32</f>
        <v>0</v>
      </c>
      <c r="G31" s="94">
        <f>'5.1. sz. mell Önkorm'!G32</f>
        <v>0</v>
      </c>
      <c r="H31" s="94">
        <f t="shared" si="7"/>
        <v>24800000</v>
      </c>
    </row>
    <row r="32" spans="1:8" s="177" customFormat="1" ht="12" customHeight="1">
      <c r="A32" s="12" t="s">
        <v>157</v>
      </c>
      <c r="B32" s="179" t="s">
        <v>163</v>
      </c>
      <c r="C32" s="94">
        <f>'5.1. sz. mell Önkorm'!C33</f>
        <v>118200000</v>
      </c>
      <c r="D32" s="94">
        <f>'5.1. sz. mell Önkorm'!D33</f>
        <v>0</v>
      </c>
      <c r="E32" s="94">
        <f>'5.1. sz. mell Önkorm'!E33</f>
        <v>5000000</v>
      </c>
      <c r="F32" s="94">
        <f>'5.1. sz. mell Önkorm'!F33</f>
        <v>0</v>
      </c>
      <c r="G32" s="94">
        <f>'5.1. sz. mell Önkorm'!G33</f>
        <v>1000000</v>
      </c>
      <c r="H32" s="94">
        <f t="shared" si="7"/>
        <v>124200000</v>
      </c>
    </row>
    <row r="33" spans="1:8" s="177" customFormat="1" ht="12" customHeight="1">
      <c r="A33" s="12" t="s">
        <v>158</v>
      </c>
      <c r="B33" s="179" t="s">
        <v>164</v>
      </c>
      <c r="C33" s="94">
        <f>'5.1. sz. mell Önkorm'!C34</f>
        <v>7000000</v>
      </c>
      <c r="D33" s="94">
        <f>'5.1. sz. mell Önkorm'!D34</f>
        <v>0</v>
      </c>
      <c r="E33" s="94">
        <f>'5.1. sz. mell Önkorm'!E34</f>
        <v>0</v>
      </c>
      <c r="F33" s="94">
        <f>'5.1. sz. mell Önkorm'!F34</f>
        <v>0</v>
      </c>
      <c r="G33" s="94">
        <f>'5.1. sz. mell Önkorm'!G34</f>
        <v>0</v>
      </c>
      <c r="H33" s="94">
        <f t="shared" si="7"/>
        <v>7000000</v>
      </c>
    </row>
    <row r="34" spans="1:8" s="177" customFormat="1" ht="12" customHeight="1">
      <c r="A34" s="12" t="s">
        <v>159</v>
      </c>
      <c r="B34" s="179" t="s">
        <v>165</v>
      </c>
      <c r="C34" s="94">
        <f>'5.1. sz. mell Önkorm'!C35</f>
        <v>0</v>
      </c>
      <c r="D34" s="94">
        <f>'5.1. sz. mell Önkorm'!D35</f>
        <v>0</v>
      </c>
      <c r="E34" s="94">
        <f>'5.1. sz. mell Önkorm'!E35</f>
        <v>0</v>
      </c>
      <c r="F34" s="94">
        <f>'5.1. sz. mell Önkorm'!F35</f>
        <v>0</v>
      </c>
      <c r="G34" s="94">
        <f>'5.1. sz. mell Önkorm'!G35</f>
        <v>0</v>
      </c>
      <c r="H34" s="94">
        <f t="shared" si="7"/>
        <v>0</v>
      </c>
    </row>
    <row r="35" spans="1:8" s="177" customFormat="1" ht="12" customHeight="1" thickBot="1">
      <c r="A35" s="14" t="s">
        <v>160</v>
      </c>
      <c r="B35" s="180" t="s">
        <v>166</v>
      </c>
      <c r="C35" s="94">
        <f>'5.1. sz. mell Önkorm'!C36</f>
        <v>0</v>
      </c>
      <c r="D35" s="94">
        <f>'5.1. sz. mell Önkorm'!D36</f>
        <v>0</v>
      </c>
      <c r="E35" s="94">
        <f>'5.1. sz. mell Önkorm'!E36</f>
        <v>0</v>
      </c>
      <c r="F35" s="94">
        <f>'5.1. sz. mell Önkorm'!F36</f>
        <v>0</v>
      </c>
      <c r="G35" s="94">
        <f>'5.1. sz. mell Önkorm'!G36</f>
        <v>0</v>
      </c>
      <c r="H35" s="94">
        <f t="shared" si="7"/>
        <v>0</v>
      </c>
    </row>
    <row r="36" spans="1:8" s="177" customFormat="1" ht="12" customHeight="1" thickBot="1">
      <c r="A36" s="18" t="s">
        <v>10</v>
      </c>
      <c r="B36" s="19" t="s">
        <v>167</v>
      </c>
      <c r="C36" s="91">
        <f aca="true" t="shared" si="8" ref="C36:H36">SUM(C37:C46)</f>
        <v>10816080</v>
      </c>
      <c r="D36" s="91">
        <f t="shared" si="8"/>
        <v>0</v>
      </c>
      <c r="E36" s="91">
        <f t="shared" si="8"/>
        <v>0</v>
      </c>
      <c r="F36" s="91">
        <f t="shared" si="8"/>
        <v>1500000</v>
      </c>
      <c r="G36" s="91">
        <f t="shared" si="8"/>
        <v>1382371</v>
      </c>
      <c r="H36" s="91">
        <f t="shared" si="8"/>
        <v>13698451</v>
      </c>
    </row>
    <row r="37" spans="1:8" s="177" customFormat="1" ht="12" customHeight="1">
      <c r="A37" s="13" t="s">
        <v>56</v>
      </c>
      <c r="B37" s="178" t="s">
        <v>170</v>
      </c>
      <c r="C37" s="94">
        <f>'5.1. sz. mell Önkorm'!C38+'5.2. sz. mell-Hivatal'!C12+'5.3. sz. mell-Óvoda'!C9</f>
        <v>0</v>
      </c>
      <c r="D37" s="94">
        <f>'5.1. sz. mell Önkorm'!D38+'5.2. sz. mell-Hivatal'!D12+'5.3. sz. mell-Óvoda'!D9</f>
        <v>0</v>
      </c>
      <c r="E37" s="94">
        <f>'5.1. sz. mell Önkorm'!E38+'5.2. sz. mell-Hivatal'!E12+'5.3. sz. mell-Óvoda'!E9</f>
        <v>0</v>
      </c>
      <c r="F37" s="94">
        <f>'5.1. sz. mell Önkorm'!F38+'5.2. sz. mell-Hivatal'!F12+'5.3. sz. mell-Óvoda'!F9</f>
        <v>0</v>
      </c>
      <c r="G37" s="94">
        <f>'5.1. sz. mell Önkorm'!G38+'5.2. sz. mell-Hivatal'!G12+'5.3. sz. mell-Óvoda'!G9</f>
        <v>0</v>
      </c>
      <c r="H37" s="94">
        <f aca="true" t="shared" si="9" ref="H37:H46">SUM(C37:G37)</f>
        <v>0</v>
      </c>
    </row>
    <row r="38" spans="1:8" s="177" customFormat="1" ht="12" customHeight="1">
      <c r="A38" s="12" t="s">
        <v>57</v>
      </c>
      <c r="B38" s="179" t="s">
        <v>171</v>
      </c>
      <c r="C38" s="94">
        <f>'5.1. sz. mell Önkorm'!C39+'5.2. sz. mell-Hivatal'!C13+'5.3. sz. mell-Óvoda'!C10</f>
        <v>1390000</v>
      </c>
      <c r="D38" s="94">
        <f>'5.1. sz. mell Önkorm'!D39+'5.2. sz. mell-Hivatal'!D13+'5.3. sz. mell-Óvoda'!D10</f>
        <v>0</v>
      </c>
      <c r="E38" s="94">
        <f>'5.1. sz. mell Önkorm'!E39+'5.2. sz. mell-Hivatal'!E13+'5.3. sz. mell-Óvoda'!E10</f>
        <v>0</v>
      </c>
      <c r="F38" s="94">
        <f>'5.1. sz. mell Önkorm'!F39+'5.2. sz. mell-Hivatal'!F13+'5.3. sz. mell-Óvoda'!F10</f>
        <v>670000</v>
      </c>
      <c r="G38" s="94">
        <f>'5.1. sz. mell Önkorm'!G39+'5.2. sz. mell-Hivatal'!G13+'5.3. sz. mell-Óvoda'!G10</f>
        <v>0</v>
      </c>
      <c r="H38" s="94">
        <f t="shared" si="9"/>
        <v>2060000</v>
      </c>
    </row>
    <row r="39" spans="1:8" s="177" customFormat="1" ht="12" customHeight="1">
      <c r="A39" s="12" t="s">
        <v>58</v>
      </c>
      <c r="B39" s="179" t="s">
        <v>172</v>
      </c>
      <c r="C39" s="94">
        <f>'5.1. sz. mell Önkorm'!C40+'5.2. sz. mell-Hivatal'!C14+'5.3. sz. mell-Óvoda'!C11</f>
        <v>1100000</v>
      </c>
      <c r="D39" s="94">
        <f>'5.1. sz. mell Önkorm'!D40+'5.2. sz. mell-Hivatal'!D14+'5.3. sz. mell-Óvoda'!D11</f>
        <v>0</v>
      </c>
      <c r="E39" s="94">
        <f>'5.1. sz. mell Önkorm'!E40+'5.2. sz. mell-Hivatal'!E14+'5.3. sz. mell-Óvoda'!E11</f>
        <v>0</v>
      </c>
      <c r="F39" s="94">
        <f>'5.1. sz. mell Önkorm'!F40+'5.2. sz. mell-Hivatal'!F14+'5.3. sz. mell-Óvoda'!F11</f>
        <v>530000</v>
      </c>
      <c r="G39" s="94">
        <f>'5.1. sz. mell Önkorm'!G40+'5.2. sz. mell-Hivatal'!G14+'5.3. sz. mell-Óvoda'!G11</f>
        <v>90000</v>
      </c>
      <c r="H39" s="94">
        <f t="shared" si="9"/>
        <v>1720000</v>
      </c>
    </row>
    <row r="40" spans="1:8" s="177" customFormat="1" ht="12" customHeight="1">
      <c r="A40" s="12" t="s">
        <v>96</v>
      </c>
      <c r="B40" s="179" t="s">
        <v>173</v>
      </c>
      <c r="C40" s="94">
        <f>'5.1. sz. mell Önkorm'!C41+'5.2. sz. mell-Hivatal'!C15+'5.3. sz. mell-Óvoda'!C12</f>
        <v>0</v>
      </c>
      <c r="D40" s="94">
        <f>'5.1. sz. mell Önkorm'!D41+'5.2. sz. mell-Hivatal'!D15+'5.3. sz. mell-Óvoda'!D12</f>
        <v>0</v>
      </c>
      <c r="E40" s="94">
        <f>'5.1. sz. mell Önkorm'!E41+'5.2. sz. mell-Hivatal'!E15+'5.3. sz. mell-Óvoda'!E12</f>
        <v>0</v>
      </c>
      <c r="F40" s="94">
        <f>'5.1. sz. mell Önkorm'!F41+'5.2. sz. mell-Hivatal'!F15+'5.3. sz. mell-Óvoda'!F12</f>
        <v>0</v>
      </c>
      <c r="G40" s="94">
        <f>'5.1. sz. mell Önkorm'!G41+'5.2. sz. mell-Hivatal'!G15+'5.3. sz. mell-Óvoda'!G12</f>
        <v>0</v>
      </c>
      <c r="H40" s="94">
        <f t="shared" si="9"/>
        <v>0</v>
      </c>
    </row>
    <row r="41" spans="1:8" s="177" customFormat="1" ht="12" customHeight="1">
      <c r="A41" s="12" t="s">
        <v>97</v>
      </c>
      <c r="B41" s="179" t="s">
        <v>174</v>
      </c>
      <c r="C41" s="94">
        <f>'5.1. sz. mell Önkorm'!C42+'5.2. sz. mell-Hivatal'!C16+'5.3. sz. mell-Óvoda'!C13</f>
        <v>6000000</v>
      </c>
      <c r="D41" s="94">
        <f>'5.1. sz. mell Önkorm'!D42+'5.2. sz. mell-Hivatal'!D16+'5.3. sz. mell-Óvoda'!D13</f>
        <v>0</v>
      </c>
      <c r="E41" s="94">
        <f>'5.1. sz. mell Önkorm'!E42+'5.2. sz. mell-Hivatal'!E16+'5.3. sz. mell-Óvoda'!E13</f>
        <v>0</v>
      </c>
      <c r="F41" s="94">
        <f>'5.1. sz. mell Önkorm'!F42+'5.2. sz. mell-Hivatal'!F16+'5.3. sz. mell-Óvoda'!F13</f>
        <v>0</v>
      </c>
      <c r="G41" s="94">
        <f>'5.1. sz. mell Önkorm'!G42+'5.2. sz. mell-Hivatal'!G16+'5.3. sz. mell-Óvoda'!G13</f>
        <v>1000000</v>
      </c>
      <c r="H41" s="94">
        <f t="shared" si="9"/>
        <v>7000000</v>
      </c>
    </row>
    <row r="42" spans="1:8" s="177" customFormat="1" ht="12" customHeight="1">
      <c r="A42" s="12" t="s">
        <v>98</v>
      </c>
      <c r="B42" s="179" t="s">
        <v>175</v>
      </c>
      <c r="C42" s="94">
        <f>'5.1. sz. mell Önkorm'!C43+'5.2. sz. mell-Hivatal'!C17+'5.3. sz. mell-Óvoda'!C14</f>
        <v>1957800</v>
      </c>
      <c r="D42" s="94">
        <f>'5.1. sz. mell Önkorm'!D43+'5.2. sz. mell-Hivatal'!D17+'5.3. sz. mell-Óvoda'!D14</f>
        <v>0</v>
      </c>
      <c r="E42" s="94">
        <f>'5.1. sz. mell Önkorm'!E43+'5.2. sz. mell-Hivatal'!E17+'5.3. sz. mell-Óvoda'!E14</f>
        <v>0</v>
      </c>
      <c r="F42" s="94">
        <f>'5.1. sz. mell Önkorm'!F43+'5.2. sz. mell-Hivatal'!F17+'5.3. sz. mell-Óvoda'!F14</f>
        <v>133000</v>
      </c>
      <c r="G42" s="94">
        <f>'5.1. sz. mell Önkorm'!G43+'5.2. sz. mell-Hivatal'!G17+'5.3. sz. mell-Óvoda'!G14</f>
        <v>292371</v>
      </c>
      <c r="H42" s="94">
        <f t="shared" si="9"/>
        <v>2383171</v>
      </c>
    </row>
    <row r="43" spans="1:8" s="177" customFormat="1" ht="12" customHeight="1">
      <c r="A43" s="12" t="s">
        <v>99</v>
      </c>
      <c r="B43" s="179" t="s">
        <v>176</v>
      </c>
      <c r="C43" s="94">
        <f>'5.1. sz. mell Önkorm'!C44+'5.2. sz. mell-Hivatal'!C18+'5.3. sz. mell-Óvoda'!C15</f>
        <v>368280.0000000001</v>
      </c>
      <c r="D43" s="94">
        <f>'5.1. sz. mell Önkorm'!D44+'5.2. sz. mell-Hivatal'!D18+'5.3. sz. mell-Óvoda'!D15</f>
        <v>0</v>
      </c>
      <c r="E43" s="94">
        <f>'5.1. sz. mell Önkorm'!E44+'5.2. sz. mell-Hivatal'!E18+'5.3. sz. mell-Óvoda'!E15</f>
        <v>0</v>
      </c>
      <c r="F43" s="94">
        <f>'5.1. sz. mell Önkorm'!F44+'5.2. sz. mell-Hivatal'!F18+'5.3. sz. mell-Óvoda'!F15</f>
        <v>0</v>
      </c>
      <c r="G43" s="94">
        <f>'5.1. sz. mell Önkorm'!G44+'5.2. sz. mell-Hivatal'!G18+'5.3. sz. mell-Óvoda'!G15</f>
        <v>0</v>
      </c>
      <c r="H43" s="94">
        <f t="shared" si="9"/>
        <v>368280.0000000001</v>
      </c>
    </row>
    <row r="44" spans="1:8" s="177" customFormat="1" ht="12" customHeight="1">
      <c r="A44" s="12" t="s">
        <v>100</v>
      </c>
      <c r="B44" s="179" t="s">
        <v>177</v>
      </c>
      <c r="C44" s="94">
        <f>'5.1. sz. mell Önkorm'!C45+'5.2. sz. mell-Hivatal'!C19+'5.3. sz. mell-Óvoda'!C16</f>
        <v>0</v>
      </c>
      <c r="D44" s="94">
        <f>'5.1. sz. mell Önkorm'!D45+'5.2. sz. mell-Hivatal'!D19+'5.3. sz. mell-Óvoda'!D16</f>
        <v>0</v>
      </c>
      <c r="E44" s="94">
        <f>'5.1. sz. mell Önkorm'!E45+'5.2. sz. mell-Hivatal'!E19+'5.3. sz. mell-Óvoda'!E16</f>
        <v>0</v>
      </c>
      <c r="F44" s="94">
        <f>'5.1. sz. mell Önkorm'!F45+'5.2. sz. mell-Hivatal'!F19+'5.3. sz. mell-Óvoda'!F16</f>
        <v>0</v>
      </c>
      <c r="G44" s="94">
        <f>'5.1. sz. mell Önkorm'!G45+'5.2. sz. mell-Hivatal'!G19+'5.3. sz. mell-Óvoda'!G16</f>
        <v>0</v>
      </c>
      <c r="H44" s="94">
        <f t="shared" si="9"/>
        <v>0</v>
      </c>
    </row>
    <row r="45" spans="1:8" s="177" customFormat="1" ht="12" customHeight="1">
      <c r="A45" s="12" t="s">
        <v>168</v>
      </c>
      <c r="B45" s="179" t="s">
        <v>178</v>
      </c>
      <c r="C45" s="94">
        <f>'5.1. sz. mell Önkorm'!C46+'5.2. sz. mell-Hivatal'!C20+'5.3. sz. mell-Óvoda'!C17</f>
        <v>0</v>
      </c>
      <c r="D45" s="94">
        <f>'5.1. sz. mell Önkorm'!D46+'5.2. sz. mell-Hivatal'!D20+'5.3. sz. mell-Óvoda'!D17</f>
        <v>0</v>
      </c>
      <c r="E45" s="94">
        <f>'5.1. sz. mell Önkorm'!E46+'5.2. sz. mell-Hivatal'!E20+'5.3. sz. mell-Óvoda'!E17</f>
        <v>0</v>
      </c>
      <c r="F45" s="94">
        <f>'5.1. sz. mell Önkorm'!F46+'5.2. sz. mell-Hivatal'!F20+'5.3. sz. mell-Óvoda'!F17</f>
        <v>0</v>
      </c>
      <c r="G45" s="94">
        <f>'5.1. sz. mell Önkorm'!G46+'5.2. sz. mell-Hivatal'!G20+'5.3. sz. mell-Óvoda'!G17</f>
        <v>0</v>
      </c>
      <c r="H45" s="94">
        <f t="shared" si="9"/>
        <v>0</v>
      </c>
    </row>
    <row r="46" spans="1:8" s="177" customFormat="1" ht="12" customHeight="1" thickBot="1">
      <c r="A46" s="14" t="s">
        <v>169</v>
      </c>
      <c r="B46" s="180" t="s">
        <v>179</v>
      </c>
      <c r="C46" s="94">
        <f>'5.1. sz. mell Önkorm'!C47+'5.2. sz. mell-Hivatal'!C21+'5.3. sz. mell-Óvoda'!C18</f>
        <v>0</v>
      </c>
      <c r="D46" s="94">
        <f>'5.1. sz. mell Önkorm'!D47+'5.2. sz. mell-Hivatal'!D21+'5.3. sz. mell-Óvoda'!D18</f>
        <v>0</v>
      </c>
      <c r="E46" s="94">
        <f>'5.1. sz. mell Önkorm'!E47+'5.2. sz. mell-Hivatal'!E21+'5.3. sz. mell-Óvoda'!E18</f>
        <v>0</v>
      </c>
      <c r="F46" s="94">
        <f>'5.1. sz. mell Önkorm'!F47+'5.2. sz. mell-Hivatal'!F21+'5.3. sz. mell-Óvoda'!F18</f>
        <v>167000</v>
      </c>
      <c r="G46" s="94">
        <f>'5.1. sz. mell Önkorm'!G47+'5.2. sz. mell-Hivatal'!G21+'5.3. sz. mell-Óvoda'!G18</f>
        <v>0</v>
      </c>
      <c r="H46" s="94">
        <f t="shared" si="9"/>
        <v>167000</v>
      </c>
    </row>
    <row r="47" spans="1:8" s="177" customFormat="1" ht="12" customHeight="1" thickBot="1">
      <c r="A47" s="18" t="s">
        <v>11</v>
      </c>
      <c r="B47" s="19" t="s">
        <v>180</v>
      </c>
      <c r="C47" s="91">
        <f aca="true" t="shared" si="10" ref="C47:H47">SUM(C48:C52)</f>
        <v>0</v>
      </c>
      <c r="D47" s="91">
        <f t="shared" si="10"/>
        <v>0</v>
      </c>
      <c r="E47" s="91">
        <f t="shared" si="10"/>
        <v>0</v>
      </c>
      <c r="F47" s="91">
        <f t="shared" si="10"/>
        <v>0</v>
      </c>
      <c r="G47" s="91">
        <f t="shared" si="10"/>
        <v>0</v>
      </c>
      <c r="H47" s="91">
        <f t="shared" si="10"/>
        <v>0</v>
      </c>
    </row>
    <row r="48" spans="1:8" s="177" customFormat="1" ht="12" customHeight="1">
      <c r="A48" s="13" t="s">
        <v>59</v>
      </c>
      <c r="B48" s="178" t="s">
        <v>184</v>
      </c>
      <c r="C48" s="219"/>
      <c r="D48" s="219"/>
      <c r="E48" s="219"/>
      <c r="F48" s="219"/>
      <c r="G48" s="219"/>
      <c r="H48" s="219"/>
    </row>
    <row r="49" spans="1:8" s="177" customFormat="1" ht="12" customHeight="1">
      <c r="A49" s="12" t="s">
        <v>60</v>
      </c>
      <c r="B49" s="179" t="s">
        <v>185</v>
      </c>
      <c r="C49" s="96"/>
      <c r="D49" s="96"/>
      <c r="E49" s="96"/>
      <c r="F49" s="96"/>
      <c r="G49" s="96"/>
      <c r="H49" s="96"/>
    </row>
    <row r="50" spans="1:8" s="177" customFormat="1" ht="12" customHeight="1">
      <c r="A50" s="12" t="s">
        <v>181</v>
      </c>
      <c r="B50" s="179" t="s">
        <v>186</v>
      </c>
      <c r="C50" s="96"/>
      <c r="D50" s="96"/>
      <c r="E50" s="96"/>
      <c r="F50" s="96"/>
      <c r="G50" s="96"/>
      <c r="H50" s="96"/>
    </row>
    <row r="51" spans="1:8" s="177" customFormat="1" ht="12" customHeight="1">
      <c r="A51" s="12" t="s">
        <v>182</v>
      </c>
      <c r="B51" s="179" t="s">
        <v>187</v>
      </c>
      <c r="C51" s="96"/>
      <c r="D51" s="96"/>
      <c r="E51" s="96"/>
      <c r="F51" s="96"/>
      <c r="G51" s="96"/>
      <c r="H51" s="96"/>
    </row>
    <row r="52" spans="1:8" s="177" customFormat="1" ht="12" customHeight="1" thickBot="1">
      <c r="A52" s="14" t="s">
        <v>183</v>
      </c>
      <c r="B52" s="180" t="s">
        <v>188</v>
      </c>
      <c r="C52" s="167"/>
      <c r="D52" s="167"/>
      <c r="E52" s="167"/>
      <c r="F52" s="167"/>
      <c r="G52" s="167"/>
      <c r="H52" s="167"/>
    </row>
    <row r="53" spans="1:8" s="177" customFormat="1" ht="12" customHeight="1" thickBot="1">
      <c r="A53" s="18" t="s">
        <v>101</v>
      </c>
      <c r="B53" s="19" t="s">
        <v>189</v>
      </c>
      <c r="C53" s="91">
        <f aca="true" t="shared" si="11" ref="C53:H53">SUM(C54:C56)</f>
        <v>4000000</v>
      </c>
      <c r="D53" s="91">
        <f t="shared" si="11"/>
        <v>20000000</v>
      </c>
      <c r="E53" s="91">
        <f t="shared" si="11"/>
        <v>0</v>
      </c>
      <c r="F53" s="91">
        <f t="shared" si="11"/>
        <v>0</v>
      </c>
      <c r="G53" s="91">
        <f t="shared" si="11"/>
        <v>0</v>
      </c>
      <c r="H53" s="91">
        <f t="shared" si="11"/>
        <v>24000000</v>
      </c>
    </row>
    <row r="54" spans="1:8" s="177" customFormat="1" ht="12" customHeight="1">
      <c r="A54" s="13" t="s">
        <v>61</v>
      </c>
      <c r="B54" s="178" t="s">
        <v>190</v>
      </c>
      <c r="C54" s="94"/>
      <c r="D54" s="94"/>
      <c r="E54" s="94"/>
      <c r="F54" s="94"/>
      <c r="G54" s="94"/>
      <c r="H54" s="94"/>
    </row>
    <row r="55" spans="1:8" s="177" customFormat="1" ht="12" customHeight="1">
      <c r="A55" s="12" t="s">
        <v>62</v>
      </c>
      <c r="B55" s="179" t="s">
        <v>191</v>
      </c>
      <c r="C55" s="93">
        <v>4000000</v>
      </c>
      <c r="D55" s="93">
        <v>20000000</v>
      </c>
      <c r="E55" s="93">
        <f>'5.1. sz. mell Önkorm'!E56</f>
        <v>0</v>
      </c>
      <c r="F55" s="94">
        <f>'5.1. sz. mell Önkorm'!F56</f>
        <v>0</v>
      </c>
      <c r="G55" s="94">
        <f>'5.1. sz. mell Önkorm'!G56</f>
        <v>0</v>
      </c>
      <c r="H55" s="94">
        <f>SUM(C55:G55)</f>
        <v>24000000</v>
      </c>
    </row>
    <row r="56" spans="1:8" s="177" customFormat="1" ht="12" customHeight="1">
      <c r="A56" s="12" t="s">
        <v>194</v>
      </c>
      <c r="B56" s="179" t="s">
        <v>192</v>
      </c>
      <c r="C56" s="93"/>
      <c r="D56" s="93"/>
      <c r="E56" s="93"/>
      <c r="F56" s="93"/>
      <c r="G56" s="93"/>
      <c r="H56" s="93"/>
    </row>
    <row r="57" spans="1:8" s="177" customFormat="1" ht="12" customHeight="1" thickBot="1">
      <c r="A57" s="14" t="s">
        <v>195</v>
      </c>
      <c r="B57" s="180" t="s">
        <v>193</v>
      </c>
      <c r="C57" s="95"/>
      <c r="D57" s="95"/>
      <c r="E57" s="95"/>
      <c r="F57" s="95"/>
      <c r="G57" s="95"/>
      <c r="H57" s="95"/>
    </row>
    <row r="58" spans="1:8" s="177" customFormat="1" ht="12" customHeight="1" thickBot="1">
      <c r="A58" s="18" t="s">
        <v>13</v>
      </c>
      <c r="B58" s="86" t="s">
        <v>196</v>
      </c>
      <c r="C58" s="91">
        <f aca="true" t="shared" si="12" ref="C58:H58">SUM(C59:C61)</f>
        <v>0</v>
      </c>
      <c r="D58" s="91">
        <f t="shared" si="12"/>
        <v>0</v>
      </c>
      <c r="E58" s="91">
        <f t="shared" si="12"/>
        <v>0</v>
      </c>
      <c r="F58" s="91">
        <f t="shared" si="12"/>
        <v>0</v>
      </c>
      <c r="G58" s="91">
        <f t="shared" si="12"/>
        <v>0</v>
      </c>
      <c r="H58" s="91">
        <f t="shared" si="12"/>
        <v>0</v>
      </c>
    </row>
    <row r="59" spans="1:8" s="177" customFormat="1" ht="12" customHeight="1">
      <c r="A59" s="13" t="s">
        <v>102</v>
      </c>
      <c r="B59" s="178" t="s">
        <v>198</v>
      </c>
      <c r="C59" s="96"/>
      <c r="D59" s="96"/>
      <c r="E59" s="96"/>
      <c r="F59" s="96"/>
      <c r="G59" s="96"/>
      <c r="H59" s="96"/>
    </row>
    <row r="60" spans="1:8" s="177" customFormat="1" ht="12" customHeight="1">
      <c r="A60" s="12" t="s">
        <v>103</v>
      </c>
      <c r="B60" s="179" t="s">
        <v>339</v>
      </c>
      <c r="C60" s="96"/>
      <c r="D60" s="96"/>
      <c r="E60" s="96"/>
      <c r="F60" s="96"/>
      <c r="G60" s="96"/>
      <c r="H60" s="96"/>
    </row>
    <row r="61" spans="1:8" s="177" customFormat="1" ht="12" customHeight="1">
      <c r="A61" s="12" t="s">
        <v>120</v>
      </c>
      <c r="B61" s="179" t="s">
        <v>199</v>
      </c>
      <c r="C61" s="96"/>
      <c r="D61" s="96"/>
      <c r="E61" s="96">
        <f>'5.1. sz. mell Önkorm'!E62</f>
        <v>0</v>
      </c>
      <c r="F61" s="219">
        <f>'5.1. sz. mell Önkorm'!F62</f>
        <v>0</v>
      </c>
      <c r="G61" s="219">
        <f>'5.1. sz. mell Önkorm'!G62</f>
        <v>0</v>
      </c>
      <c r="H61" s="94">
        <f>SUM(C61:G61)</f>
        <v>0</v>
      </c>
    </row>
    <row r="62" spans="1:8" s="177" customFormat="1" ht="12" customHeight="1" thickBot="1">
      <c r="A62" s="14" t="s">
        <v>197</v>
      </c>
      <c r="B62" s="180" t="s">
        <v>200</v>
      </c>
      <c r="C62" s="96"/>
      <c r="D62" s="96"/>
      <c r="E62" s="96"/>
      <c r="F62" s="96"/>
      <c r="G62" s="96"/>
      <c r="H62" s="96"/>
    </row>
    <row r="63" spans="1:8" s="177" customFormat="1" ht="12" customHeight="1" thickBot="1">
      <c r="A63" s="18" t="s">
        <v>14</v>
      </c>
      <c r="B63" s="19" t="s">
        <v>201</v>
      </c>
      <c r="C63" s="97">
        <f aca="true" t="shared" si="13" ref="C63:H63">+C8+C15+C22+C29+C36+C47+C53+C58</f>
        <v>295749024</v>
      </c>
      <c r="D63" s="97">
        <f t="shared" si="13"/>
        <v>20955187</v>
      </c>
      <c r="E63" s="97">
        <f t="shared" si="13"/>
        <v>11117159</v>
      </c>
      <c r="F63" s="97">
        <f t="shared" si="13"/>
        <v>15823099</v>
      </c>
      <c r="G63" s="97">
        <f t="shared" si="13"/>
        <v>29703123</v>
      </c>
      <c r="H63" s="97">
        <f t="shared" si="13"/>
        <v>373347592</v>
      </c>
    </row>
    <row r="64" spans="1:8" s="177" customFormat="1" ht="12" customHeight="1" thickBot="1">
      <c r="A64" s="181" t="s">
        <v>202</v>
      </c>
      <c r="B64" s="86" t="s">
        <v>203</v>
      </c>
      <c r="C64" s="91">
        <f aca="true" t="shared" si="14" ref="C64:H64">SUM(C65:C67)</f>
        <v>0</v>
      </c>
      <c r="D64" s="91">
        <f t="shared" si="14"/>
        <v>0</v>
      </c>
      <c r="E64" s="91">
        <f t="shared" si="14"/>
        <v>0</v>
      </c>
      <c r="F64" s="91">
        <f t="shared" si="14"/>
        <v>0</v>
      </c>
      <c r="G64" s="91">
        <f t="shared" si="14"/>
        <v>0</v>
      </c>
      <c r="H64" s="91">
        <f t="shared" si="14"/>
        <v>0</v>
      </c>
    </row>
    <row r="65" spans="1:8" s="177" customFormat="1" ht="12" customHeight="1">
      <c r="A65" s="13" t="s">
        <v>236</v>
      </c>
      <c r="B65" s="178" t="s">
        <v>204</v>
      </c>
      <c r="C65" s="96"/>
      <c r="D65" s="96"/>
      <c r="E65" s="96"/>
      <c r="F65" s="96"/>
      <c r="G65" s="96"/>
      <c r="H65" s="96"/>
    </row>
    <row r="66" spans="1:8" s="177" customFormat="1" ht="12" customHeight="1">
      <c r="A66" s="12" t="s">
        <v>245</v>
      </c>
      <c r="B66" s="179" t="s">
        <v>205</v>
      </c>
      <c r="C66" s="96"/>
      <c r="D66" s="96"/>
      <c r="E66" s="96"/>
      <c r="F66" s="96"/>
      <c r="G66" s="96"/>
      <c r="H66" s="96"/>
    </row>
    <row r="67" spans="1:8" s="177" customFormat="1" ht="12" customHeight="1" thickBot="1">
      <c r="A67" s="14" t="s">
        <v>246</v>
      </c>
      <c r="B67" s="182" t="s">
        <v>206</v>
      </c>
      <c r="C67" s="96"/>
      <c r="D67" s="96"/>
      <c r="E67" s="96"/>
      <c r="F67" s="96"/>
      <c r="G67" s="96"/>
      <c r="H67" s="96"/>
    </row>
    <row r="68" spans="1:8" s="177" customFormat="1" ht="12" customHeight="1" thickBot="1">
      <c r="A68" s="181" t="s">
        <v>207</v>
      </c>
      <c r="B68" s="86" t="s">
        <v>208</v>
      </c>
      <c r="C68" s="91">
        <f aca="true" t="shared" si="15" ref="C68:H68">SUM(C69:C72)</f>
        <v>0</v>
      </c>
      <c r="D68" s="91">
        <f t="shared" si="15"/>
        <v>0</v>
      </c>
      <c r="E68" s="91">
        <f t="shared" si="15"/>
        <v>0</v>
      </c>
      <c r="F68" s="91">
        <f t="shared" si="15"/>
        <v>0</v>
      </c>
      <c r="G68" s="91">
        <f t="shared" si="15"/>
        <v>0</v>
      </c>
      <c r="H68" s="91">
        <f t="shared" si="15"/>
        <v>0</v>
      </c>
    </row>
    <row r="69" spans="1:8" s="177" customFormat="1" ht="12" customHeight="1">
      <c r="A69" s="13" t="s">
        <v>84</v>
      </c>
      <c r="B69" s="178" t="s">
        <v>209</v>
      </c>
      <c r="C69" s="96"/>
      <c r="D69" s="96"/>
      <c r="E69" s="96"/>
      <c r="F69" s="96"/>
      <c r="G69" s="96"/>
      <c r="H69" s="96"/>
    </row>
    <row r="70" spans="1:8" s="177" customFormat="1" ht="12" customHeight="1">
      <c r="A70" s="12" t="s">
        <v>85</v>
      </c>
      <c r="B70" s="179" t="s">
        <v>210</v>
      </c>
      <c r="C70" s="96"/>
      <c r="D70" s="96"/>
      <c r="E70" s="96"/>
      <c r="F70" s="96"/>
      <c r="G70" s="96"/>
      <c r="H70" s="96"/>
    </row>
    <row r="71" spans="1:8" s="177" customFormat="1" ht="12" customHeight="1">
      <c r="A71" s="12" t="s">
        <v>237</v>
      </c>
      <c r="B71" s="179" t="s">
        <v>211</v>
      </c>
      <c r="C71" s="96"/>
      <c r="D71" s="96"/>
      <c r="E71" s="96"/>
      <c r="F71" s="96"/>
      <c r="G71" s="96"/>
      <c r="H71" s="96"/>
    </row>
    <row r="72" spans="1:8" s="177" customFormat="1" ht="12" customHeight="1" thickBot="1">
      <c r="A72" s="14" t="s">
        <v>238</v>
      </c>
      <c r="B72" s="180" t="s">
        <v>212</v>
      </c>
      <c r="C72" s="96"/>
      <c r="D72" s="96"/>
      <c r="E72" s="96"/>
      <c r="F72" s="96"/>
      <c r="G72" s="96"/>
      <c r="H72" s="96"/>
    </row>
    <row r="73" spans="1:8" s="177" customFormat="1" ht="12" customHeight="1" thickBot="1">
      <c r="A73" s="181" t="s">
        <v>213</v>
      </c>
      <c r="B73" s="86" t="s">
        <v>214</v>
      </c>
      <c r="C73" s="91">
        <f aca="true" t="shared" si="16" ref="C73:H73">SUM(C74:C75)</f>
        <v>9910000</v>
      </c>
      <c r="D73" s="91">
        <f t="shared" si="16"/>
        <v>323561111</v>
      </c>
      <c r="E73" s="91">
        <f t="shared" si="16"/>
        <v>0</v>
      </c>
      <c r="F73" s="91">
        <f t="shared" si="16"/>
        <v>0</v>
      </c>
      <c r="G73" s="91">
        <f t="shared" si="16"/>
        <v>0</v>
      </c>
      <c r="H73" s="91">
        <f t="shared" si="16"/>
        <v>333471111</v>
      </c>
    </row>
    <row r="74" spans="1:8" s="177" customFormat="1" ht="12" customHeight="1">
      <c r="A74" s="13" t="s">
        <v>239</v>
      </c>
      <c r="B74" s="178" t="s">
        <v>215</v>
      </c>
      <c r="C74" s="96">
        <v>9910000</v>
      </c>
      <c r="D74" s="96">
        <f>'5.1. sz. mell Önkorm'!D75+'5.2. sz. mell-Hivatal'!D40+'5.3. sz. mell-Óvoda'!D37</f>
        <v>323561111</v>
      </c>
      <c r="E74" s="219">
        <f>'5.1. sz. mell Önkorm'!E75+'5.2. sz. mell-Hivatal'!E40+'5.3. sz. mell-Óvoda'!E37</f>
        <v>0</v>
      </c>
      <c r="F74" s="219">
        <f>'5.1. sz. mell Önkorm'!F75+'5.2. sz. mell-Hivatal'!F40+'5.3. sz. mell-Óvoda'!F37</f>
        <v>0</v>
      </c>
      <c r="G74" s="219">
        <f>'5.1. sz. mell Önkorm'!G75+'5.2. sz. mell-Hivatal'!G40+'5.3. sz. mell-Óvoda'!G37</f>
        <v>0</v>
      </c>
      <c r="H74" s="94">
        <f>SUM(C74:G74)</f>
        <v>333471111</v>
      </c>
    </row>
    <row r="75" spans="1:8" s="177" customFormat="1" ht="12" customHeight="1" thickBot="1">
      <c r="A75" s="14" t="s">
        <v>240</v>
      </c>
      <c r="B75" s="180" t="s">
        <v>216</v>
      </c>
      <c r="C75" s="96"/>
      <c r="D75" s="96"/>
      <c r="E75" s="96"/>
      <c r="F75" s="96"/>
      <c r="G75" s="96"/>
      <c r="H75" s="96"/>
    </row>
    <row r="76" spans="1:8" s="177" customFormat="1" ht="12" customHeight="1" thickBot="1">
      <c r="A76" s="181" t="s">
        <v>217</v>
      </c>
      <c r="B76" s="86" t="s">
        <v>345</v>
      </c>
      <c r="C76" s="91">
        <f aca="true" t="shared" si="17" ref="C76:H76">SUM(C77:C80)</f>
        <v>146899276.5</v>
      </c>
      <c r="D76" s="91">
        <f t="shared" si="17"/>
        <v>3150000</v>
      </c>
      <c r="E76" s="91">
        <f t="shared" si="17"/>
        <v>20794</v>
      </c>
      <c r="F76" s="91">
        <f t="shared" si="17"/>
        <v>2721215</v>
      </c>
      <c r="G76" s="91">
        <f t="shared" si="17"/>
        <v>52318</v>
      </c>
      <c r="H76" s="91">
        <f t="shared" si="17"/>
        <v>152843603.5</v>
      </c>
    </row>
    <row r="77" spans="1:8" s="177" customFormat="1" ht="12" customHeight="1">
      <c r="A77" s="13" t="s">
        <v>241</v>
      </c>
      <c r="B77" s="178" t="s">
        <v>219</v>
      </c>
      <c r="C77" s="96"/>
      <c r="D77" s="96"/>
      <c r="E77" s="96"/>
      <c r="F77" s="96"/>
      <c r="G77" s="96"/>
      <c r="H77" s="96"/>
    </row>
    <row r="78" spans="1:8" s="177" customFormat="1" ht="12" customHeight="1">
      <c r="A78" s="12" t="s">
        <v>242</v>
      </c>
      <c r="B78" s="179" t="s">
        <v>220</v>
      </c>
      <c r="C78" s="96"/>
      <c r="D78" s="96"/>
      <c r="E78" s="96"/>
      <c r="F78" s="96"/>
      <c r="G78" s="96"/>
      <c r="H78" s="96"/>
    </row>
    <row r="79" spans="1:8" s="177" customFormat="1" ht="12" customHeight="1">
      <c r="A79" s="12" t="s">
        <v>243</v>
      </c>
      <c r="B79" s="179" t="s">
        <v>221</v>
      </c>
      <c r="C79" s="96"/>
      <c r="D79" s="96"/>
      <c r="E79" s="96"/>
      <c r="F79" s="96"/>
      <c r="G79" s="96"/>
      <c r="H79" s="96"/>
    </row>
    <row r="80" spans="1:8" s="177" customFormat="1" ht="12" customHeight="1" thickBot="1">
      <c r="A80" s="12" t="s">
        <v>344</v>
      </c>
      <c r="B80" s="53" t="s">
        <v>329</v>
      </c>
      <c r="C80" s="96">
        <f>'5.2. sz. mell-Hivatal'!C42+'5.3. sz. mell-Óvoda'!C39</f>
        <v>146899276.5</v>
      </c>
      <c r="D80" s="96">
        <f>'5.2. sz. mell-Hivatal'!D42+'5.3. sz. mell-Óvoda'!D39</f>
        <v>3150000</v>
      </c>
      <c r="E80" s="219">
        <f>'5.2. sz. mell-Hivatal'!E42+'5.3. sz. mell-Óvoda'!E39</f>
        <v>20794</v>
      </c>
      <c r="F80" s="219">
        <f>'5.2. sz. mell-Hivatal'!F42+'5.3. sz. mell-Óvoda'!F39</f>
        <v>2721215</v>
      </c>
      <c r="G80" s="219">
        <f>'5.2. sz. mell-Hivatal'!G42+'5.3. sz. mell-Óvoda'!G39</f>
        <v>52318</v>
      </c>
      <c r="H80" s="94">
        <f>SUM(C80:G80)</f>
        <v>152843603.5</v>
      </c>
    </row>
    <row r="81" spans="1:8" s="177" customFormat="1" ht="12" customHeight="1" thickBot="1">
      <c r="A81" s="181" t="s">
        <v>222</v>
      </c>
      <c r="B81" s="86" t="s">
        <v>244</v>
      </c>
      <c r="C81" s="91">
        <f aca="true" t="shared" si="18" ref="C81:H81">SUM(C82:C85)</f>
        <v>0</v>
      </c>
      <c r="D81" s="91">
        <f t="shared" si="18"/>
        <v>0</v>
      </c>
      <c r="E81" s="91">
        <f t="shared" si="18"/>
        <v>0</v>
      </c>
      <c r="F81" s="91">
        <f t="shared" si="18"/>
        <v>0</v>
      </c>
      <c r="G81" s="91">
        <f t="shared" si="18"/>
        <v>0</v>
      </c>
      <c r="H81" s="91">
        <f t="shared" si="18"/>
        <v>0</v>
      </c>
    </row>
    <row r="82" spans="1:8" s="177" customFormat="1" ht="12" customHeight="1">
      <c r="A82" s="183" t="s">
        <v>223</v>
      </c>
      <c r="B82" s="178" t="s">
        <v>224</v>
      </c>
      <c r="C82" s="96"/>
      <c r="D82" s="96"/>
      <c r="E82" s="96"/>
      <c r="F82" s="96"/>
      <c r="G82" s="96"/>
      <c r="H82" s="96"/>
    </row>
    <row r="83" spans="1:8" s="177" customFormat="1" ht="12" customHeight="1">
      <c r="A83" s="184" t="s">
        <v>225</v>
      </c>
      <c r="B83" s="179" t="s">
        <v>226</v>
      </c>
      <c r="C83" s="96"/>
      <c r="D83" s="96"/>
      <c r="E83" s="96"/>
      <c r="F83" s="96"/>
      <c r="G83" s="96"/>
      <c r="H83" s="96"/>
    </row>
    <row r="84" spans="1:8" s="177" customFormat="1" ht="12" customHeight="1">
      <c r="A84" s="184" t="s">
        <v>227</v>
      </c>
      <c r="B84" s="179" t="s">
        <v>228</v>
      </c>
      <c r="C84" s="96"/>
      <c r="D84" s="96"/>
      <c r="E84" s="96"/>
      <c r="F84" s="96"/>
      <c r="G84" s="96"/>
      <c r="H84" s="96"/>
    </row>
    <row r="85" spans="1:8" s="177" customFormat="1" ht="12" customHeight="1" thickBot="1">
      <c r="A85" s="185" t="s">
        <v>229</v>
      </c>
      <c r="B85" s="180" t="s">
        <v>230</v>
      </c>
      <c r="C85" s="96"/>
      <c r="D85" s="96"/>
      <c r="E85" s="96"/>
      <c r="F85" s="96"/>
      <c r="G85" s="96"/>
      <c r="H85" s="96"/>
    </row>
    <row r="86" spans="1:8" s="177" customFormat="1" ht="13.5" customHeight="1" thickBot="1">
      <c r="A86" s="181" t="s">
        <v>231</v>
      </c>
      <c r="B86" s="86" t="s">
        <v>232</v>
      </c>
      <c r="C86" s="220"/>
      <c r="D86" s="220"/>
      <c r="E86" s="220"/>
      <c r="F86" s="220"/>
      <c r="G86" s="220"/>
      <c r="H86" s="220"/>
    </row>
    <row r="87" spans="1:8" s="177" customFormat="1" ht="15.75" customHeight="1" thickBot="1">
      <c r="A87" s="181" t="s">
        <v>233</v>
      </c>
      <c r="B87" s="186" t="s">
        <v>234</v>
      </c>
      <c r="C87" s="97">
        <f aca="true" t="shared" si="19" ref="C87:H87">+C64+C68+C73+C76+C81+C86</f>
        <v>156809276.5</v>
      </c>
      <c r="D87" s="97">
        <f t="shared" si="19"/>
        <v>326711111</v>
      </c>
      <c r="E87" s="97">
        <f t="shared" si="19"/>
        <v>20794</v>
      </c>
      <c r="F87" s="97">
        <f t="shared" si="19"/>
        <v>2721215</v>
      </c>
      <c r="G87" s="97">
        <f t="shared" si="19"/>
        <v>52318</v>
      </c>
      <c r="H87" s="97">
        <f t="shared" si="19"/>
        <v>486314714.5</v>
      </c>
    </row>
    <row r="88" spans="1:8" s="177" customFormat="1" ht="16.5" customHeight="1" thickBot="1">
      <c r="A88" s="187" t="s">
        <v>247</v>
      </c>
      <c r="B88" s="188" t="s">
        <v>235</v>
      </c>
      <c r="C88" s="97">
        <f aca="true" t="shared" si="20" ref="C88:H88">+C63+C87</f>
        <v>452558300.5</v>
      </c>
      <c r="D88" s="97">
        <f t="shared" si="20"/>
        <v>347666298</v>
      </c>
      <c r="E88" s="97">
        <f t="shared" si="20"/>
        <v>11137953</v>
      </c>
      <c r="F88" s="97">
        <f t="shared" si="20"/>
        <v>18544314</v>
      </c>
      <c r="G88" s="97">
        <f t="shared" si="20"/>
        <v>29755441</v>
      </c>
      <c r="H88" s="97">
        <f t="shared" si="20"/>
        <v>859662306.5</v>
      </c>
    </row>
    <row r="89" spans="1:8" s="177" customFormat="1" ht="16.5" customHeight="1" thickBot="1">
      <c r="A89" s="206"/>
      <c r="B89" s="159" t="s">
        <v>418</v>
      </c>
      <c r="C89" s="190">
        <f aca="true" t="shared" si="21" ref="C89:H89">-C80</f>
        <v>-146899276.5</v>
      </c>
      <c r="D89" s="190">
        <f t="shared" si="21"/>
        <v>-3150000</v>
      </c>
      <c r="E89" s="190">
        <f t="shared" si="21"/>
        <v>-20794</v>
      </c>
      <c r="F89" s="190">
        <f t="shared" si="21"/>
        <v>-2721215</v>
      </c>
      <c r="G89" s="190">
        <f t="shared" si="21"/>
        <v>-52318</v>
      </c>
      <c r="H89" s="190">
        <f t="shared" si="21"/>
        <v>-152843603.5</v>
      </c>
    </row>
    <row r="90" spans="1:8" s="177" customFormat="1" ht="16.5" customHeight="1" thickBot="1">
      <c r="A90" s="206"/>
      <c r="B90" s="159" t="s">
        <v>417</v>
      </c>
      <c r="C90" s="190">
        <f aca="true" t="shared" si="22" ref="C90:H90">SUM(C88:C89)</f>
        <v>305659024</v>
      </c>
      <c r="D90" s="190">
        <f t="shared" si="22"/>
        <v>344516298</v>
      </c>
      <c r="E90" s="190">
        <f t="shared" si="22"/>
        <v>11117159</v>
      </c>
      <c r="F90" s="190">
        <f t="shared" si="22"/>
        <v>15823099</v>
      </c>
      <c r="G90" s="190">
        <f t="shared" si="22"/>
        <v>29703123</v>
      </c>
      <c r="H90" s="190">
        <f t="shared" si="22"/>
        <v>706818703</v>
      </c>
    </row>
    <row r="91" spans="1:8" ht="16.5" customHeight="1">
      <c r="A91" s="335" t="s">
        <v>34</v>
      </c>
      <c r="B91" s="335"/>
      <c r="C91" s="335"/>
      <c r="D91" s="335"/>
      <c r="E91" s="335"/>
      <c r="F91" s="335"/>
      <c r="G91" s="335"/>
      <c r="H91" s="335"/>
    </row>
    <row r="92" spans="1:8" s="189" customFormat="1" ht="16.5" customHeight="1" thickBot="1">
      <c r="A92" s="337" t="s">
        <v>87</v>
      </c>
      <c r="B92" s="337"/>
      <c r="C92" s="52" t="s">
        <v>357</v>
      </c>
      <c r="D92" s="52"/>
      <c r="E92" s="52"/>
      <c r="F92" s="52"/>
      <c r="G92" s="52"/>
      <c r="H92" s="52"/>
    </row>
    <row r="93" spans="1:8" ht="37.5" customHeight="1" thickBot="1">
      <c r="A93" s="21" t="s">
        <v>51</v>
      </c>
      <c r="B93" s="22" t="s">
        <v>35</v>
      </c>
      <c r="C93" s="28" t="s">
        <v>428</v>
      </c>
      <c r="D93" s="261" t="s">
        <v>426</v>
      </c>
      <c r="E93" s="261" t="s">
        <v>427</v>
      </c>
      <c r="F93" s="261" t="s">
        <v>480</v>
      </c>
      <c r="G93" s="261" t="s">
        <v>481</v>
      </c>
      <c r="H93" s="261" t="s">
        <v>483</v>
      </c>
    </row>
    <row r="94" spans="1:8" s="176" customFormat="1" ht="12" customHeight="1" thickBot="1">
      <c r="A94" s="25">
        <v>1</v>
      </c>
      <c r="B94" s="26">
        <v>2</v>
      </c>
      <c r="C94" s="27">
        <v>3</v>
      </c>
      <c r="D94" s="288">
        <v>4</v>
      </c>
      <c r="E94" s="288"/>
      <c r="F94" s="288"/>
      <c r="G94" s="288"/>
      <c r="H94" s="288">
        <v>5</v>
      </c>
    </row>
    <row r="95" spans="1:8" ht="12" customHeight="1" thickBot="1">
      <c r="A95" s="20" t="s">
        <v>6</v>
      </c>
      <c r="B95" s="24" t="s">
        <v>250</v>
      </c>
      <c r="C95" s="90">
        <f>SUM(C96:C100)+1</f>
        <v>293793942.44</v>
      </c>
      <c r="D95" s="90">
        <f>SUM(D96:D100)</f>
        <v>61295669</v>
      </c>
      <c r="E95" s="90">
        <f>SUM(E96:E100)</f>
        <v>1222010</v>
      </c>
      <c r="F95" s="90">
        <f>SUM(F96:F100)</f>
        <v>29973457</v>
      </c>
      <c r="G95" s="90">
        <f>SUM(G96:G100)</f>
        <v>20963304</v>
      </c>
      <c r="H95" s="284">
        <f>SUM(H96:H100)+1</f>
        <v>407248382.44</v>
      </c>
    </row>
    <row r="96" spans="1:8" ht="12" customHeight="1">
      <c r="A96" s="15" t="s">
        <v>63</v>
      </c>
      <c r="B96" s="8" t="s">
        <v>36</v>
      </c>
      <c r="C96" s="92">
        <f>'5.1. sz. mell Önkorm'!C93+'5.2. sz. mell-Hivatal'!C48+'5.3. sz. mell-Óvoda'!C45</f>
        <v>127412600</v>
      </c>
      <c r="D96" s="92">
        <f>'5.1. sz. mell Önkorm'!D93+'5.2. sz. mell-Hivatal'!D48+'5.3. sz. mell-Óvoda'!D45</f>
        <v>7200057</v>
      </c>
      <c r="E96" s="92">
        <f>'5.1. sz. mell Önkorm'!E93+'5.2. sz. mell-Hivatal'!E48+'5.3. sz. mell-Óvoda'!E45</f>
        <v>179425</v>
      </c>
      <c r="F96" s="92">
        <f>'5.1. sz. mell Önkorm'!F93+'5.2. sz. mell-Hivatal'!F48+'5.3. sz. mell-Óvoda'!F45</f>
        <v>4918439</v>
      </c>
      <c r="G96" s="92">
        <f>'5.1. sz. mell Önkorm'!G93+'5.2. sz. mell-Hivatal'!G48+'5.3. sz. mell-Óvoda'!G45</f>
        <v>5036171</v>
      </c>
      <c r="H96" s="94">
        <f aca="true" t="shared" si="23" ref="H96:H101">SUM(C96:G96)</f>
        <v>144746692</v>
      </c>
    </row>
    <row r="97" spans="1:8" ht="12" customHeight="1">
      <c r="A97" s="12" t="s">
        <v>64</v>
      </c>
      <c r="B97" s="6" t="s">
        <v>104</v>
      </c>
      <c r="C97" s="93">
        <f>'5.1. sz. mell Önkorm'!C94+'5.2. sz. mell-Hivatal'!C49+'5.3. sz. mell-Óvoda'!C46</f>
        <v>24171429.5</v>
      </c>
      <c r="D97" s="93">
        <f>'5.1. sz. mell Önkorm'!D94+'5.2. sz. mell-Hivatal'!D49+'5.3. sz. mell-Óvoda'!D46</f>
        <v>1410675</v>
      </c>
      <c r="E97" s="93">
        <f>'5.1. sz. mell Önkorm'!E94+'5.2. sz. mell-Hivatal'!E49+'5.3. sz. mell-Óvoda'!E46</f>
        <v>35393</v>
      </c>
      <c r="F97" s="93">
        <f>'5.1. sz. mell Önkorm'!F94+'5.2. sz. mell-Hivatal'!F49+'5.3. sz. mell-Óvoda'!F46</f>
        <v>898901</v>
      </c>
      <c r="G97" s="93">
        <f>'5.1. sz. mell Önkorm'!G94+'5.2. sz. mell-Hivatal'!G49+'5.3. sz. mell-Óvoda'!G46</f>
        <v>971197</v>
      </c>
      <c r="H97" s="94">
        <f t="shared" si="23"/>
        <v>27487595.5</v>
      </c>
    </row>
    <row r="98" spans="1:8" ht="12" customHeight="1">
      <c r="A98" s="12" t="s">
        <v>65</v>
      </c>
      <c r="B98" s="6" t="s">
        <v>82</v>
      </c>
      <c r="C98" s="95">
        <f>'5.1. sz. mell Önkorm'!C95+'5.2. sz. mell-Hivatal'!C50+'5.3. sz. mell-Óvoda'!C47</f>
        <v>75228077.94</v>
      </c>
      <c r="D98" s="95">
        <f>'5.1. sz. mell Önkorm'!D95+'5.2. sz. mell-Hivatal'!D50+'5.3. sz. mell-Óvoda'!D47</f>
        <v>28450645</v>
      </c>
      <c r="E98" s="95">
        <f>'5.1. sz. mell Önkorm'!E95+'5.2. sz. mell-Hivatal'!E50+'5.3. sz. mell-Óvoda'!E47</f>
        <v>1007192</v>
      </c>
      <c r="F98" s="95">
        <f>'5.1. sz. mell Önkorm'!F95+'5.2. sz. mell-Hivatal'!F50+'5.3. sz. mell-Óvoda'!F47</f>
        <v>21808364</v>
      </c>
      <c r="G98" s="95">
        <f>'5.1. sz. mell Önkorm'!G95+'5.2. sz. mell-Hivatal'!G50+'5.3. sz. mell-Óvoda'!G47</f>
        <v>15199436</v>
      </c>
      <c r="H98" s="94">
        <f t="shared" si="23"/>
        <v>141693714.94</v>
      </c>
    </row>
    <row r="99" spans="1:8" ht="12" customHeight="1">
      <c r="A99" s="12" t="s">
        <v>66</v>
      </c>
      <c r="B99" s="9" t="s">
        <v>105</v>
      </c>
      <c r="C99" s="95">
        <f>'5.1. sz. mell Önkorm'!C96</f>
        <v>3000000</v>
      </c>
      <c r="D99" s="95">
        <f>'5.1. sz. mell Önkorm'!D96</f>
        <v>0</v>
      </c>
      <c r="E99" s="95">
        <f>'5.1. sz. mell Önkorm'!E96</f>
        <v>0</v>
      </c>
      <c r="F99" s="95">
        <f>'5.1. sz. mell Önkorm'!F96</f>
        <v>243500</v>
      </c>
      <c r="G99" s="95">
        <f>'5.1. sz. mell Önkorm'!G96</f>
        <v>-243500</v>
      </c>
      <c r="H99" s="94">
        <f t="shared" si="23"/>
        <v>3000000</v>
      </c>
    </row>
    <row r="100" spans="1:8" ht="12" customHeight="1">
      <c r="A100" s="12" t="s">
        <v>74</v>
      </c>
      <c r="B100" s="17" t="s">
        <v>106</v>
      </c>
      <c r="C100" s="95">
        <f>SUM(C101:C110)</f>
        <v>63981834</v>
      </c>
      <c r="D100" s="95">
        <f>SUM(D101:D110)</f>
        <v>24234292</v>
      </c>
      <c r="E100" s="95">
        <f>SUM(E101:E110)</f>
        <v>0</v>
      </c>
      <c r="F100" s="95">
        <f>SUM(F101:F110)</f>
        <v>2104253</v>
      </c>
      <c r="G100" s="95">
        <f>SUM(G101:G110)</f>
        <v>0</v>
      </c>
      <c r="H100" s="94">
        <f t="shared" si="23"/>
        <v>90320379</v>
      </c>
    </row>
    <row r="101" spans="1:8" ht="12" customHeight="1">
      <c r="A101" s="12" t="s">
        <v>67</v>
      </c>
      <c r="B101" s="6" t="s">
        <v>251</v>
      </c>
      <c r="C101" s="95"/>
      <c r="D101" s="95">
        <f>'5.1. sz. mell Önkorm'!D98+'5.2. sz. mell-Hivatal'!D52+'5.3. sz. mell-Óvoda'!D49</f>
        <v>794292</v>
      </c>
      <c r="E101" s="95">
        <f>'5.1. sz. mell Önkorm'!E98+'5.2. sz. mell-Hivatal'!E52+'5.3. sz. mell-Óvoda'!E49</f>
        <v>0</v>
      </c>
      <c r="F101" s="95">
        <f>'5.1. sz. mell Önkorm'!F98+'5.2. sz. mell-Hivatal'!F52+'5.3. sz. mell-Óvoda'!F49</f>
        <v>0</v>
      </c>
      <c r="G101" s="289">
        <f>'5.1. sz. mell Önkorm'!G98+'5.2. sz. mell-Hivatal'!G52+'5.3. sz. mell-Óvoda'!G49</f>
        <v>0</v>
      </c>
      <c r="H101" s="95">
        <f t="shared" si="23"/>
        <v>794292</v>
      </c>
    </row>
    <row r="102" spans="1:8" ht="12" customHeight="1">
      <c r="A102" s="12" t="s">
        <v>68</v>
      </c>
      <c r="B102" s="54" t="s">
        <v>252</v>
      </c>
      <c r="C102" s="95"/>
      <c r="D102" s="95"/>
      <c r="E102" s="95"/>
      <c r="F102" s="95"/>
      <c r="G102" s="333"/>
      <c r="H102" s="95"/>
    </row>
    <row r="103" spans="1:8" ht="12" customHeight="1">
      <c r="A103" s="12" t="s">
        <v>75</v>
      </c>
      <c r="B103" s="55" t="s">
        <v>253</v>
      </c>
      <c r="C103" s="95"/>
      <c r="D103" s="95"/>
      <c r="E103" s="95"/>
      <c r="F103" s="95"/>
      <c r="G103" s="95"/>
      <c r="H103" s="95"/>
    </row>
    <row r="104" spans="1:8" ht="12" customHeight="1">
      <c r="A104" s="12" t="s">
        <v>76</v>
      </c>
      <c r="B104" s="55" t="s">
        <v>254</v>
      </c>
      <c r="C104" s="95"/>
      <c r="D104" s="95"/>
      <c r="E104" s="95"/>
      <c r="F104" s="95"/>
      <c r="G104" s="95"/>
      <c r="H104" s="95"/>
    </row>
    <row r="105" spans="1:8" ht="12" customHeight="1">
      <c r="A105" s="12" t="s">
        <v>77</v>
      </c>
      <c r="B105" s="54" t="s">
        <v>255</v>
      </c>
      <c r="C105" s="95">
        <f>'5.1. sz. mell Önkorm'!C102</f>
        <v>6481834</v>
      </c>
      <c r="D105" s="95">
        <f>'5.1. sz. mell Önkorm'!D102</f>
        <v>1300000</v>
      </c>
      <c r="E105" s="95">
        <f>'5.1. sz. mell Önkorm'!E102</f>
        <v>0</v>
      </c>
      <c r="F105" s="95">
        <f>'5.1. sz. mell Önkorm'!F102</f>
        <v>0</v>
      </c>
      <c r="G105" s="95">
        <f>'5.1. sz. mell Önkorm'!G102</f>
        <v>0</v>
      </c>
      <c r="H105" s="95">
        <f>SUM(C105:G105)</f>
        <v>7781834</v>
      </c>
    </row>
    <row r="106" spans="1:8" ht="12" customHeight="1">
      <c r="A106" s="12" t="s">
        <v>78</v>
      </c>
      <c r="B106" s="54" t="s">
        <v>256</v>
      </c>
      <c r="C106" s="95">
        <f>'5.1. sz. mell Önkorm'!C103</f>
        <v>0</v>
      </c>
      <c r="D106" s="95">
        <f>'5.1. sz. mell Önkorm'!D103</f>
        <v>0</v>
      </c>
      <c r="E106" s="95">
        <f>'5.1. sz. mell Önkorm'!E103</f>
        <v>0</v>
      </c>
      <c r="F106" s="95">
        <f>'5.1. sz. mell Önkorm'!F103</f>
        <v>0</v>
      </c>
      <c r="G106" s="95">
        <f>'5.1. sz. mell Önkorm'!G103</f>
        <v>0</v>
      </c>
      <c r="H106" s="95"/>
    </row>
    <row r="107" spans="1:8" ht="12" customHeight="1">
      <c r="A107" s="12" t="s">
        <v>80</v>
      </c>
      <c r="B107" s="55" t="s">
        <v>257</v>
      </c>
      <c r="C107" s="95">
        <f>'5.1. sz. mell Önkorm'!C104</f>
        <v>0</v>
      </c>
      <c r="D107" s="95">
        <v>20000000</v>
      </c>
      <c r="E107" s="95"/>
      <c r="F107" s="95"/>
      <c r="G107" s="95"/>
      <c r="H107" s="95">
        <f>SUM(C107:G107)</f>
        <v>20000000</v>
      </c>
    </row>
    <row r="108" spans="1:8" ht="12" customHeight="1">
      <c r="A108" s="11" t="s">
        <v>107</v>
      </c>
      <c r="B108" s="56" t="s">
        <v>258</v>
      </c>
      <c r="C108" s="95">
        <f>'5.1. sz. mell Önkorm'!C105</f>
        <v>0</v>
      </c>
      <c r="D108" s="95">
        <f>'5.1. sz. mell Önkorm'!D105</f>
        <v>0</v>
      </c>
      <c r="E108" s="95">
        <f>'5.1. sz. mell Önkorm'!E105</f>
        <v>0</v>
      </c>
      <c r="F108" s="95">
        <f>'5.1. sz. mell Önkorm'!F105</f>
        <v>0</v>
      </c>
      <c r="G108" s="95">
        <f>'5.1. sz. mell Önkorm'!G105</f>
        <v>0</v>
      </c>
      <c r="H108" s="95"/>
    </row>
    <row r="109" spans="1:8" ht="12" customHeight="1">
      <c r="A109" s="12" t="s">
        <v>248</v>
      </c>
      <c r="B109" s="56" t="s">
        <v>259</v>
      </c>
      <c r="C109" s="95">
        <f>'5.1. sz. mell Önkorm'!C106</f>
        <v>0</v>
      </c>
      <c r="D109" s="95">
        <f>'5.1. sz. mell Önkorm'!D106</f>
        <v>0</v>
      </c>
      <c r="E109" s="95">
        <f>'5.1. sz. mell Önkorm'!E106</f>
        <v>0</v>
      </c>
      <c r="F109" s="95">
        <f>'5.1. sz. mell Önkorm'!F106</f>
        <v>0</v>
      </c>
      <c r="G109" s="95">
        <f>'5.1. sz. mell Önkorm'!G106</f>
        <v>0</v>
      </c>
      <c r="H109" s="95"/>
    </row>
    <row r="110" spans="1:8" ht="12" customHeight="1" thickBot="1">
      <c r="A110" s="16" t="s">
        <v>249</v>
      </c>
      <c r="B110" s="57" t="s">
        <v>260</v>
      </c>
      <c r="C110" s="95">
        <f>'5.1. sz. mell Önkorm'!C107</f>
        <v>57500000</v>
      </c>
      <c r="D110" s="95">
        <v>2140000</v>
      </c>
      <c r="E110" s="95">
        <f>'5.1. sz. mell Önkorm'!E107</f>
        <v>0</v>
      </c>
      <c r="F110" s="95">
        <f>'5.1. sz. mell Önkorm'!F107</f>
        <v>2104253</v>
      </c>
      <c r="G110" s="95">
        <f>'5.1. sz. mell Önkorm'!G107</f>
        <v>0</v>
      </c>
      <c r="H110" s="95">
        <f>SUM(C110:G110)</f>
        <v>61744253</v>
      </c>
    </row>
    <row r="111" spans="1:8" ht="12" customHeight="1" thickBot="1">
      <c r="A111" s="18" t="s">
        <v>7</v>
      </c>
      <c r="B111" s="23" t="s">
        <v>261</v>
      </c>
      <c r="C111" s="91">
        <f aca="true" t="shared" si="24" ref="C111:H111">+C112+C114+C116</f>
        <v>9378500</v>
      </c>
      <c r="D111" s="91">
        <f t="shared" si="24"/>
        <v>264732212</v>
      </c>
      <c r="E111" s="91">
        <f t="shared" si="24"/>
        <v>20095149</v>
      </c>
      <c r="F111" s="91">
        <f t="shared" si="24"/>
        <v>-10091154</v>
      </c>
      <c r="G111" s="91">
        <f t="shared" si="24"/>
        <v>9035410</v>
      </c>
      <c r="H111" s="91">
        <f t="shared" si="24"/>
        <v>293150117</v>
      </c>
    </row>
    <row r="112" spans="1:8" ht="12" customHeight="1">
      <c r="A112" s="13" t="s">
        <v>69</v>
      </c>
      <c r="B112" s="6" t="s">
        <v>119</v>
      </c>
      <c r="C112" s="94">
        <f>'5.1. sz. mell Önkorm'!C109+'5.2. sz. mell-Hivatal'!C54+'5.3. sz. mell-Óvoda'!C51</f>
        <v>1968500</v>
      </c>
      <c r="D112" s="94">
        <f>'5.1. sz. mell Önkorm'!D109+'5.2. sz. mell-Hivatal'!D54+'5.3. sz. mell-Óvoda'!D51</f>
        <v>257084074</v>
      </c>
      <c r="E112" s="94">
        <f>'5.1. sz. mell Önkorm'!E109+'5.2. sz. mell-Hivatal'!E54+'5.3. sz. mell-Óvoda'!E51</f>
        <v>20095149</v>
      </c>
      <c r="F112" s="94">
        <f>'5.1. sz. mell Önkorm'!F109+'5.2. sz. mell-Hivatal'!F54+'5.3. sz. mell-Óvoda'!F51</f>
        <v>-8440966</v>
      </c>
      <c r="G112" s="94">
        <f>'5.1. sz. mell Önkorm'!G109+'5.2. sz. mell-Hivatal'!G54+'5.3. sz. mell-Óvoda'!G51</f>
        <v>8913089</v>
      </c>
      <c r="H112" s="94">
        <f>SUM(C112:G112)</f>
        <v>279619846</v>
      </c>
    </row>
    <row r="113" spans="1:8" ht="12" customHeight="1">
      <c r="A113" s="13" t="s">
        <v>70</v>
      </c>
      <c r="B113" s="10" t="s">
        <v>265</v>
      </c>
      <c r="C113" s="94"/>
      <c r="D113" s="94"/>
      <c r="E113" s="94"/>
      <c r="F113" s="94"/>
      <c r="G113" s="94"/>
      <c r="H113" s="94"/>
    </row>
    <row r="114" spans="1:8" ht="12" customHeight="1">
      <c r="A114" s="13" t="s">
        <v>71</v>
      </c>
      <c r="B114" s="10" t="s">
        <v>108</v>
      </c>
      <c r="C114" s="94">
        <f>'5.1. sz. mell Önkorm'!C111+'5.2. sz. mell-Hivatal'!C56+'5.3. sz. mell-Óvoda'!C53</f>
        <v>0</v>
      </c>
      <c r="D114" s="94">
        <f>'5.1. sz. mell Önkorm'!D111+'5.2. sz. mell-Hivatal'!D56+'5.3. sz. mell-Óvoda'!D53</f>
        <v>0</v>
      </c>
      <c r="E114" s="94">
        <f>'5.1. sz. mell Önkorm'!E111+'5.2. sz. mell-Hivatal'!E56+'5.3. sz. mell-Óvoda'!E53</f>
        <v>0</v>
      </c>
      <c r="F114" s="94">
        <f>'5.1. sz. mell Önkorm'!F111+'5.2. sz. mell-Hivatal'!F56+'5.3. sz. mell-Óvoda'!F53</f>
        <v>0</v>
      </c>
      <c r="G114" s="94">
        <f>'5.1. sz. mell Önkorm'!G111+'5.2. sz. mell-Hivatal'!G56+'5.3. sz. mell-Óvoda'!G53</f>
        <v>0</v>
      </c>
      <c r="H114" s="94">
        <f>SUM(C114:G114)</f>
        <v>0</v>
      </c>
    </row>
    <row r="115" spans="1:8" ht="12" customHeight="1">
      <c r="A115" s="13" t="s">
        <v>72</v>
      </c>
      <c r="B115" s="10" t="s">
        <v>266</v>
      </c>
      <c r="C115" s="84"/>
      <c r="D115" s="84"/>
      <c r="E115" s="84"/>
      <c r="F115" s="84"/>
      <c r="G115" s="84"/>
      <c r="H115" s="84"/>
    </row>
    <row r="116" spans="1:8" ht="12" customHeight="1">
      <c r="A116" s="13" t="s">
        <v>73</v>
      </c>
      <c r="B116" s="88" t="s">
        <v>121</v>
      </c>
      <c r="C116" s="84">
        <f>SUM(C117:C124)</f>
        <v>7410000</v>
      </c>
      <c r="D116" s="84">
        <f>SUM(D117:D124)</f>
        <v>7648138</v>
      </c>
      <c r="E116" s="291">
        <f>SUM(E117:E124)</f>
        <v>0</v>
      </c>
      <c r="F116" s="291">
        <f>SUM(F117:F124)</f>
        <v>-1650188</v>
      </c>
      <c r="G116" s="291">
        <f>SUM(G117:G124)</f>
        <v>122321</v>
      </c>
      <c r="H116" s="94">
        <f>SUM(C116:G116)</f>
        <v>13530271</v>
      </c>
    </row>
    <row r="117" spans="1:8" ht="12" customHeight="1">
      <c r="A117" s="13" t="s">
        <v>79</v>
      </c>
      <c r="B117" s="87" t="s">
        <v>340</v>
      </c>
      <c r="C117" s="84"/>
      <c r="D117" s="84"/>
      <c r="E117" s="84"/>
      <c r="F117" s="84"/>
      <c r="G117" s="84"/>
      <c r="H117" s="84"/>
    </row>
    <row r="118" spans="1:8" ht="12" customHeight="1">
      <c r="A118" s="13" t="s">
        <v>81</v>
      </c>
      <c r="B118" s="174" t="s">
        <v>271</v>
      </c>
      <c r="C118" s="84"/>
      <c r="D118" s="84"/>
      <c r="E118" s="84"/>
      <c r="F118" s="84"/>
      <c r="G118" s="84"/>
      <c r="H118" s="84"/>
    </row>
    <row r="119" spans="1:8" ht="12" customHeight="1">
      <c r="A119" s="13" t="s">
        <v>109</v>
      </c>
      <c r="B119" s="55" t="s">
        <v>254</v>
      </c>
      <c r="C119" s="84"/>
      <c r="D119" s="84"/>
      <c r="E119" s="84"/>
      <c r="F119" s="84"/>
      <c r="G119" s="84"/>
      <c r="H119" s="84"/>
    </row>
    <row r="120" spans="1:8" ht="12" customHeight="1">
      <c r="A120" s="13" t="s">
        <v>110</v>
      </c>
      <c r="B120" s="55" t="s">
        <v>270</v>
      </c>
      <c r="C120" s="84"/>
      <c r="D120" s="84"/>
      <c r="E120" s="84"/>
      <c r="F120" s="84"/>
      <c r="G120" s="84"/>
      <c r="H120" s="84"/>
    </row>
    <row r="121" spans="1:8" ht="12" customHeight="1">
      <c r="A121" s="13" t="s">
        <v>111</v>
      </c>
      <c r="B121" s="55" t="s">
        <v>269</v>
      </c>
      <c r="C121" s="84"/>
      <c r="D121" s="84"/>
      <c r="E121" s="84"/>
      <c r="F121" s="84"/>
      <c r="G121" s="84"/>
      <c r="H121" s="84"/>
    </row>
    <row r="122" spans="1:8" ht="12" customHeight="1">
      <c r="A122" s="13" t="s">
        <v>262</v>
      </c>
      <c r="B122" s="55" t="s">
        <v>257</v>
      </c>
      <c r="C122" s="84"/>
      <c r="D122" s="84"/>
      <c r="E122" s="94"/>
      <c r="F122" s="94"/>
      <c r="G122" s="94"/>
      <c r="H122" s="94">
        <f>SUM(C122:G122)</f>
        <v>0</v>
      </c>
    </row>
    <row r="123" spans="1:8" ht="12" customHeight="1">
      <c r="A123" s="13" t="s">
        <v>263</v>
      </c>
      <c r="B123" s="55" t="s">
        <v>268</v>
      </c>
      <c r="C123" s="84"/>
      <c r="D123" s="84"/>
      <c r="E123" s="94"/>
      <c r="F123" s="291"/>
      <c r="G123" s="291"/>
      <c r="H123" s="84"/>
    </row>
    <row r="124" spans="1:8" ht="16.5" thickBot="1">
      <c r="A124" s="11" t="s">
        <v>264</v>
      </c>
      <c r="B124" s="55" t="s">
        <v>267</v>
      </c>
      <c r="C124" s="85">
        <v>7410000</v>
      </c>
      <c r="D124" s="94">
        <f>'5.1. sz. mell Önkorm'!D121+'5.2. sz. mell-Hivatal'!D66+'5.3. sz. mell-Óvoda'!D63</f>
        <v>7648138</v>
      </c>
      <c r="E124" s="94">
        <f>'5.1. sz. mell Önkorm'!E121+'5.2. sz. mell-Hivatal'!E66+'5.3. sz. mell-Óvoda'!E63</f>
        <v>0</v>
      </c>
      <c r="F124" s="94">
        <f>'5.1. sz. mell Önkorm'!F121+'5.2. sz. mell-Hivatal'!F66+'5.3. sz. mell-Óvoda'!F63</f>
        <v>-1650188</v>
      </c>
      <c r="G124" s="94">
        <f>'5.1. sz. mell Önkorm'!G121+'5.2. sz. mell-Hivatal'!G66+'5.3. sz. mell-Óvoda'!G63</f>
        <v>122321</v>
      </c>
      <c r="H124" s="94">
        <f>SUM(C124:G124)</f>
        <v>13530271</v>
      </c>
    </row>
    <row r="125" spans="1:8" ht="12" customHeight="1" thickBot="1">
      <c r="A125" s="18" t="s">
        <v>8</v>
      </c>
      <c r="B125" s="50" t="s">
        <v>272</v>
      </c>
      <c r="C125" s="91">
        <f aca="true" t="shared" si="25" ref="C125:H125">+C126+C127</f>
        <v>1844582</v>
      </c>
      <c r="D125" s="91">
        <f t="shared" si="25"/>
        <v>14672936</v>
      </c>
      <c r="E125" s="91">
        <f t="shared" si="25"/>
        <v>-10200000</v>
      </c>
      <c r="F125" s="91">
        <f t="shared" si="25"/>
        <v>-4126900</v>
      </c>
      <c r="G125" s="91">
        <f t="shared" si="25"/>
        <v>-295591</v>
      </c>
      <c r="H125" s="91">
        <f t="shared" si="25"/>
        <v>1895027</v>
      </c>
    </row>
    <row r="126" spans="1:8" ht="12" customHeight="1">
      <c r="A126" s="13" t="s">
        <v>52</v>
      </c>
      <c r="B126" s="7" t="s">
        <v>43</v>
      </c>
      <c r="C126" s="94">
        <f>'5.1. sz. mell Önkorm'!C123</f>
        <v>1844582</v>
      </c>
      <c r="D126" s="94">
        <f>'5.1. sz. mell Önkorm'!D123</f>
        <v>6277909</v>
      </c>
      <c r="E126" s="94">
        <f>'5.1. sz. mell Önkorm'!E123</f>
        <v>-3700000</v>
      </c>
      <c r="F126" s="94">
        <f>'5.1. sz. mell Önkorm'!F123</f>
        <v>-4126900</v>
      </c>
      <c r="G126" s="94">
        <f>'5.1. sz. mell Önkorm'!G123</f>
        <v>-295591</v>
      </c>
      <c r="H126" s="94">
        <f>SUM(C126:G126)</f>
        <v>0</v>
      </c>
    </row>
    <row r="127" spans="1:8" ht="12" customHeight="1" thickBot="1">
      <c r="A127" s="14" t="s">
        <v>53</v>
      </c>
      <c r="B127" s="10" t="s">
        <v>44</v>
      </c>
      <c r="C127" s="95"/>
      <c r="D127" s="94">
        <f>'5.1. sz. mell Önkorm'!D124</f>
        <v>8395027</v>
      </c>
      <c r="E127" s="94">
        <f>'5.1. sz. mell Önkorm'!E124</f>
        <v>-6500000</v>
      </c>
      <c r="F127" s="94">
        <f>'5.1. sz. mell Önkorm'!F124</f>
        <v>0</v>
      </c>
      <c r="G127" s="94">
        <f>'5.1. sz. mell Önkorm'!G124</f>
        <v>0</v>
      </c>
      <c r="H127" s="94">
        <f>SUM(C127:G127)</f>
        <v>1895027</v>
      </c>
    </row>
    <row r="128" spans="1:8" ht="12" customHeight="1" thickBot="1">
      <c r="A128" s="18" t="s">
        <v>9</v>
      </c>
      <c r="B128" s="50" t="s">
        <v>273</v>
      </c>
      <c r="C128" s="91">
        <f aca="true" t="shared" si="26" ref="C128:H128">+C95+C111+C125</f>
        <v>305017024.44</v>
      </c>
      <c r="D128" s="91">
        <f t="shared" si="26"/>
        <v>340700817</v>
      </c>
      <c r="E128" s="91">
        <f t="shared" si="26"/>
        <v>11117159</v>
      </c>
      <c r="F128" s="91">
        <f t="shared" si="26"/>
        <v>15755403</v>
      </c>
      <c r="G128" s="91">
        <f t="shared" si="26"/>
        <v>29703123</v>
      </c>
      <c r="H128" s="91">
        <f t="shared" si="26"/>
        <v>702293526.44</v>
      </c>
    </row>
    <row r="129" spans="1:8" ht="12" customHeight="1" thickBot="1">
      <c r="A129" s="18" t="s">
        <v>10</v>
      </c>
      <c r="B129" s="50" t="s">
        <v>274</v>
      </c>
      <c r="C129" s="91">
        <f aca="true" t="shared" si="27" ref="C129:H129">+C130+C131+C132</f>
        <v>0</v>
      </c>
      <c r="D129" s="91">
        <f t="shared" si="27"/>
        <v>0</v>
      </c>
      <c r="E129" s="91">
        <f t="shared" si="27"/>
        <v>0</v>
      </c>
      <c r="F129" s="91">
        <f t="shared" si="27"/>
        <v>0</v>
      </c>
      <c r="G129" s="91">
        <f t="shared" si="27"/>
        <v>0</v>
      </c>
      <c r="H129" s="91">
        <f t="shared" si="27"/>
        <v>0</v>
      </c>
    </row>
    <row r="130" spans="1:8" ht="12" customHeight="1">
      <c r="A130" s="13" t="s">
        <v>56</v>
      </c>
      <c r="B130" s="7" t="s">
        <v>275</v>
      </c>
      <c r="C130" s="84"/>
      <c r="D130" s="84"/>
      <c r="E130" s="84"/>
      <c r="F130" s="84"/>
      <c r="G130" s="84"/>
      <c r="H130" s="84"/>
    </row>
    <row r="131" spans="1:8" ht="12" customHeight="1">
      <c r="A131" s="13" t="s">
        <v>57</v>
      </c>
      <c r="B131" s="7" t="s">
        <v>276</v>
      </c>
      <c r="C131" s="84"/>
      <c r="D131" s="84"/>
      <c r="E131" s="84"/>
      <c r="F131" s="84"/>
      <c r="G131" s="84"/>
      <c r="H131" s="84"/>
    </row>
    <row r="132" spans="1:8" ht="12" customHeight="1" thickBot="1">
      <c r="A132" s="11" t="s">
        <v>58</v>
      </c>
      <c r="B132" s="5" t="s">
        <v>277</v>
      </c>
      <c r="C132" s="84"/>
      <c r="D132" s="84"/>
      <c r="E132" s="84"/>
      <c r="F132" s="84"/>
      <c r="G132" s="84"/>
      <c r="H132" s="84"/>
    </row>
    <row r="133" spans="1:8" ht="12" customHeight="1" thickBot="1">
      <c r="A133" s="18" t="s">
        <v>11</v>
      </c>
      <c r="B133" s="50" t="s">
        <v>308</v>
      </c>
      <c r="C133" s="91">
        <f aca="true" t="shared" si="28" ref="C133:H133">+C134+C135+C136+C137</f>
        <v>0</v>
      </c>
      <c r="D133" s="91">
        <f t="shared" si="28"/>
        <v>0</v>
      </c>
      <c r="E133" s="91">
        <f t="shared" si="28"/>
        <v>0</v>
      </c>
      <c r="F133" s="91">
        <f t="shared" si="28"/>
        <v>0</v>
      </c>
      <c r="G133" s="91">
        <f t="shared" si="28"/>
        <v>0</v>
      </c>
      <c r="H133" s="91">
        <f t="shared" si="28"/>
        <v>0</v>
      </c>
    </row>
    <row r="134" spans="1:8" ht="12" customHeight="1">
      <c r="A134" s="13" t="s">
        <v>59</v>
      </c>
      <c r="B134" s="7" t="s">
        <v>278</v>
      </c>
      <c r="C134" s="84"/>
      <c r="D134" s="84"/>
      <c r="E134" s="84"/>
      <c r="F134" s="84"/>
      <c r="G134" s="84"/>
      <c r="H134" s="84"/>
    </row>
    <row r="135" spans="1:8" ht="12" customHeight="1">
      <c r="A135" s="13" t="s">
        <v>60</v>
      </c>
      <c r="B135" s="7" t="s">
        <v>279</v>
      </c>
      <c r="C135" s="84"/>
      <c r="D135" s="84"/>
      <c r="E135" s="84"/>
      <c r="F135" s="84"/>
      <c r="G135" s="84"/>
      <c r="H135" s="84"/>
    </row>
    <row r="136" spans="1:8" ht="12" customHeight="1">
      <c r="A136" s="13" t="s">
        <v>181</v>
      </c>
      <c r="B136" s="7" t="s">
        <v>280</v>
      </c>
      <c r="C136" s="84"/>
      <c r="D136" s="84"/>
      <c r="E136" s="84"/>
      <c r="F136" s="84"/>
      <c r="G136" s="84"/>
      <c r="H136" s="84"/>
    </row>
    <row r="137" spans="1:8" ht="12" customHeight="1" thickBot="1">
      <c r="A137" s="11" t="s">
        <v>182</v>
      </c>
      <c r="B137" s="5" t="s">
        <v>281</v>
      </c>
      <c r="C137" s="84"/>
      <c r="D137" s="84"/>
      <c r="E137" s="84"/>
      <c r="F137" s="84"/>
      <c r="G137" s="84"/>
      <c r="H137" s="84"/>
    </row>
    <row r="138" spans="1:8" ht="12" customHeight="1" thickBot="1">
      <c r="A138" s="18" t="s">
        <v>12</v>
      </c>
      <c r="B138" s="50" t="s">
        <v>282</v>
      </c>
      <c r="C138" s="97">
        <f aca="true" t="shared" si="29" ref="C138:H138">+C139+C140+C141+C142+C143</f>
        <v>147541277</v>
      </c>
      <c r="D138" s="97">
        <f t="shared" si="29"/>
        <v>6965481</v>
      </c>
      <c r="E138" s="97">
        <f t="shared" si="29"/>
        <v>20794</v>
      </c>
      <c r="F138" s="97">
        <f t="shared" si="29"/>
        <v>2788911</v>
      </c>
      <c r="G138" s="97">
        <f t="shared" si="29"/>
        <v>52318</v>
      </c>
      <c r="H138" s="97">
        <f t="shared" si="29"/>
        <v>157368781</v>
      </c>
    </row>
    <row r="139" spans="1:8" ht="12" customHeight="1">
      <c r="A139" s="13" t="s">
        <v>61</v>
      </c>
      <c r="B139" s="7" t="s">
        <v>283</v>
      </c>
      <c r="C139" s="84"/>
      <c r="D139" s="84">
        <f>'5.1. sz. mell Önkorm'!D136</f>
        <v>0</v>
      </c>
      <c r="E139" s="291">
        <f>'5.1. sz. mell Önkorm'!E136</f>
        <v>0</v>
      </c>
      <c r="F139" s="291">
        <f>'5.1. sz. mell Önkorm'!F136</f>
        <v>0</v>
      </c>
      <c r="G139" s="291">
        <f>'5.1. sz. mell Önkorm'!G136</f>
        <v>0</v>
      </c>
      <c r="H139" s="94">
        <f>SUM(C139:G139)</f>
        <v>0</v>
      </c>
    </row>
    <row r="140" spans="1:8" ht="12" customHeight="1">
      <c r="A140" s="13" t="s">
        <v>62</v>
      </c>
      <c r="B140" s="7" t="s">
        <v>293</v>
      </c>
      <c r="C140" s="84"/>
      <c r="D140" s="84">
        <f>'5.1. sz. mell Önkorm'!D137</f>
        <v>3813413</v>
      </c>
      <c r="E140" s="291">
        <f>'5.1. sz. mell Önkorm'!E137</f>
        <v>0</v>
      </c>
      <c r="F140" s="291">
        <f>'5.1. sz. mell Önkorm'!F137</f>
        <v>0</v>
      </c>
      <c r="G140" s="291">
        <f>'5.1. sz. mell Önkorm'!G137</f>
        <v>0</v>
      </c>
      <c r="H140" s="94">
        <f>SUM(C140:G140)</f>
        <v>3813413</v>
      </c>
    </row>
    <row r="141" spans="1:8" ht="12" customHeight="1">
      <c r="A141" s="13" t="s">
        <v>194</v>
      </c>
      <c r="B141" s="7" t="s">
        <v>343</v>
      </c>
      <c r="C141" s="84">
        <f>'5.1. sz. mell Önkorm'!C138</f>
        <v>146899277</v>
      </c>
      <c r="D141" s="84">
        <f>'5.1. sz. mell Önkorm'!D138</f>
        <v>3150000</v>
      </c>
      <c r="E141" s="291">
        <f>'5.1. sz. mell Önkorm'!E138</f>
        <v>20794</v>
      </c>
      <c r="F141" s="291">
        <f>'5.1. sz. mell Önkorm'!F138</f>
        <v>2721215</v>
      </c>
      <c r="G141" s="291">
        <f>'5.1. sz. mell Önkorm'!G138</f>
        <v>52318</v>
      </c>
      <c r="H141" s="94">
        <f>SUM(C141:G141)</f>
        <v>152843604</v>
      </c>
    </row>
    <row r="142" spans="1:8" ht="12" customHeight="1">
      <c r="A142" s="13" t="s">
        <v>195</v>
      </c>
      <c r="B142" s="7" t="s">
        <v>284</v>
      </c>
      <c r="C142" s="84"/>
      <c r="D142" s="84"/>
      <c r="E142" s="84"/>
      <c r="F142" s="84"/>
      <c r="G142" s="84"/>
      <c r="H142" s="84"/>
    </row>
    <row r="143" spans="1:8" ht="12" customHeight="1" thickBot="1">
      <c r="A143" s="13" t="s">
        <v>342</v>
      </c>
      <c r="B143" s="7" t="s">
        <v>285</v>
      </c>
      <c r="C143" s="84">
        <f>'5.1. sz. mell Önkorm'!C140</f>
        <v>642000</v>
      </c>
      <c r="D143" s="84">
        <f>'5.1. sz. mell Önkorm'!D140</f>
        <v>2068</v>
      </c>
      <c r="E143" s="291">
        <f>'5.1. sz. mell Önkorm'!E140</f>
        <v>0</v>
      </c>
      <c r="F143" s="291">
        <f>'5.1. sz. mell Önkorm'!F140</f>
        <v>67696</v>
      </c>
      <c r="G143" s="291">
        <f>'5.1. sz. mell Önkorm'!G140</f>
        <v>0</v>
      </c>
      <c r="H143" s="94">
        <f>SUM(C143:G143)</f>
        <v>711764</v>
      </c>
    </row>
    <row r="144" spans="1:8" ht="12" customHeight="1" thickBot="1">
      <c r="A144" s="18" t="s">
        <v>13</v>
      </c>
      <c r="B144" s="50" t="s">
        <v>286</v>
      </c>
      <c r="C144" s="100">
        <f>+C145+C146+C147+C148</f>
        <v>0</v>
      </c>
      <c r="D144" s="100">
        <f>+D145+D146+D147+D148</f>
        <v>0</v>
      </c>
      <c r="E144" s="100">
        <f>+E145+E146+E147+E148</f>
        <v>0</v>
      </c>
      <c r="F144" s="100">
        <f>+F145+F146+F147+F148</f>
        <v>0</v>
      </c>
      <c r="G144" s="100">
        <f>+G145+G146+G147+G148</f>
        <v>0</v>
      </c>
      <c r="H144" s="100"/>
    </row>
    <row r="145" spans="1:8" ht="12" customHeight="1">
      <c r="A145" s="13" t="s">
        <v>102</v>
      </c>
      <c r="B145" s="7" t="s">
        <v>287</v>
      </c>
      <c r="C145" s="84"/>
      <c r="D145" s="84"/>
      <c r="E145" s="84"/>
      <c r="F145" s="84"/>
      <c r="G145" s="84"/>
      <c r="H145" s="84"/>
    </row>
    <row r="146" spans="1:8" ht="12" customHeight="1">
      <c r="A146" s="13" t="s">
        <v>103</v>
      </c>
      <c r="B146" s="7" t="s">
        <v>288</v>
      </c>
      <c r="C146" s="84"/>
      <c r="D146" s="84"/>
      <c r="E146" s="84"/>
      <c r="F146" s="84"/>
      <c r="G146" s="84"/>
      <c r="H146" s="84"/>
    </row>
    <row r="147" spans="1:8" ht="12" customHeight="1">
      <c r="A147" s="13" t="s">
        <v>120</v>
      </c>
      <c r="B147" s="7" t="s">
        <v>289</v>
      </c>
      <c r="C147" s="84"/>
      <c r="D147" s="84"/>
      <c r="E147" s="84"/>
      <c r="F147" s="84"/>
      <c r="G147" s="84"/>
      <c r="H147" s="84"/>
    </row>
    <row r="148" spans="1:8" ht="12" customHeight="1" thickBot="1">
      <c r="A148" s="13" t="s">
        <v>197</v>
      </c>
      <c r="B148" s="7" t="s">
        <v>290</v>
      </c>
      <c r="C148" s="84"/>
      <c r="D148" s="84"/>
      <c r="E148" s="84"/>
      <c r="F148" s="84"/>
      <c r="G148" s="84"/>
      <c r="H148" s="84"/>
    </row>
    <row r="149" spans="1:12" ht="15" customHeight="1" thickBot="1">
      <c r="A149" s="18" t="s">
        <v>14</v>
      </c>
      <c r="B149" s="50" t="s">
        <v>291</v>
      </c>
      <c r="C149" s="190">
        <f aca="true" t="shared" si="30" ref="C149:H149">+C129+C133+C138+C144</f>
        <v>147541277</v>
      </c>
      <c r="D149" s="190">
        <f t="shared" si="30"/>
        <v>6965481</v>
      </c>
      <c r="E149" s="190">
        <f t="shared" si="30"/>
        <v>20794</v>
      </c>
      <c r="F149" s="190">
        <f t="shared" si="30"/>
        <v>2788911</v>
      </c>
      <c r="G149" s="190">
        <f t="shared" si="30"/>
        <v>52318</v>
      </c>
      <c r="H149" s="190">
        <f t="shared" si="30"/>
        <v>157368781</v>
      </c>
      <c r="I149" s="191"/>
      <c r="J149" s="192"/>
      <c r="K149" s="192"/>
      <c r="L149" s="192"/>
    </row>
    <row r="150" spans="1:8" s="177" customFormat="1" ht="12.75" customHeight="1" thickBot="1">
      <c r="A150" s="89" t="s">
        <v>15</v>
      </c>
      <c r="B150" s="159" t="s">
        <v>292</v>
      </c>
      <c r="C150" s="190">
        <f aca="true" t="shared" si="31" ref="C150:H150">+C128+C149</f>
        <v>452558301.44</v>
      </c>
      <c r="D150" s="190">
        <f t="shared" si="31"/>
        <v>347666298</v>
      </c>
      <c r="E150" s="190">
        <f t="shared" si="31"/>
        <v>11137953</v>
      </c>
      <c r="F150" s="190">
        <f t="shared" si="31"/>
        <v>18544314</v>
      </c>
      <c r="G150" s="190">
        <f t="shared" si="31"/>
        <v>29755441</v>
      </c>
      <c r="H150" s="190">
        <f t="shared" si="31"/>
        <v>859662307.44</v>
      </c>
    </row>
    <row r="151" spans="1:8" ht="16.5" thickBot="1">
      <c r="A151" s="206"/>
      <c r="B151" s="159" t="s">
        <v>418</v>
      </c>
      <c r="C151" s="190">
        <f aca="true" t="shared" si="32" ref="C151:H151">-C141</f>
        <v>-146899277</v>
      </c>
      <c r="D151" s="190">
        <f t="shared" si="32"/>
        <v>-3150000</v>
      </c>
      <c r="E151" s="190">
        <f t="shared" si="32"/>
        <v>-20794</v>
      </c>
      <c r="F151" s="190">
        <f t="shared" si="32"/>
        <v>-2721215</v>
      </c>
      <c r="G151" s="190">
        <f t="shared" si="32"/>
        <v>-52318</v>
      </c>
      <c r="H151" s="190">
        <f t="shared" si="32"/>
        <v>-152843604</v>
      </c>
    </row>
    <row r="152" spans="1:8" ht="16.5" thickBot="1">
      <c r="A152" s="206"/>
      <c r="B152" s="159" t="s">
        <v>417</v>
      </c>
      <c r="C152" s="190">
        <f aca="true" t="shared" si="33" ref="C152:H152">SUM(C150:C151)</f>
        <v>305659024.44</v>
      </c>
      <c r="D152" s="190">
        <f t="shared" si="33"/>
        <v>344516298</v>
      </c>
      <c r="E152" s="190">
        <f t="shared" si="33"/>
        <v>11117159</v>
      </c>
      <c r="F152" s="190">
        <f t="shared" si="33"/>
        <v>15823099</v>
      </c>
      <c r="G152" s="190">
        <f t="shared" si="33"/>
        <v>29703123</v>
      </c>
      <c r="H152" s="190">
        <f t="shared" si="33"/>
        <v>706818703.44</v>
      </c>
    </row>
  </sheetData>
  <sheetProtection/>
  <mergeCells count="7">
    <mergeCell ref="B1:H1"/>
    <mergeCell ref="B2:H2"/>
    <mergeCell ref="A91:H91"/>
    <mergeCell ref="A5:B5"/>
    <mergeCell ref="A92:B92"/>
    <mergeCell ref="A3:H3"/>
    <mergeCell ref="A4:H4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73" r:id="rId1"/>
  <headerFooter alignWithMargins="0">
    <oddFooter>&amp;L"Módosította a 2/2020.(II.27.) önkormányzati rendelet. Hatályos 2020. (II.28
.) napjától."&amp;C&amp;P/&amp;N</oddFooter>
  </headerFooter>
  <rowBreaks count="1" manualBreakCount="1"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="115" zoomScaleNormal="115" workbookViewId="0" topLeftCell="A1">
      <selection activeCell="S82" sqref="S82"/>
    </sheetView>
  </sheetViews>
  <sheetFormatPr defaultColWidth="9.00390625" defaultRowHeight="12.75"/>
  <cols>
    <col min="1" max="1" width="9.50390625" style="160" customWidth="1"/>
    <col min="2" max="2" width="58.625" style="160" customWidth="1"/>
    <col min="3" max="3" width="13.625" style="161" customWidth="1"/>
    <col min="4" max="5" width="14.375" style="161" bestFit="1" customWidth="1"/>
    <col min="6" max="7" width="14.375" style="161" customWidth="1"/>
    <col min="8" max="8" width="13.625" style="161" customWidth="1"/>
    <col min="9" max="9" width="14.00390625" style="175" customWidth="1"/>
    <col min="10" max="10" width="8.00390625" style="175" customWidth="1"/>
    <col min="11" max="11" width="7.875" style="175" customWidth="1"/>
    <col min="12" max="16384" width="9.375" style="175" customWidth="1"/>
  </cols>
  <sheetData>
    <row r="1" spans="2:11" ht="15.75">
      <c r="B1" s="175"/>
      <c r="C1" s="299"/>
      <c r="D1" s="334" t="s">
        <v>489</v>
      </c>
      <c r="E1" s="334"/>
      <c r="F1" s="334"/>
      <c r="G1" s="334"/>
      <c r="H1" s="334"/>
      <c r="I1" s="334"/>
      <c r="J1" s="334"/>
      <c r="K1" s="334"/>
    </row>
    <row r="2" spans="2:11" ht="15.75">
      <c r="B2" s="175"/>
      <c r="C2" s="299"/>
      <c r="D2" s="334"/>
      <c r="E2" s="334"/>
      <c r="F2" s="334"/>
      <c r="G2" s="334"/>
      <c r="H2" s="334"/>
      <c r="I2" s="334"/>
      <c r="J2" s="334"/>
      <c r="K2" s="334"/>
    </row>
    <row r="3" spans="1:11" ht="57.75" customHeight="1">
      <c r="A3" s="338" t="s">
        <v>429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spans="1:11" ht="15.75" customHeight="1">
      <c r="A4" s="335" t="s">
        <v>4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</row>
    <row r="5" spans="1:11" ht="15.75" customHeight="1" thickBot="1">
      <c r="A5" s="336"/>
      <c r="B5" s="336"/>
      <c r="C5" s="340" t="s">
        <v>356</v>
      </c>
      <c r="D5" s="340"/>
      <c r="E5" s="340"/>
      <c r="F5" s="340"/>
      <c r="G5" s="340"/>
      <c r="H5" s="340"/>
      <c r="I5" s="340"/>
      <c r="J5" s="340"/>
      <c r="K5" s="340"/>
    </row>
    <row r="6" spans="1:11" ht="37.5" customHeight="1" thickBot="1">
      <c r="A6" s="21" t="s">
        <v>51</v>
      </c>
      <c r="B6" s="22" t="s">
        <v>5</v>
      </c>
      <c r="C6" s="28" t="s">
        <v>428</v>
      </c>
      <c r="D6" s="261" t="s">
        <v>426</v>
      </c>
      <c r="E6" s="261" t="s">
        <v>427</v>
      </c>
      <c r="F6" s="261" t="s">
        <v>480</v>
      </c>
      <c r="G6" s="261" t="s">
        <v>481</v>
      </c>
      <c r="H6" s="261" t="s">
        <v>483</v>
      </c>
      <c r="I6" s="260" t="s">
        <v>360</v>
      </c>
      <c r="J6" s="260" t="s">
        <v>390</v>
      </c>
      <c r="K6" s="260" t="s">
        <v>389</v>
      </c>
    </row>
    <row r="7" spans="1:11" s="176" customFormat="1" ht="12" customHeight="1" thickBot="1">
      <c r="A7" s="170">
        <v>1</v>
      </c>
      <c r="B7" s="171">
        <v>2</v>
      </c>
      <c r="C7" s="172">
        <v>3</v>
      </c>
      <c r="D7" s="172">
        <v>4</v>
      </c>
      <c r="E7" s="172"/>
      <c r="F7" s="172"/>
      <c r="G7" s="172"/>
      <c r="H7" s="172">
        <v>5</v>
      </c>
      <c r="I7" s="172">
        <v>6</v>
      </c>
      <c r="J7" s="172">
        <v>7</v>
      </c>
      <c r="K7" s="172">
        <v>8</v>
      </c>
    </row>
    <row r="8" spans="1:11" s="177" customFormat="1" ht="12" customHeight="1" thickBot="1">
      <c r="A8" s="18" t="s">
        <v>6</v>
      </c>
      <c r="B8" s="19" t="s">
        <v>137</v>
      </c>
      <c r="C8" s="91">
        <f>'1.sz.mell.összevont mérl.'!C8</f>
        <v>109427944</v>
      </c>
      <c r="D8" s="91">
        <f>'1.sz.mell.összevont mérl.'!D8</f>
        <v>955187</v>
      </c>
      <c r="E8" s="91">
        <f>'1.sz.mell.összevont mérl.'!E8</f>
        <v>222010</v>
      </c>
      <c r="F8" s="91">
        <f>'1.sz.mell.összevont mérl.'!F8</f>
        <v>6955982</v>
      </c>
      <c r="G8" s="91">
        <f>'1.sz.mell.összevont mérl.'!G8</f>
        <v>542285</v>
      </c>
      <c r="H8" s="91">
        <f>SUM(C8:G8)</f>
        <v>118103408</v>
      </c>
      <c r="I8" s="91">
        <f>H8</f>
        <v>118103408</v>
      </c>
      <c r="J8" s="91"/>
      <c r="K8" s="91"/>
    </row>
    <row r="9" spans="1:11" s="177" customFormat="1" ht="12" customHeight="1" thickBot="1">
      <c r="A9" s="18" t="s">
        <v>7</v>
      </c>
      <c r="B9" s="86" t="s">
        <v>144</v>
      </c>
      <c r="C9" s="91">
        <f aca="true" t="shared" si="0" ref="C9:I9">C10</f>
        <v>21505000</v>
      </c>
      <c r="D9" s="91">
        <f t="shared" si="0"/>
        <v>0</v>
      </c>
      <c r="E9" s="91">
        <f t="shared" si="0"/>
        <v>0</v>
      </c>
      <c r="F9" s="91">
        <f t="shared" si="0"/>
        <v>418576</v>
      </c>
      <c r="G9" s="91">
        <f t="shared" si="0"/>
        <v>1535600</v>
      </c>
      <c r="H9" s="91">
        <f t="shared" si="0"/>
        <v>23459176</v>
      </c>
      <c r="I9" s="91">
        <f t="shared" si="0"/>
        <v>23459176</v>
      </c>
      <c r="J9" s="91"/>
      <c r="K9" s="91"/>
    </row>
    <row r="10" spans="1:11" s="177" customFormat="1" ht="12" customHeight="1">
      <c r="A10" s="12" t="s">
        <v>73</v>
      </c>
      <c r="B10" s="179" t="s">
        <v>147</v>
      </c>
      <c r="C10" s="94">
        <f aca="true" t="shared" si="1" ref="C10:H10">SUM(C11:C13)</f>
        <v>21505000</v>
      </c>
      <c r="D10" s="94">
        <f t="shared" si="1"/>
        <v>0</v>
      </c>
      <c r="E10" s="94">
        <f t="shared" si="1"/>
        <v>0</v>
      </c>
      <c r="F10" s="94">
        <f t="shared" si="1"/>
        <v>418576</v>
      </c>
      <c r="G10" s="94">
        <f t="shared" si="1"/>
        <v>1535600</v>
      </c>
      <c r="H10" s="94">
        <f t="shared" si="1"/>
        <v>23459176</v>
      </c>
      <c r="I10" s="94">
        <f>H10</f>
        <v>23459176</v>
      </c>
      <c r="J10" s="94"/>
      <c r="K10" s="94"/>
    </row>
    <row r="11" spans="1:11" s="177" customFormat="1" ht="12" customHeight="1">
      <c r="A11" s="14"/>
      <c r="B11" s="178" t="s">
        <v>392</v>
      </c>
      <c r="C11" s="94"/>
      <c r="D11" s="94">
        <f>'1.sz.mell.összevont mérl.'!D16</f>
        <v>0</v>
      </c>
      <c r="E11" s="94">
        <f>'1.sz.mell.összevont mérl.'!E16</f>
        <v>0</v>
      </c>
      <c r="F11" s="94">
        <f>'1.sz.mell.összevont mérl.'!F16</f>
        <v>0</v>
      </c>
      <c r="G11" s="94">
        <f>'1.sz.mell.összevont mérl.'!G16</f>
        <v>0</v>
      </c>
      <c r="H11" s="94">
        <f>SUM(C11:G11)</f>
        <v>0</v>
      </c>
      <c r="I11" s="94">
        <f>H11</f>
        <v>0</v>
      </c>
      <c r="J11" s="94"/>
      <c r="K11" s="94"/>
    </row>
    <row r="12" spans="1:11" s="177" customFormat="1" ht="12" customHeight="1">
      <c r="A12" s="14"/>
      <c r="B12" s="298" t="s">
        <v>416</v>
      </c>
      <c r="C12" s="94"/>
      <c r="D12" s="94"/>
      <c r="E12" s="94">
        <f>'1.sz.mell.összevont mérl.'!E15</f>
        <v>0</v>
      </c>
      <c r="F12" s="94">
        <f>'1.sz.mell.összevont mérl.'!F15</f>
        <v>418576</v>
      </c>
      <c r="G12" s="94">
        <f>'1.sz.mell.összevont mérl.'!G15</f>
        <v>1535600</v>
      </c>
      <c r="H12" s="94">
        <f>SUM(C12:G12)</f>
        <v>1954176</v>
      </c>
      <c r="I12" s="94">
        <f>H12</f>
        <v>1954176</v>
      </c>
      <c r="J12" s="94"/>
      <c r="K12" s="94"/>
    </row>
    <row r="13" spans="1:11" s="177" customFormat="1" ht="12" customHeight="1" thickBot="1">
      <c r="A13" s="14"/>
      <c r="B13" s="180" t="s">
        <v>361</v>
      </c>
      <c r="C13" s="94">
        <v>21505000</v>
      </c>
      <c r="D13" s="94"/>
      <c r="E13" s="94"/>
      <c r="F13" s="94"/>
      <c r="G13" s="94"/>
      <c r="H13" s="94">
        <f>SUM(C13:G13)</f>
        <v>21505000</v>
      </c>
      <c r="I13" s="94">
        <f>H13</f>
        <v>21505000</v>
      </c>
      <c r="J13" s="94"/>
      <c r="K13" s="94"/>
    </row>
    <row r="14" spans="1:11" s="177" customFormat="1" ht="12" customHeight="1" thickBot="1">
      <c r="A14" s="18">
        <v>3</v>
      </c>
      <c r="B14" s="19" t="s">
        <v>149</v>
      </c>
      <c r="C14" s="91">
        <f aca="true" t="shared" si="2" ref="C14:K14">C15</f>
        <v>0</v>
      </c>
      <c r="D14" s="91">
        <f t="shared" si="2"/>
        <v>0</v>
      </c>
      <c r="E14" s="91">
        <f t="shared" si="2"/>
        <v>5895149</v>
      </c>
      <c r="F14" s="91">
        <f t="shared" si="2"/>
        <v>6948541</v>
      </c>
      <c r="G14" s="91">
        <f t="shared" si="2"/>
        <v>25242867</v>
      </c>
      <c r="H14" s="91">
        <f t="shared" si="2"/>
        <v>38086557</v>
      </c>
      <c r="I14" s="91">
        <f t="shared" si="2"/>
        <v>38086557</v>
      </c>
      <c r="J14" s="91">
        <f t="shared" si="2"/>
        <v>0</v>
      </c>
      <c r="K14" s="91">
        <f t="shared" si="2"/>
        <v>0</v>
      </c>
    </row>
    <row r="15" spans="1:11" s="177" customFormat="1" ht="12" customHeight="1" thickBot="1">
      <c r="A15" s="13" t="s">
        <v>393</v>
      </c>
      <c r="B15" s="178" t="s">
        <v>152</v>
      </c>
      <c r="C15" s="94"/>
      <c r="D15" s="94">
        <f>'1.sz.mell.összevont mérl.'!D27</f>
        <v>0</v>
      </c>
      <c r="E15" s="248">
        <f>'1.sz.mell.összevont mérl.'!E22</f>
        <v>5895149</v>
      </c>
      <c r="F15" s="248">
        <f>'1.sz.mell.összevont mérl.'!F22</f>
        <v>6948541</v>
      </c>
      <c r="G15" s="248">
        <f>'1.sz.mell.összevont mérl.'!G22</f>
        <v>25242867</v>
      </c>
      <c r="H15" s="285">
        <f>SUM(C15:G15)</f>
        <v>38086557</v>
      </c>
      <c r="I15" s="94">
        <f>H15</f>
        <v>38086557</v>
      </c>
      <c r="J15" s="94"/>
      <c r="K15" s="94"/>
    </row>
    <row r="16" spans="1:11" s="177" customFormat="1" ht="12" customHeight="1" thickBot="1">
      <c r="A16" s="18" t="s">
        <v>94</v>
      </c>
      <c r="B16" s="19" t="s">
        <v>154</v>
      </c>
      <c r="C16" s="97">
        <f aca="true" t="shared" si="3" ref="C16:I16">SUM(C17,C20)</f>
        <v>150000000</v>
      </c>
      <c r="D16" s="97">
        <f t="shared" si="3"/>
        <v>0</v>
      </c>
      <c r="E16" s="97">
        <f t="shared" si="3"/>
        <v>5000000</v>
      </c>
      <c r="F16" s="97">
        <f t="shared" si="3"/>
        <v>0</v>
      </c>
      <c r="G16" s="97">
        <f>SUM(G17,G20)</f>
        <v>1000000</v>
      </c>
      <c r="H16" s="97">
        <f t="shared" si="3"/>
        <v>156000000</v>
      </c>
      <c r="I16" s="97">
        <f t="shared" si="3"/>
        <v>156000000</v>
      </c>
      <c r="J16" s="97"/>
      <c r="K16" s="97"/>
    </row>
    <row r="17" spans="1:11" s="177" customFormat="1" ht="12" customHeight="1">
      <c r="A17" s="13" t="s">
        <v>155</v>
      </c>
      <c r="B17" s="178" t="s">
        <v>161</v>
      </c>
      <c r="C17" s="94">
        <f aca="true" t="shared" si="4" ref="C17:I17">SUM(C18:C19)</f>
        <v>143000000</v>
      </c>
      <c r="D17" s="94">
        <f t="shared" si="4"/>
        <v>0</v>
      </c>
      <c r="E17" s="94">
        <f t="shared" si="4"/>
        <v>5000000</v>
      </c>
      <c r="F17" s="94">
        <f t="shared" si="4"/>
        <v>0</v>
      </c>
      <c r="G17" s="94">
        <f>SUM(G18:G19)</f>
        <v>1000000</v>
      </c>
      <c r="H17" s="94">
        <f t="shared" si="4"/>
        <v>149000000</v>
      </c>
      <c r="I17" s="94">
        <f t="shared" si="4"/>
        <v>149000000</v>
      </c>
      <c r="J17" s="94"/>
      <c r="K17" s="94"/>
    </row>
    <row r="18" spans="1:11" s="177" customFormat="1" ht="12" customHeight="1">
      <c r="A18" s="12" t="s">
        <v>156</v>
      </c>
      <c r="B18" s="179" t="s">
        <v>162</v>
      </c>
      <c r="C18" s="94">
        <v>24800000</v>
      </c>
      <c r="D18" s="94"/>
      <c r="E18" s="94"/>
      <c r="F18" s="94"/>
      <c r="G18" s="94"/>
      <c r="H18" s="94">
        <f>SUM(C18:G18)</f>
        <v>24800000</v>
      </c>
      <c r="I18" s="94">
        <f>H18</f>
        <v>24800000</v>
      </c>
      <c r="J18" s="94"/>
      <c r="K18" s="94"/>
    </row>
    <row r="19" spans="1:11" s="177" customFormat="1" ht="12" customHeight="1">
      <c r="A19" s="12" t="s">
        <v>157</v>
      </c>
      <c r="B19" s="179" t="s">
        <v>163</v>
      </c>
      <c r="C19" s="94">
        <v>118200000</v>
      </c>
      <c r="D19" s="94"/>
      <c r="E19" s="94">
        <v>5000000</v>
      </c>
      <c r="F19" s="94"/>
      <c r="G19" s="94">
        <v>1000000</v>
      </c>
      <c r="H19" s="94">
        <f>SUM(C19:G19)</f>
        <v>124200000</v>
      </c>
      <c r="I19" s="94">
        <f>H19</f>
        <v>124200000</v>
      </c>
      <c r="J19" s="94"/>
      <c r="K19" s="94"/>
    </row>
    <row r="20" spans="1:11" s="177" customFormat="1" ht="12" customHeight="1">
      <c r="A20" s="12" t="s">
        <v>158</v>
      </c>
      <c r="B20" s="179" t="s">
        <v>164</v>
      </c>
      <c r="C20" s="94">
        <v>7000000</v>
      </c>
      <c r="D20" s="94"/>
      <c r="E20" s="94"/>
      <c r="F20" s="94"/>
      <c r="G20" s="94"/>
      <c r="H20" s="94">
        <f>SUM(C20:G20)</f>
        <v>7000000</v>
      </c>
      <c r="I20" s="94">
        <f>H20</f>
        <v>7000000</v>
      </c>
      <c r="J20" s="94"/>
      <c r="K20" s="94"/>
    </row>
    <row r="21" spans="1:11" s="177" customFormat="1" ht="12" customHeight="1">
      <c r="A21" s="12" t="s">
        <v>159</v>
      </c>
      <c r="B21" s="179" t="s">
        <v>165</v>
      </c>
      <c r="C21" s="94">
        <f>'5.1. sz. mell Önkorm'!C35</f>
        <v>0</v>
      </c>
      <c r="D21" s="94"/>
      <c r="E21" s="94"/>
      <c r="F21" s="94"/>
      <c r="G21" s="94"/>
      <c r="H21" s="94"/>
      <c r="I21" s="94">
        <f>'5.1. sz. mell Önkorm'!D35</f>
        <v>0</v>
      </c>
      <c r="J21" s="94"/>
      <c r="K21" s="94"/>
    </row>
    <row r="22" spans="1:11" s="177" customFormat="1" ht="12" customHeight="1" thickBot="1">
      <c r="A22" s="14" t="s">
        <v>160</v>
      </c>
      <c r="B22" s="180" t="s">
        <v>166</v>
      </c>
      <c r="C22" s="94">
        <f>'5.1. sz. mell Önkorm'!C36</f>
        <v>0</v>
      </c>
      <c r="D22" s="94"/>
      <c r="E22" s="94"/>
      <c r="F22" s="94"/>
      <c r="G22" s="94"/>
      <c r="H22" s="94"/>
      <c r="I22" s="94">
        <f>'5.1. sz. mell Önkorm'!D36</f>
        <v>0</v>
      </c>
      <c r="J22" s="94"/>
      <c r="K22" s="94"/>
    </row>
    <row r="23" spans="1:11" s="177" customFormat="1" ht="12" customHeight="1" thickBot="1">
      <c r="A23" s="18" t="s">
        <v>10</v>
      </c>
      <c r="B23" s="19" t="s">
        <v>167</v>
      </c>
      <c r="C23" s="91">
        <f aca="true" t="shared" si="5" ref="C23:I23">SUM(C30,C33)</f>
        <v>10816080</v>
      </c>
      <c r="D23" s="91">
        <f t="shared" si="5"/>
        <v>0</v>
      </c>
      <c r="E23" s="91">
        <f t="shared" si="5"/>
        <v>0</v>
      </c>
      <c r="F23" s="91">
        <f t="shared" si="5"/>
        <v>1500000</v>
      </c>
      <c r="G23" s="91">
        <f>SUM(G30,G33)</f>
        <v>1382371</v>
      </c>
      <c r="H23" s="91">
        <f t="shared" si="5"/>
        <v>13698451</v>
      </c>
      <c r="I23" s="91">
        <f t="shared" si="5"/>
        <v>13698451</v>
      </c>
      <c r="J23" s="91"/>
      <c r="K23" s="91"/>
    </row>
    <row r="24" spans="1:11" s="177" customFormat="1" ht="12" customHeight="1">
      <c r="A24" s="13" t="s">
        <v>56</v>
      </c>
      <c r="B24" s="178" t="s">
        <v>362</v>
      </c>
      <c r="C24" s="94">
        <v>2908280</v>
      </c>
      <c r="D24" s="94"/>
      <c r="E24" s="94"/>
      <c r="F24" s="94"/>
      <c r="G24" s="94"/>
      <c r="H24" s="94">
        <f aca="true" t="shared" si="6" ref="H24:H29">SUM(C24:G24)</f>
        <v>2908280</v>
      </c>
      <c r="I24" s="94">
        <f aca="true" t="shared" si="7" ref="I24:I29">H24</f>
        <v>2908280</v>
      </c>
      <c r="J24" s="94"/>
      <c r="K24" s="94"/>
    </row>
    <row r="25" spans="1:11" s="177" customFormat="1" ht="12" customHeight="1">
      <c r="A25" s="13"/>
      <c r="B25" s="178" t="s">
        <v>412</v>
      </c>
      <c r="C25" s="94"/>
      <c r="D25" s="94"/>
      <c r="E25" s="94"/>
      <c r="F25" s="94">
        <v>530000</v>
      </c>
      <c r="G25" s="94">
        <v>112371</v>
      </c>
      <c r="H25" s="94">
        <f t="shared" si="6"/>
        <v>642371</v>
      </c>
      <c r="I25" s="94">
        <f t="shared" si="7"/>
        <v>642371</v>
      </c>
      <c r="J25" s="94"/>
      <c r="K25" s="94"/>
    </row>
    <row r="26" spans="1:11" s="177" customFormat="1" ht="12" customHeight="1">
      <c r="A26" s="13"/>
      <c r="B26" s="178" t="s">
        <v>415</v>
      </c>
      <c r="C26" s="94"/>
      <c r="D26" s="94"/>
      <c r="E26" s="94"/>
      <c r="F26" s="94">
        <v>970000</v>
      </c>
      <c r="G26" s="94"/>
      <c r="H26" s="94">
        <f t="shared" si="6"/>
        <v>970000</v>
      </c>
      <c r="I26" s="94">
        <f t="shared" si="7"/>
        <v>970000</v>
      </c>
      <c r="J26" s="94"/>
      <c r="K26" s="94"/>
    </row>
    <row r="27" spans="1:11" s="177" customFormat="1" ht="12" customHeight="1">
      <c r="A27" s="13"/>
      <c r="B27" s="178" t="s">
        <v>413</v>
      </c>
      <c r="C27" s="94">
        <v>250000</v>
      </c>
      <c r="D27" s="94"/>
      <c r="E27" s="94"/>
      <c r="F27" s="94"/>
      <c r="G27" s="94"/>
      <c r="H27" s="94">
        <f t="shared" si="6"/>
        <v>250000</v>
      </c>
      <c r="I27" s="94">
        <f t="shared" si="7"/>
        <v>250000</v>
      </c>
      <c r="J27" s="94"/>
      <c r="K27" s="94"/>
    </row>
    <row r="28" spans="1:11" s="177" customFormat="1" ht="12" customHeight="1">
      <c r="A28" s="13"/>
      <c r="B28" s="178" t="s">
        <v>414</v>
      </c>
      <c r="C28" s="94">
        <v>177800</v>
      </c>
      <c r="D28" s="94"/>
      <c r="E28" s="94"/>
      <c r="F28" s="94"/>
      <c r="G28" s="94"/>
      <c r="H28" s="94">
        <f t="shared" si="6"/>
        <v>177800</v>
      </c>
      <c r="I28" s="94">
        <f t="shared" si="7"/>
        <v>177800</v>
      </c>
      <c r="J28" s="94"/>
      <c r="K28" s="94"/>
    </row>
    <row r="29" spans="1:11" s="177" customFormat="1" ht="12" customHeight="1" thickBot="1">
      <c r="A29" s="12" t="s">
        <v>57</v>
      </c>
      <c r="B29" s="179" t="s">
        <v>363</v>
      </c>
      <c r="C29" s="94">
        <v>1000000</v>
      </c>
      <c r="D29" s="94"/>
      <c r="E29" s="94"/>
      <c r="F29" s="94"/>
      <c r="G29" s="94"/>
      <c r="H29" s="94">
        <f t="shared" si="6"/>
        <v>1000000</v>
      </c>
      <c r="I29" s="94">
        <f t="shared" si="7"/>
        <v>1000000</v>
      </c>
      <c r="J29" s="94"/>
      <c r="K29" s="94"/>
    </row>
    <row r="30" spans="1:11" s="177" customFormat="1" ht="12" customHeight="1" thickBot="1">
      <c r="A30" s="18"/>
      <c r="B30" s="19" t="s">
        <v>387</v>
      </c>
      <c r="C30" s="91">
        <f aca="true" t="shared" si="8" ref="C30:I30">SUM(C24:C29)</f>
        <v>4336080</v>
      </c>
      <c r="D30" s="91">
        <f t="shared" si="8"/>
        <v>0</v>
      </c>
      <c r="E30" s="91">
        <f t="shared" si="8"/>
        <v>0</v>
      </c>
      <c r="F30" s="91">
        <f t="shared" si="8"/>
        <v>1500000</v>
      </c>
      <c r="G30" s="91">
        <f>SUM(G24:G29)</f>
        <v>112371</v>
      </c>
      <c r="H30" s="91">
        <f t="shared" si="8"/>
        <v>5948451</v>
      </c>
      <c r="I30" s="91">
        <f t="shared" si="8"/>
        <v>5948451</v>
      </c>
      <c r="J30" s="91"/>
      <c r="K30" s="91"/>
    </row>
    <row r="31" spans="1:11" s="177" customFormat="1" ht="12" customHeight="1">
      <c r="A31" s="12"/>
      <c r="B31" s="179" t="s">
        <v>385</v>
      </c>
      <c r="C31" s="94">
        <v>5080000</v>
      </c>
      <c r="D31" s="94"/>
      <c r="E31" s="94"/>
      <c r="F31" s="94"/>
      <c r="G31" s="94">
        <v>1270000</v>
      </c>
      <c r="H31" s="94">
        <f>SUM(C31:G31)</f>
        <v>6350000</v>
      </c>
      <c r="I31" s="94">
        <f>H31</f>
        <v>6350000</v>
      </c>
      <c r="J31" s="94"/>
      <c r="K31" s="94"/>
    </row>
    <row r="32" spans="1:11" s="177" customFormat="1" ht="12" customHeight="1" thickBot="1">
      <c r="A32" s="12"/>
      <c r="B32" s="179" t="s">
        <v>386</v>
      </c>
      <c r="C32" s="94">
        <v>1400000</v>
      </c>
      <c r="D32" s="94"/>
      <c r="E32" s="94"/>
      <c r="F32" s="94"/>
      <c r="G32" s="94"/>
      <c r="H32" s="94">
        <f>SUM(C32:G32)</f>
        <v>1400000</v>
      </c>
      <c r="I32" s="94">
        <f>H32</f>
        <v>1400000</v>
      </c>
      <c r="J32" s="94"/>
      <c r="K32" s="94"/>
    </row>
    <row r="33" spans="1:11" s="177" customFormat="1" ht="12" customHeight="1" thickBot="1">
      <c r="A33" s="18"/>
      <c r="B33" s="19" t="s">
        <v>388</v>
      </c>
      <c r="C33" s="91">
        <f aca="true" t="shared" si="9" ref="C33:I33">SUM(C31:C32)</f>
        <v>6480000</v>
      </c>
      <c r="D33" s="91">
        <f t="shared" si="9"/>
        <v>0</v>
      </c>
      <c r="E33" s="91">
        <f t="shared" si="9"/>
        <v>0</v>
      </c>
      <c r="F33" s="91">
        <f t="shared" si="9"/>
        <v>0</v>
      </c>
      <c r="G33" s="91">
        <f>SUM(G31:G32)</f>
        <v>1270000</v>
      </c>
      <c r="H33" s="91">
        <f t="shared" si="9"/>
        <v>7750000</v>
      </c>
      <c r="I33" s="91">
        <f t="shared" si="9"/>
        <v>7750000</v>
      </c>
      <c r="J33" s="91"/>
      <c r="K33" s="91"/>
    </row>
    <row r="34" spans="1:11" s="177" customFormat="1" ht="12" customHeight="1" thickBot="1">
      <c r="A34" s="14" t="s">
        <v>195</v>
      </c>
      <c r="B34" s="179" t="s">
        <v>191</v>
      </c>
      <c r="C34" s="295">
        <v>4000000</v>
      </c>
      <c r="D34" s="296">
        <v>20000000</v>
      </c>
      <c r="E34" s="296">
        <f>'1.sz.mell.összevont mérl.'!E55</f>
        <v>0</v>
      </c>
      <c r="F34" s="332">
        <f>'1.sz.mell.összevont mérl.'!F55</f>
        <v>0</v>
      </c>
      <c r="G34" s="332">
        <f>'1.sz.mell.összevont mérl.'!G55</f>
        <v>0</v>
      </c>
      <c r="H34" s="94">
        <f>SUM(C34:G34)</f>
        <v>24000000</v>
      </c>
      <c r="I34" s="94">
        <f>H34</f>
        <v>24000000</v>
      </c>
      <c r="J34" s="91"/>
      <c r="K34" s="91"/>
    </row>
    <row r="35" spans="1:11" s="177" customFormat="1" ht="12" customHeight="1" thickBot="1">
      <c r="A35" s="18" t="s">
        <v>12</v>
      </c>
      <c r="B35" s="86" t="s">
        <v>421</v>
      </c>
      <c r="C35" s="297">
        <f aca="true" t="shared" si="10" ref="C35:I35">C34</f>
        <v>4000000</v>
      </c>
      <c r="D35" s="297">
        <f t="shared" si="10"/>
        <v>20000000</v>
      </c>
      <c r="E35" s="297">
        <f t="shared" si="10"/>
        <v>0</v>
      </c>
      <c r="F35" s="297">
        <f t="shared" si="10"/>
        <v>0</v>
      </c>
      <c r="G35" s="297">
        <f>G34</f>
        <v>0</v>
      </c>
      <c r="H35" s="297">
        <f t="shared" si="10"/>
        <v>24000000</v>
      </c>
      <c r="I35" s="297">
        <f t="shared" si="10"/>
        <v>24000000</v>
      </c>
      <c r="J35" s="91"/>
      <c r="K35" s="91"/>
    </row>
    <row r="36" spans="1:11" s="177" customFormat="1" ht="12" customHeight="1" thickBot="1">
      <c r="A36" s="14"/>
      <c r="B36" s="179" t="s">
        <v>419</v>
      </c>
      <c r="C36" s="295"/>
      <c r="D36" s="296"/>
      <c r="E36" s="296"/>
      <c r="F36" s="332"/>
      <c r="G36" s="332"/>
      <c r="H36" s="94">
        <f>SUM(C36:G36)</f>
        <v>0</v>
      </c>
      <c r="I36" s="94">
        <f>H36</f>
        <v>0</v>
      </c>
      <c r="J36" s="91"/>
      <c r="K36" s="91"/>
    </row>
    <row r="37" spans="1:11" s="177" customFormat="1" ht="12" customHeight="1" thickBot="1">
      <c r="A37" s="18" t="s">
        <v>13</v>
      </c>
      <c r="B37" s="86" t="s">
        <v>420</v>
      </c>
      <c r="C37" s="297"/>
      <c r="D37" s="297"/>
      <c r="E37" s="297">
        <f>E36</f>
        <v>0</v>
      </c>
      <c r="F37" s="297">
        <f>F36</f>
        <v>0</v>
      </c>
      <c r="G37" s="297">
        <f>G36</f>
        <v>0</v>
      </c>
      <c r="H37" s="297">
        <f>H36</f>
        <v>0</v>
      </c>
      <c r="I37" s="297">
        <f>I36</f>
        <v>0</v>
      </c>
      <c r="J37" s="91"/>
      <c r="K37" s="91"/>
    </row>
    <row r="38" spans="1:11" s="177" customFormat="1" ht="12" customHeight="1" thickBot="1">
      <c r="A38" s="18" t="s">
        <v>14</v>
      </c>
      <c r="B38" s="19" t="s">
        <v>201</v>
      </c>
      <c r="C38" s="97">
        <f>SUM(C8:C9,C14,C16,C23,C35,C37)</f>
        <v>295749024</v>
      </c>
      <c r="D38" s="97">
        <f aca="true" t="shared" si="11" ref="D38:K38">SUM(D8:D9,D14,D16,D23,D35,D37)</f>
        <v>20955187</v>
      </c>
      <c r="E38" s="97">
        <f t="shared" si="11"/>
        <v>11117159</v>
      </c>
      <c r="F38" s="97">
        <f>SUM(F8:F9,F14,F16,F23,F35,F37)</f>
        <v>15823099</v>
      </c>
      <c r="G38" s="97">
        <f>SUM(G8:G9,G14,G16,G23,G35,G37)</f>
        <v>29703123</v>
      </c>
      <c r="H38" s="97">
        <f t="shared" si="11"/>
        <v>373347592</v>
      </c>
      <c r="I38" s="97">
        <f t="shared" si="11"/>
        <v>373347592</v>
      </c>
      <c r="J38" s="97">
        <f t="shared" si="11"/>
        <v>0</v>
      </c>
      <c r="K38" s="97">
        <f t="shared" si="11"/>
        <v>0</v>
      </c>
    </row>
    <row r="39" spans="1:11" s="177" customFormat="1" ht="15.75" customHeight="1" thickBot="1">
      <c r="A39" s="181" t="s">
        <v>233</v>
      </c>
      <c r="B39" s="186" t="s">
        <v>234</v>
      </c>
      <c r="C39" s="97">
        <v>9910000</v>
      </c>
      <c r="D39" s="97">
        <f>'1.sz.mell.összevont mérl.'!D73</f>
        <v>323561111</v>
      </c>
      <c r="E39" s="97"/>
      <c r="F39" s="97"/>
      <c r="G39" s="97"/>
      <c r="H39" s="97">
        <f>SUM(C39:G39)</f>
        <v>333471111</v>
      </c>
      <c r="I39" s="97">
        <f>H39</f>
        <v>333471111</v>
      </c>
      <c r="J39" s="97"/>
      <c r="K39" s="97"/>
    </row>
    <row r="40" spans="1:11" s="177" customFormat="1" ht="16.5" customHeight="1" thickBot="1">
      <c r="A40" s="187" t="s">
        <v>247</v>
      </c>
      <c r="B40" s="188" t="s">
        <v>235</v>
      </c>
      <c r="C40" s="97">
        <f aca="true" t="shared" si="12" ref="C40:I40">+C38+C39</f>
        <v>305659024</v>
      </c>
      <c r="D40" s="97">
        <f t="shared" si="12"/>
        <v>344516298</v>
      </c>
      <c r="E40" s="97">
        <f t="shared" si="12"/>
        <v>11117159</v>
      </c>
      <c r="F40" s="97">
        <f t="shared" si="12"/>
        <v>15823099</v>
      </c>
      <c r="G40" s="97">
        <f>+G38+G39</f>
        <v>29703123</v>
      </c>
      <c r="H40" s="97">
        <f t="shared" si="12"/>
        <v>706818703</v>
      </c>
      <c r="I40" s="97">
        <f t="shared" si="12"/>
        <v>706818703</v>
      </c>
      <c r="J40" s="97"/>
      <c r="K40" s="97"/>
    </row>
    <row r="41" spans="1:8" s="177" customFormat="1" ht="9" customHeight="1">
      <c r="A41" s="3"/>
      <c r="B41" s="4"/>
      <c r="C41" s="98"/>
      <c r="D41" s="98"/>
      <c r="E41" s="98"/>
      <c r="F41" s="98"/>
      <c r="G41" s="98"/>
      <c r="H41" s="98"/>
    </row>
    <row r="42" spans="1:11" ht="12.75" customHeight="1">
      <c r="A42" s="335" t="s">
        <v>34</v>
      </c>
      <c r="B42" s="335"/>
      <c r="C42" s="335"/>
      <c r="D42" s="335"/>
      <c r="E42" s="335"/>
      <c r="F42" s="335"/>
      <c r="G42" s="335"/>
      <c r="H42" s="335"/>
      <c r="I42" s="335"/>
      <c r="J42" s="335"/>
      <c r="K42" s="335"/>
    </row>
    <row r="43" spans="1:11" s="189" customFormat="1" ht="10.5" customHeight="1" thickBot="1">
      <c r="A43" s="337"/>
      <c r="B43" s="337"/>
      <c r="C43" s="339" t="s">
        <v>357</v>
      </c>
      <c r="D43" s="339"/>
      <c r="E43" s="339"/>
      <c r="F43" s="339"/>
      <c r="G43" s="339"/>
      <c r="H43" s="339"/>
      <c r="I43" s="339"/>
      <c r="J43" s="339"/>
      <c r="K43" s="339"/>
    </row>
    <row r="44" spans="1:11" ht="32.25" customHeight="1" thickBot="1">
      <c r="A44" s="21" t="s">
        <v>51</v>
      </c>
      <c r="B44" s="22" t="s">
        <v>35</v>
      </c>
      <c r="C44" s="28" t="s">
        <v>428</v>
      </c>
      <c r="D44" s="261" t="s">
        <v>426</v>
      </c>
      <c r="E44" s="261" t="s">
        <v>427</v>
      </c>
      <c r="F44" s="261" t="s">
        <v>480</v>
      </c>
      <c r="G44" s="261" t="s">
        <v>481</v>
      </c>
      <c r="H44" s="261" t="s">
        <v>483</v>
      </c>
      <c r="I44" s="260" t="s">
        <v>360</v>
      </c>
      <c r="J44" s="260" t="s">
        <v>390</v>
      </c>
      <c r="K44" s="260" t="s">
        <v>389</v>
      </c>
    </row>
    <row r="45" spans="1:11" s="176" customFormat="1" ht="12" customHeight="1" thickBot="1">
      <c r="A45" s="25">
        <v>1</v>
      </c>
      <c r="B45" s="26">
        <v>2</v>
      </c>
      <c r="C45" s="27">
        <v>3</v>
      </c>
      <c r="D45" s="27">
        <v>4</v>
      </c>
      <c r="E45" s="27"/>
      <c r="F45" s="27"/>
      <c r="G45" s="27"/>
      <c r="H45" s="27">
        <v>5</v>
      </c>
      <c r="I45" s="27">
        <v>6</v>
      </c>
      <c r="J45" s="27">
        <v>7</v>
      </c>
      <c r="K45" s="27">
        <v>8</v>
      </c>
    </row>
    <row r="46" spans="1:11" ht="12" customHeight="1" thickBot="1">
      <c r="A46" s="20" t="s">
        <v>6</v>
      </c>
      <c r="B46" s="24" t="s">
        <v>250</v>
      </c>
      <c r="C46" s="90">
        <f aca="true" t="shared" si="13" ref="C46:I46">SUM(C61,C67)</f>
        <v>293793942</v>
      </c>
      <c r="D46" s="90">
        <f t="shared" si="13"/>
        <v>61295669</v>
      </c>
      <c r="E46" s="90">
        <f t="shared" si="13"/>
        <v>1222010</v>
      </c>
      <c r="F46" s="90">
        <f t="shared" si="13"/>
        <v>29973457</v>
      </c>
      <c r="G46" s="90">
        <f>SUM(G61,G67)</f>
        <v>21085625</v>
      </c>
      <c r="H46" s="90">
        <f t="shared" si="13"/>
        <v>407370703</v>
      </c>
      <c r="I46" s="90">
        <f t="shared" si="13"/>
        <v>407370703</v>
      </c>
      <c r="J46" s="90">
        <f>SUM(J61:J66)</f>
        <v>0</v>
      </c>
      <c r="K46" s="90">
        <f>SUM(K61:K66)</f>
        <v>0</v>
      </c>
    </row>
    <row r="47" spans="1:11" ht="12" customHeight="1">
      <c r="A47" s="15"/>
      <c r="B47" s="8" t="s">
        <v>364</v>
      </c>
      <c r="C47" s="92">
        <v>43120717</v>
      </c>
      <c r="D47" s="92">
        <v>1521110</v>
      </c>
      <c r="E47" s="92"/>
      <c r="F47" s="92">
        <v>265076</v>
      </c>
      <c r="G47" s="92">
        <v>2263580</v>
      </c>
      <c r="H47" s="92">
        <f aca="true" t="shared" si="14" ref="H47:H60">SUM(C47:G47)</f>
        <v>47170483</v>
      </c>
      <c r="I47" s="92">
        <f aca="true" t="shared" si="15" ref="I47:I60">H47</f>
        <v>47170483</v>
      </c>
      <c r="J47" s="92"/>
      <c r="K47" s="92"/>
    </row>
    <row r="48" spans="1:11" ht="12" customHeight="1">
      <c r="A48" s="12"/>
      <c r="B48" s="6" t="s">
        <v>382</v>
      </c>
      <c r="C48" s="93">
        <v>6430000</v>
      </c>
      <c r="D48" s="93">
        <v>1300000</v>
      </c>
      <c r="E48" s="93"/>
      <c r="F48" s="93"/>
      <c r="G48" s="93"/>
      <c r="H48" s="93">
        <f t="shared" si="14"/>
        <v>7730000</v>
      </c>
      <c r="I48" s="93">
        <f t="shared" si="15"/>
        <v>7730000</v>
      </c>
      <c r="J48" s="93"/>
      <c r="K48" s="93"/>
    </row>
    <row r="49" spans="1:11" ht="12" customHeight="1">
      <c r="A49" s="12"/>
      <c r="B49" s="6" t="s">
        <v>383</v>
      </c>
      <c r="C49" s="95">
        <v>57000000</v>
      </c>
      <c r="D49" s="95">
        <v>21400000</v>
      </c>
      <c r="E49" s="95"/>
      <c r="F49" s="95">
        <v>2104253</v>
      </c>
      <c r="G49" s="95"/>
      <c r="H49" s="95">
        <f t="shared" si="14"/>
        <v>80504253</v>
      </c>
      <c r="I49" s="95">
        <f t="shared" si="15"/>
        <v>80504253</v>
      </c>
      <c r="J49" s="95"/>
      <c r="K49" s="95"/>
    </row>
    <row r="50" spans="1:11" ht="12" customHeight="1">
      <c r="A50" s="12"/>
      <c r="B50" s="6" t="s">
        <v>365</v>
      </c>
      <c r="C50" s="95">
        <v>4588280</v>
      </c>
      <c r="D50" s="95"/>
      <c r="E50" s="95"/>
      <c r="F50" s="95"/>
      <c r="G50" s="95"/>
      <c r="H50" s="95">
        <f t="shared" si="14"/>
        <v>4588280</v>
      </c>
      <c r="I50" s="95">
        <f t="shared" si="15"/>
        <v>4588280</v>
      </c>
      <c r="J50" s="95"/>
      <c r="K50" s="95"/>
    </row>
    <row r="51" spans="1:11" ht="12" customHeight="1">
      <c r="A51" s="12"/>
      <c r="B51" s="9" t="s">
        <v>366</v>
      </c>
      <c r="C51" s="95">
        <v>9808558</v>
      </c>
      <c r="D51" s="95">
        <f>'[5]5.1. sz. mell Önkorm'!D17</f>
        <v>0</v>
      </c>
      <c r="E51" s="95"/>
      <c r="F51" s="95">
        <v>125803</v>
      </c>
      <c r="G51" s="95">
        <v>206161</v>
      </c>
      <c r="H51" s="95">
        <f t="shared" si="14"/>
        <v>10140522</v>
      </c>
      <c r="I51" s="95">
        <f t="shared" si="15"/>
        <v>10140522</v>
      </c>
      <c r="J51" s="95"/>
      <c r="K51" s="95"/>
    </row>
    <row r="52" spans="1:11" ht="12" customHeight="1">
      <c r="A52" s="12"/>
      <c r="B52" s="9" t="s">
        <v>367</v>
      </c>
      <c r="C52" s="95">
        <v>4272280</v>
      </c>
      <c r="D52" s="95"/>
      <c r="E52" s="95">
        <v>150289</v>
      </c>
      <c r="F52" s="95"/>
      <c r="G52" s="95"/>
      <c r="H52" s="95">
        <f t="shared" si="14"/>
        <v>4422569</v>
      </c>
      <c r="I52" s="95">
        <f t="shared" si="15"/>
        <v>4422569</v>
      </c>
      <c r="J52" s="95"/>
      <c r="K52" s="95"/>
    </row>
    <row r="53" spans="1:11" ht="12" customHeight="1">
      <c r="A53" s="12"/>
      <c r="B53" s="17" t="s">
        <v>430</v>
      </c>
      <c r="C53" s="95">
        <v>124488</v>
      </c>
      <c r="D53" s="95"/>
      <c r="E53" s="95"/>
      <c r="F53" s="95"/>
      <c r="G53" s="95">
        <v>-17784</v>
      </c>
      <c r="H53" s="95">
        <f t="shared" si="14"/>
        <v>106704</v>
      </c>
      <c r="I53" s="95">
        <f t="shared" si="15"/>
        <v>106704</v>
      </c>
      <c r="J53" s="95"/>
      <c r="K53" s="95"/>
    </row>
    <row r="54" spans="1:11" ht="12" customHeight="1">
      <c r="A54" s="12"/>
      <c r="B54" s="6" t="s">
        <v>368</v>
      </c>
      <c r="C54" s="95">
        <v>6000000</v>
      </c>
      <c r="D54" s="95"/>
      <c r="E54" s="95"/>
      <c r="F54" s="95"/>
      <c r="G54" s="95"/>
      <c r="H54" s="95">
        <f t="shared" si="14"/>
        <v>6000000</v>
      </c>
      <c r="I54" s="95">
        <f t="shared" si="15"/>
        <v>6000000</v>
      </c>
      <c r="J54" s="95"/>
      <c r="K54" s="95"/>
    </row>
    <row r="55" spans="1:11" ht="12" customHeight="1">
      <c r="A55" s="12"/>
      <c r="B55" s="6" t="s">
        <v>369</v>
      </c>
      <c r="C55" s="95">
        <v>301000</v>
      </c>
      <c r="D55" s="95"/>
      <c r="E55" s="95"/>
      <c r="F55" s="95"/>
      <c r="G55" s="95"/>
      <c r="H55" s="95">
        <f t="shared" si="14"/>
        <v>301000</v>
      </c>
      <c r="I55" s="95">
        <f t="shared" si="15"/>
        <v>301000</v>
      </c>
      <c r="J55" s="95"/>
      <c r="K55" s="95"/>
    </row>
    <row r="56" spans="1:11" ht="12" customHeight="1">
      <c r="A56" s="12"/>
      <c r="B56" s="6" t="s">
        <v>370</v>
      </c>
      <c r="C56" s="95">
        <v>1512400</v>
      </c>
      <c r="D56" s="95"/>
      <c r="E56" s="95"/>
      <c r="F56" s="95"/>
      <c r="G56" s="95">
        <v>75000</v>
      </c>
      <c r="H56" s="95">
        <f t="shared" si="14"/>
        <v>1587400</v>
      </c>
      <c r="I56" s="95">
        <f t="shared" si="15"/>
        <v>1587400</v>
      </c>
      <c r="J56" s="95"/>
      <c r="K56" s="95"/>
    </row>
    <row r="57" spans="1:11" ht="12" customHeight="1">
      <c r="A57" s="12"/>
      <c r="B57" s="6" t="s">
        <v>371</v>
      </c>
      <c r="C57" s="95">
        <v>4645942</v>
      </c>
      <c r="D57" s="95"/>
      <c r="E57" s="95"/>
      <c r="F57" s="95">
        <v>103964</v>
      </c>
      <c r="G57" s="95">
        <v>17447</v>
      </c>
      <c r="H57" s="95">
        <f t="shared" si="14"/>
        <v>4767353</v>
      </c>
      <c r="I57" s="95">
        <f t="shared" si="15"/>
        <v>4767353</v>
      </c>
      <c r="J57" s="95"/>
      <c r="K57" s="95"/>
    </row>
    <row r="58" spans="1:11" ht="12" customHeight="1">
      <c r="A58" s="12"/>
      <c r="B58" s="6" t="s">
        <v>372</v>
      </c>
      <c r="C58" s="95">
        <v>3000000</v>
      </c>
      <c r="D58" s="95"/>
      <c r="E58" s="95"/>
      <c r="F58" s="95">
        <v>2929500</v>
      </c>
      <c r="G58" s="95">
        <v>-243500</v>
      </c>
      <c r="H58" s="95">
        <f t="shared" si="14"/>
        <v>5686000</v>
      </c>
      <c r="I58" s="95">
        <f t="shared" si="15"/>
        <v>5686000</v>
      </c>
      <c r="J58" s="95"/>
      <c r="K58" s="95"/>
    </row>
    <row r="59" spans="1:11" ht="12" customHeight="1">
      <c r="A59" s="12"/>
      <c r="B59" s="6" t="s">
        <v>373</v>
      </c>
      <c r="C59" s="95">
        <v>500000</v>
      </c>
      <c r="D59" s="95">
        <v>710000</v>
      </c>
      <c r="E59" s="95"/>
      <c r="F59" s="95"/>
      <c r="G59" s="95"/>
      <c r="H59" s="95">
        <f t="shared" si="14"/>
        <v>1210000</v>
      </c>
      <c r="I59" s="95">
        <f t="shared" si="15"/>
        <v>1210000</v>
      </c>
      <c r="J59" s="95"/>
      <c r="K59" s="95"/>
    </row>
    <row r="60" spans="1:11" ht="12" customHeight="1" thickBot="1">
      <c r="A60" s="14"/>
      <c r="B60" s="10" t="s">
        <v>398</v>
      </c>
      <c r="C60" s="95"/>
      <c r="D60" s="95">
        <v>31441432</v>
      </c>
      <c r="E60" s="95">
        <v>1000000</v>
      </c>
      <c r="F60" s="95">
        <v>21701353</v>
      </c>
      <c r="G60" s="95">
        <v>16422402</v>
      </c>
      <c r="H60" s="95">
        <f t="shared" si="14"/>
        <v>70565187</v>
      </c>
      <c r="I60" s="95">
        <f t="shared" si="15"/>
        <v>70565187</v>
      </c>
      <c r="J60" s="95"/>
      <c r="K60" s="95"/>
    </row>
    <row r="61" spans="1:11" ht="12" customHeight="1" thickBot="1">
      <c r="A61" s="249"/>
      <c r="B61" s="250" t="s">
        <v>384</v>
      </c>
      <c r="C61" s="251">
        <f aca="true" t="shared" si="16" ref="C61:K61">SUM(C47:C60)</f>
        <v>141303665</v>
      </c>
      <c r="D61" s="251">
        <f t="shared" si="16"/>
        <v>56372542</v>
      </c>
      <c r="E61" s="251">
        <f t="shared" si="16"/>
        <v>1150289</v>
      </c>
      <c r="F61" s="251">
        <f>SUM(F47:F60)</f>
        <v>27229949</v>
      </c>
      <c r="G61" s="251">
        <f>SUM(G47:G60)</f>
        <v>18723306</v>
      </c>
      <c r="H61" s="251">
        <f t="shared" si="16"/>
        <v>244779751</v>
      </c>
      <c r="I61" s="251">
        <f t="shared" si="16"/>
        <v>244779751</v>
      </c>
      <c r="J61" s="251">
        <f t="shared" si="16"/>
        <v>0</v>
      </c>
      <c r="K61" s="251">
        <f t="shared" si="16"/>
        <v>0</v>
      </c>
    </row>
    <row r="62" spans="1:11" ht="12" customHeight="1">
      <c r="A62" s="13"/>
      <c r="B62" s="7" t="s">
        <v>374</v>
      </c>
      <c r="C62" s="248">
        <f>SUM(C63:C65)</f>
        <v>87441052</v>
      </c>
      <c r="D62" s="248">
        <f>SUM(D63:D65)</f>
        <v>3421930</v>
      </c>
      <c r="E62" s="248">
        <f>SUM(E63:E65)</f>
        <v>14460</v>
      </c>
      <c r="F62" s="248">
        <f>SUM(F63:F65)</f>
        <v>2393508</v>
      </c>
      <c r="G62" s="248">
        <f>SUM(G63:G65)</f>
        <v>1210742</v>
      </c>
      <c r="H62" s="248">
        <f>SUM(C62:G62)</f>
        <v>94481692</v>
      </c>
      <c r="I62" s="248">
        <f>H62</f>
        <v>94481692</v>
      </c>
      <c r="J62" s="248"/>
      <c r="K62" s="248"/>
    </row>
    <row r="63" spans="1:11" ht="12" customHeight="1">
      <c r="A63" s="11"/>
      <c r="B63" s="314" t="s">
        <v>431</v>
      </c>
      <c r="C63" s="315">
        <v>45925172</v>
      </c>
      <c r="D63" s="315">
        <v>3421930</v>
      </c>
      <c r="E63" s="315">
        <v>14460</v>
      </c>
      <c r="F63" s="315">
        <v>1301508</v>
      </c>
      <c r="G63" s="315"/>
      <c r="H63" s="315">
        <f>SUM(C63:G63)</f>
        <v>50663070</v>
      </c>
      <c r="I63" s="315">
        <f>H63</f>
        <v>50663070</v>
      </c>
      <c r="J63" s="315"/>
      <c r="K63" s="315"/>
    </row>
    <row r="64" spans="1:11" ht="12" customHeight="1">
      <c r="A64" s="11"/>
      <c r="B64" s="314" t="s">
        <v>432</v>
      </c>
      <c r="C64" s="315">
        <v>10696510</v>
      </c>
      <c r="D64" s="315"/>
      <c r="E64" s="315"/>
      <c r="F64" s="315"/>
      <c r="G64" s="315"/>
      <c r="H64" s="315">
        <f>SUM(C64:G64)</f>
        <v>10696510</v>
      </c>
      <c r="I64" s="315">
        <f>H64</f>
        <v>10696510</v>
      </c>
      <c r="J64" s="315"/>
      <c r="K64" s="315"/>
    </row>
    <row r="65" spans="1:11" ht="12" customHeight="1">
      <c r="A65" s="11"/>
      <c r="B65" s="314" t="s">
        <v>433</v>
      </c>
      <c r="C65" s="315">
        <v>30819370</v>
      </c>
      <c r="D65" s="315"/>
      <c r="E65" s="315"/>
      <c r="F65" s="315">
        <v>1092000</v>
      </c>
      <c r="G65" s="315">
        <v>1210742</v>
      </c>
      <c r="H65" s="315">
        <f>SUM(C65:G65)</f>
        <v>33122112</v>
      </c>
      <c r="I65" s="315">
        <f>H65</f>
        <v>33122112</v>
      </c>
      <c r="J65" s="315"/>
      <c r="K65" s="315"/>
    </row>
    <row r="66" spans="1:11" ht="12" customHeight="1" thickBot="1">
      <c r="A66" s="14"/>
      <c r="B66" s="10" t="s">
        <v>375</v>
      </c>
      <c r="C66" s="95">
        <v>65049225</v>
      </c>
      <c r="D66" s="95">
        <v>1501197</v>
      </c>
      <c r="E66" s="95">
        <v>57261</v>
      </c>
      <c r="F66" s="95">
        <v>350000</v>
      </c>
      <c r="G66" s="95">
        <v>1151577</v>
      </c>
      <c r="H66" s="95">
        <f>SUM(C66:G66)</f>
        <v>68109260</v>
      </c>
      <c r="I66" s="95">
        <f>H66</f>
        <v>68109260</v>
      </c>
      <c r="J66" s="95"/>
      <c r="K66" s="95"/>
    </row>
    <row r="67" spans="1:11" s="192" customFormat="1" ht="12" customHeight="1" thickBot="1">
      <c r="A67" s="286"/>
      <c r="B67" s="50" t="s">
        <v>376</v>
      </c>
      <c r="C67" s="287">
        <f aca="true" t="shared" si="17" ref="C67:I67">SUM(C62,C66)</f>
        <v>152490277</v>
      </c>
      <c r="D67" s="287">
        <f t="shared" si="17"/>
        <v>4923127</v>
      </c>
      <c r="E67" s="287">
        <f t="shared" si="17"/>
        <v>71721</v>
      </c>
      <c r="F67" s="287">
        <f t="shared" si="17"/>
        <v>2743508</v>
      </c>
      <c r="G67" s="287">
        <f>SUM(G62,G66)</f>
        <v>2362319</v>
      </c>
      <c r="H67" s="287">
        <f t="shared" si="17"/>
        <v>162590952</v>
      </c>
      <c r="I67" s="287">
        <f t="shared" si="17"/>
        <v>162590952</v>
      </c>
      <c r="J67" s="287">
        <f>SUM(J62:J66)</f>
        <v>0</v>
      </c>
      <c r="K67" s="287">
        <f>SUM(K62:K66)</f>
        <v>0</v>
      </c>
    </row>
    <row r="68" spans="1:11" ht="12" customHeight="1" thickBot="1">
      <c r="A68" s="18" t="s">
        <v>7</v>
      </c>
      <c r="B68" s="23" t="s">
        <v>261</v>
      </c>
      <c r="C68" s="91">
        <f aca="true" t="shared" si="18" ref="C68:I68">SUM(C69,C83,C86)</f>
        <v>9378500</v>
      </c>
      <c r="D68" s="91">
        <f t="shared" si="18"/>
        <v>264732212</v>
      </c>
      <c r="E68" s="91">
        <f t="shared" si="18"/>
        <v>20095149</v>
      </c>
      <c r="F68" s="91">
        <f t="shared" si="18"/>
        <v>-10091154</v>
      </c>
      <c r="G68" s="91">
        <f>SUM(G69,G83,G86)</f>
        <v>8913089</v>
      </c>
      <c r="H68" s="91">
        <f t="shared" si="18"/>
        <v>293027796</v>
      </c>
      <c r="I68" s="91">
        <f t="shared" si="18"/>
        <v>293027796</v>
      </c>
      <c r="J68" s="91">
        <f>SUM(J69,J86)</f>
        <v>0</v>
      </c>
      <c r="K68" s="91">
        <f>SUM(K69,K86)</f>
        <v>0</v>
      </c>
    </row>
    <row r="69" spans="1:11" ht="12" customHeight="1">
      <c r="A69" s="13" t="s">
        <v>69</v>
      </c>
      <c r="B69" s="6" t="s">
        <v>119</v>
      </c>
      <c r="C69" s="94">
        <f aca="true" t="shared" si="19" ref="C69:K69">SUM(C70,C79,C81)</f>
        <v>1968500</v>
      </c>
      <c r="D69" s="94">
        <f t="shared" si="19"/>
        <v>257084074</v>
      </c>
      <c r="E69" s="94">
        <f t="shared" si="19"/>
        <v>20095149</v>
      </c>
      <c r="F69" s="94">
        <f>SUM(F70,F79,F81)</f>
        <v>-8440966</v>
      </c>
      <c r="G69" s="94">
        <f>SUM(G70,G79,G81)</f>
        <v>8913089</v>
      </c>
      <c r="H69" s="94">
        <f t="shared" si="19"/>
        <v>279619846</v>
      </c>
      <c r="I69" s="94">
        <f t="shared" si="19"/>
        <v>279619846</v>
      </c>
      <c r="J69" s="94">
        <f t="shared" si="19"/>
        <v>0</v>
      </c>
      <c r="K69" s="94">
        <f t="shared" si="19"/>
        <v>0</v>
      </c>
    </row>
    <row r="70" spans="1:11" ht="12" customHeight="1">
      <c r="A70" s="13"/>
      <c r="B70" s="10" t="s">
        <v>381</v>
      </c>
      <c r="C70" s="94">
        <f aca="true" t="shared" si="20" ref="C70:K70">SUM(C71:C78)</f>
        <v>1079500</v>
      </c>
      <c r="D70" s="94">
        <f t="shared" si="20"/>
        <v>257084074</v>
      </c>
      <c r="E70" s="94">
        <f t="shared" si="20"/>
        <v>20095149</v>
      </c>
      <c r="F70" s="94">
        <f>SUM(F71:F78)</f>
        <v>-8418673</v>
      </c>
      <c r="G70" s="94">
        <f>SUM(G71:G78)</f>
        <v>8781141</v>
      </c>
      <c r="H70" s="94">
        <f>SUM(H71:H78)</f>
        <v>278621191</v>
      </c>
      <c r="I70" s="94">
        <f t="shared" si="20"/>
        <v>278621191</v>
      </c>
      <c r="J70" s="94">
        <f t="shared" si="20"/>
        <v>0</v>
      </c>
      <c r="K70" s="94">
        <f t="shared" si="20"/>
        <v>0</v>
      </c>
    </row>
    <row r="71" spans="1:11" ht="12" customHeight="1">
      <c r="A71" s="13"/>
      <c r="B71" s="253" t="s">
        <v>394</v>
      </c>
      <c r="C71" s="255"/>
      <c r="D71" s="255">
        <v>257084074</v>
      </c>
      <c r="E71" s="255">
        <v>14000000</v>
      </c>
      <c r="F71" s="255">
        <v>-17893264</v>
      </c>
      <c r="G71" s="255">
        <v>-16422402</v>
      </c>
      <c r="H71" s="255">
        <f aca="true" t="shared" si="21" ref="H71:H78">SUM(C71:G71)</f>
        <v>236768408</v>
      </c>
      <c r="I71" s="255">
        <f aca="true" t="shared" si="22" ref="I71:I78">H71</f>
        <v>236768408</v>
      </c>
      <c r="J71" s="255"/>
      <c r="K71" s="255"/>
    </row>
    <row r="72" spans="1:11" ht="12" customHeight="1">
      <c r="A72" s="13"/>
      <c r="B72" s="253" t="s">
        <v>400</v>
      </c>
      <c r="C72" s="255">
        <v>1079500</v>
      </c>
      <c r="D72" s="255"/>
      <c r="E72" s="255"/>
      <c r="F72" s="255"/>
      <c r="G72" s="255">
        <v>212000</v>
      </c>
      <c r="H72" s="255">
        <f t="shared" si="21"/>
        <v>1291500</v>
      </c>
      <c r="I72" s="255">
        <f t="shared" si="22"/>
        <v>1291500</v>
      </c>
      <c r="J72" s="255"/>
      <c r="K72" s="255"/>
    </row>
    <row r="73" spans="1:11" ht="12" customHeight="1">
      <c r="A73" s="13"/>
      <c r="B73" s="253" t="s">
        <v>475</v>
      </c>
      <c r="C73" s="255"/>
      <c r="D73" s="255"/>
      <c r="E73" s="255"/>
      <c r="F73" s="255">
        <v>3887629</v>
      </c>
      <c r="G73" s="255"/>
      <c r="H73" s="255">
        <f t="shared" si="21"/>
        <v>3887629</v>
      </c>
      <c r="I73" s="255">
        <f t="shared" si="22"/>
        <v>3887629</v>
      </c>
      <c r="J73" s="255"/>
      <c r="K73" s="255"/>
    </row>
    <row r="74" spans="1:11" ht="12" customHeight="1">
      <c r="A74" s="13"/>
      <c r="B74" s="253" t="s">
        <v>476</v>
      </c>
      <c r="C74" s="255"/>
      <c r="D74" s="255"/>
      <c r="E74" s="255"/>
      <c r="F74" s="255">
        <v>139322</v>
      </c>
      <c r="G74" s="255"/>
      <c r="H74" s="255">
        <f t="shared" si="21"/>
        <v>139322</v>
      </c>
      <c r="I74" s="255">
        <f t="shared" si="22"/>
        <v>139322</v>
      </c>
      <c r="J74" s="255"/>
      <c r="K74" s="255"/>
    </row>
    <row r="75" spans="1:11" ht="12" customHeight="1">
      <c r="A75" s="13"/>
      <c r="B75" s="253" t="s">
        <v>485</v>
      </c>
      <c r="C75" s="255"/>
      <c r="D75" s="255"/>
      <c r="E75" s="255"/>
      <c r="F75" s="255"/>
      <c r="G75" s="255">
        <v>4991544</v>
      </c>
      <c r="H75" s="255">
        <f t="shared" si="21"/>
        <v>4991544</v>
      </c>
      <c r="I75" s="255">
        <f t="shared" si="22"/>
        <v>4991544</v>
      </c>
      <c r="J75" s="255"/>
      <c r="K75" s="255"/>
    </row>
    <row r="76" spans="1:11" ht="12" customHeight="1">
      <c r="A76" s="13"/>
      <c r="B76" s="253" t="s">
        <v>484</v>
      </c>
      <c r="C76" s="255"/>
      <c r="D76" s="255"/>
      <c r="E76" s="255"/>
      <c r="F76" s="255"/>
      <c r="G76" s="255">
        <v>5000000</v>
      </c>
      <c r="H76" s="255">
        <f t="shared" si="21"/>
        <v>5000000</v>
      </c>
      <c r="I76" s="255">
        <f t="shared" si="22"/>
        <v>5000000</v>
      </c>
      <c r="J76" s="255"/>
      <c r="K76" s="255"/>
    </row>
    <row r="77" spans="1:11" ht="12" customHeight="1">
      <c r="A77" s="13"/>
      <c r="B77" s="253" t="s">
        <v>478</v>
      </c>
      <c r="C77" s="255"/>
      <c r="D77" s="255"/>
      <c r="E77" s="255"/>
      <c r="F77" s="255">
        <v>5447640</v>
      </c>
      <c r="G77" s="255">
        <v>14999999</v>
      </c>
      <c r="H77" s="255">
        <f t="shared" si="21"/>
        <v>20447639</v>
      </c>
      <c r="I77" s="255">
        <f t="shared" si="22"/>
        <v>20447639</v>
      </c>
      <c r="J77" s="255"/>
      <c r="K77" s="255"/>
    </row>
    <row r="78" spans="1:11" ht="12" customHeight="1">
      <c r="A78" s="13"/>
      <c r="B78" s="253" t="s">
        <v>434</v>
      </c>
      <c r="C78" s="255"/>
      <c r="D78" s="255"/>
      <c r="E78" s="255">
        <v>6095149</v>
      </c>
      <c r="F78" s="255"/>
      <c r="G78" s="255"/>
      <c r="H78" s="255">
        <f t="shared" si="21"/>
        <v>6095149</v>
      </c>
      <c r="I78" s="255">
        <f t="shared" si="22"/>
        <v>6095149</v>
      </c>
      <c r="J78" s="255"/>
      <c r="K78" s="255"/>
    </row>
    <row r="79" spans="1:11" ht="12" customHeight="1">
      <c r="A79" s="13"/>
      <c r="B79" s="10" t="s">
        <v>377</v>
      </c>
      <c r="C79" s="94">
        <f aca="true" t="shared" si="23" ref="C79:K79">C80</f>
        <v>254000</v>
      </c>
      <c r="D79" s="94">
        <f t="shared" si="23"/>
        <v>0</v>
      </c>
      <c r="E79" s="94">
        <f t="shared" si="23"/>
        <v>0</v>
      </c>
      <c r="F79" s="94">
        <f t="shared" si="23"/>
        <v>-22293</v>
      </c>
      <c r="G79" s="94">
        <f t="shared" si="23"/>
        <v>111576</v>
      </c>
      <c r="H79" s="94">
        <f t="shared" si="23"/>
        <v>343283</v>
      </c>
      <c r="I79" s="94">
        <f t="shared" si="23"/>
        <v>343283</v>
      </c>
      <c r="J79" s="94">
        <f t="shared" si="23"/>
        <v>0</v>
      </c>
      <c r="K79" s="94">
        <f t="shared" si="23"/>
        <v>0</v>
      </c>
    </row>
    <row r="80" spans="1:11" s="254" customFormat="1" ht="12" customHeight="1">
      <c r="A80" s="252"/>
      <c r="B80" s="253" t="s">
        <v>380</v>
      </c>
      <c r="C80" s="255">
        <v>254000</v>
      </c>
      <c r="D80" s="255"/>
      <c r="E80" s="255"/>
      <c r="F80" s="255">
        <v>-22293</v>
      </c>
      <c r="G80" s="255">
        <v>111576</v>
      </c>
      <c r="H80" s="255">
        <f>SUM(C80:G80)</f>
        <v>343283</v>
      </c>
      <c r="I80" s="255">
        <f>H80</f>
        <v>343283</v>
      </c>
      <c r="J80" s="255"/>
      <c r="K80" s="255"/>
    </row>
    <row r="81" spans="1:11" ht="12" customHeight="1">
      <c r="A81" s="13"/>
      <c r="B81" s="10" t="s">
        <v>378</v>
      </c>
      <c r="C81" s="94">
        <f aca="true" t="shared" si="24" ref="C81:K81">C82</f>
        <v>635000</v>
      </c>
      <c r="D81" s="94">
        <f t="shared" si="24"/>
        <v>0</v>
      </c>
      <c r="E81" s="94">
        <f t="shared" si="24"/>
        <v>0</v>
      </c>
      <c r="F81" s="94">
        <f t="shared" si="24"/>
        <v>0</v>
      </c>
      <c r="G81" s="94">
        <f t="shared" si="24"/>
        <v>20372</v>
      </c>
      <c r="H81" s="94">
        <f t="shared" si="24"/>
        <v>655372</v>
      </c>
      <c r="I81" s="94">
        <f t="shared" si="24"/>
        <v>655372</v>
      </c>
      <c r="J81" s="94">
        <f t="shared" si="24"/>
        <v>0</v>
      </c>
      <c r="K81" s="94">
        <f t="shared" si="24"/>
        <v>0</v>
      </c>
    </row>
    <row r="82" spans="1:11" s="254" customFormat="1" ht="12" customHeight="1">
      <c r="A82" s="252"/>
      <c r="B82" s="253" t="s">
        <v>379</v>
      </c>
      <c r="C82" s="255">
        <v>635000</v>
      </c>
      <c r="D82" s="255"/>
      <c r="E82" s="255"/>
      <c r="F82" s="255"/>
      <c r="G82" s="255">
        <v>20372</v>
      </c>
      <c r="H82" s="255">
        <f>SUM(C82:G82)</f>
        <v>655372</v>
      </c>
      <c r="I82" s="255">
        <f>H82</f>
        <v>655372</v>
      </c>
      <c r="J82" s="255"/>
      <c r="K82" s="255"/>
    </row>
    <row r="83" spans="1:11" s="160" customFormat="1" ht="12" customHeight="1">
      <c r="A83" s="256" t="s">
        <v>70</v>
      </c>
      <c r="B83" s="257" t="s">
        <v>401</v>
      </c>
      <c r="C83" s="219">
        <f aca="true" t="shared" si="25" ref="C83:H83">C84</f>
        <v>0</v>
      </c>
      <c r="D83" s="219">
        <f t="shared" si="25"/>
        <v>0</v>
      </c>
      <c r="E83" s="219">
        <f t="shared" si="25"/>
        <v>0</v>
      </c>
      <c r="F83" s="219">
        <f t="shared" si="25"/>
        <v>0</v>
      </c>
      <c r="G83" s="219">
        <f t="shared" si="25"/>
        <v>0</v>
      </c>
      <c r="H83" s="94">
        <f t="shared" si="25"/>
        <v>0</v>
      </c>
      <c r="I83" s="255">
        <f>H83</f>
        <v>0</v>
      </c>
      <c r="J83" s="219"/>
      <c r="K83" s="219"/>
    </row>
    <row r="84" spans="1:11" s="160" customFormat="1" ht="12" customHeight="1">
      <c r="A84" s="256"/>
      <c r="B84" s="257" t="s">
        <v>402</v>
      </c>
      <c r="C84" s="219">
        <f>C85</f>
        <v>0</v>
      </c>
      <c r="D84" s="219"/>
      <c r="E84" s="219"/>
      <c r="F84" s="219"/>
      <c r="G84" s="219"/>
      <c r="H84" s="94">
        <f>H85</f>
        <v>0</v>
      </c>
      <c r="I84" s="255">
        <f>H84</f>
        <v>0</v>
      </c>
      <c r="J84" s="219"/>
      <c r="K84" s="219"/>
    </row>
    <row r="85" spans="1:11" s="254" customFormat="1" ht="12" customHeight="1">
      <c r="A85" s="252"/>
      <c r="B85" s="253" t="s">
        <v>403</v>
      </c>
      <c r="C85" s="255"/>
      <c r="D85" s="255"/>
      <c r="E85" s="255"/>
      <c r="F85" s="255"/>
      <c r="G85" s="255"/>
      <c r="H85" s="255">
        <f>SUM(C85:G85)</f>
        <v>0</v>
      </c>
      <c r="I85" s="255">
        <f>H85</f>
        <v>0</v>
      </c>
      <c r="J85" s="255"/>
      <c r="K85" s="255"/>
    </row>
    <row r="86" spans="1:11" ht="12" customHeight="1">
      <c r="A86" s="13" t="s">
        <v>71</v>
      </c>
      <c r="B86" s="10" t="s">
        <v>121</v>
      </c>
      <c r="C86" s="94">
        <f aca="true" t="shared" si="26" ref="C86:K86">C87</f>
        <v>7410000</v>
      </c>
      <c r="D86" s="94">
        <f t="shared" si="26"/>
        <v>7648138</v>
      </c>
      <c r="E86" s="94">
        <f t="shared" si="26"/>
        <v>0</v>
      </c>
      <c r="F86" s="94">
        <f t="shared" si="26"/>
        <v>-1650188</v>
      </c>
      <c r="G86" s="94">
        <f t="shared" si="26"/>
        <v>0</v>
      </c>
      <c r="H86" s="94">
        <f t="shared" si="26"/>
        <v>13407950</v>
      </c>
      <c r="I86" s="94">
        <f t="shared" si="26"/>
        <v>13407950</v>
      </c>
      <c r="J86" s="94">
        <f t="shared" si="26"/>
        <v>0</v>
      </c>
      <c r="K86" s="94">
        <f t="shared" si="26"/>
        <v>0</v>
      </c>
    </row>
    <row r="87" spans="1:11" s="160" customFormat="1" ht="12" customHeight="1">
      <c r="A87" s="256"/>
      <c r="B87" s="257" t="s">
        <v>381</v>
      </c>
      <c r="C87" s="258">
        <f aca="true" t="shared" si="27" ref="C87:I87">SUM(C88:C90)</f>
        <v>7410000</v>
      </c>
      <c r="D87" s="258">
        <f t="shared" si="27"/>
        <v>7648138</v>
      </c>
      <c r="E87" s="258">
        <f t="shared" si="27"/>
        <v>0</v>
      </c>
      <c r="F87" s="258">
        <f t="shared" si="27"/>
        <v>-1650188</v>
      </c>
      <c r="G87" s="258">
        <f>SUM(G88:G90)</f>
        <v>0</v>
      </c>
      <c r="H87" s="258">
        <f t="shared" si="27"/>
        <v>13407950</v>
      </c>
      <c r="I87" s="258">
        <f t="shared" si="27"/>
        <v>13407950</v>
      </c>
      <c r="J87" s="258">
        <f>SUM(J89:J90)</f>
        <v>0</v>
      </c>
      <c r="K87" s="258">
        <f>SUM(K89:K90)</f>
        <v>0</v>
      </c>
    </row>
    <row r="88" spans="1:11" s="160" customFormat="1" ht="12" customHeight="1">
      <c r="A88" s="256"/>
      <c r="B88" s="253" t="s">
        <v>435</v>
      </c>
      <c r="C88" s="290">
        <v>7410000</v>
      </c>
      <c r="D88" s="258"/>
      <c r="E88" s="258"/>
      <c r="F88" s="258"/>
      <c r="G88" s="258"/>
      <c r="H88" s="255">
        <f>SUM(C88:G88)</f>
        <v>7410000</v>
      </c>
      <c r="I88" s="255">
        <f>H88</f>
        <v>7410000</v>
      </c>
      <c r="J88" s="258"/>
      <c r="K88" s="258"/>
    </row>
    <row r="89" spans="1:11" ht="12" customHeight="1">
      <c r="A89" s="13"/>
      <c r="B89" s="253" t="s">
        <v>399</v>
      </c>
      <c r="C89" s="290"/>
      <c r="D89" s="290">
        <v>6500000</v>
      </c>
      <c r="E89" s="290"/>
      <c r="F89" s="290">
        <v>-1650188</v>
      </c>
      <c r="G89" s="290"/>
      <c r="H89" s="255">
        <f>SUM(C89:G89)</f>
        <v>4849812</v>
      </c>
      <c r="I89" s="255">
        <f>H89</f>
        <v>4849812</v>
      </c>
      <c r="J89" s="290"/>
      <c r="K89" s="290"/>
    </row>
    <row r="90" spans="1:11" ht="12" customHeight="1" thickBot="1">
      <c r="A90" s="13"/>
      <c r="B90" s="253" t="s">
        <v>422</v>
      </c>
      <c r="C90" s="290"/>
      <c r="D90" s="290">
        <v>1148138</v>
      </c>
      <c r="E90" s="290"/>
      <c r="F90" s="290"/>
      <c r="G90" s="290"/>
      <c r="H90" s="255">
        <f>SUM(C90:G90)</f>
        <v>1148138</v>
      </c>
      <c r="I90" s="255">
        <f>H90</f>
        <v>1148138</v>
      </c>
      <c r="J90" s="290"/>
      <c r="K90" s="290"/>
    </row>
    <row r="91" spans="1:11" ht="12" customHeight="1" thickBot="1">
      <c r="A91" s="18" t="s">
        <v>8</v>
      </c>
      <c r="B91" s="50" t="s">
        <v>272</v>
      </c>
      <c r="C91" s="91">
        <f aca="true" t="shared" si="28" ref="C91:K91">+C92+C93</f>
        <v>1844582</v>
      </c>
      <c r="D91" s="91">
        <f t="shared" si="28"/>
        <v>14672936</v>
      </c>
      <c r="E91" s="91">
        <f t="shared" si="28"/>
        <v>-10200000</v>
      </c>
      <c r="F91" s="91">
        <f>+F92+F93</f>
        <v>-4126900</v>
      </c>
      <c r="G91" s="91">
        <f>+G92+G93</f>
        <v>-295591</v>
      </c>
      <c r="H91" s="91">
        <f t="shared" si="28"/>
        <v>1895027</v>
      </c>
      <c r="I91" s="91">
        <f t="shared" si="28"/>
        <v>1895027</v>
      </c>
      <c r="J91" s="91">
        <f t="shared" si="28"/>
        <v>0</v>
      </c>
      <c r="K91" s="91">
        <f t="shared" si="28"/>
        <v>0</v>
      </c>
    </row>
    <row r="92" spans="1:11" s="254" customFormat="1" ht="12" customHeight="1">
      <c r="A92" s="252" t="s">
        <v>52</v>
      </c>
      <c r="B92" s="259" t="s">
        <v>43</v>
      </c>
      <c r="C92" s="255">
        <v>1844582</v>
      </c>
      <c r="D92" s="95">
        <f>'1.sz.mell.összevont mérl.'!D126</f>
        <v>6277909</v>
      </c>
      <c r="E92" s="95">
        <f>'1.sz.mell.összevont mérl.'!E126</f>
        <v>-3700000</v>
      </c>
      <c r="F92" s="95">
        <f>'1.sz.mell.összevont mérl.'!F126</f>
        <v>-4126900</v>
      </c>
      <c r="G92" s="95">
        <f>'1.sz.mell.összevont mérl.'!G126</f>
        <v>-295591</v>
      </c>
      <c r="H92" s="94">
        <f>SUM(C92:G92)</f>
        <v>0</v>
      </c>
      <c r="I92" s="94">
        <f>H92</f>
        <v>0</v>
      </c>
      <c r="J92" s="255"/>
      <c r="K92" s="255"/>
    </row>
    <row r="93" spans="1:11" ht="12" customHeight="1" thickBot="1">
      <c r="A93" s="14" t="s">
        <v>53</v>
      </c>
      <c r="B93" s="10" t="s">
        <v>44</v>
      </c>
      <c r="C93" s="95"/>
      <c r="D93" s="95">
        <f>'1.sz.mell.összevont mérl.'!D127</f>
        <v>8395027</v>
      </c>
      <c r="E93" s="95">
        <f>'1.sz.mell.összevont mérl.'!E127</f>
        <v>-6500000</v>
      </c>
      <c r="F93" s="95">
        <f>'1.sz.mell.összevont mérl.'!F127</f>
        <v>0</v>
      </c>
      <c r="G93" s="95">
        <f>'1.sz.mell.összevont mérl.'!G127</f>
        <v>0</v>
      </c>
      <c r="H93" s="94">
        <f>SUM(C93:G93)</f>
        <v>1895027</v>
      </c>
      <c r="I93" s="94">
        <f>H93</f>
        <v>1895027</v>
      </c>
      <c r="J93" s="95"/>
      <c r="K93" s="95"/>
    </row>
    <row r="94" spans="1:11" ht="12" customHeight="1" thickBot="1">
      <c r="A94" s="18" t="s">
        <v>9</v>
      </c>
      <c r="B94" s="50" t="s">
        <v>273</v>
      </c>
      <c r="C94" s="91">
        <f aca="true" t="shared" si="29" ref="C94:K94">+C46+C68+C91</f>
        <v>305017024</v>
      </c>
      <c r="D94" s="91">
        <f t="shared" si="29"/>
        <v>340700817</v>
      </c>
      <c r="E94" s="91">
        <f t="shared" si="29"/>
        <v>11117159</v>
      </c>
      <c r="F94" s="91">
        <f>+F46+F68+F91</f>
        <v>15755403</v>
      </c>
      <c r="G94" s="91">
        <f>+G46+G68+G91</f>
        <v>29703123</v>
      </c>
      <c r="H94" s="91">
        <f t="shared" si="29"/>
        <v>702293526</v>
      </c>
      <c r="I94" s="91">
        <f t="shared" si="29"/>
        <v>702293526</v>
      </c>
      <c r="J94" s="91">
        <f t="shared" si="29"/>
        <v>0</v>
      </c>
      <c r="K94" s="91">
        <f t="shared" si="29"/>
        <v>0</v>
      </c>
    </row>
    <row r="95" spans="1:11" ht="12" customHeight="1" thickBot="1">
      <c r="A95" s="18" t="s">
        <v>10</v>
      </c>
      <c r="B95" s="50" t="s">
        <v>274</v>
      </c>
      <c r="C95" s="91">
        <f aca="true" t="shared" si="30" ref="C95:K95">C96</f>
        <v>642000</v>
      </c>
      <c r="D95" s="91">
        <f t="shared" si="30"/>
        <v>3815481</v>
      </c>
      <c r="E95" s="91">
        <f t="shared" si="30"/>
        <v>0</v>
      </c>
      <c r="F95" s="91">
        <f t="shared" si="30"/>
        <v>67696</v>
      </c>
      <c r="G95" s="91">
        <f t="shared" si="30"/>
        <v>0</v>
      </c>
      <c r="H95" s="91">
        <f t="shared" si="30"/>
        <v>4525177</v>
      </c>
      <c r="I95" s="91">
        <f t="shared" si="30"/>
        <v>4525177</v>
      </c>
      <c r="J95" s="91">
        <f t="shared" si="30"/>
        <v>0</v>
      </c>
      <c r="K95" s="91">
        <f t="shared" si="30"/>
        <v>0</v>
      </c>
    </row>
    <row r="96" spans="1:11" ht="12" customHeight="1" thickBot="1">
      <c r="A96" s="18" t="s">
        <v>12</v>
      </c>
      <c r="B96" s="50" t="s">
        <v>282</v>
      </c>
      <c r="C96" s="97">
        <f aca="true" t="shared" si="31" ref="C96:K96">SUM(C97:C98)</f>
        <v>642000</v>
      </c>
      <c r="D96" s="97">
        <f t="shared" si="31"/>
        <v>3815481</v>
      </c>
      <c r="E96" s="97">
        <f t="shared" si="31"/>
        <v>0</v>
      </c>
      <c r="F96" s="97">
        <f t="shared" si="31"/>
        <v>67696</v>
      </c>
      <c r="G96" s="97">
        <f>SUM(G97:G98)</f>
        <v>0</v>
      </c>
      <c r="H96" s="97">
        <f t="shared" si="31"/>
        <v>4525177</v>
      </c>
      <c r="I96" s="97">
        <f t="shared" si="31"/>
        <v>4525177</v>
      </c>
      <c r="J96" s="97">
        <f t="shared" si="31"/>
        <v>0</v>
      </c>
      <c r="K96" s="97">
        <f t="shared" si="31"/>
        <v>0</v>
      </c>
    </row>
    <row r="97" spans="1:11" ht="12" customHeight="1">
      <c r="A97" s="13" t="s">
        <v>342</v>
      </c>
      <c r="B97" s="7" t="s">
        <v>285</v>
      </c>
      <c r="C97" s="84">
        <v>642000</v>
      </c>
      <c r="D97" s="84">
        <v>2068</v>
      </c>
      <c r="E97" s="291"/>
      <c r="F97" s="291">
        <v>67696</v>
      </c>
      <c r="G97" s="291"/>
      <c r="H97" s="94">
        <f>SUM(C97:G97)</f>
        <v>711764</v>
      </c>
      <c r="I97" s="94">
        <f>H97</f>
        <v>711764</v>
      </c>
      <c r="J97" s="84"/>
      <c r="K97" s="84"/>
    </row>
    <row r="98" spans="1:11" ht="12" customHeight="1" thickBot="1">
      <c r="A98" s="252"/>
      <c r="B98" s="259" t="s">
        <v>395</v>
      </c>
      <c r="C98" s="255"/>
      <c r="D98" s="95">
        <f>'1.sz.mell.összevont mérl.'!D140</f>
        <v>3813413</v>
      </c>
      <c r="E98" s="95"/>
      <c r="F98" s="248"/>
      <c r="G98" s="248"/>
      <c r="H98" s="94">
        <f>SUM(C98:G98)</f>
        <v>3813413</v>
      </c>
      <c r="I98" s="94">
        <f>H98</f>
        <v>3813413</v>
      </c>
      <c r="J98" s="255"/>
      <c r="K98" s="255"/>
    </row>
    <row r="99" spans="1:11" ht="15" customHeight="1" thickBot="1">
      <c r="A99" s="18" t="s">
        <v>14</v>
      </c>
      <c r="B99" s="50" t="s">
        <v>291</v>
      </c>
      <c r="C99" s="190">
        <f aca="true" t="shared" si="32" ref="C99:K99">C96</f>
        <v>642000</v>
      </c>
      <c r="D99" s="190">
        <f t="shared" si="32"/>
        <v>3815481</v>
      </c>
      <c r="E99" s="190">
        <f t="shared" si="32"/>
        <v>0</v>
      </c>
      <c r="F99" s="190">
        <f t="shared" si="32"/>
        <v>67696</v>
      </c>
      <c r="G99" s="190">
        <f>G96</f>
        <v>0</v>
      </c>
      <c r="H99" s="190">
        <f t="shared" si="32"/>
        <v>4525177</v>
      </c>
      <c r="I99" s="190">
        <f t="shared" si="32"/>
        <v>4525177</v>
      </c>
      <c r="J99" s="190">
        <f t="shared" si="32"/>
        <v>0</v>
      </c>
      <c r="K99" s="190">
        <f t="shared" si="32"/>
        <v>0</v>
      </c>
    </row>
    <row r="100" spans="1:11" s="177" customFormat="1" ht="12.75" customHeight="1" thickBot="1">
      <c r="A100" s="89" t="s">
        <v>15</v>
      </c>
      <c r="B100" s="159" t="s">
        <v>292</v>
      </c>
      <c r="C100" s="190">
        <f aca="true" t="shared" si="33" ref="C100:K100">+C94+C99</f>
        <v>305659024</v>
      </c>
      <c r="D100" s="190">
        <f t="shared" si="33"/>
        <v>344516298</v>
      </c>
      <c r="E100" s="190">
        <f t="shared" si="33"/>
        <v>11117159</v>
      </c>
      <c r="F100" s="190">
        <f>+F94+F99</f>
        <v>15823099</v>
      </c>
      <c r="G100" s="190">
        <f>+G94+G99</f>
        <v>29703123</v>
      </c>
      <c r="H100" s="190">
        <f t="shared" si="33"/>
        <v>706818703</v>
      </c>
      <c r="I100" s="190">
        <f t="shared" si="33"/>
        <v>706818703</v>
      </c>
      <c r="J100" s="190">
        <f t="shared" si="33"/>
        <v>0</v>
      </c>
      <c r="K100" s="190">
        <f t="shared" si="33"/>
        <v>0</v>
      </c>
    </row>
    <row r="101" ht="7.5" customHeight="1"/>
  </sheetData>
  <sheetProtection/>
  <mergeCells count="9">
    <mergeCell ref="A43:B43"/>
    <mergeCell ref="C43:K43"/>
    <mergeCell ref="C5:K5"/>
    <mergeCell ref="D1:K1"/>
    <mergeCell ref="D2:K2"/>
    <mergeCell ref="A3:K3"/>
    <mergeCell ref="A4:K4"/>
    <mergeCell ref="A42:K42"/>
    <mergeCell ref="A5:B5"/>
  </mergeCells>
  <printOptions horizontalCentered="1"/>
  <pageMargins left="0.25" right="0.25" top="0.75" bottom="0.75" header="0.3" footer="0.3"/>
  <pageSetup fitToHeight="0" horizontalDpi="600" verticalDpi="600" orientation="landscape" paperSize="9" scale="73" r:id="rId1"/>
  <headerFooter alignWithMargins="0">
    <oddFooter>&amp;L"Módosította a 2/2020.(II.27.) önkormányzati rendelet. Hatályos 2020. (II.28
.) napjától."&amp;C&amp;P/&amp;N</oddFooter>
  </headerFooter>
  <rowBreaks count="2" manualBreakCount="2">
    <brk id="40" max="9" man="1"/>
    <brk id="9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O33"/>
  <sheetViews>
    <sheetView zoomScaleSheetLayoutView="100" workbookViewId="0" topLeftCell="A1">
      <selection activeCell="S82" sqref="S82"/>
    </sheetView>
  </sheetViews>
  <sheetFormatPr defaultColWidth="9.00390625" defaultRowHeight="12.75"/>
  <cols>
    <col min="1" max="1" width="6.875" style="37" customWidth="1"/>
    <col min="2" max="2" width="47.125" style="58" customWidth="1"/>
    <col min="3" max="3" width="14.375" style="37" bestFit="1" customWidth="1"/>
    <col min="4" max="4" width="15.00390625" style="37" customWidth="1"/>
    <col min="5" max="7" width="13.00390625" style="37" customWidth="1"/>
    <col min="8" max="8" width="14.375" style="37" bestFit="1" customWidth="1"/>
    <col min="9" max="9" width="48.50390625" style="37" customWidth="1"/>
    <col min="10" max="10" width="14.375" style="37" bestFit="1" customWidth="1"/>
    <col min="11" max="11" width="16.625" style="37" customWidth="1"/>
    <col min="12" max="14" width="14.50390625" style="37" customWidth="1"/>
    <col min="15" max="15" width="14.375" style="37" bestFit="1" customWidth="1"/>
    <col min="16" max="16384" width="9.375" style="37" customWidth="1"/>
  </cols>
  <sheetData>
    <row r="1" spans="2:15" ht="21.75" customHeight="1">
      <c r="B1" s="300"/>
      <c r="C1" s="300"/>
      <c r="D1" s="300"/>
      <c r="E1" s="300"/>
      <c r="F1" s="300"/>
      <c r="G1" s="300"/>
      <c r="H1" s="300"/>
      <c r="I1" s="344" t="s">
        <v>490</v>
      </c>
      <c r="J1" s="344"/>
      <c r="K1" s="344"/>
      <c r="L1" s="344"/>
      <c r="M1" s="344"/>
      <c r="N1" s="344"/>
      <c r="O1" s="344"/>
    </row>
    <row r="2" spans="2:15" ht="21.75" customHeight="1">
      <c r="B2" s="300"/>
      <c r="C2" s="300"/>
      <c r="D2" s="300"/>
      <c r="E2" s="300"/>
      <c r="F2" s="300"/>
      <c r="G2" s="300"/>
      <c r="H2" s="300"/>
      <c r="I2" s="344"/>
      <c r="J2" s="344"/>
      <c r="K2" s="344"/>
      <c r="L2" s="344"/>
      <c r="M2" s="344"/>
      <c r="N2" s="344"/>
      <c r="O2" s="344"/>
    </row>
    <row r="3" spans="2:15" ht="55.5" customHeight="1">
      <c r="B3" s="113" t="s">
        <v>470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</row>
    <row r="4" spans="10:15" ht="14.25" thickBot="1">
      <c r="J4" s="115" t="s">
        <v>423</v>
      </c>
      <c r="K4" s="115"/>
      <c r="L4" s="115"/>
      <c r="M4" s="115"/>
      <c r="N4" s="115"/>
      <c r="O4" s="115"/>
    </row>
    <row r="5" spans="1:15" ht="18" customHeight="1" thickBot="1">
      <c r="A5" s="341" t="s">
        <v>51</v>
      </c>
      <c r="B5" s="116" t="s">
        <v>40</v>
      </c>
      <c r="C5" s="117"/>
      <c r="D5" s="262"/>
      <c r="E5" s="262"/>
      <c r="F5" s="262"/>
      <c r="G5" s="262"/>
      <c r="H5" s="262"/>
      <c r="I5" s="116" t="s">
        <v>424</v>
      </c>
      <c r="J5" s="118"/>
      <c r="K5" s="118"/>
      <c r="L5" s="118"/>
      <c r="M5" s="118"/>
      <c r="N5" s="118"/>
      <c r="O5" s="118"/>
    </row>
    <row r="6" spans="1:15" s="119" customFormat="1" ht="35.25" customHeight="1" thickBot="1">
      <c r="A6" s="342"/>
      <c r="B6" s="59" t="s">
        <v>45</v>
      </c>
      <c r="C6" s="28" t="s">
        <v>463</v>
      </c>
      <c r="D6" s="261" t="s">
        <v>426</v>
      </c>
      <c r="E6" s="261" t="s">
        <v>427</v>
      </c>
      <c r="F6" s="261" t="s">
        <v>480</v>
      </c>
      <c r="G6" s="261" t="s">
        <v>481</v>
      </c>
      <c r="H6" s="261" t="s">
        <v>483</v>
      </c>
      <c r="I6" s="59" t="s">
        <v>45</v>
      </c>
      <c r="J6" s="28" t="s">
        <v>463</v>
      </c>
      <c r="K6" s="261" t="s">
        <v>426</v>
      </c>
      <c r="L6" s="261" t="s">
        <v>427</v>
      </c>
      <c r="M6" s="261" t="s">
        <v>480</v>
      </c>
      <c r="N6" s="261" t="s">
        <v>481</v>
      </c>
      <c r="O6" s="261" t="s">
        <v>483</v>
      </c>
    </row>
    <row r="7" spans="1:15" s="123" customFormat="1" ht="12" customHeight="1" thickBot="1">
      <c r="A7" s="120">
        <v>1</v>
      </c>
      <c r="B7" s="121">
        <v>2</v>
      </c>
      <c r="C7" s="122" t="s">
        <v>8</v>
      </c>
      <c r="D7" s="122" t="s">
        <v>9</v>
      </c>
      <c r="E7" s="122"/>
      <c r="F7" s="122"/>
      <c r="G7" s="122"/>
      <c r="H7" s="122" t="s">
        <v>10</v>
      </c>
      <c r="I7" s="122" t="s">
        <v>11</v>
      </c>
      <c r="J7" s="122" t="s">
        <v>12</v>
      </c>
      <c r="K7" s="122" t="s">
        <v>13</v>
      </c>
      <c r="L7" s="122"/>
      <c r="M7" s="122"/>
      <c r="N7" s="122"/>
      <c r="O7" s="122" t="s">
        <v>14</v>
      </c>
    </row>
    <row r="8" spans="1:15" ht="12.75" customHeight="1">
      <c r="A8" s="124" t="s">
        <v>6</v>
      </c>
      <c r="B8" s="317" t="s">
        <v>437</v>
      </c>
      <c r="C8" s="102">
        <f>'1.sz.mell.összevont mérl.'!C8</f>
        <v>109427944</v>
      </c>
      <c r="D8" s="102">
        <f>'1.sz.mell.összevont mérl.'!D8</f>
        <v>955187</v>
      </c>
      <c r="E8" s="102">
        <f>'1.sz.mell.összevont mérl.'!E8</f>
        <v>222010</v>
      </c>
      <c r="F8" s="263">
        <f>'1.sz.mell.összevont mérl.'!F8</f>
        <v>6955982</v>
      </c>
      <c r="G8" s="263">
        <f>'1.sz.mell.összevont mérl.'!G8</f>
        <v>542285</v>
      </c>
      <c r="H8" s="263">
        <f>SUM(C8:G8)</f>
        <v>118103408</v>
      </c>
      <c r="I8" s="317" t="s">
        <v>448</v>
      </c>
      <c r="J8" s="108">
        <f>'1.sz.mell.összevont mérl.'!C96</f>
        <v>127412600</v>
      </c>
      <c r="K8" s="108">
        <f>'1.sz.mell.összevont mérl.'!D96</f>
        <v>7200057</v>
      </c>
      <c r="L8" s="108">
        <f>'1.sz.mell.összevont mérl.'!E96</f>
        <v>179425</v>
      </c>
      <c r="M8" s="108">
        <f>'1.sz.mell.összevont mérl.'!F96</f>
        <v>4918439</v>
      </c>
      <c r="N8" s="108">
        <f>'1.sz.mell.összevont mérl.'!G96</f>
        <v>5036171</v>
      </c>
      <c r="O8" s="108">
        <f aca="true" t="shared" si="0" ref="O8:O13">SUM(J8:N8)</f>
        <v>144746692</v>
      </c>
    </row>
    <row r="9" spans="1:15" ht="23.25" customHeight="1">
      <c r="A9" s="126" t="s">
        <v>7</v>
      </c>
      <c r="B9" s="318" t="s">
        <v>438</v>
      </c>
      <c r="C9" s="103">
        <f>'1.sz.mell.összevont mérl.'!C15</f>
        <v>21505000</v>
      </c>
      <c r="D9" s="103">
        <f>'1.sz.mell.összevont mérl.'!D15</f>
        <v>0</v>
      </c>
      <c r="E9" s="103">
        <f>'1.sz.mell.összevont mérl.'!E15</f>
        <v>0</v>
      </c>
      <c r="F9" s="263">
        <f>'1.sz.mell.összevont mérl.'!F15</f>
        <v>418576</v>
      </c>
      <c r="G9" s="263">
        <f>'1.sz.mell.összevont mérl.'!G15</f>
        <v>1535600</v>
      </c>
      <c r="H9" s="263">
        <f>SUM(C9:G9)</f>
        <v>23459176</v>
      </c>
      <c r="I9" s="318" t="s">
        <v>104</v>
      </c>
      <c r="J9" s="108">
        <f>'1.sz.mell.összevont mérl.'!C97</f>
        <v>24171429.5</v>
      </c>
      <c r="K9" s="108">
        <f>'1.sz.mell.összevont mérl.'!D97</f>
        <v>1410675</v>
      </c>
      <c r="L9" s="108">
        <f>'1.sz.mell.összevont mérl.'!E97</f>
        <v>35393</v>
      </c>
      <c r="M9" s="108">
        <f>'1.sz.mell.összevont mérl.'!F97</f>
        <v>898901</v>
      </c>
      <c r="N9" s="108">
        <f>'1.sz.mell.összevont mérl.'!G97</f>
        <v>971197</v>
      </c>
      <c r="O9" s="108">
        <f t="shared" si="0"/>
        <v>27487595.5</v>
      </c>
    </row>
    <row r="10" spans="1:15" ht="12.75" customHeight="1">
      <c r="A10" s="126" t="s">
        <v>8</v>
      </c>
      <c r="B10" s="318" t="s">
        <v>310</v>
      </c>
      <c r="C10" s="103"/>
      <c r="D10" s="103"/>
      <c r="E10" s="264"/>
      <c r="F10" s="264"/>
      <c r="G10" s="264"/>
      <c r="H10" s="264"/>
      <c r="I10" s="318" t="s">
        <v>449</v>
      </c>
      <c r="J10" s="108">
        <f>'1.sz.mell.összevont mérl.'!C98</f>
        <v>75228077.94</v>
      </c>
      <c r="K10" s="108">
        <f>'1.sz.mell.összevont mérl.'!D98</f>
        <v>28450645</v>
      </c>
      <c r="L10" s="108">
        <f>'1.sz.mell.összevont mérl.'!E98</f>
        <v>1007192</v>
      </c>
      <c r="M10" s="108">
        <f>'1.sz.mell.összevont mérl.'!F98</f>
        <v>21808364</v>
      </c>
      <c r="N10" s="108">
        <f>'1.sz.mell.összevont mérl.'!G98</f>
        <v>15199436</v>
      </c>
      <c r="O10" s="108">
        <f t="shared" si="0"/>
        <v>141693714.94</v>
      </c>
    </row>
    <row r="11" spans="1:15" ht="12.75" customHeight="1">
      <c r="A11" s="126" t="s">
        <v>9</v>
      </c>
      <c r="B11" s="318" t="s">
        <v>95</v>
      </c>
      <c r="C11" s="103">
        <f>'1.sz.mell.összevont mérl.'!C29</f>
        <v>150000000</v>
      </c>
      <c r="D11" s="103">
        <f>'1.sz.mell.összevont mérl.'!D29</f>
        <v>0</v>
      </c>
      <c r="E11" s="263">
        <v>5000000</v>
      </c>
      <c r="F11" s="263"/>
      <c r="G11" s="263">
        <v>1000000</v>
      </c>
      <c r="H11" s="263">
        <f>SUM(C11:G11)</f>
        <v>156000000</v>
      </c>
      <c r="I11" s="318" t="s">
        <v>105</v>
      </c>
      <c r="J11" s="108">
        <f>'1.sz.mell.összevont mérl.'!C99</f>
        <v>3000000</v>
      </c>
      <c r="K11" s="108">
        <f>'1.sz.mell.összevont mérl.'!D99</f>
        <v>0</v>
      </c>
      <c r="L11" s="108">
        <f>'1.sz.mell.összevont mérl.'!E99</f>
        <v>0</v>
      </c>
      <c r="M11" s="108">
        <f>'1.sz.mell.összevont mérl.'!F99</f>
        <v>243500</v>
      </c>
      <c r="N11" s="108">
        <f>'1.sz.mell.összevont mérl.'!G99</f>
        <v>-243500</v>
      </c>
      <c r="O11" s="108">
        <f t="shared" si="0"/>
        <v>3000000</v>
      </c>
    </row>
    <row r="12" spans="1:15" ht="12.75" customHeight="1">
      <c r="A12" s="126" t="s">
        <v>10</v>
      </c>
      <c r="B12" s="319" t="s">
        <v>294</v>
      </c>
      <c r="C12" s="103">
        <f>'1.sz.mell.összevont mérl.'!C53</f>
        <v>4000000</v>
      </c>
      <c r="D12" s="103"/>
      <c r="E12" s="264">
        <f>'1.sz.mell.összevont mérl.'!E53</f>
        <v>0</v>
      </c>
      <c r="F12" s="263">
        <f>'1.sz.mell.összevont mérl.'!F53</f>
        <v>0</v>
      </c>
      <c r="G12" s="263">
        <f>'1.sz.mell.összevont mérl.'!G53</f>
        <v>0</v>
      </c>
      <c r="H12" s="263">
        <f>SUM(C12:G12)</f>
        <v>4000000</v>
      </c>
      <c r="I12" s="318" t="s">
        <v>106</v>
      </c>
      <c r="J12" s="108">
        <f>'1.sz.mell.összevont mérl.'!C100</f>
        <v>63981834</v>
      </c>
      <c r="K12" s="108">
        <f>'1.sz.mell.összevont mérl.'!D100</f>
        <v>24234292</v>
      </c>
      <c r="L12" s="108">
        <f>'1.sz.mell.összevont mérl.'!E100</f>
        <v>0</v>
      </c>
      <c r="M12" s="108">
        <f>'1.sz.mell.összevont mérl.'!F100</f>
        <v>2104253</v>
      </c>
      <c r="N12" s="108">
        <f>'1.sz.mell.összevont mérl.'!G100</f>
        <v>0</v>
      </c>
      <c r="O12" s="108">
        <f t="shared" si="0"/>
        <v>90320379</v>
      </c>
    </row>
    <row r="13" spans="1:15" ht="12.75" customHeight="1">
      <c r="A13" s="126" t="s">
        <v>11</v>
      </c>
      <c r="B13" s="318" t="s">
        <v>295</v>
      </c>
      <c r="C13" s="104"/>
      <c r="D13" s="103"/>
      <c r="E13" s="264"/>
      <c r="F13" s="263"/>
      <c r="G13" s="263"/>
      <c r="H13" s="263"/>
      <c r="I13" s="318" t="s">
        <v>37</v>
      </c>
      <c r="J13" s="109">
        <f>'1.sz.mell.összevont mérl.'!C125</f>
        <v>1844582</v>
      </c>
      <c r="K13" s="109">
        <f>'1.sz.mell.összevont mérl.'!D125</f>
        <v>14672936</v>
      </c>
      <c r="L13" s="109">
        <f>'1.sz.mell.összevont mérl.'!E125-'2.2.sz.mell_felh_mérl. '!L18</f>
        <v>-11110138</v>
      </c>
      <c r="M13" s="108">
        <f>'1.sz.mell.összevont mérl.'!F125</f>
        <v>-4126900</v>
      </c>
      <c r="N13" s="108">
        <f>'1.sz.mell.összevont mérl.'!G125</f>
        <v>-295591</v>
      </c>
      <c r="O13" s="108">
        <f t="shared" si="0"/>
        <v>984889</v>
      </c>
    </row>
    <row r="14" spans="1:15" ht="12.75" customHeight="1">
      <c r="A14" s="126" t="s">
        <v>12</v>
      </c>
      <c r="B14" s="318" t="s">
        <v>179</v>
      </c>
      <c r="C14" s="103">
        <f>'1.sz.mell.összevont mérl.'!C36</f>
        <v>10816080</v>
      </c>
      <c r="D14" s="103">
        <f>'1.sz.mell.összevont mérl.'!D36</f>
        <v>0</v>
      </c>
      <c r="E14" s="103">
        <f>'1.sz.mell.összevont mérl.'!E36</f>
        <v>0</v>
      </c>
      <c r="F14" s="263">
        <f>'1.sz.mell.összevont mérl.'!F36</f>
        <v>1500000</v>
      </c>
      <c r="G14" s="263">
        <f>'1.sz.mell.összevont mérl.'!G36</f>
        <v>1382371</v>
      </c>
      <c r="H14" s="263">
        <f>SUM(C14:G14)</f>
        <v>13698451</v>
      </c>
      <c r="I14" s="320"/>
      <c r="J14" s="109"/>
      <c r="K14" s="109"/>
      <c r="L14" s="109"/>
      <c r="M14" s="109"/>
      <c r="N14" s="109"/>
      <c r="O14" s="109"/>
    </row>
    <row r="15" spans="1:15" ht="12.75" customHeight="1">
      <c r="A15" s="126" t="s">
        <v>13</v>
      </c>
      <c r="B15" s="320"/>
      <c r="C15" s="103"/>
      <c r="D15" s="264"/>
      <c r="E15" s="264"/>
      <c r="F15" s="263"/>
      <c r="G15" s="263"/>
      <c r="H15" s="263">
        <f>SUM(C15:G15)</f>
        <v>0</v>
      </c>
      <c r="I15" s="320"/>
      <c r="J15" s="109"/>
      <c r="K15" s="109"/>
      <c r="L15" s="109"/>
      <c r="M15" s="109"/>
      <c r="N15" s="109"/>
      <c r="O15" s="109"/>
    </row>
    <row r="16" spans="1:15" ht="12.75" customHeight="1">
      <c r="A16" s="126" t="s">
        <v>14</v>
      </c>
      <c r="B16" s="321"/>
      <c r="C16" s="103"/>
      <c r="D16" s="264"/>
      <c r="E16" s="264"/>
      <c r="F16" s="265"/>
      <c r="G16" s="265"/>
      <c r="H16" s="265"/>
      <c r="I16" s="320"/>
      <c r="J16" s="109"/>
      <c r="K16" s="109"/>
      <c r="L16" s="109"/>
      <c r="M16" s="109"/>
      <c r="N16" s="109"/>
      <c r="O16" s="109"/>
    </row>
    <row r="17" spans="1:15" ht="12.75" customHeight="1">
      <c r="A17" s="126" t="s">
        <v>15</v>
      </c>
      <c r="B17" s="320"/>
      <c r="C17" s="103"/>
      <c r="D17" s="264"/>
      <c r="E17" s="264"/>
      <c r="F17" s="264"/>
      <c r="G17" s="264"/>
      <c r="H17" s="264"/>
      <c r="I17" s="320"/>
      <c r="J17" s="109"/>
      <c r="K17" s="109"/>
      <c r="L17" s="109"/>
      <c r="M17" s="109"/>
      <c r="N17" s="109"/>
      <c r="O17" s="109"/>
    </row>
    <row r="18" spans="1:15" ht="12.75" customHeight="1">
      <c r="A18" s="126" t="s">
        <v>16</v>
      </c>
      <c r="B18" s="320"/>
      <c r="C18" s="103"/>
      <c r="D18" s="264"/>
      <c r="E18" s="264"/>
      <c r="F18" s="264"/>
      <c r="G18" s="264"/>
      <c r="H18" s="264"/>
      <c r="I18" s="320"/>
      <c r="J18" s="109"/>
      <c r="K18" s="109"/>
      <c r="L18" s="109"/>
      <c r="M18" s="109"/>
      <c r="N18" s="109"/>
      <c r="O18" s="109"/>
    </row>
    <row r="19" spans="1:15" ht="12.75" customHeight="1" thickBot="1">
      <c r="A19" s="126" t="s">
        <v>17</v>
      </c>
      <c r="B19" s="322"/>
      <c r="C19" s="105"/>
      <c r="D19" s="266"/>
      <c r="E19" s="266"/>
      <c r="F19" s="266"/>
      <c r="G19" s="266"/>
      <c r="H19" s="266"/>
      <c r="I19" s="320"/>
      <c r="J19" s="110"/>
      <c r="K19" s="110"/>
      <c r="L19" s="110"/>
      <c r="M19" s="110"/>
      <c r="N19" s="110"/>
      <c r="O19" s="110"/>
    </row>
    <row r="20" spans="1:15" ht="26.25" customHeight="1" thickBot="1">
      <c r="A20" s="128" t="s">
        <v>18</v>
      </c>
      <c r="B20" s="323" t="s">
        <v>439</v>
      </c>
      <c r="C20" s="106">
        <f aca="true" t="shared" si="1" ref="C20:H20">+C8+C9+C11+C12+C14+C15+C16+C17+C18+C19</f>
        <v>295749024</v>
      </c>
      <c r="D20" s="106">
        <f t="shared" si="1"/>
        <v>955187</v>
      </c>
      <c r="E20" s="106">
        <f t="shared" si="1"/>
        <v>5222010</v>
      </c>
      <c r="F20" s="106">
        <f t="shared" si="1"/>
        <v>8874558</v>
      </c>
      <c r="G20" s="106">
        <f t="shared" si="1"/>
        <v>4460256</v>
      </c>
      <c r="H20" s="106">
        <f t="shared" si="1"/>
        <v>315261035</v>
      </c>
      <c r="I20" s="323" t="s">
        <v>450</v>
      </c>
      <c r="J20" s="111">
        <f aca="true" t="shared" si="2" ref="J20:O20">SUM(J8:J19)</f>
        <v>295638523.44</v>
      </c>
      <c r="K20" s="111">
        <f t="shared" si="2"/>
        <v>75968605</v>
      </c>
      <c r="L20" s="111">
        <f t="shared" si="2"/>
        <v>-9888128</v>
      </c>
      <c r="M20" s="111">
        <f t="shared" si="2"/>
        <v>25846557</v>
      </c>
      <c r="N20" s="111">
        <f t="shared" si="2"/>
        <v>20667713</v>
      </c>
      <c r="O20" s="111">
        <f t="shared" si="2"/>
        <v>408233270.44</v>
      </c>
    </row>
    <row r="21" spans="1:15" ht="12.75" customHeight="1">
      <c r="A21" s="129" t="s">
        <v>19</v>
      </c>
      <c r="B21" s="324" t="s">
        <v>440</v>
      </c>
      <c r="C21" s="221">
        <f aca="true" t="shared" si="3" ref="C21:H21">+C22+C23+C24+C25</f>
        <v>146899276.5</v>
      </c>
      <c r="D21" s="221">
        <f t="shared" si="3"/>
        <v>50241773</v>
      </c>
      <c r="E21" s="221">
        <f t="shared" si="3"/>
        <v>20794</v>
      </c>
      <c r="F21" s="221">
        <f t="shared" si="3"/>
        <v>2721215</v>
      </c>
      <c r="G21" s="221">
        <f t="shared" si="3"/>
        <v>52318</v>
      </c>
      <c r="H21" s="221">
        <f t="shared" si="3"/>
        <v>199935376.5</v>
      </c>
      <c r="I21" s="325" t="s">
        <v>112</v>
      </c>
      <c r="J21" s="112"/>
      <c r="K21" s="112"/>
      <c r="L21" s="112"/>
      <c r="M21" s="112"/>
      <c r="N21" s="112"/>
      <c r="O21" s="112"/>
    </row>
    <row r="22" spans="1:15" ht="12.75" customHeight="1">
      <c r="A22" s="132" t="s">
        <v>20</v>
      </c>
      <c r="B22" s="325" t="s">
        <v>441</v>
      </c>
      <c r="C22" s="41"/>
      <c r="D22" s="267">
        <v>47091773</v>
      </c>
      <c r="E22" s="267"/>
      <c r="F22" s="267"/>
      <c r="G22" s="267"/>
      <c r="H22" s="267">
        <f>SUM(C22:G22)</f>
        <v>47091773</v>
      </c>
      <c r="I22" s="325" t="s">
        <v>451</v>
      </c>
      <c r="J22" s="42"/>
      <c r="K22" s="42"/>
      <c r="L22" s="42"/>
      <c r="M22" s="42"/>
      <c r="N22" s="42"/>
      <c r="O22" s="42"/>
    </row>
    <row r="23" spans="1:15" ht="12.75" customHeight="1">
      <c r="A23" s="132" t="s">
        <v>21</v>
      </c>
      <c r="B23" s="325" t="s">
        <v>442</v>
      </c>
      <c r="C23" s="41"/>
      <c r="D23" s="267"/>
      <c r="E23" s="267"/>
      <c r="F23" s="267"/>
      <c r="G23" s="267"/>
      <c r="H23" s="267"/>
      <c r="I23" s="325" t="s">
        <v>88</v>
      </c>
      <c r="J23" s="42"/>
      <c r="K23" s="42"/>
      <c r="L23" s="42"/>
      <c r="M23" s="42"/>
      <c r="N23" s="42"/>
      <c r="O23" s="42"/>
    </row>
    <row r="24" spans="1:15" ht="12.75" customHeight="1">
      <c r="A24" s="132" t="s">
        <v>22</v>
      </c>
      <c r="B24" s="325" t="s">
        <v>443</v>
      </c>
      <c r="C24" s="41"/>
      <c r="D24" s="267"/>
      <c r="E24" s="267"/>
      <c r="F24" s="267"/>
      <c r="G24" s="267"/>
      <c r="H24" s="267"/>
      <c r="I24" s="325" t="s">
        <v>89</v>
      </c>
      <c r="J24" s="42"/>
      <c r="K24" s="42"/>
      <c r="L24" s="42"/>
      <c r="M24" s="42"/>
      <c r="N24" s="42"/>
      <c r="O24" s="42"/>
    </row>
    <row r="25" spans="1:15" ht="12.75" customHeight="1">
      <c r="A25" s="132" t="s">
        <v>23</v>
      </c>
      <c r="B25" s="325" t="s">
        <v>444</v>
      </c>
      <c r="C25" s="41">
        <f>'1.sz.mell.összevont mérl.'!C80</f>
        <v>146899276.5</v>
      </c>
      <c r="D25" s="268">
        <f>'1.sz.mell.összevont mérl.'!D80</f>
        <v>3150000</v>
      </c>
      <c r="E25" s="268">
        <f>'1.sz.mell.összevont mérl.'!E80</f>
        <v>20794</v>
      </c>
      <c r="F25" s="268">
        <f>'1.sz.mell.összevont mérl.'!F80</f>
        <v>2721215</v>
      </c>
      <c r="G25" s="268">
        <f>'1.sz.mell.összevont mérl.'!G80</f>
        <v>52318</v>
      </c>
      <c r="H25" s="267">
        <f>SUM(C25:G25)</f>
        <v>152843603.5</v>
      </c>
      <c r="I25" s="324" t="s">
        <v>122</v>
      </c>
      <c r="J25" s="42"/>
      <c r="K25" s="42"/>
      <c r="L25" s="42"/>
      <c r="M25" s="42"/>
      <c r="N25" s="42"/>
      <c r="O25" s="42"/>
    </row>
    <row r="26" spans="1:15" ht="12.75" customHeight="1">
      <c r="A26" s="132" t="s">
        <v>24</v>
      </c>
      <c r="B26" s="325" t="s">
        <v>445</v>
      </c>
      <c r="C26" s="133">
        <f>+C27+C28</f>
        <v>0</v>
      </c>
      <c r="D26" s="269"/>
      <c r="E26" s="269"/>
      <c r="F26" s="269"/>
      <c r="G26" s="269"/>
      <c r="H26" s="269"/>
      <c r="I26" s="325" t="s">
        <v>452</v>
      </c>
      <c r="J26" s="42"/>
      <c r="K26" s="42"/>
      <c r="L26" s="42"/>
      <c r="M26" s="42"/>
      <c r="N26" s="42"/>
      <c r="O26" s="42"/>
    </row>
    <row r="27" spans="1:15" ht="12.75" customHeight="1">
      <c r="A27" s="129" t="s">
        <v>25</v>
      </c>
      <c r="B27" s="324" t="s">
        <v>446</v>
      </c>
      <c r="C27" s="107"/>
      <c r="D27" s="268"/>
      <c r="E27" s="268"/>
      <c r="F27" s="268"/>
      <c r="G27" s="268"/>
      <c r="H27" s="268"/>
      <c r="I27" s="317" t="s">
        <v>454</v>
      </c>
      <c r="J27" s="112"/>
      <c r="K27" s="112">
        <v>3813413</v>
      </c>
      <c r="L27" s="112"/>
      <c r="M27" s="112"/>
      <c r="N27" s="112"/>
      <c r="O27" s="108">
        <f>SUM(J27:N27)</f>
        <v>3813413</v>
      </c>
    </row>
    <row r="28" spans="1:15" ht="12.75" customHeight="1" thickBot="1">
      <c r="A28" s="132" t="s">
        <v>26</v>
      </c>
      <c r="B28" s="326" t="s">
        <v>131</v>
      </c>
      <c r="C28" s="41"/>
      <c r="D28" s="267"/>
      <c r="E28" s="267"/>
      <c r="F28" s="267"/>
      <c r="G28" s="267"/>
      <c r="H28" s="267"/>
      <c r="I28" s="320" t="s">
        <v>343</v>
      </c>
      <c r="J28" s="42">
        <f>'1.sz.mell.összevont mérl.'!C141</f>
        <v>146899277</v>
      </c>
      <c r="K28" s="42">
        <f>'1.sz.mell.összevont mérl.'!D141</f>
        <v>3150000</v>
      </c>
      <c r="L28" s="42">
        <f>'1.sz.mell.összevont mérl.'!E141</f>
        <v>20794</v>
      </c>
      <c r="M28" s="42">
        <f>'1.sz.mell.összevont mérl.'!F141</f>
        <v>2721215</v>
      </c>
      <c r="N28" s="42">
        <f>'1.sz.mell.összevont mérl.'!G141</f>
        <v>52318</v>
      </c>
      <c r="O28" s="108">
        <f>SUM(J28:N28)</f>
        <v>152843604</v>
      </c>
    </row>
    <row r="29" spans="1:15" ht="24.75" customHeight="1" thickBot="1">
      <c r="A29" s="128" t="s">
        <v>27</v>
      </c>
      <c r="B29" s="323" t="s">
        <v>447</v>
      </c>
      <c r="C29" s="106">
        <f aca="true" t="shared" si="4" ref="C29:H29">+C21+C26</f>
        <v>146899276.5</v>
      </c>
      <c r="D29" s="106">
        <f t="shared" si="4"/>
        <v>50241773</v>
      </c>
      <c r="E29" s="106">
        <f t="shared" si="4"/>
        <v>20794</v>
      </c>
      <c r="F29" s="106">
        <f t="shared" si="4"/>
        <v>2721215</v>
      </c>
      <c r="G29" s="106">
        <f t="shared" si="4"/>
        <v>52318</v>
      </c>
      <c r="H29" s="106">
        <f t="shared" si="4"/>
        <v>199935376.5</v>
      </c>
      <c r="I29" s="323" t="s">
        <v>453</v>
      </c>
      <c r="J29" s="111">
        <f aca="true" t="shared" si="5" ref="J29:O29">SUM(J21:J28)</f>
        <v>146899277</v>
      </c>
      <c r="K29" s="111">
        <f t="shared" si="5"/>
        <v>6963413</v>
      </c>
      <c r="L29" s="111">
        <f t="shared" si="5"/>
        <v>20794</v>
      </c>
      <c r="M29" s="111">
        <f t="shared" si="5"/>
        <v>2721215</v>
      </c>
      <c r="N29" s="111">
        <f t="shared" si="5"/>
        <v>52318</v>
      </c>
      <c r="O29" s="111">
        <f t="shared" si="5"/>
        <v>156657017</v>
      </c>
    </row>
    <row r="30" spans="1:15" ht="13.5" thickBot="1">
      <c r="A30" s="128" t="s">
        <v>28</v>
      </c>
      <c r="B30" s="327" t="s">
        <v>296</v>
      </c>
      <c r="C30" s="135">
        <f aca="true" t="shared" si="6" ref="C30:H30">+C20+C29</f>
        <v>442648300.5</v>
      </c>
      <c r="D30" s="135">
        <f t="shared" si="6"/>
        <v>51196960</v>
      </c>
      <c r="E30" s="135">
        <f t="shared" si="6"/>
        <v>5242804</v>
      </c>
      <c r="F30" s="135">
        <f t="shared" si="6"/>
        <v>11595773</v>
      </c>
      <c r="G30" s="135">
        <f t="shared" si="6"/>
        <v>4512574</v>
      </c>
      <c r="H30" s="135">
        <f t="shared" si="6"/>
        <v>515196411.5</v>
      </c>
      <c r="I30" s="327" t="s">
        <v>436</v>
      </c>
      <c r="J30" s="135">
        <f aca="true" t="shared" si="7" ref="J30:O30">+J20+J29</f>
        <v>442537800.44</v>
      </c>
      <c r="K30" s="135">
        <f t="shared" si="7"/>
        <v>82932018</v>
      </c>
      <c r="L30" s="135">
        <f t="shared" si="7"/>
        <v>-9867334</v>
      </c>
      <c r="M30" s="135">
        <f t="shared" si="7"/>
        <v>28567772</v>
      </c>
      <c r="N30" s="135">
        <f t="shared" si="7"/>
        <v>20720031</v>
      </c>
      <c r="O30" s="135">
        <f t="shared" si="7"/>
        <v>564890287.44</v>
      </c>
    </row>
    <row r="31" spans="1:15" ht="13.5" thickBot="1">
      <c r="A31" s="128" t="s">
        <v>29</v>
      </c>
      <c r="B31" s="327" t="s">
        <v>90</v>
      </c>
      <c r="C31" s="135" t="str">
        <f aca="true" t="shared" si="8" ref="C31:H31">IF(C20-J20&lt;0,J20-C20,"-")</f>
        <v>-</v>
      </c>
      <c r="D31" s="135">
        <f t="shared" si="8"/>
        <v>75013418</v>
      </c>
      <c r="E31" s="135" t="str">
        <f t="shared" si="8"/>
        <v>-</v>
      </c>
      <c r="F31" s="135">
        <f t="shared" si="8"/>
        <v>16971999</v>
      </c>
      <c r="G31" s="135">
        <f t="shared" si="8"/>
        <v>16207457</v>
      </c>
      <c r="H31" s="135">
        <f t="shared" si="8"/>
        <v>92972235.44</v>
      </c>
      <c r="I31" s="327" t="s">
        <v>91</v>
      </c>
      <c r="J31" s="135">
        <f aca="true" t="shared" si="9" ref="J31:O31">IF(C20-J20&gt;0,C20-J20,"-")</f>
        <v>110500.56000000238</v>
      </c>
      <c r="K31" s="135" t="str">
        <f t="shared" si="9"/>
        <v>-</v>
      </c>
      <c r="L31" s="135">
        <f t="shared" si="9"/>
        <v>15110138</v>
      </c>
      <c r="M31" s="135" t="str">
        <f t="shared" si="9"/>
        <v>-</v>
      </c>
      <c r="N31" s="135" t="str">
        <f t="shared" si="9"/>
        <v>-</v>
      </c>
      <c r="O31" s="135" t="str">
        <f t="shared" si="9"/>
        <v>-</v>
      </c>
    </row>
    <row r="32" spans="1:15" ht="13.5" thickBot="1">
      <c r="A32" s="128" t="s">
        <v>30</v>
      </c>
      <c r="B32" s="327" t="s">
        <v>123</v>
      </c>
      <c r="C32" s="135" t="str">
        <f aca="true" t="shared" si="10" ref="C32:H32">IF(C20+C21-J30&lt;0,J30-(C20+C21),"-")</f>
        <v>-</v>
      </c>
      <c r="D32" s="135">
        <f t="shared" si="10"/>
        <v>31735058</v>
      </c>
      <c r="E32" s="135" t="str">
        <f t="shared" si="10"/>
        <v>-</v>
      </c>
      <c r="F32" s="135">
        <f t="shared" si="10"/>
        <v>16971999</v>
      </c>
      <c r="G32" s="135">
        <f t="shared" si="10"/>
        <v>16207457</v>
      </c>
      <c r="H32" s="135">
        <f t="shared" si="10"/>
        <v>49693875.94000006</v>
      </c>
      <c r="I32" s="327" t="s">
        <v>124</v>
      </c>
      <c r="J32" s="135">
        <f aca="true" t="shared" si="11" ref="J32:O32">IF(C20+C21-J30&gt;0,C20+C21-J30,"-")</f>
        <v>110500.06000000238</v>
      </c>
      <c r="K32" s="135" t="str">
        <f t="shared" si="11"/>
        <v>-</v>
      </c>
      <c r="L32" s="135">
        <f t="shared" si="11"/>
        <v>15110138</v>
      </c>
      <c r="M32" s="135" t="str">
        <f t="shared" si="11"/>
        <v>-</v>
      </c>
      <c r="N32" s="135" t="str">
        <f t="shared" si="11"/>
        <v>-</v>
      </c>
      <c r="O32" s="135" t="str">
        <f t="shared" si="11"/>
        <v>-</v>
      </c>
    </row>
    <row r="33" spans="2:9" ht="18.75">
      <c r="B33" s="343"/>
      <c r="C33" s="343"/>
      <c r="D33" s="343"/>
      <c r="E33" s="343"/>
      <c r="F33" s="343"/>
      <c r="G33" s="343"/>
      <c r="H33" s="343"/>
      <c r="I33" s="343"/>
    </row>
  </sheetData>
  <sheetProtection/>
  <mergeCells count="4">
    <mergeCell ref="A5:A6"/>
    <mergeCell ref="B33:I33"/>
    <mergeCell ref="I1:O1"/>
    <mergeCell ref="I2:O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58" r:id="rId1"/>
  <headerFooter alignWithMargins="0">
    <oddFooter>&amp;L"Módosította a 2/2020.(II.27.) önkormányzati rendelet. Hatályos 2020. (II.28
.) napjától."&amp;C&amp;P/&amp;N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O35"/>
  <sheetViews>
    <sheetView zoomScaleSheetLayoutView="115" workbookViewId="0" topLeftCell="A1">
      <selection activeCell="S82" sqref="S82"/>
    </sheetView>
  </sheetViews>
  <sheetFormatPr defaultColWidth="9.00390625" defaultRowHeight="12.75"/>
  <cols>
    <col min="1" max="1" width="6.875" style="37" customWidth="1"/>
    <col min="2" max="2" width="51.125" style="58" customWidth="1"/>
    <col min="3" max="3" width="13.125" style="37" customWidth="1"/>
    <col min="4" max="7" width="14.125" style="37" customWidth="1"/>
    <col min="8" max="8" width="13.875" style="37" customWidth="1"/>
    <col min="9" max="9" width="50.625" style="37" customWidth="1"/>
    <col min="10" max="10" width="13.125" style="37" bestFit="1" customWidth="1"/>
    <col min="11" max="14" width="15.50390625" style="37" customWidth="1"/>
    <col min="15" max="15" width="14.50390625" style="37" customWidth="1"/>
    <col min="16" max="16384" width="9.375" style="37" customWidth="1"/>
  </cols>
  <sheetData>
    <row r="1" spans="2:15" ht="21.75" customHeight="1">
      <c r="B1" s="37"/>
      <c r="C1" s="300"/>
      <c r="D1" s="300"/>
      <c r="E1" s="300"/>
      <c r="F1" s="300"/>
      <c r="G1" s="300"/>
      <c r="H1" s="300"/>
      <c r="I1" s="344" t="s">
        <v>491</v>
      </c>
      <c r="J1" s="344"/>
      <c r="K1" s="344"/>
      <c r="L1" s="344"/>
      <c r="M1" s="344"/>
      <c r="N1" s="344"/>
      <c r="O1" s="344"/>
    </row>
    <row r="2" spans="2:15" ht="21.75" customHeight="1">
      <c r="B2" s="37"/>
      <c r="C2" s="300"/>
      <c r="D2" s="300"/>
      <c r="E2" s="300"/>
      <c r="F2" s="300"/>
      <c r="G2" s="300"/>
      <c r="H2" s="300"/>
      <c r="I2" s="344"/>
      <c r="J2" s="344"/>
      <c r="K2" s="344"/>
      <c r="L2" s="344"/>
      <c r="M2" s="344"/>
      <c r="N2" s="344"/>
      <c r="O2" s="344"/>
    </row>
    <row r="3" spans="2:15" ht="52.5" customHeight="1">
      <c r="B3" s="113" t="s">
        <v>469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0:15" ht="14.25" thickBot="1">
      <c r="J4" s="115" t="s">
        <v>355</v>
      </c>
      <c r="K4" s="115"/>
      <c r="L4" s="115"/>
      <c r="M4" s="115"/>
      <c r="N4" s="115"/>
      <c r="O4" s="115"/>
    </row>
    <row r="5" spans="1:15" ht="13.5" thickBot="1">
      <c r="A5" s="345" t="s">
        <v>51</v>
      </c>
      <c r="B5" s="116" t="s">
        <v>40</v>
      </c>
      <c r="C5" s="117"/>
      <c r="D5" s="262"/>
      <c r="E5" s="262"/>
      <c r="F5" s="262"/>
      <c r="G5" s="262"/>
      <c r="H5" s="262"/>
      <c r="I5" s="116" t="s">
        <v>41</v>
      </c>
      <c r="J5" s="118"/>
      <c r="K5" s="118"/>
      <c r="L5" s="118"/>
      <c r="M5" s="118"/>
      <c r="N5" s="118"/>
      <c r="O5" s="118"/>
    </row>
    <row r="6" spans="1:15" s="119" customFormat="1" ht="24.75" thickBot="1">
      <c r="A6" s="346"/>
      <c r="B6" s="59" t="s">
        <v>45</v>
      </c>
      <c r="C6" s="28" t="s">
        <v>463</v>
      </c>
      <c r="D6" s="261" t="s">
        <v>426</v>
      </c>
      <c r="E6" s="261" t="s">
        <v>427</v>
      </c>
      <c r="F6" s="261" t="s">
        <v>480</v>
      </c>
      <c r="G6" s="261" t="s">
        <v>481</v>
      </c>
      <c r="H6" s="261" t="s">
        <v>483</v>
      </c>
      <c r="I6" s="59" t="s">
        <v>45</v>
      </c>
      <c r="J6" s="28" t="s">
        <v>463</v>
      </c>
      <c r="K6" s="261" t="s">
        <v>426</v>
      </c>
      <c r="L6" s="261" t="s">
        <v>427</v>
      </c>
      <c r="M6" s="261" t="s">
        <v>480</v>
      </c>
      <c r="N6" s="261" t="s">
        <v>481</v>
      </c>
      <c r="O6" s="261" t="s">
        <v>483</v>
      </c>
    </row>
    <row r="7" spans="1:15" s="119" customFormat="1" ht="13.5" thickBot="1">
      <c r="A7" s="120">
        <v>1</v>
      </c>
      <c r="B7" s="121">
        <v>2</v>
      </c>
      <c r="C7" s="122">
        <v>3</v>
      </c>
      <c r="D7" s="122">
        <v>4</v>
      </c>
      <c r="E7" s="122"/>
      <c r="F7" s="122"/>
      <c r="G7" s="122"/>
      <c r="H7" s="122">
        <v>5</v>
      </c>
      <c r="I7" s="122">
        <v>6</v>
      </c>
      <c r="J7" s="122">
        <v>7</v>
      </c>
      <c r="K7" s="122">
        <v>8</v>
      </c>
      <c r="L7" s="122"/>
      <c r="M7" s="122"/>
      <c r="N7" s="122"/>
      <c r="O7" s="122">
        <v>9</v>
      </c>
    </row>
    <row r="8" spans="1:15" ht="12.75" customHeight="1">
      <c r="A8" s="124" t="s">
        <v>6</v>
      </c>
      <c r="B8" s="125" t="s">
        <v>297</v>
      </c>
      <c r="C8" s="102">
        <f>'1.sz.mell.összevont mérl.'!C22</f>
        <v>0</v>
      </c>
      <c r="D8" s="102">
        <f>'1.sz.mell.összevont mérl.'!D22</f>
        <v>0</v>
      </c>
      <c r="E8" s="102">
        <f>'1.sz.mell.összevont mérl.'!E22</f>
        <v>5895149</v>
      </c>
      <c r="F8" s="102">
        <f>'1.sz.mell.összevont mérl.'!F22</f>
        <v>6948541</v>
      </c>
      <c r="G8" s="102">
        <f>'1.sz.mell.összevont mérl.'!G22</f>
        <v>25242867</v>
      </c>
      <c r="H8" s="102">
        <f>SUM(C8:G8)</f>
        <v>38086557</v>
      </c>
      <c r="I8" s="125" t="s">
        <v>119</v>
      </c>
      <c r="J8" s="108">
        <f>'1.sz.mell.összevont mérl.'!C112</f>
        <v>1968500</v>
      </c>
      <c r="K8" s="108">
        <f>'1.sz.mell.összevont mérl.'!D112</f>
        <v>257084074</v>
      </c>
      <c r="L8" s="108">
        <f>'1.sz.mell.összevont mérl.'!E112</f>
        <v>20095149</v>
      </c>
      <c r="M8" s="108">
        <f>'1.sz.mell.összevont mérl.'!F112</f>
        <v>-8440966</v>
      </c>
      <c r="N8" s="108">
        <f>'1.sz.mell.összevont mérl.'!G112</f>
        <v>8913089</v>
      </c>
      <c r="O8" s="108">
        <f>SUM(J8:N8)</f>
        <v>279619846</v>
      </c>
    </row>
    <row r="9" spans="1:15" ht="12.75">
      <c r="A9" s="126" t="s">
        <v>7</v>
      </c>
      <c r="B9" s="127" t="s">
        <v>298</v>
      </c>
      <c r="C9" s="103"/>
      <c r="D9" s="103">
        <v>293212541</v>
      </c>
      <c r="E9" s="103"/>
      <c r="F9" s="103"/>
      <c r="G9" s="103"/>
      <c r="H9" s="103">
        <v>293212541</v>
      </c>
      <c r="I9" s="127" t="s">
        <v>302</v>
      </c>
      <c r="J9" s="109"/>
      <c r="K9" s="109"/>
      <c r="L9" s="109"/>
      <c r="M9" s="109"/>
      <c r="N9" s="109"/>
      <c r="O9" s="109"/>
    </row>
    <row r="10" spans="1:15" ht="12.75" customHeight="1">
      <c r="A10" s="126" t="s">
        <v>8</v>
      </c>
      <c r="B10" s="127" t="s">
        <v>3</v>
      </c>
      <c r="C10" s="103">
        <f>'1.sz.mell.összevont mérl.'!C47</f>
        <v>0</v>
      </c>
      <c r="D10" s="103">
        <f>'1.sz.mell.összevont mérl.'!D47</f>
        <v>0</v>
      </c>
      <c r="E10" s="103"/>
      <c r="F10" s="103"/>
      <c r="G10" s="103"/>
      <c r="H10" s="103">
        <f>'1.sz.mell.összevont mérl.'!H47</f>
        <v>0</v>
      </c>
      <c r="I10" s="127" t="s">
        <v>108</v>
      </c>
      <c r="J10" s="109">
        <f>'1.sz.mell.összevont mérl.'!C114</f>
        <v>0</v>
      </c>
      <c r="K10" s="109">
        <f>'1.sz.mell.összevont mérl.'!D114</f>
        <v>0</v>
      </c>
      <c r="L10" s="109">
        <f>'1.sz.mell.összevont mérl.'!E114</f>
        <v>0</v>
      </c>
      <c r="M10" s="109">
        <f>'1.sz.mell.összevont mérl.'!F114</f>
        <v>0</v>
      </c>
      <c r="N10" s="109">
        <f>'1.sz.mell.összevont mérl.'!G114</f>
        <v>0</v>
      </c>
      <c r="O10" s="109">
        <f>SUM(J10:N10)</f>
        <v>0</v>
      </c>
    </row>
    <row r="11" spans="1:15" ht="12.75" customHeight="1">
      <c r="A11" s="126" t="s">
        <v>9</v>
      </c>
      <c r="B11" s="127" t="s">
        <v>396</v>
      </c>
      <c r="C11" s="103"/>
      <c r="D11" s="103"/>
      <c r="E11" s="103"/>
      <c r="F11" s="103"/>
      <c r="G11" s="103"/>
      <c r="H11" s="103"/>
      <c r="I11" s="127" t="s">
        <v>303</v>
      </c>
      <c r="J11" s="109"/>
      <c r="K11" s="109"/>
      <c r="L11" s="109"/>
      <c r="M11" s="109"/>
      <c r="N11" s="109"/>
      <c r="O11" s="109"/>
    </row>
    <row r="12" spans="1:15" ht="12.75" customHeight="1">
      <c r="A12" s="126" t="s">
        <v>10</v>
      </c>
      <c r="B12" s="127" t="s">
        <v>299</v>
      </c>
      <c r="C12" s="103"/>
      <c r="D12" s="103"/>
      <c r="E12" s="103"/>
      <c r="F12" s="103"/>
      <c r="G12" s="103"/>
      <c r="H12" s="103"/>
      <c r="I12" s="127" t="s">
        <v>121</v>
      </c>
      <c r="J12" s="109">
        <v>7410000</v>
      </c>
      <c r="K12" s="109">
        <f>'1.sz.mell.összevont mérl.'!D116</f>
        <v>7648138</v>
      </c>
      <c r="L12" s="109">
        <f>'1.sz.mell.összevont mérl.'!E116</f>
        <v>0</v>
      </c>
      <c r="M12" s="109">
        <f>'1.sz.mell.összevont mérl.'!F116</f>
        <v>-1650188</v>
      </c>
      <c r="N12" s="109">
        <f>'1.sz.mell.összevont mérl.'!G116</f>
        <v>122321</v>
      </c>
      <c r="O12" s="109">
        <f>SUM(J12:N12)</f>
        <v>13530271</v>
      </c>
    </row>
    <row r="13" spans="1:15" ht="12.75" customHeight="1">
      <c r="A13" s="126" t="s">
        <v>11</v>
      </c>
      <c r="B13" s="127" t="s">
        <v>300</v>
      </c>
      <c r="C13" s="104">
        <f>'1.sz.mell.összevont mérl.'!C58</f>
        <v>0</v>
      </c>
      <c r="D13" s="104">
        <f>'1.sz.mell.összevont mérl.'!D58</f>
        <v>0</v>
      </c>
      <c r="E13" s="104">
        <f>'1.sz.mell.összevont mérl.'!E58</f>
        <v>0</v>
      </c>
      <c r="F13" s="104">
        <f>'1.sz.mell.összevont mérl.'!F58</f>
        <v>0</v>
      </c>
      <c r="G13" s="104">
        <f>'1.sz.mell.összevont mérl.'!G58</f>
        <v>0</v>
      </c>
      <c r="H13" s="104">
        <f>'1.sz.mell.összevont mérl.'!H58</f>
        <v>0</v>
      </c>
      <c r="I13" s="32"/>
      <c r="J13" s="109"/>
      <c r="K13" s="109"/>
      <c r="L13" s="109"/>
      <c r="M13" s="109"/>
      <c r="N13" s="109"/>
      <c r="O13" s="109"/>
    </row>
    <row r="14" spans="1:15" ht="12.75" customHeight="1">
      <c r="A14" s="126" t="s">
        <v>12</v>
      </c>
      <c r="B14" s="32"/>
      <c r="C14" s="103"/>
      <c r="D14" s="264"/>
      <c r="E14" s="264"/>
      <c r="F14" s="264"/>
      <c r="G14" s="264"/>
      <c r="H14" s="264"/>
      <c r="I14" s="32"/>
      <c r="J14" s="109"/>
      <c r="K14" s="109"/>
      <c r="L14" s="109"/>
      <c r="M14" s="109"/>
      <c r="N14" s="109"/>
      <c r="O14" s="109"/>
    </row>
    <row r="15" spans="1:15" ht="12.75" customHeight="1">
      <c r="A15" s="126" t="s">
        <v>13</v>
      </c>
      <c r="B15" s="32"/>
      <c r="C15" s="103"/>
      <c r="D15" s="264"/>
      <c r="E15" s="264"/>
      <c r="F15" s="264"/>
      <c r="G15" s="264"/>
      <c r="H15" s="264"/>
      <c r="I15" s="32"/>
      <c r="J15" s="109"/>
      <c r="K15" s="109"/>
      <c r="L15" s="109"/>
      <c r="M15" s="109"/>
      <c r="N15" s="109"/>
      <c r="O15" s="109"/>
    </row>
    <row r="16" spans="1:15" ht="12.75" customHeight="1">
      <c r="A16" s="126" t="s">
        <v>14</v>
      </c>
      <c r="B16" s="32"/>
      <c r="C16" s="41"/>
      <c r="D16" s="271"/>
      <c r="E16" s="271"/>
      <c r="F16" s="271"/>
      <c r="G16" s="271"/>
      <c r="H16" s="271"/>
      <c r="I16" s="32"/>
      <c r="J16" s="109"/>
      <c r="K16" s="109"/>
      <c r="L16" s="109"/>
      <c r="M16" s="109"/>
      <c r="N16" s="109"/>
      <c r="O16" s="109"/>
    </row>
    <row r="17" spans="1:15" ht="12.75">
      <c r="A17" s="126" t="s">
        <v>15</v>
      </c>
      <c r="B17" s="32"/>
      <c r="C17" s="41"/>
      <c r="D17" s="267"/>
      <c r="E17" s="267"/>
      <c r="F17" s="267"/>
      <c r="G17" s="267"/>
      <c r="H17" s="267"/>
      <c r="I17" s="32"/>
      <c r="J17" s="109"/>
      <c r="K17" s="109"/>
      <c r="L17" s="109"/>
      <c r="M17" s="109"/>
      <c r="N17" s="109"/>
      <c r="O17" s="109"/>
    </row>
    <row r="18" spans="1:15" ht="12.75" customHeight="1" thickBot="1">
      <c r="A18" s="165" t="s">
        <v>16</v>
      </c>
      <c r="B18" s="193"/>
      <c r="C18" s="41"/>
      <c r="D18" s="271"/>
      <c r="E18" s="271"/>
      <c r="F18" s="271"/>
      <c r="G18" s="271"/>
      <c r="H18" s="271"/>
      <c r="I18" s="166" t="s">
        <v>425</v>
      </c>
      <c r="J18" s="150"/>
      <c r="K18" s="150"/>
      <c r="L18" s="150">
        <v>910138</v>
      </c>
      <c r="M18" s="150"/>
      <c r="N18" s="150"/>
      <c r="O18" s="109">
        <f>SUM(J18:N18)</f>
        <v>910138</v>
      </c>
    </row>
    <row r="19" spans="1:15" ht="15.75" customHeight="1" thickBot="1">
      <c r="A19" s="128" t="s">
        <v>17</v>
      </c>
      <c r="B19" s="51" t="s">
        <v>311</v>
      </c>
      <c r="C19" s="106">
        <f aca="true" t="shared" si="0" ref="C19:H19">+C8+C10+C11+C13+C14+C15+C16+C17+C18</f>
        <v>0</v>
      </c>
      <c r="D19" s="106">
        <f t="shared" si="0"/>
        <v>0</v>
      </c>
      <c r="E19" s="106">
        <f t="shared" si="0"/>
        <v>5895149</v>
      </c>
      <c r="F19" s="106">
        <f t="shared" si="0"/>
        <v>6948541</v>
      </c>
      <c r="G19" s="106">
        <f t="shared" si="0"/>
        <v>25242867</v>
      </c>
      <c r="H19" s="106">
        <f t="shared" si="0"/>
        <v>38086557</v>
      </c>
      <c r="I19" s="51" t="s">
        <v>312</v>
      </c>
      <c r="J19" s="111">
        <f aca="true" t="shared" si="1" ref="J19:O19">+J8+J10+J12+J13+J14+J15+J16+J17+J18</f>
        <v>9378500</v>
      </c>
      <c r="K19" s="111">
        <f t="shared" si="1"/>
        <v>264732212</v>
      </c>
      <c r="L19" s="111">
        <f t="shared" si="1"/>
        <v>21005287</v>
      </c>
      <c r="M19" s="111">
        <f t="shared" si="1"/>
        <v>-10091154</v>
      </c>
      <c r="N19" s="111">
        <f t="shared" si="1"/>
        <v>9035410</v>
      </c>
      <c r="O19" s="111">
        <f t="shared" si="1"/>
        <v>294060255</v>
      </c>
    </row>
    <row r="20" spans="1:15" ht="12.75" customHeight="1">
      <c r="A20" s="124" t="s">
        <v>18</v>
      </c>
      <c r="B20" s="138" t="s">
        <v>136</v>
      </c>
      <c r="C20" s="145">
        <f>+C21+C22+C23+C24+C25</f>
        <v>0</v>
      </c>
      <c r="D20" s="270">
        <f>SUM(D21:D25)</f>
        <v>264734280</v>
      </c>
      <c r="E20" s="270"/>
      <c r="F20" s="270"/>
      <c r="G20" s="270"/>
      <c r="H20" s="270">
        <f>SUM(H21:H25)</f>
        <v>264734280</v>
      </c>
      <c r="I20" s="131" t="s">
        <v>112</v>
      </c>
      <c r="J20" s="40"/>
      <c r="K20" s="40"/>
      <c r="L20" s="40"/>
      <c r="M20" s="40"/>
      <c r="N20" s="40"/>
      <c r="O20" s="40"/>
    </row>
    <row r="21" spans="1:15" ht="12.75" customHeight="1">
      <c r="A21" s="126" t="s">
        <v>19</v>
      </c>
      <c r="B21" s="139" t="s">
        <v>125</v>
      </c>
      <c r="C21" s="41"/>
      <c r="D21" s="267">
        <f>K33-D19</f>
        <v>264734280</v>
      </c>
      <c r="E21" s="267"/>
      <c r="F21" s="267"/>
      <c r="G21" s="267"/>
      <c r="H21" s="267">
        <f>SUM(C21:E21)</f>
        <v>264734280</v>
      </c>
      <c r="I21" s="131" t="s">
        <v>114</v>
      </c>
      <c r="J21" s="42"/>
      <c r="K21" s="42"/>
      <c r="L21" s="42"/>
      <c r="M21" s="42"/>
      <c r="N21" s="42"/>
      <c r="O21" s="42"/>
    </row>
    <row r="22" spans="1:15" ht="12.75" customHeight="1">
      <c r="A22" s="124" t="s">
        <v>20</v>
      </c>
      <c r="B22" s="139" t="s">
        <v>126</v>
      </c>
      <c r="C22" s="41"/>
      <c r="D22" s="267"/>
      <c r="E22" s="267"/>
      <c r="F22" s="267"/>
      <c r="G22" s="267"/>
      <c r="H22" s="267"/>
      <c r="I22" s="131" t="s">
        <v>88</v>
      </c>
      <c r="J22" s="42"/>
      <c r="K22" s="42"/>
      <c r="L22" s="42"/>
      <c r="M22" s="42"/>
      <c r="N22" s="42"/>
      <c r="O22" s="42"/>
    </row>
    <row r="23" spans="1:15" ht="12.75" customHeight="1">
      <c r="A23" s="126" t="s">
        <v>21</v>
      </c>
      <c r="B23" s="139" t="s">
        <v>127</v>
      </c>
      <c r="C23" s="41"/>
      <c r="D23" s="267"/>
      <c r="E23" s="267"/>
      <c r="F23" s="267"/>
      <c r="G23" s="267"/>
      <c r="H23" s="267"/>
      <c r="I23" s="131" t="s">
        <v>89</v>
      </c>
      <c r="J23" s="42"/>
      <c r="K23" s="42"/>
      <c r="L23" s="42"/>
      <c r="M23" s="42"/>
      <c r="N23" s="42"/>
      <c r="O23" s="42"/>
    </row>
    <row r="24" spans="1:15" ht="12.75" customHeight="1">
      <c r="A24" s="124" t="s">
        <v>22</v>
      </c>
      <c r="B24" s="139" t="s">
        <v>128</v>
      </c>
      <c r="C24" s="41"/>
      <c r="D24" s="268"/>
      <c r="E24" s="268"/>
      <c r="F24" s="268"/>
      <c r="G24" s="268"/>
      <c r="H24" s="268"/>
      <c r="I24" s="130" t="s">
        <v>122</v>
      </c>
      <c r="J24" s="42"/>
      <c r="K24" s="42"/>
      <c r="L24" s="42"/>
      <c r="M24" s="42"/>
      <c r="N24" s="42"/>
      <c r="O24" s="42"/>
    </row>
    <row r="25" spans="1:15" ht="12.75" customHeight="1">
      <c r="A25" s="126" t="s">
        <v>23</v>
      </c>
      <c r="B25" s="140" t="s">
        <v>129</v>
      </c>
      <c r="C25" s="41"/>
      <c r="D25" s="267"/>
      <c r="E25" s="267"/>
      <c r="F25" s="267"/>
      <c r="G25" s="267"/>
      <c r="H25" s="267"/>
      <c r="I25" s="131" t="s">
        <v>115</v>
      </c>
      <c r="J25" s="42"/>
      <c r="K25" s="42"/>
      <c r="L25" s="42"/>
      <c r="M25" s="42"/>
      <c r="N25" s="42"/>
      <c r="O25" s="42"/>
    </row>
    <row r="26" spans="1:15" ht="12.75" customHeight="1">
      <c r="A26" s="124" t="s">
        <v>24</v>
      </c>
      <c r="B26" s="141" t="s">
        <v>130</v>
      </c>
      <c r="C26" s="133">
        <f>+C27+C28+C29+C30+C31</f>
        <v>0</v>
      </c>
      <c r="D26" s="270"/>
      <c r="E26" s="270"/>
      <c r="F26" s="270"/>
      <c r="G26" s="270"/>
      <c r="H26" s="270"/>
      <c r="I26" s="142" t="s">
        <v>113</v>
      </c>
      <c r="J26" s="42"/>
      <c r="K26" s="42"/>
      <c r="L26" s="42"/>
      <c r="M26" s="42"/>
      <c r="N26" s="42"/>
      <c r="O26" s="42"/>
    </row>
    <row r="27" spans="1:15" ht="12.75" customHeight="1">
      <c r="A27" s="126" t="s">
        <v>25</v>
      </c>
      <c r="B27" s="140" t="s">
        <v>131</v>
      </c>
      <c r="C27" s="41">
        <f>'5.1. sz. mell Önkorm'!C66</f>
        <v>0</v>
      </c>
      <c r="D27" s="271"/>
      <c r="E27" s="271"/>
      <c r="F27" s="271"/>
      <c r="G27" s="271"/>
      <c r="H27" s="271"/>
      <c r="I27" s="142" t="s">
        <v>304</v>
      </c>
      <c r="J27" s="42">
        <f>'1.sz.mell.összevont mérl.'!C143</f>
        <v>642000</v>
      </c>
      <c r="K27" s="42">
        <f>'1.sz.mell.összevont mérl.'!D143</f>
        <v>2068</v>
      </c>
      <c r="L27" s="42"/>
      <c r="M27" s="42">
        <v>67696</v>
      </c>
      <c r="N27" s="42">
        <v>67696</v>
      </c>
      <c r="O27" s="109">
        <f>SUM(J27:N27)</f>
        <v>779460</v>
      </c>
    </row>
    <row r="28" spans="1:15" ht="12.75" customHeight="1">
      <c r="A28" s="124" t="s">
        <v>26</v>
      </c>
      <c r="B28" s="140" t="s">
        <v>132</v>
      </c>
      <c r="C28" s="41"/>
      <c r="D28" s="271"/>
      <c r="E28" s="271"/>
      <c r="F28" s="271"/>
      <c r="G28" s="271"/>
      <c r="H28" s="271"/>
      <c r="I28" s="137"/>
      <c r="J28" s="42"/>
      <c r="K28" s="42"/>
      <c r="L28" s="42"/>
      <c r="M28" s="42"/>
      <c r="N28" s="42"/>
      <c r="O28" s="42"/>
    </row>
    <row r="29" spans="1:15" ht="12.75" customHeight="1">
      <c r="A29" s="126" t="s">
        <v>27</v>
      </c>
      <c r="B29" s="139" t="s">
        <v>133</v>
      </c>
      <c r="C29" s="41"/>
      <c r="D29" s="271"/>
      <c r="E29" s="271"/>
      <c r="F29" s="271"/>
      <c r="G29" s="271"/>
      <c r="H29" s="271"/>
      <c r="I29" s="49"/>
      <c r="J29" s="42"/>
      <c r="K29" s="42"/>
      <c r="L29" s="42"/>
      <c r="M29" s="42"/>
      <c r="N29" s="42"/>
      <c r="O29" s="42"/>
    </row>
    <row r="30" spans="1:15" ht="12.75" customHeight="1">
      <c r="A30" s="124" t="s">
        <v>28</v>
      </c>
      <c r="B30" s="143" t="s">
        <v>134</v>
      </c>
      <c r="C30" s="41"/>
      <c r="D30" s="267"/>
      <c r="E30" s="267"/>
      <c r="F30" s="267"/>
      <c r="G30" s="267"/>
      <c r="H30" s="267"/>
      <c r="I30" s="32"/>
      <c r="J30" s="42"/>
      <c r="K30" s="42"/>
      <c r="L30" s="42"/>
      <c r="M30" s="42"/>
      <c r="N30" s="42"/>
      <c r="O30" s="42"/>
    </row>
    <row r="31" spans="1:15" ht="12.75" customHeight="1" thickBot="1">
      <c r="A31" s="126" t="s">
        <v>29</v>
      </c>
      <c r="B31" s="144" t="s">
        <v>135</v>
      </c>
      <c r="C31" s="41"/>
      <c r="D31" s="271"/>
      <c r="E31" s="271"/>
      <c r="F31" s="271"/>
      <c r="G31" s="271"/>
      <c r="H31" s="271"/>
      <c r="I31" s="49"/>
      <c r="J31" s="42"/>
      <c r="K31" s="42"/>
      <c r="L31" s="42"/>
      <c r="M31" s="42"/>
      <c r="N31" s="42"/>
      <c r="O31" s="42"/>
    </row>
    <row r="32" spans="1:15" ht="21.75" customHeight="1" thickBot="1">
      <c r="A32" s="128" t="s">
        <v>30</v>
      </c>
      <c r="B32" s="51" t="s">
        <v>301</v>
      </c>
      <c r="C32" s="106">
        <f aca="true" t="shared" si="2" ref="C32:H32">+C20+C26</f>
        <v>0</v>
      </c>
      <c r="D32" s="106">
        <f t="shared" si="2"/>
        <v>264734280</v>
      </c>
      <c r="E32" s="106">
        <f t="shared" si="2"/>
        <v>0</v>
      </c>
      <c r="F32" s="106">
        <f t="shared" si="2"/>
        <v>0</v>
      </c>
      <c r="G32" s="106">
        <f t="shared" si="2"/>
        <v>0</v>
      </c>
      <c r="H32" s="106">
        <f t="shared" si="2"/>
        <v>264734280</v>
      </c>
      <c r="I32" s="51" t="s">
        <v>305</v>
      </c>
      <c r="J32" s="111">
        <f aca="true" t="shared" si="3" ref="J32:O32">SUM(J20:J31)</f>
        <v>642000</v>
      </c>
      <c r="K32" s="111">
        <f t="shared" si="3"/>
        <v>2068</v>
      </c>
      <c r="L32" s="111">
        <f t="shared" si="3"/>
        <v>0</v>
      </c>
      <c r="M32" s="111">
        <f t="shared" si="3"/>
        <v>67696</v>
      </c>
      <c r="N32" s="111">
        <f t="shared" si="3"/>
        <v>67696</v>
      </c>
      <c r="O32" s="111">
        <f t="shared" si="3"/>
        <v>779460</v>
      </c>
    </row>
    <row r="33" spans="1:15" ht="18" customHeight="1" thickBot="1">
      <c r="A33" s="128" t="s">
        <v>31</v>
      </c>
      <c r="B33" s="134" t="s">
        <v>306</v>
      </c>
      <c r="C33" s="135">
        <f aca="true" t="shared" si="4" ref="C33:H33">+C19+C32</f>
        <v>0</v>
      </c>
      <c r="D33" s="135">
        <f t="shared" si="4"/>
        <v>264734280</v>
      </c>
      <c r="E33" s="135">
        <f t="shared" si="4"/>
        <v>5895149</v>
      </c>
      <c r="F33" s="135">
        <f t="shared" si="4"/>
        <v>6948541</v>
      </c>
      <c r="G33" s="135">
        <f t="shared" si="4"/>
        <v>25242867</v>
      </c>
      <c r="H33" s="135">
        <f t="shared" si="4"/>
        <v>302820837</v>
      </c>
      <c r="I33" s="134" t="s">
        <v>307</v>
      </c>
      <c r="J33" s="135">
        <f aca="true" t="shared" si="5" ref="J33:O33">+J19+J32</f>
        <v>10020500</v>
      </c>
      <c r="K33" s="135">
        <f t="shared" si="5"/>
        <v>264734280</v>
      </c>
      <c r="L33" s="135">
        <f t="shared" si="5"/>
        <v>21005287</v>
      </c>
      <c r="M33" s="135">
        <f t="shared" si="5"/>
        <v>-10023458</v>
      </c>
      <c r="N33" s="135">
        <f t="shared" si="5"/>
        <v>9103106</v>
      </c>
      <c r="O33" s="135">
        <f t="shared" si="5"/>
        <v>294839715</v>
      </c>
    </row>
    <row r="34" spans="1:15" ht="13.5" thickBot="1">
      <c r="A34" s="128" t="s">
        <v>32</v>
      </c>
      <c r="B34" s="134" t="s">
        <v>90</v>
      </c>
      <c r="C34" s="135">
        <f aca="true" t="shared" si="6" ref="C34:H34">IF(C19-J19&lt;0,J19-C19,"-")</f>
        <v>9378500</v>
      </c>
      <c r="D34" s="135">
        <f t="shared" si="6"/>
        <v>264732212</v>
      </c>
      <c r="E34" s="135">
        <f t="shared" si="6"/>
        <v>15110138</v>
      </c>
      <c r="F34" s="135" t="str">
        <f t="shared" si="6"/>
        <v>-</v>
      </c>
      <c r="G34" s="135" t="str">
        <f t="shared" si="6"/>
        <v>-</v>
      </c>
      <c r="H34" s="135">
        <f t="shared" si="6"/>
        <v>255973698</v>
      </c>
      <c r="I34" s="134" t="s">
        <v>91</v>
      </c>
      <c r="J34" s="135" t="str">
        <f aca="true" t="shared" si="7" ref="J34:O34">IF(C19-J19&gt;0,C19-J19,"-")</f>
        <v>-</v>
      </c>
      <c r="K34" s="135" t="str">
        <f t="shared" si="7"/>
        <v>-</v>
      </c>
      <c r="L34" s="135" t="str">
        <f t="shared" si="7"/>
        <v>-</v>
      </c>
      <c r="M34" s="135">
        <f t="shared" si="7"/>
        <v>17039695</v>
      </c>
      <c r="N34" s="135">
        <f t="shared" si="7"/>
        <v>16207457</v>
      </c>
      <c r="O34" s="135" t="str">
        <f t="shared" si="7"/>
        <v>-</v>
      </c>
    </row>
    <row r="35" spans="1:15" ht="13.5" thickBot="1">
      <c r="A35" s="128" t="s">
        <v>33</v>
      </c>
      <c r="B35" s="134" t="s">
        <v>123</v>
      </c>
      <c r="C35" s="135">
        <f aca="true" t="shared" si="8" ref="C35:H35">IF(C19+C20-J33&lt;0,J33-(C19+C20),"-")</f>
        <v>10020500</v>
      </c>
      <c r="D35" s="135" t="str">
        <f t="shared" si="8"/>
        <v>-</v>
      </c>
      <c r="E35" s="135">
        <f t="shared" si="8"/>
        <v>15110138</v>
      </c>
      <c r="F35" s="135" t="str">
        <f t="shared" si="8"/>
        <v>-</v>
      </c>
      <c r="G35" s="135" t="str">
        <f t="shared" si="8"/>
        <v>-</v>
      </c>
      <c r="H35" s="135" t="str">
        <f t="shared" si="8"/>
        <v>-</v>
      </c>
      <c r="I35" s="134" t="s">
        <v>124</v>
      </c>
      <c r="J35" s="135" t="str">
        <f aca="true" t="shared" si="9" ref="J35:O35">IF(C19+C20-J33&gt;0,C19+C20-J33,"-")</f>
        <v>-</v>
      </c>
      <c r="K35" s="135" t="str">
        <f t="shared" si="9"/>
        <v>-</v>
      </c>
      <c r="L35" s="135" t="str">
        <f t="shared" si="9"/>
        <v>-</v>
      </c>
      <c r="M35" s="135">
        <f t="shared" si="9"/>
        <v>16971999</v>
      </c>
      <c r="N35" s="135">
        <f t="shared" si="9"/>
        <v>16139761</v>
      </c>
      <c r="O35" s="135">
        <f t="shared" si="9"/>
        <v>7981122</v>
      </c>
    </row>
  </sheetData>
  <sheetProtection/>
  <mergeCells count="3">
    <mergeCell ref="A5:A6"/>
    <mergeCell ref="I1:O1"/>
    <mergeCell ref="I2:O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56" r:id="rId1"/>
  <headerFooter alignWithMargins="0">
    <oddFooter>&amp;L"Módosította a 2/2020.(II.27.) önkormányzati rendelet. Hatályos 2020. (II.28
.) napjától."&amp;C&amp;P/&amp;N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K35"/>
  <sheetViews>
    <sheetView workbookViewId="0" topLeftCell="A1">
      <selection activeCell="S82" sqref="S82"/>
    </sheetView>
  </sheetViews>
  <sheetFormatPr defaultColWidth="9.00390625" defaultRowHeight="12.75"/>
  <cols>
    <col min="1" max="1" width="48.00390625" style="30" customWidth="1"/>
    <col min="2" max="2" width="21.00390625" style="29" bestFit="1" customWidth="1"/>
    <col min="3" max="3" width="16.375" style="29" customWidth="1"/>
    <col min="4" max="4" width="18.00390625" style="29" customWidth="1"/>
    <col min="5" max="5" width="16.625" style="29" customWidth="1"/>
    <col min="6" max="6" width="21.00390625" style="29" bestFit="1" customWidth="1"/>
    <col min="7" max="9" width="21.00390625" style="29" customWidth="1"/>
    <col min="10" max="10" width="21.00390625" style="29" bestFit="1" customWidth="1"/>
    <col min="11" max="11" width="18.875" style="37" customWidth="1"/>
    <col min="12" max="13" width="12.875" style="29" customWidth="1"/>
    <col min="14" max="14" width="13.875" style="29" customWidth="1"/>
    <col min="15" max="16384" width="9.375" style="29" customWidth="1"/>
  </cols>
  <sheetData>
    <row r="1" spans="2:11" ht="12.75">
      <c r="B1" s="348" t="s">
        <v>492</v>
      </c>
      <c r="C1" s="348"/>
      <c r="D1" s="348"/>
      <c r="E1" s="348"/>
      <c r="F1" s="348"/>
      <c r="G1" s="348"/>
      <c r="H1" s="348"/>
      <c r="I1" s="348"/>
      <c r="J1" s="348"/>
      <c r="K1" s="348"/>
    </row>
    <row r="2" spans="2:11" ht="12.75"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spans="1:11" ht="37.5" customHeight="1">
      <c r="A3" s="347" t="s">
        <v>462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</row>
    <row r="4" spans="1:11" ht="14.25" thickBot="1">
      <c r="A4" s="58"/>
      <c r="B4" s="37"/>
      <c r="C4" s="37"/>
      <c r="D4" s="37"/>
      <c r="E4" s="37"/>
      <c r="F4" s="37"/>
      <c r="G4" s="37"/>
      <c r="H4" s="37"/>
      <c r="I4" s="37"/>
      <c r="J4" s="37"/>
      <c r="K4" s="33" t="s">
        <v>354</v>
      </c>
    </row>
    <row r="5" spans="1:11" s="31" customFormat="1" ht="44.25" customHeight="1" thickBot="1">
      <c r="A5" s="226" t="s">
        <v>47</v>
      </c>
      <c r="B5" s="227" t="s">
        <v>48</v>
      </c>
      <c r="C5" s="227" t="s">
        <v>49</v>
      </c>
      <c r="D5" s="227" t="s">
        <v>465</v>
      </c>
      <c r="E5" s="28" t="s">
        <v>463</v>
      </c>
      <c r="F5" s="261" t="s">
        <v>426</v>
      </c>
      <c r="G5" s="261" t="s">
        <v>427</v>
      </c>
      <c r="H5" s="261" t="s">
        <v>480</v>
      </c>
      <c r="I5" s="261" t="s">
        <v>481</v>
      </c>
      <c r="J5" s="261" t="s">
        <v>483</v>
      </c>
      <c r="K5" s="228" t="s">
        <v>466</v>
      </c>
    </row>
    <row r="6" spans="1:11" s="37" customFormat="1" ht="12" customHeight="1" thickBot="1">
      <c r="A6" s="34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/>
      <c r="H6" s="35"/>
      <c r="I6" s="35"/>
      <c r="J6" s="35">
        <v>7</v>
      </c>
      <c r="K6" s="36">
        <v>8</v>
      </c>
    </row>
    <row r="7" spans="1:11" ht="18" customHeight="1" thickBot="1">
      <c r="A7" s="246" t="s">
        <v>348</v>
      </c>
      <c r="B7" s="234"/>
      <c r="C7" s="235"/>
      <c r="D7" s="234"/>
      <c r="E7" s="234"/>
      <c r="F7" s="272"/>
      <c r="G7" s="272"/>
      <c r="H7" s="272"/>
      <c r="I7" s="272"/>
      <c r="J7" s="272"/>
      <c r="K7" s="236">
        <f>B7-E7</f>
        <v>0</v>
      </c>
    </row>
    <row r="8" spans="1:11" ht="15.75">
      <c r="A8" s="328" t="s">
        <v>397</v>
      </c>
      <c r="B8" s="329"/>
      <c r="C8" s="330"/>
      <c r="D8" s="329"/>
      <c r="E8" s="329"/>
      <c r="F8" s="331">
        <v>5893970</v>
      </c>
      <c r="G8" s="273">
        <v>-1000000</v>
      </c>
      <c r="H8" s="273"/>
      <c r="I8" s="273"/>
      <c r="J8" s="273">
        <f aca="true" t="shared" si="0" ref="J8:J24">SUM(E8:I8)</f>
        <v>4893970</v>
      </c>
      <c r="K8" s="232"/>
    </row>
    <row r="9" spans="1:11" ht="15.75">
      <c r="A9" s="328" t="s">
        <v>455</v>
      </c>
      <c r="B9" s="328"/>
      <c r="C9" s="330"/>
      <c r="D9" s="329"/>
      <c r="E9" s="329"/>
      <c r="F9" s="331">
        <v>1288336</v>
      </c>
      <c r="G9" s="273"/>
      <c r="H9" s="273">
        <v>-860678</v>
      </c>
      <c r="I9" s="273"/>
      <c r="J9" s="273">
        <f t="shared" si="0"/>
        <v>427658</v>
      </c>
      <c r="K9" s="232"/>
    </row>
    <row r="10" spans="1:11" ht="15.75">
      <c r="A10" s="328" t="s">
        <v>404</v>
      </c>
      <c r="B10" s="331"/>
      <c r="C10" s="330"/>
      <c r="D10" s="329"/>
      <c r="E10" s="329"/>
      <c r="F10" s="331">
        <v>1050000</v>
      </c>
      <c r="G10" s="273">
        <v>6095149</v>
      </c>
      <c r="H10" s="273"/>
      <c r="I10" s="273"/>
      <c r="J10" s="273">
        <f t="shared" si="0"/>
        <v>7145149</v>
      </c>
      <c r="K10" s="232"/>
    </row>
    <row r="11" spans="1:11" ht="15.75">
      <c r="A11" s="328" t="s">
        <v>405</v>
      </c>
      <c r="B11" s="331"/>
      <c r="C11" s="330"/>
      <c r="D11" s="329"/>
      <c r="E11" s="329"/>
      <c r="F11" s="331">
        <v>255000</v>
      </c>
      <c r="G11" s="273"/>
      <c r="H11" s="273"/>
      <c r="I11" s="273"/>
      <c r="J11" s="273">
        <f t="shared" si="0"/>
        <v>255000</v>
      </c>
      <c r="K11" s="232"/>
    </row>
    <row r="12" spans="1:11" ht="15.75">
      <c r="A12" s="328" t="s">
        <v>456</v>
      </c>
      <c r="B12" s="331"/>
      <c r="C12" s="330"/>
      <c r="D12" s="329"/>
      <c r="E12" s="329"/>
      <c r="F12" s="331">
        <v>1386000</v>
      </c>
      <c r="G12" s="273"/>
      <c r="H12" s="273"/>
      <c r="I12" s="273"/>
      <c r="J12" s="273">
        <f t="shared" si="0"/>
        <v>1386000</v>
      </c>
      <c r="K12" s="232"/>
    </row>
    <row r="13" spans="1:11" ht="15.75">
      <c r="A13" s="328" t="s">
        <v>406</v>
      </c>
      <c r="B13" s="331"/>
      <c r="C13" s="330"/>
      <c r="D13" s="329"/>
      <c r="E13" s="329"/>
      <c r="F13" s="331">
        <v>5000141</v>
      </c>
      <c r="G13" s="273"/>
      <c r="H13" s="273">
        <v>-241000</v>
      </c>
      <c r="I13" s="273"/>
      <c r="J13" s="273">
        <f t="shared" si="0"/>
        <v>4759141</v>
      </c>
      <c r="K13" s="232"/>
    </row>
    <row r="14" spans="1:11" ht="15.75">
      <c r="A14" s="328" t="s">
        <v>407</v>
      </c>
      <c r="B14" s="331"/>
      <c r="C14" s="330"/>
      <c r="D14" s="329"/>
      <c r="E14" s="329"/>
      <c r="F14" s="331">
        <v>133474065</v>
      </c>
      <c r="G14" s="273"/>
      <c r="H14" s="273">
        <v>-16652264</v>
      </c>
      <c r="I14" s="273">
        <v>-16422402</v>
      </c>
      <c r="J14" s="273">
        <f t="shared" si="0"/>
        <v>100399399</v>
      </c>
      <c r="K14" s="232"/>
    </row>
    <row r="15" spans="1:11" ht="15.75">
      <c r="A15" s="328" t="s">
        <v>408</v>
      </c>
      <c r="B15" s="331"/>
      <c r="C15" s="330"/>
      <c r="D15" s="329"/>
      <c r="E15" s="329"/>
      <c r="F15" s="331">
        <v>92184688</v>
      </c>
      <c r="G15" s="273"/>
      <c r="H15" s="273"/>
      <c r="I15" s="273"/>
      <c r="J15" s="273">
        <f t="shared" si="0"/>
        <v>92184688</v>
      </c>
      <c r="K15" s="232"/>
    </row>
    <row r="16" spans="1:11" ht="15.75">
      <c r="A16" s="328" t="s">
        <v>409</v>
      </c>
      <c r="B16" s="331"/>
      <c r="C16" s="330"/>
      <c r="D16" s="329"/>
      <c r="E16" s="329"/>
      <c r="F16" s="331">
        <v>16551874</v>
      </c>
      <c r="G16" s="273"/>
      <c r="H16" s="273"/>
      <c r="I16" s="273"/>
      <c r="J16" s="273">
        <f t="shared" si="0"/>
        <v>16551874</v>
      </c>
      <c r="K16" s="232"/>
    </row>
    <row r="17" spans="1:11" ht="15.75">
      <c r="A17" s="328" t="s">
        <v>457</v>
      </c>
      <c r="B17" s="329">
        <v>63500</v>
      </c>
      <c r="C17" s="330" t="s">
        <v>458</v>
      </c>
      <c r="D17" s="329"/>
      <c r="E17" s="329">
        <v>63500</v>
      </c>
      <c r="F17" s="331"/>
      <c r="G17" s="273"/>
      <c r="H17" s="273"/>
      <c r="I17" s="273"/>
      <c r="J17" s="273">
        <f t="shared" si="0"/>
        <v>63500</v>
      </c>
      <c r="K17" s="232"/>
    </row>
    <row r="18" spans="1:11" ht="15.75">
      <c r="A18" s="328" t="s">
        <v>459</v>
      </c>
      <c r="B18" s="329">
        <v>635000</v>
      </c>
      <c r="C18" s="330" t="s">
        <v>458</v>
      </c>
      <c r="D18" s="329"/>
      <c r="E18" s="329">
        <v>635000</v>
      </c>
      <c r="F18" s="331"/>
      <c r="G18" s="273"/>
      <c r="H18" s="273"/>
      <c r="I18" s="273"/>
      <c r="J18" s="273">
        <f t="shared" si="0"/>
        <v>635000</v>
      </c>
      <c r="K18" s="232"/>
    </row>
    <row r="19" spans="1:11" ht="15.75">
      <c r="A19" s="328" t="s">
        <v>477</v>
      </c>
      <c r="B19" s="329"/>
      <c r="C19" s="330"/>
      <c r="D19" s="329"/>
      <c r="E19" s="329"/>
      <c r="F19" s="331"/>
      <c r="G19" s="273"/>
      <c r="H19" s="273">
        <v>3887629</v>
      </c>
      <c r="I19" s="273"/>
      <c r="J19" s="273">
        <f t="shared" si="0"/>
        <v>3887629</v>
      </c>
      <c r="K19" s="232"/>
    </row>
    <row r="20" spans="1:11" ht="15.75">
      <c r="A20" s="328" t="s">
        <v>460</v>
      </c>
      <c r="B20" s="329">
        <v>381000</v>
      </c>
      <c r="C20" s="330" t="s">
        <v>458</v>
      </c>
      <c r="D20" s="329"/>
      <c r="E20" s="329">
        <v>381000</v>
      </c>
      <c r="F20" s="331"/>
      <c r="G20" s="273"/>
      <c r="H20" s="273"/>
      <c r="I20" s="273">
        <v>212000</v>
      </c>
      <c r="J20" s="273">
        <f t="shared" si="0"/>
        <v>593000</v>
      </c>
      <c r="K20" s="232">
        <f>B20-E20</f>
        <v>0</v>
      </c>
    </row>
    <row r="21" spans="1:11" ht="15.75">
      <c r="A21" s="328" t="s">
        <v>479</v>
      </c>
      <c r="B21" s="329"/>
      <c r="C21" s="330" t="s">
        <v>458</v>
      </c>
      <c r="D21" s="329"/>
      <c r="E21" s="329"/>
      <c r="F21" s="331"/>
      <c r="G21" s="273"/>
      <c r="H21" s="273">
        <v>5447640</v>
      </c>
      <c r="I21" s="273">
        <v>14999999</v>
      </c>
      <c r="J21" s="273">
        <f t="shared" si="0"/>
        <v>20447639</v>
      </c>
      <c r="K21" s="232"/>
    </row>
    <row r="22" spans="1:11" ht="15.75">
      <c r="A22" s="328" t="s">
        <v>486</v>
      </c>
      <c r="B22" s="329"/>
      <c r="C22" s="330"/>
      <c r="D22" s="329"/>
      <c r="E22" s="329"/>
      <c r="F22" s="331"/>
      <c r="G22" s="273"/>
      <c r="H22" s="273"/>
      <c r="I22" s="273">
        <v>4991544</v>
      </c>
      <c r="J22" s="273">
        <f t="shared" si="0"/>
        <v>4991544</v>
      </c>
      <c r="K22" s="232"/>
    </row>
    <row r="23" spans="1:11" ht="15.75">
      <c r="A23" s="328" t="s">
        <v>487</v>
      </c>
      <c r="B23" s="329"/>
      <c r="C23" s="330"/>
      <c r="D23" s="329"/>
      <c r="E23" s="329"/>
      <c r="F23" s="331"/>
      <c r="G23" s="273"/>
      <c r="H23" s="273"/>
      <c r="I23" s="273">
        <v>5000000</v>
      </c>
      <c r="J23" s="273">
        <f t="shared" si="0"/>
        <v>5000000</v>
      </c>
      <c r="K23" s="232"/>
    </row>
    <row r="24" spans="1:11" ht="16.5" thickBot="1">
      <c r="A24" s="229" t="s">
        <v>461</v>
      </c>
      <c r="B24" s="230"/>
      <c r="C24" s="231"/>
      <c r="D24" s="230"/>
      <c r="E24" s="230"/>
      <c r="F24" s="273"/>
      <c r="G24" s="273">
        <v>15000000</v>
      </c>
      <c r="H24" s="273"/>
      <c r="I24" s="273"/>
      <c r="J24" s="273">
        <f t="shared" si="0"/>
        <v>15000000</v>
      </c>
      <c r="K24" s="232"/>
    </row>
    <row r="25" spans="1:11" ht="36.75" customHeight="1" thickBot="1">
      <c r="A25" s="240" t="s">
        <v>349</v>
      </c>
      <c r="B25" s="241">
        <f aca="true" t="shared" si="1" ref="B25:K25">SUM(B8:B24)</f>
        <v>1079500</v>
      </c>
      <c r="C25" s="241">
        <f t="shared" si="1"/>
        <v>0</v>
      </c>
      <c r="D25" s="241">
        <f t="shared" si="1"/>
        <v>0</v>
      </c>
      <c r="E25" s="241">
        <f t="shared" si="1"/>
        <v>1079500</v>
      </c>
      <c r="F25" s="241">
        <f t="shared" si="1"/>
        <v>257084074</v>
      </c>
      <c r="G25" s="241">
        <f t="shared" si="1"/>
        <v>20095149</v>
      </c>
      <c r="H25" s="241">
        <f>SUM(H8:H24)</f>
        <v>-8418673</v>
      </c>
      <c r="I25" s="241">
        <f>SUM(I8:I24)</f>
        <v>8781141</v>
      </c>
      <c r="J25" s="241">
        <f t="shared" si="1"/>
        <v>278621191</v>
      </c>
      <c r="K25" s="241">
        <f t="shared" si="1"/>
        <v>0</v>
      </c>
    </row>
    <row r="26" spans="1:11" ht="16.5" thickBot="1">
      <c r="A26" s="246" t="s">
        <v>351</v>
      </c>
      <c r="B26" s="237"/>
      <c r="C26" s="238"/>
      <c r="D26" s="237"/>
      <c r="E26" s="237"/>
      <c r="F26" s="274"/>
      <c r="G26" s="274"/>
      <c r="H26" s="274"/>
      <c r="I26" s="274"/>
      <c r="J26" s="274"/>
      <c r="K26" s="239">
        <f>B26-E26</f>
        <v>0</v>
      </c>
    </row>
    <row r="27" spans="1:11" ht="15.75">
      <c r="A27" s="229" t="s">
        <v>358</v>
      </c>
      <c r="B27" s="230">
        <v>635000</v>
      </c>
      <c r="C27" s="231" t="s">
        <v>410</v>
      </c>
      <c r="D27" s="230"/>
      <c r="E27" s="230">
        <v>635000</v>
      </c>
      <c r="F27" s="273">
        <v>0</v>
      </c>
      <c r="G27" s="273"/>
      <c r="H27" s="273"/>
      <c r="I27" s="273">
        <v>20372</v>
      </c>
      <c r="J27" s="273">
        <f>SUM(E27:I27)</f>
        <v>655372</v>
      </c>
      <c r="K27" s="232">
        <f>B27-E27</f>
        <v>0</v>
      </c>
    </row>
    <row r="28" spans="1:11" ht="15.75">
      <c r="A28" s="229"/>
      <c r="B28" s="230"/>
      <c r="C28" s="231"/>
      <c r="D28" s="230"/>
      <c r="E28" s="230"/>
      <c r="F28" s="273"/>
      <c r="G28" s="273"/>
      <c r="H28" s="273"/>
      <c r="I28" s="273"/>
      <c r="J28" s="273"/>
      <c r="K28" s="232"/>
    </row>
    <row r="29" spans="1:11" ht="16.5" thickBot="1">
      <c r="A29" s="229"/>
      <c r="B29" s="230"/>
      <c r="C29" s="231"/>
      <c r="D29" s="230"/>
      <c r="E29" s="230"/>
      <c r="F29" s="273"/>
      <c r="G29" s="273"/>
      <c r="H29" s="273"/>
      <c r="I29" s="273"/>
      <c r="J29" s="273"/>
      <c r="K29" s="232"/>
    </row>
    <row r="30" spans="1:11" ht="36.75" customHeight="1" thickBot="1">
      <c r="A30" s="240" t="s">
        <v>352</v>
      </c>
      <c r="B30" s="241">
        <f aca="true" t="shared" si="2" ref="B30:K30">SUM(B27:B29)</f>
        <v>635000</v>
      </c>
      <c r="C30" s="247">
        <f t="shared" si="2"/>
        <v>0</v>
      </c>
      <c r="D30" s="241">
        <f t="shared" si="2"/>
        <v>0</v>
      </c>
      <c r="E30" s="241">
        <f t="shared" si="2"/>
        <v>635000</v>
      </c>
      <c r="F30" s="241">
        <f t="shared" si="2"/>
        <v>0</v>
      </c>
      <c r="G30" s="241">
        <f t="shared" si="2"/>
        <v>0</v>
      </c>
      <c r="H30" s="241">
        <f t="shared" si="2"/>
        <v>0</v>
      </c>
      <c r="I30" s="241">
        <f t="shared" si="2"/>
        <v>20372</v>
      </c>
      <c r="J30" s="241">
        <f t="shared" si="2"/>
        <v>655372</v>
      </c>
      <c r="K30" s="241">
        <f t="shared" si="2"/>
        <v>0</v>
      </c>
    </row>
    <row r="31" spans="1:11" ht="16.5" thickBot="1">
      <c r="A31" s="246" t="s">
        <v>341</v>
      </c>
      <c r="B31" s="245"/>
      <c r="C31" s="238"/>
      <c r="D31" s="237"/>
      <c r="E31" s="237"/>
      <c r="F31" s="274"/>
      <c r="G31" s="274"/>
      <c r="H31" s="274"/>
      <c r="I31" s="274"/>
      <c r="J31" s="274"/>
      <c r="K31" s="239">
        <f>B31-E31</f>
        <v>0</v>
      </c>
    </row>
    <row r="32" spans="1:11" ht="15.75">
      <c r="A32" s="229" t="s">
        <v>358</v>
      </c>
      <c r="B32" s="230">
        <v>514000</v>
      </c>
      <c r="C32" s="231" t="s">
        <v>410</v>
      </c>
      <c r="D32" s="230"/>
      <c r="E32" s="230">
        <v>254000</v>
      </c>
      <c r="F32" s="273"/>
      <c r="G32" s="273"/>
      <c r="H32" s="273">
        <v>-22293</v>
      </c>
      <c r="I32" s="273">
        <v>111576</v>
      </c>
      <c r="J32" s="273">
        <f>SUM(E32:I32)</f>
        <v>343283</v>
      </c>
      <c r="K32" s="232"/>
    </row>
    <row r="33" spans="1:11" ht="16.5" thickBot="1">
      <c r="A33" s="229"/>
      <c r="B33" s="230"/>
      <c r="C33" s="231"/>
      <c r="D33" s="230"/>
      <c r="E33" s="230"/>
      <c r="F33" s="273"/>
      <c r="G33" s="273"/>
      <c r="H33" s="273"/>
      <c r="I33" s="273"/>
      <c r="J33" s="273"/>
      <c r="K33" s="232">
        <f>B33-E33</f>
        <v>0</v>
      </c>
    </row>
    <row r="34" spans="1:11" ht="36.75" customHeight="1" thickBot="1">
      <c r="A34" s="240" t="s">
        <v>350</v>
      </c>
      <c r="B34" s="241">
        <v>254000</v>
      </c>
      <c r="C34" s="247">
        <f>SUM(C33:C33)</f>
        <v>0</v>
      </c>
      <c r="D34" s="241">
        <f aca="true" t="shared" si="3" ref="D34:K34">SUM(D32:D33)</f>
        <v>0</v>
      </c>
      <c r="E34" s="241">
        <f t="shared" si="3"/>
        <v>254000</v>
      </c>
      <c r="F34" s="241">
        <f t="shared" si="3"/>
        <v>0</v>
      </c>
      <c r="G34" s="241">
        <f t="shared" si="3"/>
        <v>0</v>
      </c>
      <c r="H34" s="241">
        <f t="shared" si="3"/>
        <v>-22293</v>
      </c>
      <c r="I34" s="241">
        <f t="shared" si="3"/>
        <v>111576</v>
      </c>
      <c r="J34" s="241">
        <f t="shared" si="3"/>
        <v>343283</v>
      </c>
      <c r="K34" s="241">
        <f t="shared" si="3"/>
        <v>0</v>
      </c>
    </row>
    <row r="35" spans="1:11" ht="36.75" customHeight="1" thickBot="1">
      <c r="A35" s="243" t="s">
        <v>353</v>
      </c>
      <c r="B35" s="244">
        <f aca="true" t="shared" si="4" ref="B35:K35">SUM(B34,B30,B25)</f>
        <v>1968500</v>
      </c>
      <c r="C35" s="244">
        <f t="shared" si="4"/>
        <v>0</v>
      </c>
      <c r="D35" s="244">
        <f t="shared" si="4"/>
        <v>0</v>
      </c>
      <c r="E35" s="244">
        <f t="shared" si="4"/>
        <v>1968500</v>
      </c>
      <c r="F35" s="244">
        <f t="shared" si="4"/>
        <v>257084074</v>
      </c>
      <c r="G35" s="244">
        <f t="shared" si="4"/>
        <v>20095149</v>
      </c>
      <c r="H35" s="244">
        <f t="shared" si="4"/>
        <v>-8440966</v>
      </c>
      <c r="I35" s="244">
        <f t="shared" si="4"/>
        <v>8913089</v>
      </c>
      <c r="J35" s="244">
        <f t="shared" si="4"/>
        <v>279619846</v>
      </c>
      <c r="K35" s="244">
        <f t="shared" si="4"/>
        <v>0</v>
      </c>
    </row>
  </sheetData>
  <sheetProtection/>
  <mergeCells count="3">
    <mergeCell ref="A3:K3"/>
    <mergeCell ref="B2:K2"/>
    <mergeCell ref="B1:K1"/>
  </mergeCells>
  <printOptions horizontalCentered="1"/>
  <pageMargins left="0.25" right="0.25" top="0.75" bottom="0.75" header="0.3" footer="0.3"/>
  <pageSetup fitToHeight="1" fitToWidth="1" horizontalDpi="300" verticalDpi="300" orientation="landscape" paperSize="9" scale="59" r:id="rId1"/>
  <headerFooter alignWithMargins="0">
    <oddFooter>&amp;L"Módosította a 2/2020.(II.27.) önkormányzati rendelet. Hatályos 2020. (II.28
.) napjától."&amp;C&amp;P/&amp;N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10"/>
  <sheetViews>
    <sheetView workbookViewId="0" topLeftCell="A1">
      <selection activeCell="S82" sqref="S82"/>
    </sheetView>
  </sheetViews>
  <sheetFormatPr defaultColWidth="9.00390625" defaultRowHeight="12.75"/>
  <cols>
    <col min="1" max="1" width="53.50390625" style="30" customWidth="1"/>
    <col min="2" max="2" width="17.00390625" style="29" customWidth="1"/>
    <col min="3" max="3" width="16.375" style="29" customWidth="1"/>
    <col min="4" max="4" width="18.00390625" style="29" customWidth="1"/>
    <col min="5" max="10" width="16.625" style="29" customWidth="1"/>
    <col min="11" max="11" width="18.875" style="29" customWidth="1"/>
    <col min="12" max="13" width="12.875" style="29" customWidth="1"/>
    <col min="14" max="14" width="13.875" style="29" customWidth="1"/>
    <col min="15" max="16384" width="9.375" style="29" customWidth="1"/>
  </cols>
  <sheetData>
    <row r="1" spans="2:11" ht="25.5" customHeight="1">
      <c r="B1" s="348" t="s">
        <v>493</v>
      </c>
      <c r="C1" s="348"/>
      <c r="D1" s="348"/>
      <c r="E1" s="348"/>
      <c r="F1" s="348"/>
      <c r="G1" s="348"/>
      <c r="H1" s="348"/>
      <c r="I1" s="348"/>
      <c r="J1" s="348"/>
      <c r="K1" s="348"/>
    </row>
    <row r="2" spans="2:11" ht="25.5" customHeight="1"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spans="1:11" ht="64.5" customHeight="1">
      <c r="A3" s="347" t="s">
        <v>464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</row>
    <row r="4" spans="1:11" ht="23.25" customHeight="1" thickBot="1">
      <c r="A4" s="58"/>
      <c r="B4" s="37"/>
      <c r="C4" s="37"/>
      <c r="D4" s="37"/>
      <c r="E4" s="37"/>
      <c r="F4" s="37"/>
      <c r="G4" s="37"/>
      <c r="H4" s="37"/>
      <c r="I4" s="37"/>
      <c r="J4" s="37"/>
      <c r="K4" s="33" t="s">
        <v>354</v>
      </c>
    </row>
    <row r="5" spans="1:11" s="31" customFormat="1" ht="48.75" customHeight="1" thickBot="1">
      <c r="A5" s="226" t="s">
        <v>50</v>
      </c>
      <c r="B5" s="227" t="s">
        <v>48</v>
      </c>
      <c r="C5" s="227" t="s">
        <v>49</v>
      </c>
      <c r="D5" s="227" t="s">
        <v>465</v>
      </c>
      <c r="E5" s="28" t="s">
        <v>463</v>
      </c>
      <c r="F5" s="261" t="s">
        <v>426</v>
      </c>
      <c r="G5" s="261" t="s">
        <v>427</v>
      </c>
      <c r="H5" s="261" t="s">
        <v>480</v>
      </c>
      <c r="I5" s="261" t="s">
        <v>481</v>
      </c>
      <c r="J5" s="261" t="s">
        <v>483</v>
      </c>
      <c r="K5" s="228" t="s">
        <v>466</v>
      </c>
    </row>
    <row r="6" spans="1:11" s="37" customFormat="1" ht="15" customHeight="1" thickBot="1">
      <c r="A6" s="34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/>
      <c r="H6" s="35"/>
      <c r="I6" s="35"/>
      <c r="J6" s="35">
        <v>7</v>
      </c>
      <c r="K6" s="36">
        <v>8</v>
      </c>
    </row>
    <row r="7" spans="1:11" ht="40.5" customHeight="1">
      <c r="A7" s="233"/>
      <c r="B7" s="230"/>
      <c r="C7" s="231"/>
      <c r="D7" s="230"/>
      <c r="E7" s="230"/>
      <c r="F7" s="273"/>
      <c r="G7" s="273"/>
      <c r="H7" s="273"/>
      <c r="I7" s="273"/>
      <c r="J7" s="273"/>
      <c r="K7" s="232"/>
    </row>
    <row r="8" spans="1:11" ht="40.5" customHeight="1">
      <c r="A8" s="229"/>
      <c r="B8" s="230"/>
      <c r="C8" s="231"/>
      <c r="D8" s="230"/>
      <c r="E8" s="230"/>
      <c r="F8" s="273"/>
      <c r="G8" s="273"/>
      <c r="H8" s="273"/>
      <c r="I8" s="273"/>
      <c r="J8" s="273"/>
      <c r="K8" s="232"/>
    </row>
    <row r="9" spans="1:11" ht="40.5" customHeight="1" thickBot="1">
      <c r="A9" s="233"/>
      <c r="B9" s="230"/>
      <c r="C9" s="231"/>
      <c r="D9" s="230"/>
      <c r="E9" s="230"/>
      <c r="F9" s="273"/>
      <c r="G9" s="273"/>
      <c r="H9" s="273"/>
      <c r="I9" s="273"/>
      <c r="J9" s="273">
        <f>SUM(E9:G9)</f>
        <v>0</v>
      </c>
      <c r="K9" s="232"/>
    </row>
    <row r="10" spans="1:11" s="38" customFormat="1" ht="30.75" customHeight="1" thickBot="1">
      <c r="A10" s="223" t="s">
        <v>46</v>
      </c>
      <c r="B10" s="224">
        <f>SUM(B7:B9)</f>
        <v>0</v>
      </c>
      <c r="C10" s="225"/>
      <c r="D10" s="224">
        <f aca="true" t="shared" si="0" ref="D10:K10">SUM(D7:D9)</f>
        <v>0</v>
      </c>
      <c r="E10" s="224">
        <f t="shared" si="0"/>
        <v>0</v>
      </c>
      <c r="F10" s="224">
        <f t="shared" si="0"/>
        <v>0</v>
      </c>
      <c r="G10" s="224">
        <f t="shared" si="0"/>
        <v>0</v>
      </c>
      <c r="H10" s="224"/>
      <c r="I10" s="224"/>
      <c r="J10" s="224">
        <f t="shared" si="0"/>
        <v>0</v>
      </c>
      <c r="K10" s="224">
        <f t="shared" si="0"/>
        <v>0</v>
      </c>
    </row>
  </sheetData>
  <sheetProtection/>
  <mergeCells count="3">
    <mergeCell ref="A3:K3"/>
    <mergeCell ref="B2:K2"/>
    <mergeCell ref="B1:K1"/>
  </mergeCells>
  <printOptions horizontalCentered="1"/>
  <pageMargins left="0.25" right="0.25" top="0.75" bottom="0.75" header="0.3" footer="0.3"/>
  <pageSetup fitToHeight="1" fitToWidth="1" horizontalDpi="300" verticalDpi="300" orientation="landscape" paperSize="9" scale="71" r:id="rId1"/>
  <headerFooter alignWithMargins="0">
    <oddFooter>&amp;L"Módosította a 2/2020.(II.27.) önkormányzati rendelet. Hatályos 2020. (II.28
.) napjától."&amp;C&amp;P/&amp;N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N147"/>
  <sheetViews>
    <sheetView zoomScaleSheetLayoutView="85" workbookViewId="0" topLeftCell="A1">
      <selection activeCell="S82" sqref="S82"/>
    </sheetView>
  </sheetViews>
  <sheetFormatPr defaultColWidth="9.00390625" defaultRowHeight="12.75"/>
  <cols>
    <col min="1" max="1" width="8.125" style="162" customWidth="1"/>
    <col min="2" max="2" width="59.50390625" style="163" customWidth="1"/>
    <col min="3" max="3" width="13.875" style="164" customWidth="1"/>
    <col min="4" max="4" width="12.625" style="164" bestFit="1" customWidth="1"/>
    <col min="5" max="7" width="12.625" style="164" customWidth="1"/>
    <col min="8" max="8" width="13.875" style="164" customWidth="1"/>
    <col min="9" max="10" width="9.375" style="2" customWidth="1"/>
    <col min="11" max="11" width="12.50390625" style="2" bestFit="1" customWidth="1"/>
    <col min="12" max="16384" width="9.375" style="2" customWidth="1"/>
  </cols>
  <sheetData>
    <row r="1" spans="1:8" s="1" customFormat="1" ht="16.5" customHeight="1">
      <c r="A1" s="64"/>
      <c r="B1" s="353" t="s">
        <v>494</v>
      </c>
      <c r="C1" s="353"/>
      <c r="D1" s="353"/>
      <c r="E1" s="353"/>
      <c r="F1" s="353"/>
      <c r="G1" s="353"/>
      <c r="H1" s="353"/>
    </row>
    <row r="2" s="1" customFormat="1" ht="16.5" customHeight="1" thickBot="1">
      <c r="A2" s="64"/>
    </row>
    <row r="3" spans="1:8" s="44" customFormat="1" ht="21" customHeight="1" thickBot="1">
      <c r="A3" s="168" t="s">
        <v>45</v>
      </c>
      <c r="B3" s="146" t="s">
        <v>346</v>
      </c>
      <c r="C3" s="222"/>
      <c r="D3" s="222"/>
      <c r="E3" s="222"/>
      <c r="F3" s="222"/>
      <c r="G3" s="222"/>
      <c r="H3" s="222"/>
    </row>
    <row r="4" spans="1:8" s="282" customFormat="1" ht="24.75" thickBot="1">
      <c r="A4" s="280" t="s">
        <v>116</v>
      </c>
      <c r="B4" s="147" t="s">
        <v>468</v>
      </c>
      <c r="C4" s="281" t="s">
        <v>391</v>
      </c>
      <c r="D4" s="261" t="s">
        <v>426</v>
      </c>
      <c r="E4" s="261" t="s">
        <v>427</v>
      </c>
      <c r="F4" s="261" t="s">
        <v>480</v>
      </c>
      <c r="G4" s="261" t="s">
        <v>481</v>
      </c>
      <c r="H4" s="261" t="s">
        <v>483</v>
      </c>
    </row>
    <row r="5" spans="1:8" s="45" customFormat="1" ht="15.75" customHeight="1" thickBot="1">
      <c r="A5" s="66"/>
      <c r="B5" s="66"/>
      <c r="C5" s="352" t="s">
        <v>354</v>
      </c>
      <c r="D5" s="352"/>
      <c r="E5" s="352"/>
      <c r="F5" s="352"/>
      <c r="G5" s="352"/>
      <c r="H5" s="352"/>
    </row>
    <row r="6" spans="1:8" ht="13.5" thickBot="1">
      <c r="A6" s="169" t="s">
        <v>118</v>
      </c>
      <c r="B6" s="68" t="s">
        <v>38</v>
      </c>
      <c r="C6" s="349" t="s">
        <v>39</v>
      </c>
      <c r="D6" s="350"/>
      <c r="E6" s="350"/>
      <c r="F6" s="350"/>
      <c r="G6" s="350"/>
      <c r="H6" s="351"/>
    </row>
    <row r="7" spans="1:8" s="39" customFormat="1" ht="12.75" customHeight="1" thickBot="1">
      <c r="A7" s="60">
        <v>1</v>
      </c>
      <c r="B7" s="61">
        <v>2</v>
      </c>
      <c r="C7" s="62">
        <v>3</v>
      </c>
      <c r="D7" s="62">
        <v>4</v>
      </c>
      <c r="E7" s="62"/>
      <c r="F7" s="62"/>
      <c r="G7" s="62"/>
      <c r="H7" s="62">
        <v>5</v>
      </c>
    </row>
    <row r="8" spans="1:8" s="39" customFormat="1" ht="15.75" customHeight="1" thickBot="1">
      <c r="A8" s="69"/>
      <c r="B8" s="70" t="s">
        <v>40</v>
      </c>
      <c r="C8" s="148"/>
      <c r="D8" s="148"/>
      <c r="E8" s="148"/>
      <c r="F8" s="148"/>
      <c r="G8" s="148"/>
      <c r="H8" s="148"/>
    </row>
    <row r="9" spans="1:8" s="39" customFormat="1" ht="12" customHeight="1" thickBot="1">
      <c r="A9" s="25" t="s">
        <v>6</v>
      </c>
      <c r="B9" s="19" t="s">
        <v>137</v>
      </c>
      <c r="C9" s="91">
        <f aca="true" t="shared" si="0" ref="C9:H9">+C10+C11+C12+C13+C14+C15</f>
        <v>109427944</v>
      </c>
      <c r="D9" s="91">
        <f t="shared" si="0"/>
        <v>0</v>
      </c>
      <c r="E9" s="91">
        <f t="shared" si="0"/>
        <v>171083</v>
      </c>
      <c r="F9" s="91">
        <f t="shared" si="0"/>
        <v>6955982</v>
      </c>
      <c r="G9" s="91">
        <f t="shared" si="0"/>
        <v>-629664</v>
      </c>
      <c r="H9" s="91">
        <f t="shared" si="0"/>
        <v>115925345</v>
      </c>
    </row>
    <row r="10" spans="1:8" s="46" customFormat="1" ht="12" customHeight="1">
      <c r="A10" s="194" t="s">
        <v>63</v>
      </c>
      <c r="B10" s="178" t="s">
        <v>138</v>
      </c>
      <c r="C10" s="301">
        <v>29798351</v>
      </c>
      <c r="D10" s="94"/>
      <c r="E10" s="94"/>
      <c r="F10" s="94">
        <v>875215</v>
      </c>
      <c r="G10" s="94"/>
      <c r="H10" s="94">
        <f aca="true" t="shared" si="1" ref="H10:H15">SUM(C10:G10)</f>
        <v>30673566</v>
      </c>
    </row>
    <row r="11" spans="1:8" s="47" customFormat="1" ht="12" customHeight="1">
      <c r="A11" s="195" t="s">
        <v>64</v>
      </c>
      <c r="B11" s="179" t="s">
        <v>139</v>
      </c>
      <c r="C11" s="301">
        <v>41484500</v>
      </c>
      <c r="D11" s="94"/>
      <c r="E11" s="94"/>
      <c r="F11" s="94">
        <v>780000</v>
      </c>
      <c r="G11" s="94">
        <v>-78676</v>
      </c>
      <c r="H11" s="94">
        <f t="shared" si="1"/>
        <v>42185824</v>
      </c>
    </row>
    <row r="12" spans="1:8" s="47" customFormat="1" ht="12" customHeight="1">
      <c r="A12" s="195" t="s">
        <v>65</v>
      </c>
      <c r="B12" s="179" t="s">
        <v>140</v>
      </c>
      <c r="C12" s="301">
        <v>35491563</v>
      </c>
      <c r="D12" s="94"/>
      <c r="E12" s="94">
        <v>150289</v>
      </c>
      <c r="F12" s="94">
        <v>2597803</v>
      </c>
      <c r="G12" s="94">
        <v>-620753</v>
      </c>
      <c r="H12" s="94">
        <f t="shared" si="1"/>
        <v>37618902</v>
      </c>
    </row>
    <row r="13" spans="1:8" s="47" customFormat="1" ht="12" customHeight="1">
      <c r="A13" s="195" t="s">
        <v>66</v>
      </c>
      <c r="B13" s="179" t="s">
        <v>141</v>
      </c>
      <c r="C13" s="301">
        <v>2653530</v>
      </c>
      <c r="D13" s="94"/>
      <c r="E13" s="94"/>
      <c r="F13" s="94">
        <v>193964</v>
      </c>
      <c r="G13" s="94">
        <v>17447</v>
      </c>
      <c r="H13" s="94">
        <f t="shared" si="1"/>
        <v>2864941</v>
      </c>
    </row>
    <row r="14" spans="1:8" s="47" customFormat="1" ht="12" customHeight="1">
      <c r="A14" s="195" t="s">
        <v>83</v>
      </c>
      <c r="B14" s="179" t="s">
        <v>142</v>
      </c>
      <c r="C14" s="301"/>
      <c r="D14" s="94"/>
      <c r="E14" s="94"/>
      <c r="F14" s="94"/>
      <c r="G14" s="94"/>
      <c r="H14" s="94">
        <f t="shared" si="1"/>
        <v>0</v>
      </c>
    </row>
    <row r="15" spans="1:8" s="46" customFormat="1" ht="12" customHeight="1" thickBot="1">
      <c r="A15" s="196" t="s">
        <v>67</v>
      </c>
      <c r="B15" s="180" t="s">
        <v>143</v>
      </c>
      <c r="C15" s="94"/>
      <c r="D15" s="94"/>
      <c r="E15" s="94">
        <v>20794</v>
      </c>
      <c r="F15" s="94">
        <v>2509000</v>
      </c>
      <c r="G15" s="94">
        <v>52318</v>
      </c>
      <c r="H15" s="94">
        <f t="shared" si="1"/>
        <v>2582112</v>
      </c>
    </row>
    <row r="16" spans="1:8" s="46" customFormat="1" ht="15" thickBot="1">
      <c r="A16" s="25" t="s">
        <v>7</v>
      </c>
      <c r="B16" s="86" t="s">
        <v>144</v>
      </c>
      <c r="C16" s="91">
        <f aca="true" t="shared" si="2" ref="C16:H16">+C17+C18+C19+C20+C21</f>
        <v>21505000</v>
      </c>
      <c r="D16" s="91">
        <f t="shared" si="2"/>
        <v>0</v>
      </c>
      <c r="E16" s="91">
        <f t="shared" si="2"/>
        <v>0</v>
      </c>
      <c r="F16" s="91">
        <f t="shared" si="2"/>
        <v>418576</v>
      </c>
      <c r="G16" s="91">
        <f t="shared" si="2"/>
        <v>1535600</v>
      </c>
      <c r="H16" s="91">
        <f t="shared" si="2"/>
        <v>23459176</v>
      </c>
    </row>
    <row r="17" spans="1:8" s="46" customFormat="1" ht="12" customHeight="1">
      <c r="A17" s="194" t="s">
        <v>69</v>
      </c>
      <c r="B17" s="178" t="s">
        <v>145</v>
      </c>
      <c r="C17" s="94"/>
      <c r="D17" s="94"/>
      <c r="E17" s="94"/>
      <c r="F17" s="94"/>
      <c r="G17" s="94"/>
      <c r="H17" s="94">
        <f aca="true" t="shared" si="3" ref="H17:H22">SUM(C17:G17)</f>
        <v>0</v>
      </c>
    </row>
    <row r="18" spans="1:8" s="46" customFormat="1" ht="12" customHeight="1">
      <c r="A18" s="195" t="s">
        <v>70</v>
      </c>
      <c r="B18" s="179" t="s">
        <v>146</v>
      </c>
      <c r="C18" s="94"/>
      <c r="D18" s="94"/>
      <c r="E18" s="94"/>
      <c r="F18" s="94"/>
      <c r="G18" s="94"/>
      <c r="H18" s="94">
        <f t="shared" si="3"/>
        <v>0</v>
      </c>
    </row>
    <row r="19" spans="1:8" s="46" customFormat="1" ht="12" customHeight="1">
      <c r="A19" s="195" t="s">
        <v>71</v>
      </c>
      <c r="B19" s="179" t="s">
        <v>335</v>
      </c>
      <c r="C19" s="94"/>
      <c r="D19" s="94"/>
      <c r="E19" s="94"/>
      <c r="F19" s="94"/>
      <c r="G19" s="94"/>
      <c r="H19" s="94">
        <f t="shared" si="3"/>
        <v>0</v>
      </c>
    </row>
    <row r="20" spans="1:8" s="46" customFormat="1" ht="12" customHeight="1">
      <c r="A20" s="195" t="s">
        <v>72</v>
      </c>
      <c r="B20" s="179" t="s">
        <v>336</v>
      </c>
      <c r="C20" s="94"/>
      <c r="D20" s="94"/>
      <c r="E20" s="94"/>
      <c r="F20" s="94"/>
      <c r="G20" s="94"/>
      <c r="H20" s="94">
        <f t="shared" si="3"/>
        <v>0</v>
      </c>
    </row>
    <row r="21" spans="1:8" s="46" customFormat="1" ht="12" customHeight="1">
      <c r="A21" s="195" t="s">
        <v>73</v>
      </c>
      <c r="B21" s="179" t="s">
        <v>147</v>
      </c>
      <c r="C21" s="94">
        <v>21505000</v>
      </c>
      <c r="D21" s="94"/>
      <c r="E21" s="94"/>
      <c r="F21" s="94">
        <v>418576</v>
      </c>
      <c r="G21" s="94">
        <f>'[8]összesítő-onkormanyzat'!$S$53</f>
        <v>1535600</v>
      </c>
      <c r="H21" s="94">
        <f t="shared" si="3"/>
        <v>23459176</v>
      </c>
    </row>
    <row r="22" spans="1:8" s="47" customFormat="1" ht="12" customHeight="1" thickBot="1">
      <c r="A22" s="196" t="s">
        <v>79</v>
      </c>
      <c r="B22" s="180" t="s">
        <v>148</v>
      </c>
      <c r="C22" s="94"/>
      <c r="D22" s="94"/>
      <c r="E22" s="94"/>
      <c r="F22" s="94"/>
      <c r="G22" s="94"/>
      <c r="H22" s="94">
        <f t="shared" si="3"/>
        <v>0</v>
      </c>
    </row>
    <row r="23" spans="1:8" s="47" customFormat="1" ht="15" thickBot="1">
      <c r="A23" s="25" t="s">
        <v>8</v>
      </c>
      <c r="B23" s="19" t="s">
        <v>149</v>
      </c>
      <c r="C23" s="91">
        <f aca="true" t="shared" si="4" ref="C23:H23">+C24+C25+C26+C27+C28</f>
        <v>0</v>
      </c>
      <c r="D23" s="91">
        <f t="shared" si="4"/>
        <v>0</v>
      </c>
      <c r="E23" s="91">
        <f t="shared" si="4"/>
        <v>5895149</v>
      </c>
      <c r="F23" s="91">
        <f t="shared" si="4"/>
        <v>6948541</v>
      </c>
      <c r="G23" s="91">
        <f t="shared" si="4"/>
        <v>25242867</v>
      </c>
      <c r="H23" s="91">
        <f t="shared" si="4"/>
        <v>38086557</v>
      </c>
    </row>
    <row r="24" spans="1:8" s="47" customFormat="1" ht="12" customHeight="1">
      <c r="A24" s="194" t="s">
        <v>52</v>
      </c>
      <c r="B24" s="178" t="s">
        <v>150</v>
      </c>
      <c r="C24" s="94"/>
      <c r="D24" s="94"/>
      <c r="E24" s="94"/>
      <c r="F24" s="94"/>
      <c r="G24" s="94"/>
      <c r="H24" s="94"/>
    </row>
    <row r="25" spans="1:8" s="46" customFormat="1" ht="12" customHeight="1">
      <c r="A25" s="195" t="s">
        <v>53</v>
      </c>
      <c r="B25" s="179" t="s">
        <v>151</v>
      </c>
      <c r="C25" s="94"/>
      <c r="D25" s="94"/>
      <c r="E25" s="94"/>
      <c r="F25" s="94"/>
      <c r="G25" s="94"/>
      <c r="H25" s="94"/>
    </row>
    <row r="26" spans="1:8" s="47" customFormat="1" ht="12" customHeight="1">
      <c r="A26" s="195" t="s">
        <v>54</v>
      </c>
      <c r="B26" s="179" t="s">
        <v>337</v>
      </c>
      <c r="C26" s="94"/>
      <c r="D26" s="94"/>
      <c r="E26" s="94"/>
      <c r="F26" s="94"/>
      <c r="G26" s="94"/>
      <c r="H26" s="94"/>
    </row>
    <row r="27" spans="1:8" s="47" customFormat="1" ht="12" customHeight="1">
      <c r="A27" s="195" t="s">
        <v>55</v>
      </c>
      <c r="B27" s="179" t="s">
        <v>338</v>
      </c>
      <c r="C27" s="94"/>
      <c r="D27" s="94"/>
      <c r="E27" s="94"/>
      <c r="F27" s="94"/>
      <c r="G27" s="94"/>
      <c r="H27" s="94"/>
    </row>
    <row r="28" spans="1:8" s="47" customFormat="1" ht="12" customHeight="1">
      <c r="A28" s="195" t="s">
        <v>92</v>
      </c>
      <c r="B28" s="179" t="s">
        <v>152</v>
      </c>
      <c r="C28" s="94"/>
      <c r="D28" s="94"/>
      <c r="E28" s="94">
        <f>'[4]összesítő-onkormanyzat'!$X$62</f>
        <v>5895149</v>
      </c>
      <c r="F28" s="94">
        <v>6948541</v>
      </c>
      <c r="G28" s="94">
        <f>'[8]összesítő-onkormanyzat'!$W$53</f>
        <v>25242867</v>
      </c>
      <c r="H28" s="94">
        <f>SUM(C28:G28)</f>
        <v>38086557</v>
      </c>
    </row>
    <row r="29" spans="1:8" s="47" customFormat="1" ht="12" customHeight="1" thickBot="1">
      <c r="A29" s="196" t="s">
        <v>93</v>
      </c>
      <c r="B29" s="180" t="s">
        <v>153</v>
      </c>
      <c r="C29" s="94"/>
      <c r="D29" s="94"/>
      <c r="E29" s="94">
        <v>5895149</v>
      </c>
      <c r="F29" s="94">
        <v>3449675</v>
      </c>
      <c r="G29" s="94">
        <v>25030867</v>
      </c>
      <c r="H29" s="94">
        <f>SUM(C29:G29)</f>
        <v>34375691</v>
      </c>
    </row>
    <row r="30" spans="1:8" s="47" customFormat="1" ht="12" customHeight="1" thickBot="1">
      <c r="A30" s="25" t="s">
        <v>94</v>
      </c>
      <c r="B30" s="19" t="s">
        <v>154</v>
      </c>
      <c r="C30" s="97">
        <f aca="true" t="shared" si="5" ref="C30:H30">+C31+C34+C35+C36</f>
        <v>150000000</v>
      </c>
      <c r="D30" s="97">
        <f t="shared" si="5"/>
        <v>0</v>
      </c>
      <c r="E30" s="97">
        <f t="shared" si="5"/>
        <v>5000000</v>
      </c>
      <c r="F30" s="97">
        <f t="shared" si="5"/>
        <v>0</v>
      </c>
      <c r="G30" s="97">
        <f t="shared" si="5"/>
        <v>1000000</v>
      </c>
      <c r="H30" s="97">
        <f t="shared" si="5"/>
        <v>156000000</v>
      </c>
    </row>
    <row r="31" spans="1:8" s="47" customFormat="1" ht="12" customHeight="1">
      <c r="A31" s="194" t="s">
        <v>155</v>
      </c>
      <c r="B31" s="178" t="s">
        <v>161</v>
      </c>
      <c r="C31" s="173">
        <f>SUM(C32:C33)</f>
        <v>143000000</v>
      </c>
      <c r="D31" s="173">
        <f>SUM(D32:D33)</f>
        <v>0</v>
      </c>
      <c r="E31" s="173">
        <f>SUM(E32:E33)</f>
        <v>5000000</v>
      </c>
      <c r="F31" s="173">
        <f>SUM(F32:F33)</f>
        <v>0</v>
      </c>
      <c r="G31" s="173">
        <f>SUM(G32:G33)</f>
        <v>1000000</v>
      </c>
      <c r="H31" s="94">
        <f aca="true" t="shared" si="6" ref="H31:H36">SUM(C31:G31)</f>
        <v>149000000</v>
      </c>
    </row>
    <row r="32" spans="1:8" s="47" customFormat="1" ht="12" customHeight="1">
      <c r="A32" s="195" t="s">
        <v>156</v>
      </c>
      <c r="B32" s="179" t="s">
        <v>162</v>
      </c>
      <c r="C32" s="93">
        <f>'[2]Összesítő'!$D$355</f>
        <v>24800000</v>
      </c>
      <c r="D32" s="93"/>
      <c r="E32" s="94"/>
      <c r="F32" s="94"/>
      <c r="G32" s="94"/>
      <c r="H32" s="94">
        <f t="shared" si="6"/>
        <v>24800000</v>
      </c>
    </row>
    <row r="33" spans="1:8" s="47" customFormat="1" ht="12" customHeight="1">
      <c r="A33" s="195" t="s">
        <v>157</v>
      </c>
      <c r="B33" s="179" t="s">
        <v>163</v>
      </c>
      <c r="C33" s="94">
        <f>'[2]Összesítő'!$D$366-'[2]Összesítő'!$D$363</f>
        <v>118200000</v>
      </c>
      <c r="D33" s="94"/>
      <c r="E33" s="94">
        <v>5000000</v>
      </c>
      <c r="F33" s="94"/>
      <c r="G33" s="94">
        <v>1000000</v>
      </c>
      <c r="H33" s="94">
        <f t="shared" si="6"/>
        <v>124200000</v>
      </c>
    </row>
    <row r="34" spans="1:8" s="47" customFormat="1" ht="12" customHeight="1">
      <c r="A34" s="195" t="s">
        <v>158</v>
      </c>
      <c r="B34" s="179" t="s">
        <v>164</v>
      </c>
      <c r="C34" s="94">
        <f>'[2]Összesítő'!$D$363</f>
        <v>7000000</v>
      </c>
      <c r="D34" s="94"/>
      <c r="E34" s="94"/>
      <c r="F34" s="94"/>
      <c r="G34" s="94"/>
      <c r="H34" s="94">
        <f t="shared" si="6"/>
        <v>7000000</v>
      </c>
    </row>
    <row r="35" spans="1:8" s="47" customFormat="1" ht="12" customHeight="1">
      <c r="A35" s="195" t="s">
        <v>159</v>
      </c>
      <c r="B35" s="179" t="s">
        <v>165</v>
      </c>
      <c r="C35" s="94"/>
      <c r="D35" s="94"/>
      <c r="E35" s="94"/>
      <c r="F35" s="94"/>
      <c r="G35" s="94"/>
      <c r="H35" s="94">
        <f t="shared" si="6"/>
        <v>0</v>
      </c>
    </row>
    <row r="36" spans="1:8" s="47" customFormat="1" ht="12" customHeight="1" thickBot="1">
      <c r="A36" s="196" t="s">
        <v>160</v>
      </c>
      <c r="B36" s="180" t="s">
        <v>166</v>
      </c>
      <c r="C36" s="94"/>
      <c r="D36" s="94"/>
      <c r="E36" s="94"/>
      <c r="F36" s="94"/>
      <c r="G36" s="94"/>
      <c r="H36" s="94">
        <f t="shared" si="6"/>
        <v>0</v>
      </c>
    </row>
    <row r="37" spans="1:8" s="47" customFormat="1" ht="12" customHeight="1" thickBot="1">
      <c r="A37" s="25" t="s">
        <v>10</v>
      </c>
      <c r="B37" s="19" t="s">
        <v>167</v>
      </c>
      <c r="C37" s="91">
        <f aca="true" t="shared" si="7" ref="C37:H37">SUM(C38:C47)</f>
        <v>4336080</v>
      </c>
      <c r="D37" s="91">
        <f t="shared" si="7"/>
        <v>0</v>
      </c>
      <c r="E37" s="91">
        <f t="shared" si="7"/>
        <v>0</v>
      </c>
      <c r="F37" s="91">
        <f t="shared" si="7"/>
        <v>1500000</v>
      </c>
      <c r="G37" s="91">
        <f t="shared" si="7"/>
        <v>112371</v>
      </c>
      <c r="H37" s="91">
        <f t="shared" si="7"/>
        <v>5948451</v>
      </c>
    </row>
    <row r="38" spans="1:8" s="47" customFormat="1" ht="12" customHeight="1">
      <c r="A38" s="194" t="s">
        <v>56</v>
      </c>
      <c r="B38" s="178" t="s">
        <v>170</v>
      </c>
      <c r="C38" s="94"/>
      <c r="D38" s="94"/>
      <c r="E38" s="94"/>
      <c r="F38" s="94"/>
      <c r="G38" s="94"/>
      <c r="H38" s="94">
        <f aca="true" t="shared" si="8" ref="H38:H47">SUM(C38:G38)</f>
        <v>0</v>
      </c>
    </row>
    <row r="39" spans="1:8" s="47" customFormat="1" ht="12" customHeight="1">
      <c r="A39" s="195" t="s">
        <v>57</v>
      </c>
      <c r="B39" s="179" t="s">
        <v>171</v>
      </c>
      <c r="C39" s="302">
        <v>1390000</v>
      </c>
      <c r="D39" s="93"/>
      <c r="E39" s="94"/>
      <c r="F39" s="94">
        <v>670000</v>
      </c>
      <c r="G39" s="94"/>
      <c r="H39" s="94">
        <f t="shared" si="8"/>
        <v>2060000</v>
      </c>
    </row>
    <row r="40" spans="1:8" s="47" customFormat="1" ht="12" customHeight="1">
      <c r="A40" s="195" t="s">
        <v>58</v>
      </c>
      <c r="B40" s="179" t="s">
        <v>172</v>
      </c>
      <c r="C40" s="302"/>
      <c r="D40" s="93"/>
      <c r="E40" s="94"/>
      <c r="F40" s="94">
        <v>530000</v>
      </c>
      <c r="G40" s="94">
        <v>90000</v>
      </c>
      <c r="H40" s="94">
        <f t="shared" si="8"/>
        <v>620000</v>
      </c>
    </row>
    <row r="41" spans="1:8" s="47" customFormat="1" ht="12" customHeight="1">
      <c r="A41" s="195" t="s">
        <v>96</v>
      </c>
      <c r="B41" s="179" t="s">
        <v>173</v>
      </c>
      <c r="C41" s="302"/>
      <c r="D41" s="93"/>
      <c r="E41" s="94"/>
      <c r="F41" s="94"/>
      <c r="G41" s="94"/>
      <c r="H41" s="94">
        <f t="shared" si="8"/>
        <v>0</v>
      </c>
    </row>
    <row r="42" spans="1:8" s="47" customFormat="1" ht="12" customHeight="1">
      <c r="A42" s="195" t="s">
        <v>97</v>
      </c>
      <c r="B42" s="179" t="s">
        <v>174</v>
      </c>
      <c r="C42" s="302">
        <v>2000000</v>
      </c>
      <c r="D42" s="93"/>
      <c r="E42" s="94"/>
      <c r="F42" s="94"/>
      <c r="G42" s="94"/>
      <c r="H42" s="94">
        <f t="shared" si="8"/>
        <v>2000000</v>
      </c>
    </row>
    <row r="43" spans="1:8" s="47" customFormat="1" ht="12" customHeight="1">
      <c r="A43" s="195" t="s">
        <v>98</v>
      </c>
      <c r="B43" s="179" t="s">
        <v>175</v>
      </c>
      <c r="C43" s="302">
        <v>577800</v>
      </c>
      <c r="D43" s="93"/>
      <c r="E43" s="94"/>
      <c r="F43" s="94">
        <v>133000</v>
      </c>
      <c r="G43" s="94">
        <v>22371</v>
      </c>
      <c r="H43" s="94">
        <f t="shared" si="8"/>
        <v>733171</v>
      </c>
    </row>
    <row r="44" spans="1:8" s="47" customFormat="1" ht="12" customHeight="1">
      <c r="A44" s="195" t="s">
        <v>99</v>
      </c>
      <c r="B44" s="179" t="s">
        <v>176</v>
      </c>
      <c r="C44" s="302">
        <v>368280.0000000001</v>
      </c>
      <c r="D44" s="93"/>
      <c r="E44" s="94"/>
      <c r="F44" s="94"/>
      <c r="G44" s="94"/>
      <c r="H44" s="94">
        <f t="shared" si="8"/>
        <v>368280.0000000001</v>
      </c>
    </row>
    <row r="45" spans="1:8" s="47" customFormat="1" ht="12" customHeight="1">
      <c r="A45" s="195" t="s">
        <v>100</v>
      </c>
      <c r="B45" s="179" t="s">
        <v>177</v>
      </c>
      <c r="C45" s="302"/>
      <c r="D45" s="93"/>
      <c r="E45" s="94"/>
      <c r="F45" s="94"/>
      <c r="G45" s="94"/>
      <c r="H45" s="94">
        <f t="shared" si="8"/>
        <v>0</v>
      </c>
    </row>
    <row r="46" spans="1:8" s="47" customFormat="1" ht="12" customHeight="1">
      <c r="A46" s="195" t="s">
        <v>168</v>
      </c>
      <c r="B46" s="179" t="s">
        <v>178</v>
      </c>
      <c r="C46" s="96"/>
      <c r="D46" s="96"/>
      <c r="E46" s="219"/>
      <c r="F46" s="219"/>
      <c r="G46" s="219"/>
      <c r="H46" s="94">
        <f t="shared" si="8"/>
        <v>0</v>
      </c>
    </row>
    <row r="47" spans="1:8" s="47" customFormat="1" ht="12" customHeight="1" thickBot="1">
      <c r="A47" s="196" t="s">
        <v>169</v>
      </c>
      <c r="B47" s="180" t="s">
        <v>179</v>
      </c>
      <c r="C47" s="167"/>
      <c r="D47" s="167"/>
      <c r="E47" s="292"/>
      <c r="F47" s="292">
        <v>167000</v>
      </c>
      <c r="G47" s="292"/>
      <c r="H47" s="94">
        <f t="shared" si="8"/>
        <v>167000</v>
      </c>
    </row>
    <row r="48" spans="1:8" s="47" customFormat="1" ht="12" customHeight="1" thickBot="1">
      <c r="A48" s="25" t="s">
        <v>11</v>
      </c>
      <c r="B48" s="19" t="s">
        <v>180</v>
      </c>
      <c r="C48" s="91">
        <f aca="true" t="shared" si="9" ref="C48:H48">SUM(C49:C53)</f>
        <v>0</v>
      </c>
      <c r="D48" s="91">
        <f t="shared" si="9"/>
        <v>0</v>
      </c>
      <c r="E48" s="91">
        <f t="shared" si="9"/>
        <v>0</v>
      </c>
      <c r="F48" s="91">
        <f t="shared" si="9"/>
        <v>0</v>
      </c>
      <c r="G48" s="91">
        <f t="shared" si="9"/>
        <v>0</v>
      </c>
      <c r="H48" s="91">
        <f t="shared" si="9"/>
        <v>0</v>
      </c>
    </row>
    <row r="49" spans="1:8" s="47" customFormat="1" ht="12" customHeight="1">
      <c r="A49" s="194" t="s">
        <v>59</v>
      </c>
      <c r="B49" s="178" t="s">
        <v>184</v>
      </c>
      <c r="C49" s="219"/>
      <c r="D49" s="219"/>
      <c r="E49" s="219"/>
      <c r="F49" s="219"/>
      <c r="G49" s="219"/>
      <c r="H49" s="219"/>
    </row>
    <row r="50" spans="1:8" s="47" customFormat="1" ht="12" customHeight="1">
      <c r="A50" s="195" t="s">
        <v>60</v>
      </c>
      <c r="B50" s="179" t="s">
        <v>185</v>
      </c>
      <c r="C50" s="96"/>
      <c r="D50" s="96"/>
      <c r="E50" s="96"/>
      <c r="F50" s="96"/>
      <c r="G50" s="96"/>
      <c r="H50" s="96"/>
    </row>
    <row r="51" spans="1:8" s="47" customFormat="1" ht="12" customHeight="1">
      <c r="A51" s="195" t="s">
        <v>181</v>
      </c>
      <c r="B51" s="179" t="s">
        <v>186</v>
      </c>
      <c r="C51" s="96"/>
      <c r="D51" s="96"/>
      <c r="E51" s="96"/>
      <c r="F51" s="96"/>
      <c r="G51" s="96"/>
      <c r="H51" s="96"/>
    </row>
    <row r="52" spans="1:8" s="47" customFormat="1" ht="12" customHeight="1">
      <c r="A52" s="195" t="s">
        <v>182</v>
      </c>
      <c r="B52" s="179" t="s">
        <v>187</v>
      </c>
      <c r="C52" s="96"/>
      <c r="D52" s="96"/>
      <c r="E52" s="96"/>
      <c r="F52" s="96"/>
      <c r="G52" s="96"/>
      <c r="H52" s="96"/>
    </row>
    <row r="53" spans="1:8" s="47" customFormat="1" ht="12" customHeight="1" thickBot="1">
      <c r="A53" s="196" t="s">
        <v>183</v>
      </c>
      <c r="B53" s="180" t="s">
        <v>188</v>
      </c>
      <c r="C53" s="167"/>
      <c r="D53" s="167"/>
      <c r="E53" s="167"/>
      <c r="F53" s="167"/>
      <c r="G53" s="167"/>
      <c r="H53" s="167"/>
    </row>
    <row r="54" spans="1:8" s="47" customFormat="1" ht="12" customHeight="1" thickBot="1">
      <c r="A54" s="25" t="s">
        <v>101</v>
      </c>
      <c r="B54" s="19" t="s">
        <v>189</v>
      </c>
      <c r="C54" s="91">
        <f aca="true" t="shared" si="10" ref="C54:H54">SUM(C55:C57)</f>
        <v>4000000</v>
      </c>
      <c r="D54" s="91">
        <f t="shared" si="10"/>
        <v>20000000</v>
      </c>
      <c r="E54" s="91">
        <f t="shared" si="10"/>
        <v>0</v>
      </c>
      <c r="F54" s="91">
        <f t="shared" si="10"/>
        <v>0</v>
      </c>
      <c r="G54" s="91">
        <f t="shared" si="10"/>
        <v>0</v>
      </c>
      <c r="H54" s="91">
        <f t="shared" si="10"/>
        <v>24000000</v>
      </c>
    </row>
    <row r="55" spans="1:8" s="47" customFormat="1" ht="12" customHeight="1">
      <c r="A55" s="194" t="s">
        <v>61</v>
      </c>
      <c r="B55" s="178" t="s">
        <v>190</v>
      </c>
      <c r="C55" s="94"/>
      <c r="D55" s="94"/>
      <c r="E55" s="94"/>
      <c r="F55" s="94"/>
      <c r="G55" s="94"/>
      <c r="H55" s="94"/>
    </row>
    <row r="56" spans="1:8" s="47" customFormat="1" ht="12" customHeight="1">
      <c r="A56" s="195" t="s">
        <v>62</v>
      </c>
      <c r="B56" s="179" t="s">
        <v>411</v>
      </c>
      <c r="C56" s="93">
        <v>4000000</v>
      </c>
      <c r="D56" s="93">
        <v>20000000</v>
      </c>
      <c r="E56" s="93"/>
      <c r="F56" s="94"/>
      <c r="G56" s="94"/>
      <c r="H56" s="94">
        <f>SUM(C56:G56)</f>
        <v>24000000</v>
      </c>
    </row>
    <row r="57" spans="1:8" s="47" customFormat="1" ht="12" customHeight="1">
      <c r="A57" s="195" t="s">
        <v>194</v>
      </c>
      <c r="B57" s="179" t="s">
        <v>192</v>
      </c>
      <c r="C57" s="93"/>
      <c r="D57" s="93"/>
      <c r="E57" s="93"/>
      <c r="F57" s="93"/>
      <c r="G57" s="93"/>
      <c r="H57" s="93"/>
    </row>
    <row r="58" spans="1:8" s="47" customFormat="1" ht="12" customHeight="1" thickBot="1">
      <c r="A58" s="196" t="s">
        <v>195</v>
      </c>
      <c r="B58" s="180" t="s">
        <v>193</v>
      </c>
      <c r="C58" s="95"/>
      <c r="D58" s="95"/>
      <c r="E58" s="95"/>
      <c r="F58" s="95"/>
      <c r="G58" s="95"/>
      <c r="H58" s="95"/>
    </row>
    <row r="59" spans="1:8" s="47" customFormat="1" ht="12" customHeight="1" thickBot="1">
      <c r="A59" s="25" t="s">
        <v>13</v>
      </c>
      <c r="B59" s="86" t="s">
        <v>196</v>
      </c>
      <c r="C59" s="91">
        <f aca="true" t="shared" si="11" ref="C59:H59">SUM(C60:C62)</f>
        <v>0</v>
      </c>
      <c r="D59" s="91">
        <f t="shared" si="11"/>
        <v>0</v>
      </c>
      <c r="E59" s="91">
        <f t="shared" si="11"/>
        <v>0</v>
      </c>
      <c r="F59" s="91">
        <f t="shared" si="11"/>
        <v>0</v>
      </c>
      <c r="G59" s="91">
        <f t="shared" si="11"/>
        <v>0</v>
      </c>
      <c r="H59" s="91">
        <f t="shared" si="11"/>
        <v>0</v>
      </c>
    </row>
    <row r="60" spans="1:8" s="47" customFormat="1" ht="12" customHeight="1">
      <c r="A60" s="194" t="s">
        <v>102</v>
      </c>
      <c r="B60" s="178" t="s">
        <v>198</v>
      </c>
      <c r="C60" s="96"/>
      <c r="D60" s="96"/>
      <c r="E60" s="96"/>
      <c r="F60" s="96"/>
      <c r="G60" s="96"/>
      <c r="H60" s="96"/>
    </row>
    <row r="61" spans="1:8" s="47" customFormat="1" ht="12" customHeight="1">
      <c r="A61" s="195" t="s">
        <v>103</v>
      </c>
      <c r="B61" s="179" t="s">
        <v>339</v>
      </c>
      <c r="C61" s="96"/>
      <c r="D61" s="96"/>
      <c r="E61" s="96"/>
      <c r="F61" s="96"/>
      <c r="G61" s="96"/>
      <c r="H61" s="96"/>
    </row>
    <row r="62" spans="1:8" s="47" customFormat="1" ht="12" customHeight="1">
      <c r="A62" s="195" t="s">
        <v>120</v>
      </c>
      <c r="B62" s="179" t="s">
        <v>199</v>
      </c>
      <c r="C62" s="96"/>
      <c r="D62" s="96"/>
      <c r="E62" s="96"/>
      <c r="F62" s="219"/>
      <c r="G62" s="219"/>
      <c r="H62" s="94">
        <f>SUM(C62:G62)</f>
        <v>0</v>
      </c>
    </row>
    <row r="63" spans="1:8" s="47" customFormat="1" ht="12" customHeight="1" thickBot="1">
      <c r="A63" s="196" t="s">
        <v>197</v>
      </c>
      <c r="B63" s="180" t="s">
        <v>200</v>
      </c>
      <c r="C63" s="96"/>
      <c r="D63" s="96"/>
      <c r="E63" s="96"/>
      <c r="F63" s="96"/>
      <c r="G63" s="96"/>
      <c r="H63" s="96"/>
    </row>
    <row r="64" spans="1:8" s="47" customFormat="1" ht="12" customHeight="1" thickBot="1">
      <c r="A64" s="25" t="s">
        <v>14</v>
      </c>
      <c r="B64" s="19" t="s">
        <v>201</v>
      </c>
      <c r="C64" s="97">
        <f aca="true" t="shared" si="12" ref="C64:H64">+C9+C16+C23+C30+C37+C48+C54+C59</f>
        <v>289269024</v>
      </c>
      <c r="D64" s="97">
        <f t="shared" si="12"/>
        <v>20000000</v>
      </c>
      <c r="E64" s="97">
        <f t="shared" si="12"/>
        <v>11066232</v>
      </c>
      <c r="F64" s="97">
        <f t="shared" si="12"/>
        <v>15823099</v>
      </c>
      <c r="G64" s="97">
        <f t="shared" si="12"/>
        <v>27261174</v>
      </c>
      <c r="H64" s="97">
        <f t="shared" si="12"/>
        <v>363419529</v>
      </c>
    </row>
    <row r="65" spans="1:8" s="47" customFormat="1" ht="12" customHeight="1" thickBot="1">
      <c r="A65" s="197" t="s">
        <v>309</v>
      </c>
      <c r="B65" s="86" t="s">
        <v>203</v>
      </c>
      <c r="C65" s="91">
        <f aca="true" t="shared" si="13" ref="C65:H65">SUM(C66:C68)</f>
        <v>0</v>
      </c>
      <c r="D65" s="91">
        <f t="shared" si="13"/>
        <v>0</v>
      </c>
      <c r="E65" s="91">
        <f t="shared" si="13"/>
        <v>0</v>
      </c>
      <c r="F65" s="91">
        <f t="shared" si="13"/>
        <v>0</v>
      </c>
      <c r="G65" s="91">
        <f t="shared" si="13"/>
        <v>0</v>
      </c>
      <c r="H65" s="91">
        <f t="shared" si="13"/>
        <v>0</v>
      </c>
    </row>
    <row r="66" spans="1:8" s="47" customFormat="1" ht="12" customHeight="1">
      <c r="A66" s="194" t="s">
        <v>236</v>
      </c>
      <c r="B66" s="178" t="s">
        <v>204</v>
      </c>
      <c r="C66" s="96"/>
      <c r="D66" s="96"/>
      <c r="E66" s="96"/>
      <c r="F66" s="96"/>
      <c r="G66" s="96"/>
      <c r="H66" s="96"/>
    </row>
    <row r="67" spans="1:8" s="47" customFormat="1" ht="12" customHeight="1">
      <c r="A67" s="195" t="s">
        <v>245</v>
      </c>
      <c r="B67" s="179" t="s">
        <v>205</v>
      </c>
      <c r="C67" s="96"/>
      <c r="D67" s="96"/>
      <c r="E67" s="96"/>
      <c r="F67" s="96"/>
      <c r="G67" s="96"/>
      <c r="H67" s="96"/>
    </row>
    <row r="68" spans="1:8" s="47" customFormat="1" ht="12" customHeight="1" thickBot="1">
      <c r="A68" s="196" t="s">
        <v>246</v>
      </c>
      <c r="B68" s="182" t="s">
        <v>206</v>
      </c>
      <c r="C68" s="96"/>
      <c r="D68" s="96"/>
      <c r="E68" s="96"/>
      <c r="F68" s="96"/>
      <c r="G68" s="96"/>
      <c r="H68" s="96"/>
    </row>
    <row r="69" spans="1:8" s="47" customFormat="1" ht="12" customHeight="1" thickBot="1">
      <c r="A69" s="197" t="s">
        <v>207</v>
      </c>
      <c r="B69" s="86" t="s">
        <v>208</v>
      </c>
      <c r="C69" s="91">
        <f aca="true" t="shared" si="14" ref="C69:H69">SUM(C70:C73)</f>
        <v>0</v>
      </c>
      <c r="D69" s="91">
        <f t="shared" si="14"/>
        <v>0</v>
      </c>
      <c r="E69" s="91">
        <f t="shared" si="14"/>
        <v>0</v>
      </c>
      <c r="F69" s="91">
        <f t="shared" si="14"/>
        <v>0</v>
      </c>
      <c r="G69" s="91">
        <f t="shared" si="14"/>
        <v>0</v>
      </c>
      <c r="H69" s="91">
        <f t="shared" si="14"/>
        <v>0</v>
      </c>
    </row>
    <row r="70" spans="1:8" s="47" customFormat="1" ht="12" customHeight="1">
      <c r="A70" s="194" t="s">
        <v>84</v>
      </c>
      <c r="B70" s="178" t="s">
        <v>209</v>
      </c>
      <c r="C70" s="96"/>
      <c r="D70" s="96"/>
      <c r="E70" s="96"/>
      <c r="F70" s="96"/>
      <c r="G70" s="96"/>
      <c r="H70" s="96"/>
    </row>
    <row r="71" spans="1:8" s="47" customFormat="1" ht="12" customHeight="1">
      <c r="A71" s="195" t="s">
        <v>85</v>
      </c>
      <c r="B71" s="179" t="s">
        <v>210</v>
      </c>
      <c r="C71" s="96"/>
      <c r="D71" s="96"/>
      <c r="E71" s="96"/>
      <c r="F71" s="96"/>
      <c r="G71" s="96"/>
      <c r="H71" s="96"/>
    </row>
    <row r="72" spans="1:8" s="47" customFormat="1" ht="12" customHeight="1">
      <c r="A72" s="195" t="s">
        <v>237</v>
      </c>
      <c r="B72" s="179" t="s">
        <v>211</v>
      </c>
      <c r="C72" s="96"/>
      <c r="D72" s="96"/>
      <c r="E72" s="96"/>
      <c r="F72" s="96"/>
      <c r="G72" s="96"/>
      <c r="H72" s="96"/>
    </row>
    <row r="73" spans="1:8" s="47" customFormat="1" ht="12" customHeight="1" thickBot="1">
      <c r="A73" s="196" t="s">
        <v>238</v>
      </c>
      <c r="B73" s="180" t="s">
        <v>212</v>
      </c>
      <c r="C73" s="96"/>
      <c r="D73" s="96"/>
      <c r="E73" s="96"/>
      <c r="F73" s="96"/>
      <c r="G73" s="96"/>
      <c r="H73" s="96"/>
    </row>
    <row r="74" spans="1:8" s="47" customFormat="1" ht="12" customHeight="1" thickBot="1">
      <c r="A74" s="197" t="s">
        <v>213</v>
      </c>
      <c r="B74" s="86" t="s">
        <v>214</v>
      </c>
      <c r="C74" s="91">
        <f aca="true" t="shared" si="15" ref="C74:H74">SUM(C75:C76)</f>
        <v>9910000</v>
      </c>
      <c r="D74" s="91">
        <f t="shared" si="15"/>
        <v>322743171</v>
      </c>
      <c r="E74" s="91">
        <f t="shared" si="15"/>
        <v>0</v>
      </c>
      <c r="F74" s="91">
        <f t="shared" si="15"/>
        <v>0</v>
      </c>
      <c r="G74" s="91">
        <f t="shared" si="15"/>
        <v>0</v>
      </c>
      <c r="H74" s="91">
        <f t="shared" si="15"/>
        <v>332653171</v>
      </c>
    </row>
    <row r="75" spans="1:8" s="47" customFormat="1" ht="12" customHeight="1">
      <c r="A75" s="194" t="s">
        <v>239</v>
      </c>
      <c r="B75" s="178" t="s">
        <v>215</v>
      </c>
      <c r="C75" s="303">
        <v>9910000</v>
      </c>
      <c r="D75" s="303">
        <f>'[6]összesítő-onkormanyzat'!$W$55</f>
        <v>322743171</v>
      </c>
      <c r="E75" s="219"/>
      <c r="F75" s="219"/>
      <c r="G75" s="219"/>
      <c r="H75" s="94">
        <f>SUM(C75:G75)</f>
        <v>332653171</v>
      </c>
    </row>
    <row r="76" spans="1:8" s="47" customFormat="1" ht="12" customHeight="1" thickBot="1">
      <c r="A76" s="196" t="s">
        <v>240</v>
      </c>
      <c r="B76" s="180" t="s">
        <v>216</v>
      </c>
      <c r="C76" s="96"/>
      <c r="D76" s="96"/>
      <c r="E76" s="96"/>
      <c r="F76" s="96"/>
      <c r="G76" s="96"/>
      <c r="H76" s="96"/>
    </row>
    <row r="77" spans="1:8" s="46" customFormat="1" ht="12" customHeight="1" thickBot="1">
      <c r="A77" s="197" t="s">
        <v>217</v>
      </c>
      <c r="B77" s="86" t="s">
        <v>218</v>
      </c>
      <c r="C77" s="91">
        <f aca="true" t="shared" si="16" ref="C77:H77">SUM(C78:C80)</f>
        <v>0</v>
      </c>
      <c r="D77" s="91">
        <f t="shared" si="16"/>
        <v>0</v>
      </c>
      <c r="E77" s="91">
        <f t="shared" si="16"/>
        <v>0</v>
      </c>
      <c r="F77" s="91">
        <f t="shared" si="16"/>
        <v>0</v>
      </c>
      <c r="G77" s="91">
        <f t="shared" si="16"/>
        <v>0</v>
      </c>
      <c r="H77" s="91">
        <f t="shared" si="16"/>
        <v>0</v>
      </c>
    </row>
    <row r="78" spans="1:8" s="47" customFormat="1" ht="12" customHeight="1">
      <c r="A78" s="194" t="s">
        <v>241</v>
      </c>
      <c r="B78" s="178" t="s">
        <v>219</v>
      </c>
      <c r="C78" s="96"/>
      <c r="D78" s="96"/>
      <c r="E78" s="96"/>
      <c r="F78" s="96"/>
      <c r="G78" s="96"/>
      <c r="H78" s="96"/>
    </row>
    <row r="79" spans="1:8" s="47" customFormat="1" ht="12" customHeight="1">
      <c r="A79" s="195" t="s">
        <v>242</v>
      </c>
      <c r="B79" s="179" t="s">
        <v>220</v>
      </c>
      <c r="C79" s="96"/>
      <c r="D79" s="96"/>
      <c r="E79" s="96"/>
      <c r="F79" s="96"/>
      <c r="G79" s="96"/>
      <c r="H79" s="96"/>
    </row>
    <row r="80" spans="1:8" s="47" customFormat="1" ht="12" customHeight="1" thickBot="1">
      <c r="A80" s="196" t="s">
        <v>243</v>
      </c>
      <c r="B80" s="180" t="s">
        <v>221</v>
      </c>
      <c r="C80" s="96"/>
      <c r="D80" s="96"/>
      <c r="E80" s="96"/>
      <c r="F80" s="96"/>
      <c r="G80" s="96"/>
      <c r="H80" s="96"/>
    </row>
    <row r="81" spans="1:8" s="47" customFormat="1" ht="12" customHeight="1" thickBot="1">
      <c r="A81" s="197" t="s">
        <v>222</v>
      </c>
      <c r="B81" s="86" t="s">
        <v>244</v>
      </c>
      <c r="C81" s="91">
        <f aca="true" t="shared" si="17" ref="C81:H81">SUM(C82:C85)</f>
        <v>0</v>
      </c>
      <c r="D81" s="91">
        <f t="shared" si="17"/>
        <v>0</v>
      </c>
      <c r="E81" s="91">
        <f t="shared" si="17"/>
        <v>0</v>
      </c>
      <c r="F81" s="91">
        <f t="shared" si="17"/>
        <v>0</v>
      </c>
      <c r="G81" s="91">
        <f t="shared" si="17"/>
        <v>0</v>
      </c>
      <c r="H81" s="91">
        <f t="shared" si="17"/>
        <v>0</v>
      </c>
    </row>
    <row r="82" spans="1:8" s="47" customFormat="1" ht="12" customHeight="1">
      <c r="A82" s="198" t="s">
        <v>223</v>
      </c>
      <c r="B82" s="178" t="s">
        <v>224</v>
      </c>
      <c r="C82" s="96"/>
      <c r="D82" s="96"/>
      <c r="E82" s="96"/>
      <c r="F82" s="96"/>
      <c r="G82" s="96"/>
      <c r="H82" s="96"/>
    </row>
    <row r="83" spans="1:8" s="47" customFormat="1" ht="12" customHeight="1">
      <c r="A83" s="199" t="s">
        <v>225</v>
      </c>
      <c r="B83" s="179" t="s">
        <v>226</v>
      </c>
      <c r="C83" s="96"/>
      <c r="D83" s="96"/>
      <c r="E83" s="96"/>
      <c r="F83" s="96"/>
      <c r="G83" s="96"/>
      <c r="H83" s="96"/>
    </row>
    <row r="84" spans="1:8" s="47" customFormat="1" ht="12" customHeight="1">
      <c r="A84" s="199" t="s">
        <v>227</v>
      </c>
      <c r="B84" s="179" t="s">
        <v>228</v>
      </c>
      <c r="C84" s="96"/>
      <c r="D84" s="96"/>
      <c r="E84" s="96"/>
      <c r="F84" s="96"/>
      <c r="G84" s="96"/>
      <c r="H84" s="96"/>
    </row>
    <row r="85" spans="1:8" s="46" customFormat="1" ht="12" customHeight="1" thickBot="1">
      <c r="A85" s="200" t="s">
        <v>229</v>
      </c>
      <c r="B85" s="180" t="s">
        <v>230</v>
      </c>
      <c r="C85" s="96"/>
      <c r="D85" s="96"/>
      <c r="E85" s="96"/>
      <c r="F85" s="96"/>
      <c r="G85" s="96"/>
      <c r="H85" s="96"/>
    </row>
    <row r="86" spans="1:8" s="46" customFormat="1" ht="12" customHeight="1" thickBot="1">
      <c r="A86" s="197" t="s">
        <v>231</v>
      </c>
      <c r="B86" s="86" t="s">
        <v>232</v>
      </c>
      <c r="C86" s="220"/>
      <c r="D86" s="220"/>
      <c r="E86" s="220"/>
      <c r="F86" s="220"/>
      <c r="G86" s="220"/>
      <c r="H86" s="220"/>
    </row>
    <row r="87" spans="1:8" s="46" customFormat="1" ht="12" customHeight="1" thickBot="1">
      <c r="A87" s="197" t="s">
        <v>233</v>
      </c>
      <c r="B87" s="186" t="s">
        <v>234</v>
      </c>
      <c r="C87" s="97">
        <f aca="true" t="shared" si="18" ref="C87:H87">+C65+C69+C74+C77+C81+C86</f>
        <v>9910000</v>
      </c>
      <c r="D87" s="97">
        <f t="shared" si="18"/>
        <v>322743171</v>
      </c>
      <c r="E87" s="97">
        <f t="shared" si="18"/>
        <v>0</v>
      </c>
      <c r="F87" s="97">
        <f t="shared" si="18"/>
        <v>0</v>
      </c>
      <c r="G87" s="97">
        <f t="shared" si="18"/>
        <v>0</v>
      </c>
      <c r="H87" s="97">
        <f t="shared" si="18"/>
        <v>332653171</v>
      </c>
    </row>
    <row r="88" spans="1:8" s="46" customFormat="1" ht="12" customHeight="1" thickBot="1">
      <c r="A88" s="201" t="s">
        <v>247</v>
      </c>
      <c r="B88" s="188" t="s">
        <v>334</v>
      </c>
      <c r="C88" s="97">
        <f aca="true" t="shared" si="19" ref="C88:H88">+C64+C87</f>
        <v>299179024</v>
      </c>
      <c r="D88" s="97">
        <f t="shared" si="19"/>
        <v>342743171</v>
      </c>
      <c r="E88" s="97">
        <f t="shared" si="19"/>
        <v>11066232</v>
      </c>
      <c r="F88" s="97">
        <f t="shared" si="19"/>
        <v>15823099</v>
      </c>
      <c r="G88" s="97">
        <f t="shared" si="19"/>
        <v>27261174</v>
      </c>
      <c r="H88" s="97">
        <f t="shared" si="19"/>
        <v>696072700</v>
      </c>
    </row>
    <row r="89" spans="1:8" s="47" customFormat="1" ht="15" customHeight="1">
      <c r="A89" s="75"/>
      <c r="B89" s="76"/>
      <c r="C89" s="153"/>
      <c r="D89" s="153"/>
      <c r="E89" s="153"/>
      <c r="F89" s="153"/>
      <c r="G89" s="153"/>
      <c r="H89" s="153"/>
    </row>
    <row r="90" spans="1:8" ht="13.5" thickBot="1">
      <c r="A90" s="202"/>
      <c r="B90" s="78"/>
      <c r="C90" s="154"/>
      <c r="D90" s="154"/>
      <c r="E90" s="154"/>
      <c r="F90" s="154"/>
      <c r="G90" s="154"/>
      <c r="H90" s="154"/>
    </row>
    <row r="91" spans="1:8" s="39" customFormat="1" ht="27" customHeight="1" thickBot="1">
      <c r="A91" s="79"/>
      <c r="B91" s="275" t="s">
        <v>41</v>
      </c>
      <c r="C91" s="283" t="s">
        <v>391</v>
      </c>
      <c r="D91" s="261" t="s">
        <v>426</v>
      </c>
      <c r="E91" s="261" t="s">
        <v>427</v>
      </c>
      <c r="F91" s="261" t="s">
        <v>480</v>
      </c>
      <c r="G91" s="261" t="s">
        <v>481</v>
      </c>
      <c r="H91" s="261" t="s">
        <v>483</v>
      </c>
    </row>
    <row r="92" spans="1:8" s="48" customFormat="1" ht="12" customHeight="1" thickBot="1">
      <c r="A92" s="170" t="s">
        <v>6</v>
      </c>
      <c r="B92" s="24" t="s">
        <v>250</v>
      </c>
      <c r="C92" s="90">
        <f aca="true" t="shared" si="20" ref="C92:H92">SUM(C93:C97)</f>
        <v>141303664.94</v>
      </c>
      <c r="D92" s="90">
        <f t="shared" si="20"/>
        <v>56372542</v>
      </c>
      <c r="E92" s="90">
        <f t="shared" si="20"/>
        <v>1150289</v>
      </c>
      <c r="F92" s="90">
        <f t="shared" si="20"/>
        <v>27229949</v>
      </c>
      <c r="G92" s="90">
        <f t="shared" si="20"/>
        <v>18600985</v>
      </c>
      <c r="H92" s="284">
        <f t="shared" si="20"/>
        <v>244657429.94</v>
      </c>
    </row>
    <row r="93" spans="1:8" ht="12" customHeight="1">
      <c r="A93" s="203" t="s">
        <v>63</v>
      </c>
      <c r="B93" s="8" t="s">
        <v>36</v>
      </c>
      <c r="C93" s="304">
        <v>23453600</v>
      </c>
      <c r="D93" s="304">
        <v>3826057</v>
      </c>
      <c r="E93" s="92">
        <f>'[4]összesítő-onkormanyzat'!$D$62</f>
        <v>125765</v>
      </c>
      <c r="F93" s="92">
        <f>'[7]összesítő-onkormanyzat'!$D$53</f>
        <v>3531439</v>
      </c>
      <c r="G93" s="92">
        <f>'[8]összesítő-onkormanyzat'!$D$53</f>
        <v>3140691</v>
      </c>
      <c r="H93" s="94">
        <f aca="true" t="shared" si="21" ref="H93:H98">SUM(C93:G93)</f>
        <v>34077552</v>
      </c>
    </row>
    <row r="94" spans="1:8" ht="12" customHeight="1">
      <c r="A94" s="195" t="s">
        <v>64</v>
      </c>
      <c r="B94" s="6" t="s">
        <v>104</v>
      </c>
      <c r="C94" s="302">
        <v>4495813</v>
      </c>
      <c r="D94" s="302">
        <v>741475</v>
      </c>
      <c r="E94" s="93">
        <f>'[4]összesítő-onkormanyzat'!$E$62</f>
        <v>24524</v>
      </c>
      <c r="F94" s="93">
        <f>'[7]összesítő-onkormanyzat'!$E$53</f>
        <v>656686</v>
      </c>
      <c r="G94" s="93">
        <f>'[8]összesítő-onkormanyzat'!$E$53</f>
        <v>549700</v>
      </c>
      <c r="H94" s="94">
        <f t="shared" si="21"/>
        <v>6468198</v>
      </c>
    </row>
    <row r="95" spans="1:8" ht="12" customHeight="1">
      <c r="A95" s="195" t="s">
        <v>65</v>
      </c>
      <c r="B95" s="6" t="s">
        <v>82</v>
      </c>
      <c r="C95" s="305">
        <v>46372417.94</v>
      </c>
      <c r="D95" s="305">
        <v>27570718</v>
      </c>
      <c r="E95" s="95">
        <f>'[4]összesítő-onkormanyzat'!$F$62</f>
        <v>1000000</v>
      </c>
      <c r="F95" s="95">
        <f>'[7]összesítő-onkormanyzat'!$F$53</f>
        <v>20694071</v>
      </c>
      <c r="G95" s="95">
        <f>'[8]összesítő-onkormanyzat'!$F$53</f>
        <v>15154094</v>
      </c>
      <c r="H95" s="94">
        <f t="shared" si="21"/>
        <v>110791300.94</v>
      </c>
    </row>
    <row r="96" spans="1:8" ht="12" customHeight="1">
      <c r="A96" s="195" t="s">
        <v>66</v>
      </c>
      <c r="B96" s="9" t="s">
        <v>105</v>
      </c>
      <c r="C96" s="305">
        <v>3000000</v>
      </c>
      <c r="D96" s="305">
        <v>0</v>
      </c>
      <c r="E96" s="95">
        <f>'[3]összesítő-onkormanyzat'!$G$62</f>
        <v>0</v>
      </c>
      <c r="F96" s="95">
        <f>'[7]összesítő-onkormanyzat'!$G$53</f>
        <v>243500</v>
      </c>
      <c r="G96" s="95">
        <f>'[8]összesítő-onkormanyzat'!$G$53</f>
        <v>-243500</v>
      </c>
      <c r="H96" s="94">
        <f t="shared" si="21"/>
        <v>3000000</v>
      </c>
    </row>
    <row r="97" spans="1:8" ht="12" customHeight="1">
      <c r="A97" s="195" t="s">
        <v>74</v>
      </c>
      <c r="B97" s="17" t="s">
        <v>106</v>
      </c>
      <c r="C97" s="95">
        <f>SUM(C98:C107)</f>
        <v>63981834</v>
      </c>
      <c r="D97" s="289">
        <f>SUM(D98:D107)</f>
        <v>24234292</v>
      </c>
      <c r="E97" s="289">
        <f>SUM(E98:E107)</f>
        <v>0</v>
      </c>
      <c r="F97" s="289">
        <f>SUM(F98:F107)</f>
        <v>2104253</v>
      </c>
      <c r="G97" s="289">
        <f>SUM(G98:G107)</f>
        <v>0</v>
      </c>
      <c r="H97" s="94">
        <f t="shared" si="21"/>
        <v>90320379</v>
      </c>
    </row>
    <row r="98" spans="1:8" ht="12" customHeight="1">
      <c r="A98" s="195" t="s">
        <v>67</v>
      </c>
      <c r="B98" s="6" t="s">
        <v>471</v>
      </c>
      <c r="C98" s="305"/>
      <c r="D98" s="301">
        <v>794292</v>
      </c>
      <c r="E98" s="94"/>
      <c r="F98" s="94"/>
      <c r="G98" s="94"/>
      <c r="H98" s="94">
        <f t="shared" si="21"/>
        <v>794292</v>
      </c>
    </row>
    <row r="99" spans="1:8" ht="12" customHeight="1">
      <c r="A99" s="195" t="s">
        <v>68</v>
      </c>
      <c r="B99" s="6" t="s">
        <v>472</v>
      </c>
      <c r="C99" s="305"/>
      <c r="D99" s="305"/>
      <c r="E99" s="95"/>
      <c r="F99" s="95"/>
      <c r="G99" s="95"/>
      <c r="H99" s="95"/>
    </row>
    <row r="100" spans="1:8" ht="12.75">
      <c r="A100" s="195" t="s">
        <v>75</v>
      </c>
      <c r="B100" s="6" t="s">
        <v>473</v>
      </c>
      <c r="C100" s="305"/>
      <c r="D100" s="305"/>
      <c r="E100" s="95"/>
      <c r="F100" s="95"/>
      <c r="G100" s="95"/>
      <c r="H100" s="95"/>
    </row>
    <row r="101" spans="1:8" ht="12.75">
      <c r="A101" s="195" t="s">
        <v>76</v>
      </c>
      <c r="B101" s="6" t="s">
        <v>254</v>
      </c>
      <c r="C101" s="305"/>
      <c r="D101" s="305"/>
      <c r="E101" s="95"/>
      <c r="F101" s="95"/>
      <c r="G101" s="95"/>
      <c r="H101" s="95"/>
    </row>
    <row r="102" spans="1:8" ht="12" customHeight="1">
      <c r="A102" s="195" t="s">
        <v>77</v>
      </c>
      <c r="B102" s="6" t="s">
        <v>255</v>
      </c>
      <c r="C102" s="305">
        <v>6481834</v>
      </c>
      <c r="D102" s="305">
        <v>1300000</v>
      </c>
      <c r="E102" s="95"/>
      <c r="F102" s="95"/>
      <c r="G102" s="95"/>
      <c r="H102" s="95">
        <f>SUM(C102:G102)</f>
        <v>7781834</v>
      </c>
    </row>
    <row r="103" spans="1:8" ht="12" customHeight="1">
      <c r="A103" s="195" t="s">
        <v>78</v>
      </c>
      <c r="B103" s="6" t="s">
        <v>256</v>
      </c>
      <c r="C103" s="305"/>
      <c r="D103" s="305"/>
      <c r="E103" s="95"/>
      <c r="F103" s="95"/>
      <c r="G103" s="95"/>
      <c r="H103" s="95"/>
    </row>
    <row r="104" spans="1:8" ht="12.75">
      <c r="A104" s="195" t="s">
        <v>80</v>
      </c>
      <c r="B104" s="6" t="s">
        <v>257</v>
      </c>
      <c r="C104" s="305"/>
      <c r="D104" s="305"/>
      <c r="E104" s="95"/>
      <c r="F104" s="95"/>
      <c r="G104" s="95"/>
      <c r="H104" s="95">
        <f>SUM(C104:G104)</f>
        <v>0</v>
      </c>
    </row>
    <row r="105" spans="1:8" ht="12" customHeight="1">
      <c r="A105" s="204" t="s">
        <v>107</v>
      </c>
      <c r="B105" s="6" t="s">
        <v>258</v>
      </c>
      <c r="C105" s="305"/>
      <c r="D105" s="305"/>
      <c r="E105" s="95"/>
      <c r="F105" s="95"/>
      <c r="G105" s="95"/>
      <c r="H105" s="95"/>
    </row>
    <row r="106" spans="1:8" ht="12" customHeight="1">
      <c r="A106" s="195" t="s">
        <v>248</v>
      </c>
      <c r="B106" s="6" t="s">
        <v>259</v>
      </c>
      <c r="C106" s="305"/>
      <c r="D106" s="305"/>
      <c r="E106" s="95"/>
      <c r="F106" s="95"/>
      <c r="G106" s="95"/>
      <c r="H106" s="95"/>
    </row>
    <row r="107" spans="1:8" ht="12" customHeight="1" thickBot="1">
      <c r="A107" s="205" t="s">
        <v>249</v>
      </c>
      <c r="B107" s="6" t="s">
        <v>260</v>
      </c>
      <c r="C107" s="306">
        <v>57500000</v>
      </c>
      <c r="D107" s="306">
        <v>22140000</v>
      </c>
      <c r="E107" s="99"/>
      <c r="F107" s="95">
        <f>'[7]összesítő-onkormanyzat'!$M$53</f>
        <v>2104253</v>
      </c>
      <c r="G107" s="95">
        <f>'[8]összesítő-onkormanyzat'!$M$53</f>
        <v>0</v>
      </c>
      <c r="H107" s="99">
        <f>SUM(C107:G107)</f>
        <v>81744253</v>
      </c>
    </row>
    <row r="108" spans="1:8" ht="12" customHeight="1" thickBot="1">
      <c r="A108" s="25" t="s">
        <v>7</v>
      </c>
      <c r="B108" s="23" t="s">
        <v>261</v>
      </c>
      <c r="C108" s="91">
        <f aca="true" t="shared" si="22" ref="C108:H108">+C109+C111+C113</f>
        <v>8489500</v>
      </c>
      <c r="D108" s="91">
        <f t="shared" si="22"/>
        <v>264732212</v>
      </c>
      <c r="E108" s="91">
        <f t="shared" si="22"/>
        <v>20095149</v>
      </c>
      <c r="F108" s="91">
        <f t="shared" si="22"/>
        <v>-10068861</v>
      </c>
      <c r="G108" s="91">
        <f t="shared" si="22"/>
        <v>8903462</v>
      </c>
      <c r="H108" s="91">
        <f t="shared" si="22"/>
        <v>292151462</v>
      </c>
    </row>
    <row r="109" spans="1:8" ht="12" customHeight="1">
      <c r="A109" s="194" t="s">
        <v>69</v>
      </c>
      <c r="B109" s="6" t="s">
        <v>119</v>
      </c>
      <c r="C109" s="301">
        <v>1079500</v>
      </c>
      <c r="D109" s="301">
        <f>'[6]összesítő-onkormanyzat'!$H$55</f>
        <v>257084074</v>
      </c>
      <c r="E109" s="92">
        <f>'[4]összesítő-onkormanyzat'!$H$62</f>
        <v>20095149</v>
      </c>
      <c r="F109" s="92">
        <f>'[7]összesítő-onkormanyzat'!$H$53</f>
        <v>-8418673</v>
      </c>
      <c r="G109" s="94">
        <f>'[8]összesítő-onkormanyzat'!$H$53</f>
        <v>8781141</v>
      </c>
      <c r="H109" s="94">
        <f>SUM(C109:G109)</f>
        <v>278621191</v>
      </c>
    </row>
    <row r="110" spans="1:8" ht="12" customHeight="1">
      <c r="A110" s="194" t="s">
        <v>70</v>
      </c>
      <c r="B110" s="10" t="s">
        <v>265</v>
      </c>
      <c r="C110" s="94"/>
      <c r="D110" s="94"/>
      <c r="E110" s="94"/>
      <c r="F110" s="94"/>
      <c r="G110" s="94"/>
      <c r="H110" s="94"/>
    </row>
    <row r="111" spans="1:8" ht="12" customHeight="1">
      <c r="A111" s="194" t="s">
        <v>71</v>
      </c>
      <c r="B111" s="10" t="s">
        <v>108</v>
      </c>
      <c r="C111" s="93"/>
      <c r="D111" s="95"/>
      <c r="E111" s="248"/>
      <c r="F111" s="248"/>
      <c r="G111" s="248"/>
      <c r="H111" s="94">
        <f>SUM(C111:G111)</f>
        <v>0</v>
      </c>
    </row>
    <row r="112" spans="1:8" ht="12" customHeight="1">
      <c r="A112" s="194" t="s">
        <v>72</v>
      </c>
      <c r="B112" s="10" t="s">
        <v>266</v>
      </c>
      <c r="C112" s="84"/>
      <c r="D112" s="84"/>
      <c r="E112" s="84"/>
      <c r="F112" s="84"/>
      <c r="G112" s="84"/>
      <c r="H112" s="84"/>
    </row>
    <row r="113" spans="1:8" ht="12" customHeight="1">
      <c r="A113" s="194" t="s">
        <v>73</v>
      </c>
      <c r="B113" s="88" t="s">
        <v>121</v>
      </c>
      <c r="C113" s="84">
        <f aca="true" t="shared" si="23" ref="C113:H113">SUM(C114:C121)</f>
        <v>7410000</v>
      </c>
      <c r="D113" s="84">
        <f t="shared" si="23"/>
        <v>7648138</v>
      </c>
      <c r="E113" s="84">
        <f t="shared" si="23"/>
        <v>0</v>
      </c>
      <c r="F113" s="84">
        <f t="shared" si="23"/>
        <v>-1650188</v>
      </c>
      <c r="G113" s="84">
        <f t="shared" si="23"/>
        <v>122321</v>
      </c>
      <c r="H113" s="84">
        <f t="shared" si="23"/>
        <v>13530271</v>
      </c>
    </row>
    <row r="114" spans="1:8" ht="12" customHeight="1">
      <c r="A114" s="194" t="s">
        <v>79</v>
      </c>
      <c r="B114" s="212" t="s">
        <v>474</v>
      </c>
      <c r="C114" s="84"/>
      <c r="D114" s="84"/>
      <c r="E114" s="84"/>
      <c r="F114" s="84"/>
      <c r="G114" s="84"/>
      <c r="H114" s="84"/>
    </row>
    <row r="115" spans="1:8" ht="12.75">
      <c r="A115" s="194" t="s">
        <v>81</v>
      </c>
      <c r="B115" s="6" t="s">
        <v>271</v>
      </c>
      <c r="C115" s="84"/>
      <c r="D115" s="84"/>
      <c r="E115" s="84"/>
      <c r="F115" s="84"/>
      <c r="G115" s="84"/>
      <c r="H115" s="84"/>
    </row>
    <row r="116" spans="1:8" ht="12.75">
      <c r="A116" s="194" t="s">
        <v>109</v>
      </c>
      <c r="B116" s="6" t="s">
        <v>254</v>
      </c>
      <c r="C116" s="84"/>
      <c r="D116" s="84"/>
      <c r="E116" s="84"/>
      <c r="F116" s="84"/>
      <c r="G116" s="84"/>
      <c r="H116" s="84"/>
    </row>
    <row r="117" spans="1:8" ht="12" customHeight="1">
      <c r="A117" s="194" t="s">
        <v>110</v>
      </c>
      <c r="B117" s="6" t="s">
        <v>270</v>
      </c>
      <c r="C117" s="84"/>
      <c r="D117" s="84"/>
      <c r="E117" s="84"/>
      <c r="F117" s="84"/>
      <c r="G117" s="84"/>
      <c r="H117" s="84"/>
    </row>
    <row r="118" spans="1:8" ht="12" customHeight="1">
      <c r="A118" s="194" t="s">
        <v>111</v>
      </c>
      <c r="B118" s="6" t="s">
        <v>269</v>
      </c>
      <c r="C118" s="84"/>
      <c r="D118" s="84"/>
      <c r="E118" s="84"/>
      <c r="F118" s="84"/>
      <c r="G118" s="84"/>
      <c r="H118" s="84"/>
    </row>
    <row r="119" spans="1:8" ht="12" customHeight="1">
      <c r="A119" s="194" t="s">
        <v>262</v>
      </c>
      <c r="B119" s="6" t="s">
        <v>257</v>
      </c>
      <c r="C119" s="84"/>
      <c r="D119" s="84"/>
      <c r="E119" s="84"/>
      <c r="F119" s="291"/>
      <c r="G119" s="291"/>
      <c r="H119" s="94">
        <f>SUM(C119:G119)</f>
        <v>0</v>
      </c>
    </row>
    <row r="120" spans="1:8" ht="12" customHeight="1" thickBot="1">
      <c r="A120" s="194" t="s">
        <v>263</v>
      </c>
      <c r="B120" s="6" t="s">
        <v>268</v>
      </c>
      <c r="C120" s="84"/>
      <c r="D120" s="84"/>
      <c r="E120" s="84"/>
      <c r="F120" s="84"/>
      <c r="G120" s="84"/>
      <c r="H120" s="84"/>
    </row>
    <row r="121" spans="1:8" ht="12" customHeight="1" thickBot="1">
      <c r="A121" s="204" t="s">
        <v>264</v>
      </c>
      <c r="B121" s="6" t="s">
        <v>267</v>
      </c>
      <c r="C121" s="307">
        <v>7410000</v>
      </c>
      <c r="D121" s="307">
        <v>7648138</v>
      </c>
      <c r="E121" s="293"/>
      <c r="F121" s="92">
        <f>'[7]összesítő-onkormanyzat'!$J$53</f>
        <v>-1650188</v>
      </c>
      <c r="G121" s="94">
        <f>'[8]összesítő-onkormanyzat'!$J$53</f>
        <v>122321</v>
      </c>
      <c r="H121" s="94">
        <f>SUM(C121:G121)</f>
        <v>13530271</v>
      </c>
    </row>
    <row r="122" spans="1:8" ht="12" customHeight="1" thickBot="1">
      <c r="A122" s="25" t="s">
        <v>8</v>
      </c>
      <c r="B122" s="50" t="s">
        <v>272</v>
      </c>
      <c r="C122" s="91">
        <f aca="true" t="shared" si="24" ref="C122:H122">+C123+C124</f>
        <v>1844582</v>
      </c>
      <c r="D122" s="91">
        <f t="shared" si="24"/>
        <v>14672936</v>
      </c>
      <c r="E122" s="91">
        <f t="shared" si="24"/>
        <v>-10200000</v>
      </c>
      <c r="F122" s="91">
        <f t="shared" si="24"/>
        <v>-4126900</v>
      </c>
      <c r="G122" s="91">
        <f t="shared" si="24"/>
        <v>-295591</v>
      </c>
      <c r="H122" s="91">
        <f t="shared" si="24"/>
        <v>1895027</v>
      </c>
    </row>
    <row r="123" spans="1:8" ht="12" customHeight="1">
      <c r="A123" s="194" t="s">
        <v>52</v>
      </c>
      <c r="B123" s="7" t="s">
        <v>43</v>
      </c>
      <c r="C123" s="301">
        <v>1844582</v>
      </c>
      <c r="D123" s="316">
        <v>6277909</v>
      </c>
      <c r="E123" s="94">
        <v>-3700000</v>
      </c>
      <c r="F123" s="94">
        <f>'[7]összesítő-onkormanyzat'!$N$53</f>
        <v>-4126900</v>
      </c>
      <c r="G123" s="94">
        <f>'[8]összesítő-onkormanyzat'!$N$53</f>
        <v>-295591</v>
      </c>
      <c r="H123" s="94">
        <f>SUM(C123:G123)</f>
        <v>0</v>
      </c>
    </row>
    <row r="124" spans="1:8" ht="12" customHeight="1" thickBot="1">
      <c r="A124" s="196" t="s">
        <v>53</v>
      </c>
      <c r="B124" s="10" t="s">
        <v>44</v>
      </c>
      <c r="C124" s="305"/>
      <c r="D124" s="316">
        <v>8395027</v>
      </c>
      <c r="E124" s="248">
        <v>-6500000</v>
      </c>
      <c r="F124" s="248"/>
      <c r="G124" s="94"/>
      <c r="H124" s="94">
        <f>SUM(C124:G124)</f>
        <v>1895027</v>
      </c>
    </row>
    <row r="125" spans="1:8" ht="12" customHeight="1" thickBot="1">
      <c r="A125" s="25" t="s">
        <v>9</v>
      </c>
      <c r="B125" s="50" t="s">
        <v>273</v>
      </c>
      <c r="C125" s="91">
        <f aca="true" t="shared" si="25" ref="C125:H125">+C92+C108+C122</f>
        <v>151637746.94</v>
      </c>
      <c r="D125" s="91">
        <f t="shared" si="25"/>
        <v>335777690</v>
      </c>
      <c r="E125" s="91">
        <f t="shared" si="25"/>
        <v>11045438</v>
      </c>
      <c r="F125" s="91">
        <f t="shared" si="25"/>
        <v>13034188</v>
      </c>
      <c r="G125" s="91">
        <f t="shared" si="25"/>
        <v>27208856</v>
      </c>
      <c r="H125" s="91">
        <f t="shared" si="25"/>
        <v>538703918.94</v>
      </c>
    </row>
    <row r="126" spans="1:8" ht="13.5" thickBot="1">
      <c r="A126" s="25" t="s">
        <v>10</v>
      </c>
      <c r="B126" s="50" t="s">
        <v>274</v>
      </c>
      <c r="C126" s="91">
        <f>+C127+C128+C129</f>
        <v>0</v>
      </c>
      <c r="D126" s="91"/>
      <c r="E126" s="91"/>
      <c r="F126" s="91"/>
      <c r="G126" s="91"/>
      <c r="H126" s="91"/>
    </row>
    <row r="127" spans="1:8" s="48" customFormat="1" ht="12" customHeight="1">
      <c r="A127" s="194" t="s">
        <v>56</v>
      </c>
      <c r="B127" s="7" t="s">
        <v>275</v>
      </c>
      <c r="C127" s="84"/>
      <c r="D127" s="84"/>
      <c r="E127" s="84"/>
      <c r="F127" s="84"/>
      <c r="G127" s="84"/>
      <c r="H127" s="84"/>
    </row>
    <row r="128" spans="1:8" ht="12" customHeight="1">
      <c r="A128" s="194" t="s">
        <v>57</v>
      </c>
      <c r="B128" s="7" t="s">
        <v>276</v>
      </c>
      <c r="C128" s="84"/>
      <c r="D128" s="84"/>
      <c r="E128" s="84"/>
      <c r="F128" s="84"/>
      <c r="G128" s="84"/>
      <c r="H128" s="84"/>
    </row>
    <row r="129" spans="1:8" ht="12" customHeight="1" thickBot="1">
      <c r="A129" s="204" t="s">
        <v>58</v>
      </c>
      <c r="B129" s="5" t="s">
        <v>277</v>
      </c>
      <c r="C129" s="84"/>
      <c r="D129" s="84"/>
      <c r="E129" s="84"/>
      <c r="F129" s="84"/>
      <c r="G129" s="84"/>
      <c r="H129" s="84"/>
    </row>
    <row r="130" spans="1:8" ht="12" customHeight="1" thickBot="1">
      <c r="A130" s="25" t="s">
        <v>11</v>
      </c>
      <c r="B130" s="50" t="s">
        <v>308</v>
      </c>
      <c r="C130" s="91">
        <f>+C131+C132+C133+C134</f>
        <v>0</v>
      </c>
      <c r="D130" s="91"/>
      <c r="E130" s="91"/>
      <c r="F130" s="91"/>
      <c r="G130" s="91"/>
      <c r="H130" s="91"/>
    </row>
    <row r="131" spans="1:8" ht="12" customHeight="1">
      <c r="A131" s="194" t="s">
        <v>59</v>
      </c>
      <c r="B131" s="7" t="s">
        <v>278</v>
      </c>
      <c r="C131" s="84"/>
      <c r="D131" s="84"/>
      <c r="E131" s="84"/>
      <c r="F131" s="84"/>
      <c r="G131" s="84"/>
      <c r="H131" s="84"/>
    </row>
    <row r="132" spans="1:8" ht="12" customHeight="1">
      <c r="A132" s="194" t="s">
        <v>60</v>
      </c>
      <c r="B132" s="7" t="s">
        <v>279</v>
      </c>
      <c r="C132" s="84"/>
      <c r="D132" s="84"/>
      <c r="E132" s="84"/>
      <c r="F132" s="84"/>
      <c r="G132" s="84"/>
      <c r="H132" s="84"/>
    </row>
    <row r="133" spans="1:8" ht="12" customHeight="1">
      <c r="A133" s="194" t="s">
        <v>181</v>
      </c>
      <c r="B133" s="7" t="s">
        <v>280</v>
      </c>
      <c r="C133" s="84"/>
      <c r="D133" s="84"/>
      <c r="E133" s="84"/>
      <c r="F133" s="84"/>
      <c r="G133" s="84"/>
      <c r="H133" s="84"/>
    </row>
    <row r="134" spans="1:8" s="48" customFormat="1" ht="12" customHeight="1" thickBot="1">
      <c r="A134" s="204" t="s">
        <v>182</v>
      </c>
      <c r="B134" s="5" t="s">
        <v>281</v>
      </c>
      <c r="C134" s="84"/>
      <c r="D134" s="84"/>
      <c r="E134" s="84"/>
      <c r="F134" s="84"/>
      <c r="G134" s="84"/>
      <c r="H134" s="84"/>
    </row>
    <row r="135" spans="1:14" ht="12" customHeight="1" thickBot="1">
      <c r="A135" s="25" t="s">
        <v>12</v>
      </c>
      <c r="B135" s="50" t="s">
        <v>282</v>
      </c>
      <c r="C135" s="97">
        <f aca="true" t="shared" si="26" ref="C135:H135">+C136+C137+C138+C139+C140</f>
        <v>147541277</v>
      </c>
      <c r="D135" s="97">
        <f t="shared" si="26"/>
        <v>6965481</v>
      </c>
      <c r="E135" s="97">
        <f t="shared" si="26"/>
        <v>20794</v>
      </c>
      <c r="F135" s="97">
        <f t="shared" si="26"/>
        <v>2788911</v>
      </c>
      <c r="G135" s="97">
        <f t="shared" si="26"/>
        <v>52318</v>
      </c>
      <c r="H135" s="97">
        <f t="shared" si="26"/>
        <v>157368781</v>
      </c>
      <c r="N135" s="83"/>
    </row>
    <row r="136" spans="1:8" ht="12.75">
      <c r="A136" s="194" t="s">
        <v>61</v>
      </c>
      <c r="B136" s="7" t="s">
        <v>283</v>
      </c>
      <c r="C136" s="84"/>
      <c r="D136" s="84"/>
      <c r="E136" s="291"/>
      <c r="F136" s="291"/>
      <c r="G136" s="291"/>
      <c r="H136" s="94">
        <f>SUM(C136:G136)</f>
        <v>0</v>
      </c>
    </row>
    <row r="137" spans="1:8" ht="12" customHeight="1">
      <c r="A137" s="194" t="s">
        <v>62</v>
      </c>
      <c r="B137" s="7" t="s">
        <v>293</v>
      </c>
      <c r="C137" s="308"/>
      <c r="D137" s="308">
        <v>3813413</v>
      </c>
      <c r="E137" s="291"/>
      <c r="F137" s="291"/>
      <c r="G137" s="291"/>
      <c r="H137" s="94">
        <f>SUM(C137:G137)</f>
        <v>3813413</v>
      </c>
    </row>
    <row r="138" spans="1:8" ht="12" customHeight="1">
      <c r="A138" s="194" t="s">
        <v>194</v>
      </c>
      <c r="B138" s="7" t="s">
        <v>343</v>
      </c>
      <c r="C138" s="308">
        <v>146899277</v>
      </c>
      <c r="D138" s="308">
        <v>3150000</v>
      </c>
      <c r="E138" s="291">
        <v>20794</v>
      </c>
      <c r="F138" s="95">
        <f>'[7]összesítő-onkormanyzat'!$O$53-F140</f>
        <v>2721215</v>
      </c>
      <c r="G138" s="248">
        <f>'[8]összesítő-onkormanyzat'!$O$53</f>
        <v>52318</v>
      </c>
      <c r="H138" s="94">
        <f>SUM(C138:G138)</f>
        <v>152843604</v>
      </c>
    </row>
    <row r="139" spans="1:8" s="48" customFormat="1" ht="12" customHeight="1">
      <c r="A139" s="194" t="s">
        <v>195</v>
      </c>
      <c r="B139" s="7" t="s">
        <v>284</v>
      </c>
      <c r="C139" s="308"/>
      <c r="D139" s="308"/>
      <c r="E139" s="84"/>
      <c r="F139" s="84"/>
      <c r="G139" s="84"/>
      <c r="H139" s="84"/>
    </row>
    <row r="140" spans="1:8" s="48" customFormat="1" ht="12" customHeight="1" thickBot="1">
      <c r="A140" s="204" t="s">
        <v>342</v>
      </c>
      <c r="B140" s="5" t="s">
        <v>285</v>
      </c>
      <c r="C140" s="308">
        <v>642000</v>
      </c>
      <c r="D140" s="308">
        <v>2068</v>
      </c>
      <c r="E140" s="291"/>
      <c r="F140" s="291">
        <v>67696</v>
      </c>
      <c r="G140" s="291"/>
      <c r="H140" s="94">
        <f>SUM(C140:G140)</f>
        <v>711764</v>
      </c>
    </row>
    <row r="141" spans="1:8" s="48" customFormat="1" ht="12" customHeight="1" thickBot="1">
      <c r="A141" s="25" t="s">
        <v>13</v>
      </c>
      <c r="B141" s="50" t="s">
        <v>286</v>
      </c>
      <c r="C141" s="100">
        <f>+C142+C143+C144+C145</f>
        <v>0</v>
      </c>
      <c r="D141" s="100"/>
      <c r="E141" s="100"/>
      <c r="F141" s="100"/>
      <c r="G141" s="100"/>
      <c r="H141" s="100"/>
    </row>
    <row r="142" spans="1:8" s="48" customFormat="1" ht="12" customHeight="1">
      <c r="A142" s="194" t="s">
        <v>102</v>
      </c>
      <c r="B142" s="7" t="s">
        <v>287</v>
      </c>
      <c r="C142" s="84"/>
      <c r="D142" s="84"/>
      <c r="E142" s="84"/>
      <c r="F142" s="84"/>
      <c r="G142" s="84"/>
      <c r="H142" s="84"/>
    </row>
    <row r="143" spans="1:8" s="48" customFormat="1" ht="12" customHeight="1">
      <c r="A143" s="194" t="s">
        <v>103</v>
      </c>
      <c r="B143" s="7" t="s">
        <v>288</v>
      </c>
      <c r="C143" s="84"/>
      <c r="D143" s="84"/>
      <c r="E143" s="84"/>
      <c r="F143" s="84"/>
      <c r="G143" s="84"/>
      <c r="H143" s="84"/>
    </row>
    <row r="144" spans="1:8" s="48" customFormat="1" ht="12" customHeight="1">
      <c r="A144" s="194" t="s">
        <v>120</v>
      </c>
      <c r="B144" s="7" t="s">
        <v>289</v>
      </c>
      <c r="C144" s="84"/>
      <c r="D144" s="84"/>
      <c r="E144" s="84"/>
      <c r="F144" s="84"/>
      <c r="G144" s="84"/>
      <c r="H144" s="84"/>
    </row>
    <row r="145" spans="1:8" ht="12.75" customHeight="1" thickBot="1">
      <c r="A145" s="194" t="s">
        <v>197</v>
      </c>
      <c r="B145" s="7" t="s">
        <v>290</v>
      </c>
      <c r="C145" s="84"/>
      <c r="D145" s="84"/>
      <c r="E145" s="84"/>
      <c r="F145" s="84"/>
      <c r="G145" s="84"/>
      <c r="H145" s="84"/>
    </row>
    <row r="146" spans="1:8" ht="12" customHeight="1" thickBot="1">
      <c r="A146" s="25" t="s">
        <v>14</v>
      </c>
      <c r="B146" s="50" t="s">
        <v>291</v>
      </c>
      <c r="C146" s="190">
        <f aca="true" t="shared" si="27" ref="C146:H146">+C126+C130+C135+C141</f>
        <v>147541277</v>
      </c>
      <c r="D146" s="190">
        <f t="shared" si="27"/>
        <v>6965481</v>
      </c>
      <c r="E146" s="190">
        <f t="shared" si="27"/>
        <v>20794</v>
      </c>
      <c r="F146" s="190">
        <f t="shared" si="27"/>
        <v>2788911</v>
      </c>
      <c r="G146" s="190">
        <f t="shared" si="27"/>
        <v>52318</v>
      </c>
      <c r="H146" s="190">
        <f t="shared" si="27"/>
        <v>157368781</v>
      </c>
    </row>
    <row r="147" spans="1:8" ht="15" customHeight="1" thickBot="1">
      <c r="A147" s="206" t="s">
        <v>15</v>
      </c>
      <c r="B147" s="159" t="s">
        <v>292</v>
      </c>
      <c r="C147" s="190">
        <f aca="true" t="shared" si="28" ref="C147:H147">+C125+C146</f>
        <v>299179023.94</v>
      </c>
      <c r="D147" s="190">
        <f t="shared" si="28"/>
        <v>342743171</v>
      </c>
      <c r="E147" s="190">
        <f t="shared" si="28"/>
        <v>11066232</v>
      </c>
      <c r="F147" s="190">
        <f t="shared" si="28"/>
        <v>15823099</v>
      </c>
      <c r="G147" s="190">
        <f t="shared" si="28"/>
        <v>27261174</v>
      </c>
      <c r="H147" s="190">
        <f t="shared" si="28"/>
        <v>696072699.94</v>
      </c>
    </row>
  </sheetData>
  <sheetProtection formatCells="0"/>
  <mergeCells count="3">
    <mergeCell ref="C6:H6"/>
    <mergeCell ref="C5:H5"/>
    <mergeCell ref="B1:H1"/>
  </mergeCells>
  <printOptions horizontalCentered="1"/>
  <pageMargins left="0.25" right="0.25" top="0.75" bottom="0.75" header="0.3" footer="0.3"/>
  <pageSetup fitToHeight="0" horizontalDpi="600" verticalDpi="600" orientation="portrait" paperSize="9" scale="73" r:id="rId3"/>
  <headerFooter alignWithMargins="0">
    <oddFooter>&amp;L"Módosította a 2/2020.(II.27.) önkormányzati rendelet. Hatályos 2020. (II.28
.) napjától."&amp;C&amp;P/&amp;N</oddFooter>
  </headerFooter>
  <rowBreaks count="2" manualBreakCount="2">
    <brk id="64" max="255" man="1"/>
    <brk id="88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H59"/>
  <sheetViews>
    <sheetView workbookViewId="0" topLeftCell="A1">
      <selection activeCell="S82" sqref="S82"/>
    </sheetView>
  </sheetViews>
  <sheetFormatPr defaultColWidth="9.00390625" defaultRowHeight="12.75"/>
  <cols>
    <col min="1" max="1" width="19.125" style="81" customWidth="1"/>
    <col min="2" max="2" width="62.625" style="82" customWidth="1"/>
    <col min="3" max="3" width="11.625" style="82" bestFit="1" customWidth="1"/>
    <col min="4" max="4" width="10.625" style="82" bestFit="1" customWidth="1"/>
    <col min="5" max="6" width="10.625" style="82" customWidth="1"/>
    <col min="7" max="7" width="11.375" style="82" bestFit="1" customWidth="1"/>
    <col min="8" max="8" width="11.625" style="82" bestFit="1" customWidth="1"/>
    <col min="9" max="16384" width="9.375" style="82" customWidth="1"/>
  </cols>
  <sheetData>
    <row r="1" spans="1:8" s="65" customFormat="1" ht="21" customHeight="1" thickBot="1">
      <c r="A1" s="64"/>
      <c r="B1" s="354" t="s">
        <v>495</v>
      </c>
      <c r="C1" s="354"/>
      <c r="D1" s="354"/>
      <c r="E1" s="354"/>
      <c r="F1" s="354"/>
      <c r="G1" s="354"/>
      <c r="H1" s="354"/>
    </row>
    <row r="2" s="65" customFormat="1" ht="21" customHeight="1" thickBot="1">
      <c r="A2" s="64"/>
    </row>
    <row r="3" spans="1:8" s="214" customFormat="1" ht="25.5" customHeight="1" thickBot="1">
      <c r="A3" s="168" t="s">
        <v>117</v>
      </c>
      <c r="B3" s="146" t="s">
        <v>347</v>
      </c>
      <c r="C3" s="222"/>
      <c r="D3" s="222"/>
      <c r="E3" s="222"/>
      <c r="F3" s="222"/>
      <c r="G3" s="222"/>
      <c r="H3" s="222"/>
    </row>
    <row r="4" spans="1:8" s="278" customFormat="1" ht="24.75" thickBot="1">
      <c r="A4" s="207" t="s">
        <v>116</v>
      </c>
      <c r="B4" s="147" t="s">
        <v>467</v>
      </c>
      <c r="C4" s="277" t="s">
        <v>391</v>
      </c>
      <c r="D4" s="261" t="s">
        <v>426</v>
      </c>
      <c r="E4" s="261" t="s">
        <v>427</v>
      </c>
      <c r="F4" s="261" t="s">
        <v>480</v>
      </c>
      <c r="G4" s="261" t="s">
        <v>481</v>
      </c>
      <c r="H4" s="261" t="s">
        <v>483</v>
      </c>
    </row>
    <row r="5" spans="1:8" s="215" customFormat="1" ht="15.75" customHeight="1" thickBot="1">
      <c r="A5" s="66"/>
      <c r="B5" s="66"/>
      <c r="C5" s="352" t="s">
        <v>354</v>
      </c>
      <c r="D5" s="352"/>
      <c r="E5" s="352"/>
      <c r="F5" s="352"/>
      <c r="G5" s="352"/>
      <c r="H5" s="352"/>
    </row>
    <row r="6" spans="1:8" ht="13.5" thickBot="1">
      <c r="A6" s="169" t="s">
        <v>118</v>
      </c>
      <c r="B6" s="68" t="s">
        <v>38</v>
      </c>
      <c r="C6" s="349" t="s">
        <v>39</v>
      </c>
      <c r="D6" s="350"/>
      <c r="E6" s="350"/>
      <c r="F6" s="350"/>
      <c r="G6" s="350"/>
      <c r="H6" s="351"/>
    </row>
    <row r="7" spans="1:8" s="216" customFormat="1" ht="12.75" customHeight="1" thickBot="1">
      <c r="A7" s="60">
        <v>1</v>
      </c>
      <c r="B7" s="61">
        <v>2</v>
      </c>
      <c r="C7" s="62">
        <v>3</v>
      </c>
      <c r="D7" s="62">
        <v>4</v>
      </c>
      <c r="E7" s="62"/>
      <c r="F7" s="62"/>
      <c r="G7" s="62"/>
      <c r="H7" s="62">
        <v>5</v>
      </c>
    </row>
    <row r="8" spans="1:8" s="216" customFormat="1" ht="15.75" customHeight="1" thickBot="1">
      <c r="A8" s="69"/>
      <c r="B8" s="70" t="s">
        <v>40</v>
      </c>
      <c r="C8" s="71"/>
      <c r="D8" s="71"/>
      <c r="E8" s="71"/>
      <c r="F8" s="71"/>
      <c r="G8" s="71"/>
      <c r="H8" s="71"/>
    </row>
    <row r="9" spans="1:8" s="216" customFormat="1" ht="15.75" customHeight="1" thickBot="1">
      <c r="A9" s="18" t="s">
        <v>6</v>
      </c>
      <c r="B9" s="19" t="s">
        <v>137</v>
      </c>
      <c r="C9" s="91">
        <f aca="true" t="shared" si="0" ref="C9:H9">C10</f>
        <v>0</v>
      </c>
      <c r="D9" s="91">
        <f t="shared" si="0"/>
        <v>955187</v>
      </c>
      <c r="E9" s="91">
        <f t="shared" si="0"/>
        <v>50927</v>
      </c>
      <c r="F9" s="91">
        <f t="shared" si="0"/>
        <v>0</v>
      </c>
      <c r="G9" s="91">
        <f t="shared" si="0"/>
        <v>1171949</v>
      </c>
      <c r="H9" s="91">
        <f t="shared" si="0"/>
        <v>2178063</v>
      </c>
    </row>
    <row r="10" spans="1:8" s="216" customFormat="1" ht="15.75" customHeight="1" thickBot="1">
      <c r="A10" s="12" t="s">
        <v>83</v>
      </c>
      <c r="B10" s="179" t="s">
        <v>142</v>
      </c>
      <c r="C10" s="94">
        <f>'5.1. sz. mell Önkorm'!C15</f>
        <v>0</v>
      </c>
      <c r="D10" s="94">
        <v>955187</v>
      </c>
      <c r="E10" s="94">
        <f>'[4]összesítő-hivatal'!$R$19</f>
        <v>50927</v>
      </c>
      <c r="F10" s="94"/>
      <c r="G10" s="94">
        <f>'[8]összesítő-hivatal'!$R$6</f>
        <v>1171949</v>
      </c>
      <c r="H10" s="94">
        <f>SUM(C10:G10)</f>
        <v>2178063</v>
      </c>
    </row>
    <row r="11" spans="1:8" s="158" customFormat="1" ht="12" customHeight="1" thickBot="1">
      <c r="A11" s="60" t="s">
        <v>6</v>
      </c>
      <c r="B11" s="72" t="s">
        <v>313</v>
      </c>
      <c r="C11" s="111">
        <f aca="true" t="shared" si="1" ref="C11:H11">SUM(C12:C21)</f>
        <v>1400000</v>
      </c>
      <c r="D11" s="111">
        <f t="shared" si="1"/>
        <v>0</v>
      </c>
      <c r="E11" s="111">
        <f t="shared" si="1"/>
        <v>0</v>
      </c>
      <c r="F11" s="111">
        <f t="shared" si="1"/>
        <v>0</v>
      </c>
      <c r="G11" s="111">
        <f t="shared" si="1"/>
        <v>0</v>
      </c>
      <c r="H11" s="111">
        <f t="shared" si="1"/>
        <v>1400000</v>
      </c>
    </row>
    <row r="12" spans="1:8" s="158" customFormat="1" ht="12" customHeight="1">
      <c r="A12" s="208" t="s">
        <v>63</v>
      </c>
      <c r="B12" s="8" t="s">
        <v>170</v>
      </c>
      <c r="C12" s="149"/>
      <c r="D12" s="149"/>
      <c r="E12" s="149"/>
      <c r="F12" s="149"/>
      <c r="G12" s="149"/>
      <c r="H12" s="149"/>
    </row>
    <row r="13" spans="1:8" s="158" customFormat="1" ht="12" customHeight="1">
      <c r="A13" s="209" t="s">
        <v>64</v>
      </c>
      <c r="B13" s="6" t="s">
        <v>171</v>
      </c>
      <c r="C13" s="109"/>
      <c r="D13" s="109"/>
      <c r="E13" s="109"/>
      <c r="F13" s="109"/>
      <c r="G13" s="109"/>
      <c r="H13" s="109"/>
    </row>
    <row r="14" spans="1:8" s="158" customFormat="1" ht="12" customHeight="1">
      <c r="A14" s="209" t="s">
        <v>65</v>
      </c>
      <c r="B14" s="6" t="s">
        <v>172</v>
      </c>
      <c r="C14" s="109">
        <f>'[1]011 130'!$D$381</f>
        <v>1100000</v>
      </c>
      <c r="D14" s="109"/>
      <c r="E14" s="109"/>
      <c r="F14" s="109"/>
      <c r="G14" s="109"/>
      <c r="H14" s="109">
        <f>SUM(C14:G14)</f>
        <v>1100000</v>
      </c>
    </row>
    <row r="15" spans="1:8" s="158" customFormat="1" ht="12" customHeight="1">
      <c r="A15" s="209" t="s">
        <v>66</v>
      </c>
      <c r="B15" s="6" t="s">
        <v>173</v>
      </c>
      <c r="C15" s="109"/>
      <c r="D15" s="109"/>
      <c r="E15" s="109"/>
      <c r="F15" s="109"/>
      <c r="G15" s="109"/>
      <c r="H15" s="109"/>
    </row>
    <row r="16" spans="1:8" s="158" customFormat="1" ht="12" customHeight="1">
      <c r="A16" s="209" t="s">
        <v>83</v>
      </c>
      <c r="B16" s="6" t="s">
        <v>174</v>
      </c>
      <c r="C16" s="109"/>
      <c r="D16" s="109"/>
      <c r="E16" s="109"/>
      <c r="F16" s="109"/>
      <c r="G16" s="109"/>
      <c r="H16" s="109"/>
    </row>
    <row r="17" spans="1:8" s="158" customFormat="1" ht="12" customHeight="1">
      <c r="A17" s="209" t="s">
        <v>67</v>
      </c>
      <c r="B17" s="6" t="s">
        <v>314</v>
      </c>
      <c r="C17" s="109">
        <f>'[1]011 130'!$D$387</f>
        <v>300000</v>
      </c>
      <c r="D17" s="109"/>
      <c r="E17" s="109"/>
      <c r="F17" s="109"/>
      <c r="G17" s="109"/>
      <c r="H17" s="109">
        <f>SUM(C17:G17)</f>
        <v>300000</v>
      </c>
    </row>
    <row r="18" spans="1:8" s="158" customFormat="1" ht="12" customHeight="1">
      <c r="A18" s="209" t="s">
        <v>68</v>
      </c>
      <c r="B18" s="5" t="s">
        <v>315</v>
      </c>
      <c r="C18" s="109"/>
      <c r="D18" s="109"/>
      <c r="E18" s="109"/>
      <c r="F18" s="109"/>
      <c r="G18" s="109"/>
      <c r="H18" s="109"/>
    </row>
    <row r="19" spans="1:8" s="158" customFormat="1" ht="12" customHeight="1">
      <c r="A19" s="209" t="s">
        <v>75</v>
      </c>
      <c r="B19" s="6" t="s">
        <v>177</v>
      </c>
      <c r="C19" s="150"/>
      <c r="D19" s="150"/>
      <c r="E19" s="150"/>
      <c r="F19" s="150"/>
      <c r="G19" s="150"/>
      <c r="H19" s="150"/>
    </row>
    <row r="20" spans="1:8" s="217" customFormat="1" ht="12" customHeight="1">
      <c r="A20" s="209" t="s">
        <v>76</v>
      </c>
      <c r="B20" s="6" t="s">
        <v>178</v>
      </c>
      <c r="C20" s="109"/>
      <c r="D20" s="109"/>
      <c r="E20" s="109"/>
      <c r="F20" s="109"/>
      <c r="G20" s="109"/>
      <c r="H20" s="109"/>
    </row>
    <row r="21" spans="1:8" s="217" customFormat="1" ht="12" customHeight="1" thickBot="1">
      <c r="A21" s="209" t="s">
        <v>77</v>
      </c>
      <c r="B21" s="5" t="s">
        <v>179</v>
      </c>
      <c r="C21" s="110"/>
      <c r="D21" s="110"/>
      <c r="E21" s="110"/>
      <c r="F21" s="110"/>
      <c r="G21" s="110"/>
      <c r="H21" s="110"/>
    </row>
    <row r="22" spans="1:8" s="158" customFormat="1" ht="12" customHeight="1" thickBot="1">
      <c r="A22" s="60" t="s">
        <v>7</v>
      </c>
      <c r="B22" s="72" t="s">
        <v>316</v>
      </c>
      <c r="C22" s="111">
        <f>SUM(C23:C25)</f>
        <v>0</v>
      </c>
      <c r="D22" s="111"/>
      <c r="E22" s="111"/>
      <c r="F22" s="111"/>
      <c r="G22" s="111"/>
      <c r="H22" s="111"/>
    </row>
    <row r="23" spans="1:8" s="217" customFormat="1" ht="12" customHeight="1">
      <c r="A23" s="209" t="s">
        <v>69</v>
      </c>
      <c r="B23" s="7" t="s">
        <v>145</v>
      </c>
      <c r="C23" s="109"/>
      <c r="D23" s="109"/>
      <c r="E23" s="109"/>
      <c r="F23" s="109"/>
      <c r="G23" s="109"/>
      <c r="H23" s="109"/>
    </row>
    <row r="24" spans="1:8" s="217" customFormat="1" ht="12" customHeight="1">
      <c r="A24" s="209" t="s">
        <v>70</v>
      </c>
      <c r="B24" s="6" t="s">
        <v>317</v>
      </c>
      <c r="C24" s="109"/>
      <c r="D24" s="109"/>
      <c r="E24" s="109"/>
      <c r="F24" s="109"/>
      <c r="G24" s="109"/>
      <c r="H24" s="109"/>
    </row>
    <row r="25" spans="1:8" s="217" customFormat="1" ht="12" customHeight="1">
      <c r="A25" s="209" t="s">
        <v>71</v>
      </c>
      <c r="B25" s="6" t="s">
        <v>318</v>
      </c>
      <c r="C25" s="109"/>
      <c r="D25" s="109"/>
      <c r="E25" s="109"/>
      <c r="F25" s="109"/>
      <c r="G25" s="109"/>
      <c r="H25" s="109"/>
    </row>
    <row r="26" spans="1:8" s="217" customFormat="1" ht="12" customHeight="1" thickBot="1">
      <c r="A26" s="209" t="s">
        <v>72</v>
      </c>
      <c r="B26" s="6" t="s">
        <v>0</v>
      </c>
      <c r="C26" s="109"/>
      <c r="D26" s="109"/>
      <c r="E26" s="109"/>
      <c r="F26" s="109"/>
      <c r="G26" s="109"/>
      <c r="H26" s="109"/>
    </row>
    <row r="27" spans="1:8" s="217" customFormat="1" ht="12" customHeight="1" thickBot="1">
      <c r="A27" s="63" t="s">
        <v>8</v>
      </c>
      <c r="B27" s="50" t="s">
        <v>95</v>
      </c>
      <c r="C27" s="136"/>
      <c r="D27" s="136"/>
      <c r="E27" s="136"/>
      <c r="F27" s="136"/>
      <c r="G27" s="136"/>
      <c r="H27" s="136"/>
    </row>
    <row r="28" spans="1:8" s="217" customFormat="1" ht="12" customHeight="1" thickBot="1">
      <c r="A28" s="63" t="s">
        <v>9</v>
      </c>
      <c r="B28" s="50" t="s">
        <v>319</v>
      </c>
      <c r="C28" s="111">
        <f>+C29+C30</f>
        <v>0</v>
      </c>
      <c r="D28" s="111"/>
      <c r="E28" s="111"/>
      <c r="F28" s="111"/>
      <c r="G28" s="111"/>
      <c r="H28" s="111"/>
    </row>
    <row r="29" spans="1:8" s="217" customFormat="1" ht="12" customHeight="1">
      <c r="A29" s="210" t="s">
        <v>155</v>
      </c>
      <c r="B29" s="211" t="s">
        <v>317</v>
      </c>
      <c r="C29" s="40"/>
      <c r="D29" s="40"/>
      <c r="E29" s="40"/>
      <c r="F29" s="40"/>
      <c r="G29" s="40"/>
      <c r="H29" s="40"/>
    </row>
    <row r="30" spans="1:8" s="217" customFormat="1" ht="12" customHeight="1">
      <c r="A30" s="210" t="s">
        <v>158</v>
      </c>
      <c r="B30" s="212" t="s">
        <v>320</v>
      </c>
      <c r="C30" s="112"/>
      <c r="D30" s="112"/>
      <c r="E30" s="112"/>
      <c r="F30" s="112"/>
      <c r="G30" s="112"/>
      <c r="H30" s="112"/>
    </row>
    <row r="31" spans="1:8" s="217" customFormat="1" ht="12" customHeight="1" thickBot="1">
      <c r="A31" s="209" t="s">
        <v>159</v>
      </c>
      <c r="B31" s="213" t="s">
        <v>321</v>
      </c>
      <c r="C31" s="43"/>
      <c r="D31" s="43"/>
      <c r="E31" s="43"/>
      <c r="F31" s="43"/>
      <c r="G31" s="43"/>
      <c r="H31" s="43"/>
    </row>
    <row r="32" spans="1:8" s="217" customFormat="1" ht="12" customHeight="1" thickBot="1">
      <c r="A32" s="63" t="s">
        <v>10</v>
      </c>
      <c r="B32" s="50" t="s">
        <v>322</v>
      </c>
      <c r="C32" s="111">
        <f>+C33+C34+C35</f>
        <v>0</v>
      </c>
      <c r="D32" s="111"/>
      <c r="E32" s="111"/>
      <c r="F32" s="111"/>
      <c r="G32" s="111"/>
      <c r="H32" s="111"/>
    </row>
    <row r="33" spans="1:8" s="217" customFormat="1" ht="12" customHeight="1">
      <c r="A33" s="210" t="s">
        <v>56</v>
      </c>
      <c r="B33" s="211" t="s">
        <v>184</v>
      </c>
      <c r="C33" s="40"/>
      <c r="D33" s="40"/>
      <c r="E33" s="40"/>
      <c r="F33" s="40"/>
      <c r="G33" s="40"/>
      <c r="H33" s="40"/>
    </row>
    <row r="34" spans="1:8" s="217" customFormat="1" ht="12" customHeight="1">
      <c r="A34" s="210" t="s">
        <v>57</v>
      </c>
      <c r="B34" s="212" t="s">
        <v>185</v>
      </c>
      <c r="C34" s="112"/>
      <c r="D34" s="112"/>
      <c r="E34" s="112"/>
      <c r="F34" s="112"/>
      <c r="G34" s="112"/>
      <c r="H34" s="112"/>
    </row>
    <row r="35" spans="1:8" s="217" customFormat="1" ht="12" customHeight="1" thickBot="1">
      <c r="A35" s="209" t="s">
        <v>58</v>
      </c>
      <c r="B35" s="53" t="s">
        <v>186</v>
      </c>
      <c r="C35" s="43"/>
      <c r="D35" s="43"/>
      <c r="E35" s="43"/>
      <c r="F35" s="43"/>
      <c r="G35" s="43"/>
      <c r="H35" s="43"/>
    </row>
    <row r="36" spans="1:8" s="158" customFormat="1" ht="12" customHeight="1" thickBot="1">
      <c r="A36" s="63" t="s">
        <v>11</v>
      </c>
      <c r="B36" s="50" t="s">
        <v>294</v>
      </c>
      <c r="C36" s="136"/>
      <c r="D36" s="136"/>
      <c r="E36" s="136"/>
      <c r="F36" s="136"/>
      <c r="G36" s="136"/>
      <c r="H36" s="136"/>
    </row>
    <row r="37" spans="1:8" s="158" customFormat="1" ht="12" customHeight="1" thickBot="1">
      <c r="A37" s="63" t="s">
        <v>12</v>
      </c>
      <c r="B37" s="50" t="s">
        <v>323</v>
      </c>
      <c r="C37" s="151"/>
      <c r="D37" s="151"/>
      <c r="E37" s="151"/>
      <c r="F37" s="151"/>
      <c r="G37" s="151"/>
      <c r="H37" s="151"/>
    </row>
    <row r="38" spans="1:8" s="158" customFormat="1" ht="12" customHeight="1" thickBot="1">
      <c r="A38" s="60" t="s">
        <v>13</v>
      </c>
      <c r="B38" s="50" t="s">
        <v>324</v>
      </c>
      <c r="C38" s="152">
        <f aca="true" t="shared" si="2" ref="C38:H38">C9+C11+C22+C27+C28+C32+C36+C37</f>
        <v>1400000</v>
      </c>
      <c r="D38" s="152">
        <f t="shared" si="2"/>
        <v>955187</v>
      </c>
      <c r="E38" s="152">
        <f t="shared" si="2"/>
        <v>50927</v>
      </c>
      <c r="F38" s="152">
        <f t="shared" si="2"/>
        <v>0</v>
      </c>
      <c r="G38" s="152">
        <f t="shared" si="2"/>
        <v>1171949</v>
      </c>
      <c r="H38" s="152">
        <f t="shared" si="2"/>
        <v>3578063</v>
      </c>
    </row>
    <row r="39" spans="1:8" s="158" customFormat="1" ht="12" customHeight="1" thickBot="1">
      <c r="A39" s="73" t="s">
        <v>14</v>
      </c>
      <c r="B39" s="50" t="s">
        <v>325</v>
      </c>
      <c r="C39" s="152">
        <f aca="true" t="shared" si="3" ref="C39:H39">+C40+C41+C42</f>
        <v>64284225</v>
      </c>
      <c r="D39" s="152">
        <f t="shared" si="3"/>
        <v>546010</v>
      </c>
      <c r="E39" s="152">
        <f t="shared" si="3"/>
        <v>6334</v>
      </c>
      <c r="F39" s="152">
        <f t="shared" si="3"/>
        <v>350000</v>
      </c>
      <c r="G39" s="152">
        <f t="shared" si="3"/>
        <v>0</v>
      </c>
      <c r="H39" s="152">
        <f t="shared" si="3"/>
        <v>65186569</v>
      </c>
    </row>
    <row r="40" spans="1:8" s="158" customFormat="1" ht="12" customHeight="1">
      <c r="A40" s="210" t="s">
        <v>326</v>
      </c>
      <c r="B40" s="211" t="s">
        <v>125</v>
      </c>
      <c r="C40" s="309"/>
      <c r="D40" s="309">
        <v>546010</v>
      </c>
      <c r="E40" s="40"/>
      <c r="F40" s="40"/>
      <c r="G40" s="40"/>
      <c r="H40" s="40">
        <f>SUM(C40:G40)</f>
        <v>546010</v>
      </c>
    </row>
    <row r="41" spans="1:8" s="158" customFormat="1" ht="12" customHeight="1">
      <c r="A41" s="210" t="s">
        <v>327</v>
      </c>
      <c r="B41" s="212" t="s">
        <v>1</v>
      </c>
      <c r="C41" s="310"/>
      <c r="D41" s="310"/>
      <c r="E41" s="112"/>
      <c r="F41" s="112"/>
      <c r="G41" s="112"/>
      <c r="H41" s="40">
        <f>SUM(C41:G41)</f>
        <v>0</v>
      </c>
    </row>
    <row r="42" spans="1:8" s="217" customFormat="1" ht="12" customHeight="1" thickBot="1">
      <c r="A42" s="209" t="s">
        <v>328</v>
      </c>
      <c r="B42" s="53" t="s">
        <v>329</v>
      </c>
      <c r="C42" s="311">
        <v>64284225</v>
      </c>
      <c r="D42" s="312"/>
      <c r="E42" s="43">
        <v>6334</v>
      </c>
      <c r="F42" s="43">
        <f>'[7]összesítő-hivatal'!$Z$6</f>
        <v>350000</v>
      </c>
      <c r="G42" s="43">
        <v>0</v>
      </c>
      <c r="H42" s="40">
        <f>SUM(C42:G42)</f>
        <v>64640559</v>
      </c>
    </row>
    <row r="43" spans="1:8" s="217" customFormat="1" ht="15" customHeight="1" thickBot="1">
      <c r="A43" s="73" t="s">
        <v>15</v>
      </c>
      <c r="B43" s="74" t="s">
        <v>330</v>
      </c>
      <c r="C43" s="155">
        <f aca="true" t="shared" si="4" ref="C43:H43">+C38+C39</f>
        <v>65684225</v>
      </c>
      <c r="D43" s="155">
        <f t="shared" si="4"/>
        <v>1501197</v>
      </c>
      <c r="E43" s="155">
        <f t="shared" si="4"/>
        <v>57261</v>
      </c>
      <c r="F43" s="155">
        <f t="shared" si="4"/>
        <v>350000</v>
      </c>
      <c r="G43" s="155">
        <f t="shared" si="4"/>
        <v>1171949</v>
      </c>
      <c r="H43" s="155">
        <f t="shared" si="4"/>
        <v>68764632</v>
      </c>
    </row>
    <row r="44" spans="1:8" s="217" customFormat="1" ht="15" customHeight="1">
      <c r="A44" s="75"/>
      <c r="B44" s="76"/>
      <c r="C44" s="153"/>
      <c r="D44" s="153"/>
      <c r="E44" s="153"/>
      <c r="F44" s="153"/>
      <c r="G44" s="153"/>
      <c r="H44" s="153"/>
    </row>
    <row r="45" spans="1:8" ht="13.5" thickBot="1">
      <c r="A45" s="77"/>
      <c r="B45" s="78"/>
      <c r="C45" s="154"/>
      <c r="D45" s="154"/>
      <c r="E45" s="154"/>
      <c r="F45" s="154"/>
      <c r="G45" s="154"/>
      <c r="H45" s="154"/>
    </row>
    <row r="46" spans="1:8" s="216" customFormat="1" ht="27.75" customHeight="1" thickBot="1">
      <c r="A46" s="79"/>
      <c r="B46" s="275" t="s">
        <v>41</v>
      </c>
      <c r="C46" s="279" t="s">
        <v>391</v>
      </c>
      <c r="D46" s="261" t="s">
        <v>426</v>
      </c>
      <c r="E46" s="261" t="s">
        <v>427</v>
      </c>
      <c r="F46" s="261" t="s">
        <v>480</v>
      </c>
      <c r="G46" s="261" t="s">
        <v>481</v>
      </c>
      <c r="H46" s="261" t="s">
        <v>483</v>
      </c>
    </row>
    <row r="47" spans="1:8" s="218" customFormat="1" ht="12" customHeight="1" thickBot="1">
      <c r="A47" s="63" t="s">
        <v>6</v>
      </c>
      <c r="B47" s="50" t="s">
        <v>331</v>
      </c>
      <c r="C47" s="111">
        <f aca="true" t="shared" si="5" ref="C47:H47">SUM(C48:C52)</f>
        <v>65049225</v>
      </c>
      <c r="D47" s="111">
        <f t="shared" si="5"/>
        <v>1501197</v>
      </c>
      <c r="E47" s="111">
        <f t="shared" si="5"/>
        <v>57261</v>
      </c>
      <c r="F47" s="111">
        <f t="shared" si="5"/>
        <v>350000</v>
      </c>
      <c r="G47" s="111">
        <f t="shared" si="5"/>
        <v>1151577</v>
      </c>
      <c r="H47" s="111">
        <f t="shared" si="5"/>
        <v>68109260</v>
      </c>
    </row>
    <row r="48" spans="1:8" ht="12" customHeight="1">
      <c r="A48" s="209" t="s">
        <v>63</v>
      </c>
      <c r="B48" s="7" t="s">
        <v>36</v>
      </c>
      <c r="C48" s="309">
        <v>46864700</v>
      </c>
      <c r="D48" s="40">
        <f>'[6]összesítő-hivatal'!$D$19</f>
        <v>738000</v>
      </c>
      <c r="E48" s="40">
        <f>'[4]összesítő-hivatal'!$D$19</f>
        <v>41560</v>
      </c>
      <c r="F48" s="40">
        <f>'[7]összesítő-hivatal'!$D$6</f>
        <v>300000</v>
      </c>
      <c r="G48" s="40">
        <f>'[8]összesítő-hivatal'!$D$6</f>
        <v>1850954</v>
      </c>
      <c r="H48" s="40">
        <f>SUM(C48:G48)</f>
        <v>49795214</v>
      </c>
    </row>
    <row r="49" spans="1:8" ht="12" customHeight="1">
      <c r="A49" s="209" t="s">
        <v>64</v>
      </c>
      <c r="B49" s="6" t="s">
        <v>104</v>
      </c>
      <c r="C49" s="313">
        <v>8852325</v>
      </c>
      <c r="D49" s="40">
        <f>'[6]összesítő-hivatal'!$E$19</f>
        <v>155200</v>
      </c>
      <c r="E49" s="40">
        <f>'[4]összesítő-hivatal'!$E$19</f>
        <v>8509</v>
      </c>
      <c r="F49" s="40">
        <f>'[7]összesítő-hivatal'!$E$6</f>
        <v>50000</v>
      </c>
      <c r="G49" s="40">
        <f>'[8]összesítő-hivatal'!$E$6</f>
        <v>413705</v>
      </c>
      <c r="H49" s="40">
        <f>SUM(C49:G49)</f>
        <v>9479739</v>
      </c>
    </row>
    <row r="50" spans="1:8" ht="12" customHeight="1">
      <c r="A50" s="209" t="s">
        <v>65</v>
      </c>
      <c r="B50" s="6" t="s">
        <v>82</v>
      </c>
      <c r="C50" s="313">
        <v>9332200</v>
      </c>
      <c r="D50" s="40">
        <f>'[6]összesítő-hivatal'!$F$19</f>
        <v>607997</v>
      </c>
      <c r="E50" s="40">
        <f>'[4]összesítő-hivatal'!$F$19</f>
        <v>7192</v>
      </c>
      <c r="F50" s="40">
        <f>'[7]összesítő-hivatal'!$F$6</f>
        <v>0</v>
      </c>
      <c r="G50" s="40">
        <f>'[8]összesítő-hivatal'!$F$6</f>
        <v>-1113082</v>
      </c>
      <c r="H50" s="40">
        <f>SUM(C50:G50)</f>
        <v>8834307</v>
      </c>
    </row>
    <row r="51" spans="1:8" ht="12" customHeight="1">
      <c r="A51" s="209" t="s">
        <v>66</v>
      </c>
      <c r="B51" s="6" t="s">
        <v>105</v>
      </c>
      <c r="C51" s="42"/>
      <c r="D51" s="40"/>
      <c r="E51" s="40"/>
      <c r="F51" s="40"/>
      <c r="G51" s="40"/>
      <c r="H51" s="40">
        <f>SUM(C51:G51)</f>
        <v>0</v>
      </c>
    </row>
    <row r="52" spans="1:8" ht="12" customHeight="1" thickBot="1">
      <c r="A52" s="209" t="s">
        <v>83</v>
      </c>
      <c r="B52" s="6" t="s">
        <v>106</v>
      </c>
      <c r="C52" s="42"/>
      <c r="D52" s="40"/>
      <c r="E52" s="40"/>
      <c r="F52" s="40"/>
      <c r="G52" s="40"/>
      <c r="H52" s="40">
        <f>SUM(C52:G52)</f>
        <v>0</v>
      </c>
    </row>
    <row r="53" spans="1:8" ht="12" customHeight="1" thickBot="1">
      <c r="A53" s="63" t="s">
        <v>7</v>
      </c>
      <c r="B53" s="50" t="s">
        <v>332</v>
      </c>
      <c r="C53" s="111">
        <f aca="true" t="shared" si="6" ref="C53:H53">SUM(C54:C56)</f>
        <v>635000</v>
      </c>
      <c r="D53" s="111">
        <f t="shared" si="6"/>
        <v>0</v>
      </c>
      <c r="E53" s="111">
        <f t="shared" si="6"/>
        <v>0</v>
      </c>
      <c r="F53" s="111">
        <f t="shared" si="6"/>
        <v>0</v>
      </c>
      <c r="G53" s="111">
        <f t="shared" si="6"/>
        <v>20372</v>
      </c>
      <c r="H53" s="111">
        <f t="shared" si="6"/>
        <v>655372</v>
      </c>
    </row>
    <row r="54" spans="1:8" s="218" customFormat="1" ht="12" customHeight="1">
      <c r="A54" s="209" t="s">
        <v>69</v>
      </c>
      <c r="B54" s="7" t="s">
        <v>119</v>
      </c>
      <c r="C54" s="40">
        <f>'[1]011 130'!$D$221</f>
        <v>635000</v>
      </c>
      <c r="D54" s="40"/>
      <c r="E54" s="40"/>
      <c r="F54" s="40"/>
      <c r="G54" s="40">
        <f>'[8]összesítő-hivatal'!$H$6</f>
        <v>20372</v>
      </c>
      <c r="H54" s="40">
        <f>SUM(C54:G54)</f>
        <v>655372</v>
      </c>
    </row>
    <row r="55" spans="1:8" ht="12" customHeight="1">
      <c r="A55" s="209" t="s">
        <v>70</v>
      </c>
      <c r="B55" s="6" t="s">
        <v>108</v>
      </c>
      <c r="C55" s="42"/>
      <c r="D55" s="42"/>
      <c r="E55" s="42"/>
      <c r="F55" s="42"/>
      <c r="G55" s="42"/>
      <c r="H55" s="42"/>
    </row>
    <row r="56" spans="1:8" ht="12" customHeight="1">
      <c r="A56" s="209" t="s">
        <v>71</v>
      </c>
      <c r="B56" s="6" t="s">
        <v>42</v>
      </c>
      <c r="C56" s="42"/>
      <c r="D56" s="42"/>
      <c r="E56" s="42"/>
      <c r="F56" s="42"/>
      <c r="G56" s="42"/>
      <c r="H56" s="42"/>
    </row>
    <row r="57" spans="1:8" ht="12" customHeight="1" thickBot="1">
      <c r="A57" s="209" t="s">
        <v>72</v>
      </c>
      <c r="B57" s="6" t="s">
        <v>2</v>
      </c>
      <c r="C57" s="42"/>
      <c r="D57" s="42"/>
      <c r="E57" s="42"/>
      <c r="F57" s="42"/>
      <c r="G57" s="42"/>
      <c r="H57" s="42"/>
    </row>
    <row r="58" spans="1:8" ht="15" customHeight="1" thickBot="1">
      <c r="A58" s="63" t="s">
        <v>8</v>
      </c>
      <c r="B58" s="80" t="s">
        <v>333</v>
      </c>
      <c r="C58" s="156">
        <f aca="true" t="shared" si="7" ref="C58:H58">+C47+C53</f>
        <v>65684225</v>
      </c>
      <c r="D58" s="156">
        <f t="shared" si="7"/>
        <v>1501197</v>
      </c>
      <c r="E58" s="156">
        <f t="shared" si="7"/>
        <v>57261</v>
      </c>
      <c r="F58" s="156">
        <f t="shared" si="7"/>
        <v>350000</v>
      </c>
      <c r="G58" s="156">
        <f t="shared" si="7"/>
        <v>1171949</v>
      </c>
      <c r="H58" s="156">
        <f t="shared" si="7"/>
        <v>68764632</v>
      </c>
    </row>
    <row r="59" spans="3:8" ht="12.75">
      <c r="C59" s="157"/>
      <c r="D59" s="157"/>
      <c r="E59" s="157"/>
      <c r="F59" s="157"/>
      <c r="G59" s="157"/>
      <c r="H59" s="157"/>
    </row>
  </sheetData>
  <sheetProtection formatCells="0"/>
  <mergeCells count="3">
    <mergeCell ref="C6:H6"/>
    <mergeCell ref="C5:H5"/>
    <mergeCell ref="B1:H1"/>
  </mergeCells>
  <printOptions horizontalCentered="1"/>
  <pageMargins left="0.25" right="0.25" top="0.75" bottom="0.75" header="0.3" footer="0.3"/>
  <pageSetup fitToHeight="0" horizontalDpi="600" verticalDpi="600" orientation="portrait" paperSize="9" scale="73" r:id="rId1"/>
  <headerFooter alignWithMargins="0">
    <oddFooter>&amp;L"Módosította a 2/2020.(II.27.) önkormányzati rendelet. Hatályos 2020. (II.28
.) napjától."&amp;C&amp;P/&amp;N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56"/>
  <sheetViews>
    <sheetView tabSelected="1" workbookViewId="0" topLeftCell="A1">
      <selection activeCell="S82" sqref="S82"/>
    </sheetView>
  </sheetViews>
  <sheetFormatPr defaultColWidth="9.00390625" defaultRowHeight="12.75"/>
  <cols>
    <col min="1" max="1" width="18.125" style="81" customWidth="1"/>
    <col min="2" max="2" width="63.125" style="82" customWidth="1"/>
    <col min="3" max="3" width="12.00390625" style="82" customWidth="1"/>
    <col min="4" max="4" width="10.875" style="82" customWidth="1"/>
    <col min="5" max="7" width="11.50390625" style="82" customWidth="1"/>
    <col min="8" max="8" width="11.625" style="82" bestFit="1" customWidth="1"/>
    <col min="9" max="16384" width="9.375" style="82" customWidth="1"/>
  </cols>
  <sheetData>
    <row r="1" spans="1:8" s="65" customFormat="1" ht="21" customHeight="1" thickBot="1">
      <c r="A1" s="64"/>
      <c r="B1" s="354" t="s">
        <v>496</v>
      </c>
      <c r="C1" s="354"/>
      <c r="D1" s="354"/>
      <c r="E1" s="354"/>
      <c r="F1" s="354"/>
      <c r="G1" s="354"/>
      <c r="H1" s="354"/>
    </row>
    <row r="2" spans="1:8" s="214" customFormat="1" ht="25.5" customHeight="1" thickBot="1">
      <c r="A2" s="168" t="s">
        <v>117</v>
      </c>
      <c r="B2" s="146" t="s">
        <v>359</v>
      </c>
      <c r="C2" s="222"/>
      <c r="D2" s="222"/>
      <c r="E2" s="222"/>
      <c r="F2" s="222"/>
      <c r="G2" s="222"/>
      <c r="H2" s="222"/>
    </row>
    <row r="3" spans="1:8" s="278" customFormat="1" ht="24.75" thickBot="1">
      <c r="A3" s="207" t="s">
        <v>116</v>
      </c>
      <c r="B3" s="147" t="s">
        <v>467</v>
      </c>
      <c r="C3" s="277" t="s">
        <v>391</v>
      </c>
      <c r="D3" s="261" t="s">
        <v>426</v>
      </c>
      <c r="E3" s="261" t="s">
        <v>427</v>
      </c>
      <c r="F3" s="261" t="s">
        <v>480</v>
      </c>
      <c r="G3" s="261" t="s">
        <v>482</v>
      </c>
      <c r="H3" s="261" t="s">
        <v>483</v>
      </c>
    </row>
    <row r="4" spans="1:8" s="215" customFormat="1" ht="15.75" customHeight="1" thickBot="1">
      <c r="A4" s="66"/>
      <c r="B4" s="66"/>
      <c r="C4" s="67" t="s">
        <v>354</v>
      </c>
      <c r="D4" s="67"/>
      <c r="E4" s="67"/>
      <c r="F4" s="67"/>
      <c r="G4" s="67"/>
      <c r="H4" s="67"/>
    </row>
    <row r="5" spans="1:8" ht="13.5" thickBot="1">
      <c r="A5" s="169" t="s">
        <v>118</v>
      </c>
      <c r="B5" s="68" t="s">
        <v>38</v>
      </c>
      <c r="C5" s="349" t="s">
        <v>39</v>
      </c>
      <c r="D5" s="350"/>
      <c r="E5" s="350"/>
      <c r="F5" s="350"/>
      <c r="G5" s="350"/>
      <c r="H5" s="351"/>
    </row>
    <row r="6" spans="1:8" s="216" customFormat="1" ht="12.75" customHeight="1" thickBot="1">
      <c r="A6" s="60">
        <v>1</v>
      </c>
      <c r="B6" s="61">
        <v>2</v>
      </c>
      <c r="C6" s="62">
        <v>3</v>
      </c>
      <c r="D6" s="62">
        <v>4</v>
      </c>
      <c r="E6" s="62"/>
      <c r="F6" s="62"/>
      <c r="G6" s="62"/>
      <c r="H6" s="62">
        <v>5</v>
      </c>
    </row>
    <row r="7" spans="1:8" s="216" customFormat="1" ht="15.75" customHeight="1" thickBot="1">
      <c r="A7" s="69"/>
      <c r="B7" s="70" t="s">
        <v>40</v>
      </c>
      <c r="C7" s="71"/>
      <c r="D7" s="71"/>
      <c r="E7" s="71"/>
      <c r="F7" s="71"/>
      <c r="G7" s="71"/>
      <c r="H7" s="71"/>
    </row>
    <row r="8" spans="1:8" s="158" customFormat="1" ht="12" customHeight="1" thickBot="1">
      <c r="A8" s="60" t="s">
        <v>6</v>
      </c>
      <c r="B8" s="72" t="s">
        <v>313</v>
      </c>
      <c r="C8" s="111">
        <f aca="true" t="shared" si="0" ref="C8:H8">SUM(C9:C18)</f>
        <v>5080000</v>
      </c>
      <c r="D8" s="111">
        <f t="shared" si="0"/>
        <v>0</v>
      </c>
      <c r="E8" s="111">
        <f t="shared" si="0"/>
        <v>0</v>
      </c>
      <c r="F8" s="111">
        <f t="shared" si="0"/>
        <v>0</v>
      </c>
      <c r="G8" s="111">
        <f t="shared" si="0"/>
        <v>1270000</v>
      </c>
      <c r="H8" s="111">
        <f t="shared" si="0"/>
        <v>6350000</v>
      </c>
    </row>
    <row r="9" spans="1:8" s="158" customFormat="1" ht="12" customHeight="1">
      <c r="A9" s="208" t="s">
        <v>63</v>
      </c>
      <c r="B9" s="8" t="s">
        <v>170</v>
      </c>
      <c r="C9" s="149"/>
      <c r="D9" s="149"/>
      <c r="E9" s="149"/>
      <c r="F9" s="149"/>
      <c r="G9" s="149"/>
      <c r="H9" s="149"/>
    </row>
    <row r="10" spans="1:8" s="158" customFormat="1" ht="12" customHeight="1">
      <c r="A10" s="209" t="s">
        <v>64</v>
      </c>
      <c r="B10" s="6" t="s">
        <v>171</v>
      </c>
      <c r="C10" s="109"/>
      <c r="D10" s="109"/>
      <c r="E10" s="109"/>
      <c r="F10" s="109"/>
      <c r="G10" s="109"/>
      <c r="H10" s="109"/>
    </row>
    <row r="11" spans="1:8" s="158" customFormat="1" ht="12" customHeight="1">
      <c r="A11" s="209" t="s">
        <v>65</v>
      </c>
      <c r="B11" s="6" t="s">
        <v>172</v>
      </c>
      <c r="C11" s="109"/>
      <c r="D11" s="109"/>
      <c r="E11" s="109"/>
      <c r="F11" s="109"/>
      <c r="G11" s="109"/>
      <c r="H11" s="109"/>
    </row>
    <row r="12" spans="1:8" s="158" customFormat="1" ht="12" customHeight="1">
      <c r="A12" s="209" t="s">
        <v>66</v>
      </c>
      <c r="B12" s="6" t="s">
        <v>173</v>
      </c>
      <c r="C12" s="109"/>
      <c r="D12" s="109"/>
      <c r="E12" s="109"/>
      <c r="F12" s="109"/>
      <c r="G12" s="109"/>
      <c r="H12" s="109"/>
    </row>
    <row r="13" spans="1:8" s="158" customFormat="1" ht="12" customHeight="1">
      <c r="A13" s="209" t="s">
        <v>83</v>
      </c>
      <c r="B13" s="6" t="s">
        <v>174</v>
      </c>
      <c r="C13" s="109">
        <v>4000000</v>
      </c>
      <c r="D13" s="109"/>
      <c r="E13" s="109"/>
      <c r="F13" s="109"/>
      <c r="G13" s="109">
        <v>1000000</v>
      </c>
      <c r="H13" s="109">
        <f>SUM(C13:G13)</f>
        <v>5000000</v>
      </c>
    </row>
    <row r="14" spans="1:8" s="158" customFormat="1" ht="12" customHeight="1">
      <c r="A14" s="209" t="s">
        <v>67</v>
      </c>
      <c r="B14" s="6" t="s">
        <v>314</v>
      </c>
      <c r="C14" s="109">
        <v>1080000</v>
      </c>
      <c r="D14" s="109"/>
      <c r="E14" s="109"/>
      <c r="F14" s="109"/>
      <c r="G14" s="109">
        <v>270000</v>
      </c>
      <c r="H14" s="109">
        <f>SUM(C14:G14)</f>
        <v>1350000</v>
      </c>
    </row>
    <row r="15" spans="1:8" s="158" customFormat="1" ht="12" customHeight="1">
      <c r="A15" s="209" t="s">
        <v>68</v>
      </c>
      <c r="B15" s="5" t="s">
        <v>315</v>
      </c>
      <c r="C15" s="109"/>
      <c r="D15" s="109"/>
      <c r="E15" s="109"/>
      <c r="F15" s="109"/>
      <c r="G15" s="109"/>
      <c r="H15" s="109">
        <f>SUM(C15:F15)</f>
        <v>0</v>
      </c>
    </row>
    <row r="16" spans="1:8" s="158" customFormat="1" ht="12" customHeight="1">
      <c r="A16" s="209" t="s">
        <v>75</v>
      </c>
      <c r="B16" s="6" t="s">
        <v>177</v>
      </c>
      <c r="C16" s="150"/>
      <c r="D16" s="150"/>
      <c r="E16" s="150"/>
      <c r="F16" s="150"/>
      <c r="G16" s="150"/>
      <c r="H16" s="150"/>
    </row>
    <row r="17" spans="1:8" s="217" customFormat="1" ht="12" customHeight="1">
      <c r="A17" s="209" t="s">
        <v>76</v>
      </c>
      <c r="B17" s="6" t="s">
        <v>178</v>
      </c>
      <c r="C17" s="109"/>
      <c r="D17" s="109"/>
      <c r="E17" s="109"/>
      <c r="F17" s="109"/>
      <c r="G17" s="109"/>
      <c r="H17" s="109"/>
    </row>
    <row r="18" spans="1:8" s="217" customFormat="1" ht="12" customHeight="1" thickBot="1">
      <c r="A18" s="209" t="s">
        <v>77</v>
      </c>
      <c r="B18" s="5" t="s">
        <v>179</v>
      </c>
      <c r="C18" s="110"/>
      <c r="D18" s="110"/>
      <c r="E18" s="110"/>
      <c r="F18" s="110"/>
      <c r="G18" s="110"/>
      <c r="H18" s="110"/>
    </row>
    <row r="19" spans="1:8" s="158" customFormat="1" ht="12" customHeight="1" thickBot="1">
      <c r="A19" s="60" t="s">
        <v>7</v>
      </c>
      <c r="B19" s="72" t="s">
        <v>316</v>
      </c>
      <c r="C19" s="111">
        <f>SUM(C20:C22)</f>
        <v>0</v>
      </c>
      <c r="D19" s="111">
        <f>SUM(D20:D22)</f>
        <v>0</v>
      </c>
      <c r="E19" s="111"/>
      <c r="F19" s="111"/>
      <c r="G19" s="111"/>
      <c r="H19" s="111">
        <f>SUM(H20:H22)</f>
        <v>0</v>
      </c>
    </row>
    <row r="20" spans="1:8" s="217" customFormat="1" ht="12" customHeight="1">
      <c r="A20" s="209" t="s">
        <v>69</v>
      </c>
      <c r="B20" s="7" t="s">
        <v>145</v>
      </c>
      <c r="C20" s="109"/>
      <c r="D20" s="109"/>
      <c r="E20" s="109"/>
      <c r="F20" s="109"/>
      <c r="G20" s="109"/>
      <c r="H20" s="109"/>
    </row>
    <row r="21" spans="1:8" s="217" customFormat="1" ht="12" customHeight="1">
      <c r="A21" s="209" t="s">
        <v>70</v>
      </c>
      <c r="B21" s="6" t="s">
        <v>317</v>
      </c>
      <c r="C21" s="109"/>
      <c r="D21" s="109"/>
      <c r="E21" s="109"/>
      <c r="F21" s="109"/>
      <c r="G21" s="109"/>
      <c r="H21" s="109"/>
    </row>
    <row r="22" spans="1:8" s="217" customFormat="1" ht="12" customHeight="1">
      <c r="A22" s="209" t="s">
        <v>71</v>
      </c>
      <c r="B22" s="6" t="s">
        <v>318</v>
      </c>
      <c r="C22" s="109"/>
      <c r="D22" s="109"/>
      <c r="E22" s="109"/>
      <c r="F22" s="109"/>
      <c r="G22" s="109"/>
      <c r="H22" s="109"/>
    </row>
    <row r="23" spans="1:8" s="217" customFormat="1" ht="12" customHeight="1" thickBot="1">
      <c r="A23" s="209" t="s">
        <v>72</v>
      </c>
      <c r="B23" s="6" t="s">
        <v>0</v>
      </c>
      <c r="C23" s="109"/>
      <c r="D23" s="109"/>
      <c r="E23" s="109"/>
      <c r="F23" s="109"/>
      <c r="G23" s="109"/>
      <c r="H23" s="109"/>
    </row>
    <row r="24" spans="1:8" s="217" customFormat="1" ht="12" customHeight="1" thickBot="1">
      <c r="A24" s="63" t="s">
        <v>8</v>
      </c>
      <c r="B24" s="50" t="s">
        <v>95</v>
      </c>
      <c r="C24" s="136"/>
      <c r="D24" s="136"/>
      <c r="E24" s="136"/>
      <c r="F24" s="136"/>
      <c r="G24" s="136"/>
      <c r="H24" s="136"/>
    </row>
    <row r="25" spans="1:8" s="217" customFormat="1" ht="12" customHeight="1" thickBot="1">
      <c r="A25" s="63" t="s">
        <v>9</v>
      </c>
      <c r="B25" s="50" t="s">
        <v>319</v>
      </c>
      <c r="C25" s="111">
        <f>+C26+C27</f>
        <v>0</v>
      </c>
      <c r="D25" s="111"/>
      <c r="E25" s="111"/>
      <c r="F25" s="111"/>
      <c r="G25" s="111"/>
      <c r="H25" s="111"/>
    </row>
    <row r="26" spans="1:8" s="217" customFormat="1" ht="12" customHeight="1">
      <c r="A26" s="210" t="s">
        <v>155</v>
      </c>
      <c r="B26" s="211" t="s">
        <v>317</v>
      </c>
      <c r="C26" s="40"/>
      <c r="D26" s="40"/>
      <c r="E26" s="40"/>
      <c r="F26" s="40"/>
      <c r="G26" s="40"/>
      <c r="H26" s="40"/>
    </row>
    <row r="27" spans="1:8" s="217" customFormat="1" ht="12" customHeight="1">
      <c r="A27" s="210" t="s">
        <v>158</v>
      </c>
      <c r="B27" s="212" t="s">
        <v>320</v>
      </c>
      <c r="C27" s="112"/>
      <c r="D27" s="112"/>
      <c r="E27" s="112"/>
      <c r="F27" s="112"/>
      <c r="G27" s="112"/>
      <c r="H27" s="112"/>
    </row>
    <row r="28" spans="1:8" s="217" customFormat="1" ht="12" customHeight="1" thickBot="1">
      <c r="A28" s="209" t="s">
        <v>159</v>
      </c>
      <c r="B28" s="213" t="s">
        <v>321</v>
      </c>
      <c r="C28" s="43"/>
      <c r="D28" s="43"/>
      <c r="E28" s="43"/>
      <c r="F28" s="43"/>
      <c r="G28" s="43"/>
      <c r="H28" s="43"/>
    </row>
    <row r="29" spans="1:8" s="217" customFormat="1" ht="12" customHeight="1" thickBot="1">
      <c r="A29" s="63" t="s">
        <v>10</v>
      </c>
      <c r="B29" s="50" t="s">
        <v>322</v>
      </c>
      <c r="C29" s="111">
        <f>+C30+C31+C32</f>
        <v>0</v>
      </c>
      <c r="D29" s="111">
        <f>+D30+D31+D32</f>
        <v>0</v>
      </c>
      <c r="E29" s="111"/>
      <c r="F29" s="111"/>
      <c r="G29" s="111"/>
      <c r="H29" s="111">
        <f>+H30+H31+H32</f>
        <v>0</v>
      </c>
    </row>
    <row r="30" spans="1:8" s="217" customFormat="1" ht="12" customHeight="1">
      <c r="A30" s="210" t="s">
        <v>56</v>
      </c>
      <c r="B30" s="211" t="s">
        <v>184</v>
      </c>
      <c r="C30" s="40"/>
      <c r="D30" s="40"/>
      <c r="E30" s="40"/>
      <c r="F30" s="40"/>
      <c r="G30" s="40"/>
      <c r="H30" s="40"/>
    </row>
    <row r="31" spans="1:8" s="217" customFormat="1" ht="12" customHeight="1">
      <c r="A31" s="210" t="s">
        <v>57</v>
      </c>
      <c r="B31" s="212" t="s">
        <v>185</v>
      </c>
      <c r="C31" s="112"/>
      <c r="D31" s="112"/>
      <c r="E31" s="112"/>
      <c r="F31" s="112"/>
      <c r="G31" s="112"/>
      <c r="H31" s="112"/>
    </row>
    <row r="32" spans="1:8" s="217" customFormat="1" ht="12" customHeight="1" thickBot="1">
      <c r="A32" s="209" t="s">
        <v>58</v>
      </c>
      <c r="B32" s="53" t="s">
        <v>186</v>
      </c>
      <c r="C32" s="43"/>
      <c r="D32" s="43"/>
      <c r="E32" s="43"/>
      <c r="F32" s="43"/>
      <c r="G32" s="43"/>
      <c r="H32" s="43"/>
    </row>
    <row r="33" spans="1:8" s="158" customFormat="1" ht="12" customHeight="1" thickBot="1">
      <c r="A33" s="63" t="s">
        <v>11</v>
      </c>
      <c r="B33" s="50" t="s">
        <v>294</v>
      </c>
      <c r="C33" s="136"/>
      <c r="D33" s="136"/>
      <c r="E33" s="136"/>
      <c r="F33" s="136"/>
      <c r="G33" s="136"/>
      <c r="H33" s="136"/>
    </row>
    <row r="34" spans="1:8" s="158" customFormat="1" ht="12" customHeight="1" thickBot="1">
      <c r="A34" s="63" t="s">
        <v>12</v>
      </c>
      <c r="B34" s="50" t="s">
        <v>323</v>
      </c>
      <c r="C34" s="151"/>
      <c r="D34" s="151"/>
      <c r="E34" s="151"/>
      <c r="F34" s="151"/>
      <c r="G34" s="151"/>
      <c r="H34" s="151"/>
    </row>
    <row r="35" spans="1:8" s="158" customFormat="1" ht="12" customHeight="1" thickBot="1">
      <c r="A35" s="60" t="s">
        <v>13</v>
      </c>
      <c r="B35" s="50" t="s">
        <v>324</v>
      </c>
      <c r="C35" s="152">
        <f aca="true" t="shared" si="1" ref="C35:H35">+C8+C19+C24+C25+C29+C33+C34</f>
        <v>5080000</v>
      </c>
      <c r="D35" s="152">
        <f t="shared" si="1"/>
        <v>0</v>
      </c>
      <c r="E35" s="152">
        <f t="shared" si="1"/>
        <v>0</v>
      </c>
      <c r="F35" s="152">
        <f t="shared" si="1"/>
        <v>0</v>
      </c>
      <c r="G35" s="152">
        <f t="shared" si="1"/>
        <v>1270000</v>
      </c>
      <c r="H35" s="152">
        <f t="shared" si="1"/>
        <v>6350000</v>
      </c>
    </row>
    <row r="36" spans="1:8" s="158" customFormat="1" ht="12" customHeight="1" thickBot="1">
      <c r="A36" s="73" t="s">
        <v>14</v>
      </c>
      <c r="B36" s="50" t="s">
        <v>325</v>
      </c>
      <c r="C36" s="152">
        <f aca="true" t="shared" si="2" ref="C36:H36">+C37+C38+C39</f>
        <v>82615051.5</v>
      </c>
      <c r="D36" s="152">
        <f t="shared" si="2"/>
        <v>3421930</v>
      </c>
      <c r="E36" s="152">
        <f t="shared" si="2"/>
        <v>14460</v>
      </c>
      <c r="F36" s="152">
        <f t="shared" si="2"/>
        <v>2371215</v>
      </c>
      <c r="G36" s="152">
        <f t="shared" si="2"/>
        <v>52318</v>
      </c>
      <c r="H36" s="152">
        <f t="shared" si="2"/>
        <v>88474974.5</v>
      </c>
    </row>
    <row r="37" spans="1:8" s="158" customFormat="1" ht="12" customHeight="1">
      <c r="A37" s="210" t="s">
        <v>326</v>
      </c>
      <c r="B37" s="211" t="s">
        <v>125</v>
      </c>
      <c r="C37" s="309"/>
      <c r="D37" s="309">
        <v>271930</v>
      </c>
      <c r="E37" s="40"/>
      <c r="F37" s="40"/>
      <c r="G37" s="40"/>
      <c r="H37" s="109">
        <f>SUM(C37:G37)</f>
        <v>271930</v>
      </c>
    </row>
    <row r="38" spans="1:8" s="158" customFormat="1" ht="12" customHeight="1">
      <c r="A38" s="210" t="s">
        <v>327</v>
      </c>
      <c r="B38" s="212" t="s">
        <v>1</v>
      </c>
      <c r="C38" s="310"/>
      <c r="D38" s="310"/>
      <c r="E38" s="112"/>
      <c r="F38" s="112"/>
      <c r="G38" s="112"/>
      <c r="H38" s="109">
        <f>SUM(C38:F38)</f>
        <v>0</v>
      </c>
    </row>
    <row r="39" spans="1:8" s="217" customFormat="1" ht="12" customHeight="1" thickBot="1">
      <c r="A39" s="209" t="s">
        <v>328</v>
      </c>
      <c r="B39" s="53" t="s">
        <v>329</v>
      </c>
      <c r="C39" s="312">
        <v>82615051.5</v>
      </c>
      <c r="D39" s="312">
        <v>3150000</v>
      </c>
      <c r="E39" s="294">
        <v>14460</v>
      </c>
      <c r="F39" s="294">
        <f>'[7]összesítő-ovoda'!$Z$8</f>
        <v>2371215</v>
      </c>
      <c r="G39" s="294">
        <f>'[8]összesítő-ovoda'!$Z$8</f>
        <v>52318</v>
      </c>
      <c r="H39" s="109">
        <f>SUM(C39:G39)</f>
        <v>88203044.5</v>
      </c>
    </row>
    <row r="40" spans="1:8" s="217" customFormat="1" ht="15" customHeight="1" thickBot="1">
      <c r="A40" s="73" t="s">
        <v>15</v>
      </c>
      <c r="B40" s="74" t="s">
        <v>330</v>
      </c>
      <c r="C40" s="155">
        <f aca="true" t="shared" si="3" ref="C40:H40">+C35+C36</f>
        <v>87695051.5</v>
      </c>
      <c r="D40" s="155">
        <f t="shared" si="3"/>
        <v>3421930</v>
      </c>
      <c r="E40" s="155">
        <f t="shared" si="3"/>
        <v>14460</v>
      </c>
      <c r="F40" s="155">
        <f t="shared" si="3"/>
        <v>2371215</v>
      </c>
      <c r="G40" s="155">
        <f t="shared" si="3"/>
        <v>1322318</v>
      </c>
      <c r="H40" s="155">
        <f t="shared" si="3"/>
        <v>94824974.5</v>
      </c>
    </row>
    <row r="41" spans="1:8" s="217" customFormat="1" ht="15" customHeight="1">
      <c r="A41" s="75"/>
      <c r="B41" s="76"/>
      <c r="C41" s="153"/>
      <c r="D41" s="153"/>
      <c r="E41" s="153"/>
      <c r="F41" s="153"/>
      <c r="G41" s="153"/>
      <c r="H41" s="153"/>
    </row>
    <row r="42" spans="1:8" ht="13.5" thickBot="1">
      <c r="A42" s="77"/>
      <c r="B42" s="78"/>
      <c r="C42" s="154"/>
      <c r="D42" s="154"/>
      <c r="E42" s="154"/>
      <c r="F42" s="154"/>
      <c r="G42" s="154"/>
      <c r="H42" s="154"/>
    </row>
    <row r="43" spans="1:8" s="216" customFormat="1" ht="28.5" customHeight="1" thickBot="1">
      <c r="A43" s="79"/>
      <c r="B43" s="275" t="s">
        <v>41</v>
      </c>
      <c r="C43" s="276" t="s">
        <v>391</v>
      </c>
      <c r="D43" s="261" t="s">
        <v>426</v>
      </c>
      <c r="E43" s="261" t="s">
        <v>427</v>
      </c>
      <c r="F43" s="261" t="s">
        <v>480</v>
      </c>
      <c r="G43" s="261" t="s">
        <v>481</v>
      </c>
      <c r="H43" s="261" t="s">
        <v>483</v>
      </c>
    </row>
    <row r="44" spans="1:8" s="218" customFormat="1" ht="12" customHeight="1" thickBot="1">
      <c r="A44" s="63" t="s">
        <v>6</v>
      </c>
      <c r="B44" s="50" t="s">
        <v>331</v>
      </c>
      <c r="C44" s="111">
        <f aca="true" t="shared" si="4" ref="C44:H44">SUM(C45:C49)</f>
        <v>87441051.5</v>
      </c>
      <c r="D44" s="111">
        <f t="shared" si="4"/>
        <v>3421930</v>
      </c>
      <c r="E44" s="111">
        <f t="shared" si="4"/>
        <v>14460</v>
      </c>
      <c r="F44" s="111">
        <f t="shared" si="4"/>
        <v>2393508</v>
      </c>
      <c r="G44" s="111">
        <f t="shared" si="4"/>
        <v>1210742</v>
      </c>
      <c r="H44" s="111">
        <f t="shared" si="4"/>
        <v>94481691.5</v>
      </c>
    </row>
    <row r="45" spans="1:8" ht="12" customHeight="1">
      <c r="A45" s="209" t="s">
        <v>63</v>
      </c>
      <c r="B45" s="7" t="s">
        <v>36</v>
      </c>
      <c r="C45" s="309">
        <v>57094300</v>
      </c>
      <c r="D45" s="40">
        <f>'[6]összesítő-ovoda'!$D$8</f>
        <v>2636000</v>
      </c>
      <c r="E45" s="40">
        <v>12100</v>
      </c>
      <c r="F45" s="40">
        <f>'[7]összesítő-ovoda'!$D$8</f>
        <v>1087000</v>
      </c>
      <c r="G45" s="40">
        <f>'[8]összesítő-ovoda'!$D$8</f>
        <v>44526</v>
      </c>
      <c r="H45" s="40">
        <f>SUM(C45:G45)</f>
        <v>60873926</v>
      </c>
    </row>
    <row r="46" spans="1:8" ht="12" customHeight="1">
      <c r="A46" s="209" t="s">
        <v>64</v>
      </c>
      <c r="B46" s="6" t="s">
        <v>104</v>
      </c>
      <c r="C46" s="313">
        <v>10823291.5</v>
      </c>
      <c r="D46" s="40">
        <f>'[6]összesítő-ovoda'!$E$8</f>
        <v>514000</v>
      </c>
      <c r="E46" s="40">
        <v>2360</v>
      </c>
      <c r="F46" s="40">
        <f>'[7]összesítő-ovoda'!$E$8</f>
        <v>192215</v>
      </c>
      <c r="G46" s="40">
        <f>'[8]összesítő-ovoda'!$E$8</f>
        <v>7792</v>
      </c>
      <c r="H46" s="40">
        <f>SUM(C46:G46)</f>
        <v>11539658.5</v>
      </c>
    </row>
    <row r="47" spans="1:8" ht="12" customHeight="1">
      <c r="A47" s="209" t="s">
        <v>65</v>
      </c>
      <c r="B47" s="6" t="s">
        <v>82</v>
      </c>
      <c r="C47" s="313">
        <v>19523460</v>
      </c>
      <c r="D47" s="40">
        <f>'[6]összesítő-ovoda'!$F$8</f>
        <v>271930</v>
      </c>
      <c r="E47" s="40"/>
      <c r="F47" s="40">
        <f>'[7]összesítő-ovoda'!$F$8</f>
        <v>1114293</v>
      </c>
      <c r="G47" s="40">
        <f>'[8]összesítő-ovoda'!$F$8</f>
        <v>1158424</v>
      </c>
      <c r="H47" s="40">
        <f>SUM(C47:G47)</f>
        <v>22068107</v>
      </c>
    </row>
    <row r="48" spans="1:8" ht="12" customHeight="1">
      <c r="A48" s="209" t="s">
        <v>66</v>
      </c>
      <c r="B48" s="6" t="s">
        <v>105</v>
      </c>
      <c r="C48" s="42"/>
      <c r="D48" s="40"/>
      <c r="E48" s="40"/>
      <c r="F48" s="40"/>
      <c r="G48" s="40"/>
      <c r="H48" s="40">
        <f>SUM(C48:G48)</f>
        <v>0</v>
      </c>
    </row>
    <row r="49" spans="1:8" ht="12" customHeight="1" thickBot="1">
      <c r="A49" s="209" t="s">
        <v>83</v>
      </c>
      <c r="B49" s="6" t="s">
        <v>106</v>
      </c>
      <c r="C49" s="42"/>
      <c r="D49" s="40"/>
      <c r="E49" s="40"/>
      <c r="F49" s="40"/>
      <c r="G49" s="40"/>
      <c r="H49" s="40">
        <f>SUM(C49:G49)</f>
        <v>0</v>
      </c>
    </row>
    <row r="50" spans="1:8" ht="12" customHeight="1" thickBot="1">
      <c r="A50" s="63" t="s">
        <v>7</v>
      </c>
      <c r="B50" s="50" t="s">
        <v>332</v>
      </c>
      <c r="C50" s="111">
        <f aca="true" t="shared" si="5" ref="C50:H50">SUM(C51:C53)</f>
        <v>254000</v>
      </c>
      <c r="D50" s="111">
        <f t="shared" si="5"/>
        <v>0</v>
      </c>
      <c r="E50" s="111">
        <f t="shared" si="5"/>
        <v>0</v>
      </c>
      <c r="F50" s="111">
        <f t="shared" si="5"/>
        <v>-22293</v>
      </c>
      <c r="G50" s="111">
        <f t="shared" si="5"/>
        <v>111576</v>
      </c>
      <c r="H50" s="111">
        <f t="shared" si="5"/>
        <v>343283</v>
      </c>
    </row>
    <row r="51" spans="1:8" s="218" customFormat="1" ht="12" customHeight="1">
      <c r="A51" s="209" t="s">
        <v>69</v>
      </c>
      <c r="B51" s="7" t="s">
        <v>119</v>
      </c>
      <c r="C51" s="40">
        <v>254000</v>
      </c>
      <c r="D51" s="40"/>
      <c r="E51" s="40"/>
      <c r="F51" s="40">
        <f>'[7]összesítő-ovoda'!$H$8</f>
        <v>-22293</v>
      </c>
      <c r="G51" s="40">
        <f>'[8]összesítő-ovoda'!$H$8</f>
        <v>111576</v>
      </c>
      <c r="H51" s="40">
        <f>SUM(C51:G51)</f>
        <v>343283</v>
      </c>
    </row>
    <row r="52" spans="1:8" ht="12" customHeight="1">
      <c r="A52" s="209" t="s">
        <v>70</v>
      </c>
      <c r="B52" s="6" t="s">
        <v>108</v>
      </c>
      <c r="C52" s="42"/>
      <c r="D52" s="42"/>
      <c r="E52" s="40"/>
      <c r="F52" s="40"/>
      <c r="G52" s="40"/>
      <c r="H52" s="40">
        <f>SUM(C52:F52)</f>
        <v>0</v>
      </c>
    </row>
    <row r="53" spans="1:8" ht="12" customHeight="1">
      <c r="A53" s="209" t="s">
        <v>71</v>
      </c>
      <c r="B53" s="6" t="s">
        <v>42</v>
      </c>
      <c r="C53" s="42"/>
      <c r="D53" s="42"/>
      <c r="E53" s="40"/>
      <c r="F53" s="40"/>
      <c r="G53" s="40"/>
      <c r="H53" s="40">
        <f>SUM(C53:F53)</f>
        <v>0</v>
      </c>
    </row>
    <row r="54" spans="1:8" ht="12" customHeight="1" thickBot="1">
      <c r="A54" s="209" t="s">
        <v>72</v>
      </c>
      <c r="B54" s="6" t="s">
        <v>2</v>
      </c>
      <c r="C54" s="42"/>
      <c r="D54" s="42"/>
      <c r="E54" s="40"/>
      <c r="F54" s="40"/>
      <c r="G54" s="40"/>
      <c r="H54" s="40">
        <f>SUM(C54:F54)</f>
        <v>0</v>
      </c>
    </row>
    <row r="55" spans="1:8" ht="15" customHeight="1" thickBot="1">
      <c r="A55" s="63" t="s">
        <v>8</v>
      </c>
      <c r="B55" s="80" t="s">
        <v>333</v>
      </c>
      <c r="C55" s="156">
        <f aca="true" t="shared" si="6" ref="C55:H55">+C44+C50</f>
        <v>87695051.5</v>
      </c>
      <c r="D55" s="156">
        <f t="shared" si="6"/>
        <v>3421930</v>
      </c>
      <c r="E55" s="156">
        <f t="shared" si="6"/>
        <v>14460</v>
      </c>
      <c r="F55" s="156">
        <f t="shared" si="6"/>
        <v>2371215</v>
      </c>
      <c r="G55" s="156">
        <f t="shared" si="6"/>
        <v>1322318</v>
      </c>
      <c r="H55" s="156">
        <f t="shared" si="6"/>
        <v>94824974.5</v>
      </c>
    </row>
    <row r="56" spans="3:8" ht="12.75">
      <c r="C56" s="157"/>
      <c r="D56" s="157"/>
      <c r="E56" s="157"/>
      <c r="F56" s="157"/>
      <c r="G56" s="157"/>
      <c r="H56" s="157"/>
    </row>
  </sheetData>
  <sheetProtection formatCells="0"/>
  <mergeCells count="2">
    <mergeCell ref="C5:H5"/>
    <mergeCell ref="B1:H1"/>
  </mergeCells>
  <printOptions horizontalCentered="1"/>
  <pageMargins left="0.25" right="0.25" top="0.75" bottom="0.75" header="0.3" footer="0.3"/>
  <pageSetup fitToHeight="0" horizontalDpi="600" verticalDpi="600" orientation="portrait" paperSize="9" scale="73" r:id="rId1"/>
  <headerFooter alignWithMargins="0">
    <oddFooter>&amp;L"Módosította a 2/2020.(II.27.) önkormányzati rendelet. Hatályos 2020. (II.28
.) napjától."&amp;C&amp;P/&amp;N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Titkarsag</cp:lastModifiedBy>
  <cp:lastPrinted>2020-02-26T07:10:38Z</cp:lastPrinted>
  <dcterms:created xsi:type="dcterms:W3CDTF">1999-10-30T10:30:45Z</dcterms:created>
  <dcterms:modified xsi:type="dcterms:W3CDTF">2020-02-26T07:16:33Z</dcterms:modified>
  <cp:category/>
  <cp:version/>
  <cp:contentType/>
  <cp:contentStatus/>
</cp:coreProperties>
</file>