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Angéla\KONYÁR\2019. ktgv\09.30 módosítás\"/>
    </mc:Choice>
  </mc:AlternateContent>
  <bookViews>
    <workbookView xWindow="0" yWindow="0" windowWidth="28800" windowHeight="12135" activeTab="2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state="hidden" r:id="rId5"/>
    <sheet name="5.sz.mell" sheetId="9" state="hidden" r:id="rId6"/>
    <sheet name="6.sz.mell" sheetId="32" r:id="rId7"/>
    <sheet name="7.sz.mell." sheetId="11" state="hidden" r:id="rId8"/>
    <sheet name="8.sz.mell. " sheetId="13" state="hidden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state="hidden" r:id="rId14"/>
    <sheet name="14.sz.mell" sheetId="26" state="hidden" r:id="rId15"/>
    <sheet name="15.sz.mell" sheetId="29" state="hidden" r:id="rId16"/>
    <sheet name="16.sz.mell" sheetId="25" state="hidden" r:id="rId17"/>
    <sheet name="17.sz.mell" sheetId="28" state="hidden" r:id="rId18"/>
    <sheet name="18.sz.mell" sheetId="24" state="hidden" r:id="rId19"/>
    <sheet name="19.sz.mell" sheetId="30" state="hidden" r:id="rId20"/>
    <sheet name="20. sz.mell" sheetId="31" state="hidden" r:id="rId21"/>
    <sheet name="21. sz. melléklet" sheetId="47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9">'9.sz.mell.'!$4:$5</definedName>
    <definedName name="_xlnm.Print_Area" localSheetId="1">'1.sz.mell.'!$A$1:$D$119</definedName>
    <definedName name="_xlnm.Print_Area" localSheetId="16">'16.sz.mell'!$A$1:$C$16</definedName>
    <definedName name="_xlnm.Print_Area" localSheetId="2">'2.sz.mell  '!$A$1:$E$13</definedName>
    <definedName name="_xlnm.Print_Area" localSheetId="3">'3.sz.mell'!$A$1:$F$69</definedName>
    <definedName name="_xlnm.Print_Area" localSheetId="4">'4. sz.mell'!$A$1:$C$32</definedName>
    <definedName name="_xlnm.Print_Area" localSheetId="7">'7.sz.mell.'!$A$1:$L$11</definedName>
    <definedName name="_xlnm.Print_Area" localSheetId="9">'9.sz.mell.'!$A$1:$F$115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8" i="1"/>
  <c r="E15" i="1"/>
  <c r="E18" i="1"/>
  <c r="F22" i="14" l="1"/>
  <c r="E14" i="14" l="1"/>
  <c r="E39" i="17"/>
  <c r="E37" i="17"/>
  <c r="C11" i="32" l="1"/>
  <c r="F11" i="7" l="1"/>
  <c r="E25" i="5"/>
  <c r="E21" i="5"/>
  <c r="E71" i="1"/>
  <c r="D25" i="5" s="1"/>
  <c r="D71" i="1"/>
  <c r="C25" i="5" s="1"/>
  <c r="E112" i="14" l="1"/>
  <c r="D34" i="36" l="1"/>
  <c r="E37" i="18"/>
  <c r="F37" i="18"/>
  <c r="D34" i="18"/>
  <c r="D34" i="17" l="1"/>
  <c r="E98" i="14"/>
  <c r="E33" i="14"/>
  <c r="D72" i="14"/>
  <c r="D33" i="14"/>
  <c r="D14" i="14"/>
  <c r="F98" i="1" l="1"/>
  <c r="I15" i="5" s="1"/>
  <c r="F97" i="1"/>
  <c r="I14" i="5" s="1"/>
  <c r="F92" i="1"/>
  <c r="F87" i="1"/>
  <c r="F84" i="1"/>
  <c r="I8" i="5" s="1"/>
  <c r="F83" i="1"/>
  <c r="I7" i="5" s="1"/>
  <c r="F82" i="1"/>
  <c r="I6" i="5" s="1"/>
  <c r="E64" i="1"/>
  <c r="E46" i="1"/>
  <c r="F23" i="1"/>
  <c r="E23" i="1"/>
  <c r="F20" i="1"/>
  <c r="F19" i="1"/>
  <c r="E21" i="1"/>
  <c r="E16" i="1"/>
  <c r="E17" i="1"/>
  <c r="E19" i="1"/>
  <c r="E20" i="1"/>
  <c r="E85" i="1" l="1"/>
  <c r="H9" i="5" s="1"/>
  <c r="E88" i="1"/>
  <c r="F88" i="1"/>
  <c r="E89" i="1"/>
  <c r="F89" i="1"/>
  <c r="E90" i="1"/>
  <c r="F90" i="1"/>
  <c r="E91" i="1"/>
  <c r="F91" i="1"/>
  <c r="E92" i="1"/>
  <c r="E94" i="1"/>
  <c r="F94" i="1"/>
  <c r="E95" i="1"/>
  <c r="F95" i="1"/>
  <c r="E97" i="1"/>
  <c r="H14" i="5" s="1"/>
  <c r="E100" i="1"/>
  <c r="E101" i="1"/>
  <c r="E102" i="1"/>
  <c r="E103" i="1"/>
  <c r="E104" i="1"/>
  <c r="E105" i="1"/>
  <c r="E108" i="1"/>
  <c r="F108" i="1"/>
  <c r="E109" i="1"/>
  <c r="F109" i="1"/>
  <c r="E110" i="1"/>
  <c r="H23" i="5" s="1"/>
  <c r="H26" i="5" s="1"/>
  <c r="F110" i="1"/>
  <c r="I23" i="5" s="1"/>
  <c r="I26" i="5" s="1"/>
  <c r="E6" i="1"/>
  <c r="F6" i="1"/>
  <c r="F7" i="1"/>
  <c r="F8" i="1"/>
  <c r="E9" i="1"/>
  <c r="F9" i="1"/>
  <c r="F10" i="1"/>
  <c r="E11" i="1"/>
  <c r="E13" i="1"/>
  <c r="F16" i="1"/>
  <c r="E25" i="1"/>
  <c r="F25" i="1"/>
  <c r="E27" i="1"/>
  <c r="F27" i="1"/>
  <c r="E28" i="1"/>
  <c r="F28" i="1"/>
  <c r="E29" i="1"/>
  <c r="F29" i="1"/>
  <c r="E30" i="1"/>
  <c r="F30" i="1"/>
  <c r="E32" i="1"/>
  <c r="E34" i="1"/>
  <c r="E35" i="1"/>
  <c r="E36" i="1"/>
  <c r="F36" i="1"/>
  <c r="E38" i="1"/>
  <c r="F38" i="1"/>
  <c r="E39" i="1"/>
  <c r="E40" i="1"/>
  <c r="F40" i="1"/>
  <c r="E42" i="1"/>
  <c r="F42" i="1"/>
  <c r="E43" i="1"/>
  <c r="F43" i="1"/>
  <c r="E44" i="1"/>
  <c r="E47" i="1"/>
  <c r="E49" i="1"/>
  <c r="F50" i="1"/>
  <c r="E51" i="1"/>
  <c r="E52" i="1"/>
  <c r="E53" i="1"/>
  <c r="E54" i="1"/>
  <c r="E55" i="1"/>
  <c r="F56" i="1"/>
  <c r="E58" i="1"/>
  <c r="F58" i="1"/>
  <c r="E59" i="1"/>
  <c r="F59" i="1"/>
  <c r="E60" i="1"/>
  <c r="F60" i="1"/>
  <c r="E61" i="1"/>
  <c r="F61" i="1"/>
  <c r="E62" i="1"/>
  <c r="F62" i="1"/>
  <c r="E65" i="1"/>
  <c r="E66" i="1" s="1"/>
  <c r="D10" i="5" s="1"/>
  <c r="E69" i="1"/>
  <c r="F69" i="1"/>
  <c r="E73" i="1"/>
  <c r="D23" i="5" s="1"/>
  <c r="F73" i="1"/>
  <c r="E23" i="5" s="1"/>
  <c r="E74" i="1"/>
  <c r="F74" i="1"/>
  <c r="F112" i="1" l="1"/>
  <c r="F72" i="1"/>
  <c r="E63" i="1"/>
  <c r="D15" i="5" s="1"/>
  <c r="E37" i="1"/>
  <c r="F63" i="1"/>
  <c r="E15" i="5" s="1"/>
  <c r="E41" i="1"/>
  <c r="E33" i="1"/>
  <c r="E14" i="1"/>
  <c r="D7" i="5" s="1"/>
  <c r="E112" i="1"/>
  <c r="E99" i="1"/>
  <c r="H16" i="5" s="1"/>
  <c r="E72" i="1"/>
  <c r="F41" i="1"/>
  <c r="E76" i="1" l="1"/>
  <c r="D22" i="5"/>
  <c r="D26" i="5" s="1"/>
  <c r="F76" i="1"/>
  <c r="E22" i="5"/>
  <c r="E26" i="5" s="1"/>
  <c r="E45" i="1"/>
  <c r="D8" i="5" s="1"/>
  <c r="E98" i="1" l="1"/>
  <c r="H15" i="5" s="1"/>
  <c r="H19" i="5" s="1"/>
  <c r="E56" i="1"/>
  <c r="E10" i="1"/>
  <c r="F41" i="14"/>
  <c r="E106" i="1" l="1"/>
  <c r="E50" i="1"/>
  <c r="E87" i="1"/>
  <c r="F92" i="14"/>
  <c r="E93" i="1"/>
  <c r="F72" i="14"/>
  <c r="E72" i="14"/>
  <c r="E37" i="14"/>
  <c r="E41" i="14"/>
  <c r="F24" i="14"/>
  <c r="H57" i="7"/>
  <c r="H52" i="7"/>
  <c r="H49" i="7"/>
  <c r="H48" i="7"/>
  <c r="H41" i="7"/>
  <c r="H39" i="7"/>
  <c r="H37" i="7"/>
  <c r="H26" i="7"/>
  <c r="H22" i="7"/>
  <c r="H18" i="7"/>
  <c r="H15" i="7"/>
  <c r="H14" i="7"/>
  <c r="H13" i="7"/>
  <c r="H12" i="7"/>
  <c r="H10" i="7"/>
  <c r="H9" i="7"/>
  <c r="H8" i="7"/>
  <c r="G58" i="7"/>
  <c r="G59" i="7" s="1"/>
  <c r="G50" i="7"/>
  <c r="G47" i="7"/>
  <c r="G40" i="7"/>
  <c r="G35" i="7"/>
  <c r="G30" i="7"/>
  <c r="G21" i="7"/>
  <c r="G6" i="7"/>
  <c r="G16" i="7"/>
  <c r="G20" i="7" s="1"/>
  <c r="E86" i="1" l="1"/>
  <c r="H10" i="5" s="1"/>
  <c r="H47" i="7"/>
  <c r="F85" i="14"/>
  <c r="F93" i="1"/>
  <c r="F86" i="1" s="1"/>
  <c r="I10" i="5" s="1"/>
  <c r="E24" i="14"/>
  <c r="G55" i="7"/>
  <c r="E45" i="14"/>
  <c r="E85" i="14"/>
  <c r="G38" i="7"/>
  <c r="E95" i="14" l="1"/>
  <c r="G60" i="7"/>
  <c r="D98" i="1"/>
  <c r="G15" i="5" s="1"/>
  <c r="D97" i="1"/>
  <c r="G14" i="5" s="1"/>
  <c r="D85" i="1"/>
  <c r="G9" i="5" s="1"/>
  <c r="D84" i="1"/>
  <c r="G8" i="5" s="1"/>
  <c r="D83" i="1"/>
  <c r="G7" i="5" s="1"/>
  <c r="D82" i="1"/>
  <c r="G6" i="5" s="1"/>
  <c r="D95" i="1" l="1"/>
  <c r="D94" i="1"/>
  <c r="D92" i="1"/>
  <c r="D91" i="1"/>
  <c r="D90" i="1"/>
  <c r="D89" i="1"/>
  <c r="D88" i="1"/>
  <c r="D87" i="1"/>
  <c r="D110" i="1"/>
  <c r="G23" i="5" s="1"/>
  <c r="G26" i="5" s="1"/>
  <c r="D109" i="1"/>
  <c r="D108" i="1"/>
  <c r="D105" i="1"/>
  <c r="D104" i="1"/>
  <c r="D103" i="1"/>
  <c r="D102" i="1"/>
  <c r="D101" i="1"/>
  <c r="D100" i="1"/>
  <c r="D74" i="1"/>
  <c r="D73" i="1"/>
  <c r="C23" i="5" s="1"/>
  <c r="D65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7" i="1"/>
  <c r="D46" i="1"/>
  <c r="D44" i="1"/>
  <c r="D43" i="1"/>
  <c r="D42" i="1"/>
  <c r="D40" i="1"/>
  <c r="D39" i="1"/>
  <c r="D35" i="1"/>
  <c r="D34" i="1"/>
  <c r="D32" i="1"/>
  <c r="D30" i="1"/>
  <c r="D29" i="1"/>
  <c r="D28" i="1"/>
  <c r="D27" i="1"/>
  <c r="D26" i="1"/>
  <c r="D25" i="1"/>
  <c r="D21" i="1"/>
  <c r="D20" i="1"/>
  <c r="D19" i="1"/>
  <c r="D17" i="1"/>
  <c r="D16" i="1"/>
  <c r="D13" i="1"/>
  <c r="D11" i="1"/>
  <c r="D10" i="1"/>
  <c r="D112" i="1" l="1"/>
  <c r="E82" i="1" l="1"/>
  <c r="H6" i="5" s="1"/>
  <c r="E83" i="1" l="1"/>
  <c r="H7" i="5" s="1"/>
  <c r="E84" i="1"/>
  <c r="H8" i="5" s="1"/>
  <c r="E8" i="1"/>
  <c r="E7" i="1"/>
  <c r="H13" i="5" l="1"/>
  <c r="E96" i="1"/>
  <c r="E107" i="1" s="1"/>
  <c r="E113" i="1" s="1"/>
  <c r="E12" i="1"/>
  <c r="D6" i="5" s="1"/>
  <c r="D92" i="14"/>
  <c r="H20" i="5" l="1"/>
  <c r="E22" i="1"/>
  <c r="D85" i="14"/>
  <c r="D93" i="1"/>
  <c r="D86" i="1" s="1"/>
  <c r="G10" i="5" s="1"/>
  <c r="G13" i="5" s="1"/>
  <c r="F56" i="18"/>
  <c r="F34" i="18"/>
  <c r="H27" i="5" l="1"/>
  <c r="F16" i="47"/>
  <c r="E16" i="47"/>
  <c r="D16" i="47"/>
  <c r="C16" i="47"/>
  <c r="G15" i="47"/>
  <c r="G14" i="47"/>
  <c r="G13" i="47"/>
  <c r="G12" i="47"/>
  <c r="G11" i="47"/>
  <c r="G10" i="47"/>
  <c r="G8" i="47"/>
  <c r="G16" i="47" l="1"/>
  <c r="C27" i="13"/>
  <c r="C8" i="34"/>
  <c r="C59" i="13"/>
  <c r="C26" i="34" s="1"/>
  <c r="C7" i="34"/>
  <c r="C123" i="13"/>
  <c r="C25" i="34" s="1"/>
  <c r="O21" i="23"/>
  <c r="O8" i="23"/>
  <c r="O9" i="23"/>
  <c r="O10" i="23"/>
  <c r="E28" i="28"/>
  <c r="F28" i="28" s="1"/>
  <c r="D23" i="28"/>
  <c r="E25" i="28"/>
  <c r="F25" i="28" s="1"/>
  <c r="E24" i="28"/>
  <c r="F24" i="28" s="1"/>
  <c r="D7" i="28"/>
  <c r="E7" i="28" s="1"/>
  <c r="F7" i="28" s="1"/>
  <c r="E10" i="28"/>
  <c r="F10" i="28" s="1"/>
  <c r="E9" i="28"/>
  <c r="F9" i="28" s="1"/>
  <c r="F8" i="28"/>
  <c r="E8" i="28"/>
  <c r="E7" i="29"/>
  <c r="J7" i="29" s="1"/>
  <c r="F23" i="28" l="1"/>
  <c r="F14" i="28"/>
  <c r="E23" i="28"/>
  <c r="C24" i="34"/>
  <c r="C126" i="13" l="1"/>
  <c r="B126" i="13"/>
  <c r="F126" i="13" s="1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F117" i="13" l="1"/>
  <c r="F108" i="13"/>
  <c r="F125" i="13"/>
  <c r="C95" i="13"/>
  <c r="B95" i="13"/>
  <c r="E94" i="13"/>
  <c r="D94" i="13"/>
  <c r="C94" i="13"/>
  <c r="B94" i="13"/>
  <c r="F93" i="13"/>
  <c r="F92" i="13"/>
  <c r="F91" i="13"/>
  <c r="F90" i="13"/>
  <c r="F89" i="13"/>
  <c r="F88" i="13"/>
  <c r="F87" i="13"/>
  <c r="E86" i="13"/>
  <c r="D86" i="13"/>
  <c r="C86" i="13"/>
  <c r="B86" i="13"/>
  <c r="F84" i="13"/>
  <c r="F83" i="13"/>
  <c r="F82" i="13"/>
  <c r="F81" i="13"/>
  <c r="F80" i="13"/>
  <c r="F79" i="13"/>
  <c r="F78" i="13"/>
  <c r="C77" i="13"/>
  <c r="F77" i="13" s="1"/>
  <c r="E70" i="13"/>
  <c r="F95" i="13" l="1"/>
  <c r="F86" i="13"/>
  <c r="F94" i="13"/>
  <c r="C62" i="13" l="1"/>
  <c r="B62" i="13"/>
  <c r="F62" i="13" s="1"/>
  <c r="E61" i="13"/>
  <c r="D61" i="13"/>
  <c r="C61" i="13"/>
  <c r="B61" i="13"/>
  <c r="F60" i="13"/>
  <c r="F59" i="13"/>
  <c r="F58" i="13"/>
  <c r="F57" i="13"/>
  <c r="F56" i="13"/>
  <c r="F55" i="13"/>
  <c r="F54" i="13"/>
  <c r="E53" i="13"/>
  <c r="D53" i="13"/>
  <c r="C53" i="13"/>
  <c r="F51" i="13"/>
  <c r="F50" i="13"/>
  <c r="F49" i="13"/>
  <c r="F48" i="13"/>
  <c r="F47" i="13"/>
  <c r="F46" i="13"/>
  <c r="F45" i="13"/>
  <c r="C44" i="13"/>
  <c r="F44" i="13" s="1"/>
  <c r="E37" i="13"/>
  <c r="F53" i="13" l="1"/>
  <c r="F61" i="13"/>
  <c r="C31" i="13"/>
  <c r="B31" i="13"/>
  <c r="F31" i="13" s="1"/>
  <c r="E30" i="13"/>
  <c r="D30" i="13"/>
  <c r="C30" i="13"/>
  <c r="B30" i="13"/>
  <c r="F29" i="13"/>
  <c r="F28" i="13"/>
  <c r="D27" i="13"/>
  <c r="D22" i="13" s="1"/>
  <c r="C26" i="13"/>
  <c r="F26" i="13" s="1"/>
  <c r="F25" i="13"/>
  <c r="F24" i="13"/>
  <c r="F23" i="13"/>
  <c r="E22" i="13"/>
  <c r="F20" i="13"/>
  <c r="F19" i="13"/>
  <c r="F18" i="13"/>
  <c r="F17" i="13"/>
  <c r="F16" i="13"/>
  <c r="F15" i="13"/>
  <c r="F14" i="13"/>
  <c r="C13" i="13"/>
  <c r="E6" i="13"/>
  <c r="F13" i="13" l="1"/>
  <c r="F30" i="13"/>
  <c r="C22" i="13"/>
  <c r="F27" i="13"/>
  <c r="F22" i="13" s="1"/>
  <c r="D8" i="11" l="1"/>
  <c r="H8" i="11"/>
  <c r="J8" i="11"/>
  <c r="J6" i="11"/>
  <c r="J9" i="11" s="1"/>
  <c r="J7" i="11"/>
  <c r="B7" i="11"/>
  <c r="H7" i="11"/>
  <c r="H6" i="11"/>
  <c r="L6" i="11" l="1"/>
  <c r="K6" i="11" s="1"/>
  <c r="L8" i="11"/>
  <c r="K8" i="11" s="1"/>
  <c r="I6" i="11" l="1"/>
  <c r="E12" i="9"/>
  <c r="D38" i="1" l="1"/>
  <c r="D36" i="1" l="1"/>
  <c r="D18" i="1" l="1"/>
  <c r="F99" i="14"/>
  <c r="F100" i="14"/>
  <c r="F101" i="14"/>
  <c r="F102" i="14"/>
  <c r="F103" i="14"/>
  <c r="D15" i="1"/>
  <c r="F98" i="14" l="1"/>
  <c r="D99" i="1"/>
  <c r="G16" i="5" s="1"/>
  <c r="G19" i="5" s="1"/>
  <c r="G20" i="5" s="1"/>
  <c r="G27" i="5" s="1"/>
  <c r="J6" i="29" l="1"/>
  <c r="D41" i="14" l="1"/>
  <c r="F19" i="7" l="1"/>
  <c r="H19" i="7" s="1"/>
  <c r="E59" i="36" l="1"/>
  <c r="D59" i="36"/>
  <c r="F58" i="36"/>
  <c r="E56" i="36"/>
  <c r="D56" i="36"/>
  <c r="F55" i="36"/>
  <c r="F99" i="1" s="1"/>
  <c r="E52" i="36"/>
  <c r="D52" i="36"/>
  <c r="F51" i="36"/>
  <c r="F50" i="36"/>
  <c r="F37" i="36"/>
  <c r="E37" i="36"/>
  <c r="D37" i="36"/>
  <c r="F36" i="36"/>
  <c r="E34" i="36"/>
  <c r="F32" i="36"/>
  <c r="F31" i="36"/>
  <c r="F30" i="36"/>
  <c r="F27" i="36"/>
  <c r="F26" i="36"/>
  <c r="F25" i="36"/>
  <c r="F24" i="36"/>
  <c r="F23" i="36"/>
  <c r="F22" i="36"/>
  <c r="F21" i="36"/>
  <c r="F20" i="36"/>
  <c r="F19" i="36"/>
  <c r="E18" i="36"/>
  <c r="D18" i="36"/>
  <c r="D29" i="36" s="1"/>
  <c r="F17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H11" i="7"/>
  <c r="F7" i="7"/>
  <c r="H7" i="7" s="1"/>
  <c r="H6" i="7" s="1"/>
  <c r="F54" i="7"/>
  <c r="H54" i="7" s="1"/>
  <c r="F47" i="7"/>
  <c r="F46" i="7"/>
  <c r="H46" i="7" s="1"/>
  <c r="F44" i="7"/>
  <c r="H44" i="7" s="1"/>
  <c r="F43" i="7"/>
  <c r="H43" i="7" s="1"/>
  <c r="F33" i="7"/>
  <c r="H33" i="7" s="1"/>
  <c r="F31" i="7"/>
  <c r="H31" i="7" s="1"/>
  <c r="F17" i="7"/>
  <c r="H17" i="7" s="1"/>
  <c r="F106" i="1" l="1"/>
  <c r="I16" i="5"/>
  <c r="I19" i="5" s="1"/>
  <c r="E29" i="36"/>
  <c r="F56" i="36"/>
  <c r="F18" i="36"/>
  <c r="F29" i="36" s="1"/>
  <c r="F59" i="36"/>
  <c r="E40" i="36"/>
  <c r="F15" i="36"/>
  <c r="F34" i="36"/>
  <c r="D33" i="36"/>
  <c r="E57" i="36"/>
  <c r="D40" i="36"/>
  <c r="D41" i="36" s="1"/>
  <c r="D57" i="36"/>
  <c r="D60" i="36" s="1"/>
  <c r="F52" i="36"/>
  <c r="F10" i="36"/>
  <c r="F40" i="36" l="1"/>
  <c r="E33" i="36"/>
  <c r="E41" i="36"/>
  <c r="E42" i="36"/>
  <c r="E60" i="36"/>
  <c r="F33" i="36"/>
  <c r="F57" i="36"/>
  <c r="D42" i="36"/>
  <c r="D37" i="14"/>
  <c r="F44" i="14"/>
  <c r="F44" i="1" s="1"/>
  <c r="F39" i="14"/>
  <c r="F35" i="14"/>
  <c r="F35" i="1" s="1"/>
  <c r="F34" i="14"/>
  <c r="F34" i="1" s="1"/>
  <c r="F32" i="14"/>
  <c r="F32" i="1" s="1"/>
  <c r="F13" i="14"/>
  <c r="F13" i="1" s="1"/>
  <c r="F21" i="14"/>
  <c r="F17" i="14"/>
  <c r="F11" i="14"/>
  <c r="F11" i="1" s="1"/>
  <c r="F12" i="1" s="1"/>
  <c r="E6" i="5" s="1"/>
  <c r="F33" i="1" l="1"/>
  <c r="F17" i="1"/>
  <c r="F14" i="14"/>
  <c r="F41" i="36"/>
  <c r="F42" i="36" s="1"/>
  <c r="F37" i="14"/>
  <c r="F39" i="1"/>
  <c r="F37" i="1" s="1"/>
  <c r="F45" i="1" s="1"/>
  <c r="E8" i="5" s="1"/>
  <c r="F33" i="14"/>
  <c r="F60" i="36"/>
  <c r="E57" i="14"/>
  <c r="D69" i="14"/>
  <c r="E69" i="14"/>
  <c r="D66" i="14"/>
  <c r="E66" i="14"/>
  <c r="D63" i="14"/>
  <c r="E63" i="14"/>
  <c r="D24" i="14"/>
  <c r="E12" i="14"/>
  <c r="E22" i="14" l="1"/>
  <c r="D31" i="14"/>
  <c r="F45" i="14"/>
  <c r="D45" i="14"/>
  <c r="D75" i="14"/>
  <c r="J10" i="11"/>
  <c r="E75" i="14"/>
  <c r="E105" i="14"/>
  <c r="E31" i="14"/>
  <c r="D105" i="14"/>
  <c r="D95" i="14"/>
  <c r="E70" i="14" l="1"/>
  <c r="D106" i="14"/>
  <c r="F95" i="14"/>
  <c r="E59" i="17"/>
  <c r="D59" i="17"/>
  <c r="F58" i="17"/>
  <c r="F50" i="17"/>
  <c r="F85" i="1" s="1"/>
  <c r="F51" i="17"/>
  <c r="F36" i="17"/>
  <c r="F32" i="17"/>
  <c r="F31" i="17"/>
  <c r="F30" i="17"/>
  <c r="F20" i="17"/>
  <c r="F21" i="17"/>
  <c r="F49" i="1" s="1"/>
  <c r="F22" i="17"/>
  <c r="F23" i="17"/>
  <c r="F51" i="1" s="1"/>
  <c r="F24" i="17"/>
  <c r="F52" i="1" s="1"/>
  <c r="F25" i="17"/>
  <c r="F53" i="1" s="1"/>
  <c r="F26" i="17"/>
  <c r="F54" i="1" s="1"/>
  <c r="F27" i="17"/>
  <c r="F55" i="1" s="1"/>
  <c r="F19" i="17"/>
  <c r="F17" i="17"/>
  <c r="F47" i="1" s="1"/>
  <c r="F12" i="17"/>
  <c r="F13" i="17"/>
  <c r="F14" i="17"/>
  <c r="F11" i="17"/>
  <c r="F7" i="17"/>
  <c r="F8" i="17"/>
  <c r="F96" i="1" l="1"/>
  <c r="F107" i="1" s="1"/>
  <c r="F113" i="1" s="1"/>
  <c r="I9" i="5"/>
  <c r="I13" i="5" s="1"/>
  <c r="I20" i="5" s="1"/>
  <c r="I27" i="5" s="1"/>
  <c r="F64" i="1"/>
  <c r="F65" i="1"/>
  <c r="E76" i="14"/>
  <c r="E106" i="14"/>
  <c r="F59" i="17"/>
  <c r="F56" i="17"/>
  <c r="F66" i="1" l="1"/>
  <c r="E10" i="5" s="1"/>
  <c r="E113" i="14"/>
  <c r="E27" i="28"/>
  <c r="E29" i="28" s="1"/>
  <c r="C28" i="34"/>
  <c r="E115" i="14" l="1"/>
  <c r="C8" i="30" l="1"/>
  <c r="D24" i="1"/>
  <c r="E8" i="29"/>
  <c r="F8" i="29"/>
  <c r="G8" i="29"/>
  <c r="I8" i="29"/>
  <c r="D8" i="29"/>
  <c r="O22" i="23" l="1"/>
  <c r="D37" i="1"/>
  <c r="J5" i="29"/>
  <c r="J4" i="29"/>
  <c r="J8" i="29" l="1"/>
  <c r="C19" i="30"/>
  <c r="J11" i="11" l="1"/>
  <c r="J8" i="26" l="1"/>
  <c r="G8" i="26"/>
  <c r="K7" i="26"/>
  <c r="K6" i="26"/>
  <c r="K5" i="26"/>
  <c r="K8" i="26" l="1"/>
  <c r="G6" i="11" l="1"/>
  <c r="E6" i="11"/>
  <c r="C6" i="11"/>
  <c r="I8" i="11"/>
  <c r="G8" i="11"/>
  <c r="E8" i="11"/>
  <c r="C29" i="34" l="1"/>
  <c r="E14" i="9" l="1"/>
  <c r="E24" i="31" l="1"/>
  <c r="D24" i="31"/>
  <c r="C24" i="31"/>
  <c r="E18" i="31"/>
  <c r="D18" i="31"/>
  <c r="C18" i="31"/>
  <c r="E16" i="31"/>
  <c r="D16" i="31"/>
  <c r="C16" i="31"/>
  <c r="C25" i="31" l="1"/>
  <c r="E25" i="31"/>
  <c r="D25" i="31"/>
  <c r="O18" i="23" l="1"/>
  <c r="F37" i="17" l="1"/>
  <c r="D37" i="17"/>
  <c r="F11" i="18"/>
  <c r="F12" i="18"/>
  <c r="F13" i="18"/>
  <c r="F14" i="18"/>
  <c r="D37" i="18"/>
  <c r="D112" i="14" l="1"/>
  <c r="F27" i="28"/>
  <c r="F29" i="28" s="1"/>
  <c r="D27" i="28"/>
  <c r="D29" i="28" s="1"/>
  <c r="F16" i="28"/>
  <c r="E14" i="28"/>
  <c r="E16" i="28" s="1"/>
  <c r="J23" i="28" s="1"/>
  <c r="D14" i="28"/>
  <c r="D16" i="28" s="1"/>
  <c r="C14" i="25"/>
  <c r="C8" i="25"/>
  <c r="I23" i="28" l="1"/>
  <c r="D113" i="14"/>
  <c r="K23" i="28"/>
  <c r="C15" i="25"/>
  <c r="H8" i="24"/>
  <c r="G8" i="24"/>
  <c r="F8" i="24"/>
  <c r="E8" i="24"/>
  <c r="B8" i="24"/>
  <c r="I8" i="24"/>
  <c r="D8" i="24"/>
  <c r="E59" i="18" l="1"/>
  <c r="D59" i="18"/>
  <c r="F58" i="18"/>
  <c r="E56" i="18"/>
  <c r="D56" i="18"/>
  <c r="E52" i="18"/>
  <c r="D52" i="18"/>
  <c r="E34" i="18"/>
  <c r="D40" i="18"/>
  <c r="D41" i="18" s="1"/>
  <c r="E18" i="18"/>
  <c r="D18" i="18"/>
  <c r="E15" i="18"/>
  <c r="D15" i="18"/>
  <c r="E10" i="18"/>
  <c r="D10" i="18"/>
  <c r="D7" i="11" s="1"/>
  <c r="F9" i="18"/>
  <c r="F8" i="18"/>
  <c r="F7" i="18"/>
  <c r="E56" i="17"/>
  <c r="D56" i="17"/>
  <c r="E52" i="17"/>
  <c r="D52" i="17"/>
  <c r="E34" i="17"/>
  <c r="D40" i="17"/>
  <c r="D41" i="17" s="1"/>
  <c r="E18" i="17"/>
  <c r="D18" i="17"/>
  <c r="D29" i="17" s="1"/>
  <c r="F16" i="17"/>
  <c r="E15" i="17"/>
  <c r="D15" i="17"/>
  <c r="E10" i="17"/>
  <c r="D10" i="17"/>
  <c r="F112" i="14"/>
  <c r="F75" i="14"/>
  <c r="F69" i="14"/>
  <c r="F66" i="14"/>
  <c r="F63" i="14"/>
  <c r="B9" i="11"/>
  <c r="E26" i="1" l="1"/>
  <c r="E24" i="1" s="1"/>
  <c r="E31" i="1" s="1"/>
  <c r="D14" i="5" s="1"/>
  <c r="D19" i="5" s="1"/>
  <c r="F46" i="1"/>
  <c r="E48" i="1"/>
  <c r="E57" i="1" s="1"/>
  <c r="D9" i="5" s="1"/>
  <c r="D13" i="5" s="1"/>
  <c r="D29" i="18"/>
  <c r="F7" i="11" s="1"/>
  <c r="D48" i="1"/>
  <c r="E29" i="18"/>
  <c r="F59" i="18"/>
  <c r="F31" i="14"/>
  <c r="F10" i="18"/>
  <c r="E40" i="17"/>
  <c r="E29" i="17"/>
  <c r="E40" i="18"/>
  <c r="C25" i="28"/>
  <c r="O11" i="23"/>
  <c r="D9" i="11"/>
  <c r="D57" i="18"/>
  <c r="D60" i="18" s="1"/>
  <c r="D57" i="17"/>
  <c r="D60" i="17" s="1"/>
  <c r="F40" i="18"/>
  <c r="E57" i="18"/>
  <c r="E57" i="17"/>
  <c r="F52" i="17"/>
  <c r="F18" i="17"/>
  <c r="F48" i="1" s="1"/>
  <c r="F34" i="17"/>
  <c r="F15" i="17"/>
  <c r="F52" i="18"/>
  <c r="F15" i="18"/>
  <c r="D33" i="17"/>
  <c r="D42" i="17" s="1"/>
  <c r="F10" i="17"/>
  <c r="B11" i="11"/>
  <c r="H9" i="11"/>
  <c r="D20" i="5" l="1"/>
  <c r="F26" i="1"/>
  <c r="F24" i="1" s="1"/>
  <c r="F31" i="1" s="1"/>
  <c r="E14" i="5" s="1"/>
  <c r="E19" i="5" s="1"/>
  <c r="F14" i="1"/>
  <c r="F57" i="1"/>
  <c r="E9" i="5" s="1"/>
  <c r="E70" i="1"/>
  <c r="E77" i="1" s="1"/>
  <c r="E115" i="1" s="1"/>
  <c r="D33" i="18"/>
  <c r="D42" i="18" s="1"/>
  <c r="C4" i="30"/>
  <c r="E33" i="18"/>
  <c r="E33" i="17"/>
  <c r="E41" i="17"/>
  <c r="F40" i="17"/>
  <c r="E60" i="17"/>
  <c r="D106" i="1"/>
  <c r="E60" i="18"/>
  <c r="E41" i="18"/>
  <c r="F41" i="18"/>
  <c r="F29" i="18"/>
  <c r="H11" i="11"/>
  <c r="F57" i="18"/>
  <c r="F29" i="17"/>
  <c r="F57" i="17"/>
  <c r="D27" i="5" l="1"/>
  <c r="F22" i="1"/>
  <c r="F70" i="1" s="1"/>
  <c r="F77" i="1" s="1"/>
  <c r="E7" i="5"/>
  <c r="E13" i="5" s="1"/>
  <c r="E20" i="5" s="1"/>
  <c r="E27" i="5" s="1"/>
  <c r="E42" i="18"/>
  <c r="E42" i="17"/>
  <c r="F60" i="17"/>
  <c r="F41" i="17"/>
  <c r="F60" i="18"/>
  <c r="F9" i="11"/>
  <c r="L9" i="11" s="1"/>
  <c r="F33" i="18"/>
  <c r="C23" i="23"/>
  <c r="O17" i="23"/>
  <c r="O20" i="23"/>
  <c r="F33" i="17"/>
  <c r="F56" i="7"/>
  <c r="H56" i="7" s="1"/>
  <c r="H58" i="7" s="1"/>
  <c r="H59" i="7" s="1"/>
  <c r="F53" i="7"/>
  <c r="H53" i="7" s="1"/>
  <c r="F51" i="7"/>
  <c r="F45" i="7"/>
  <c r="H45" i="7" s="1"/>
  <c r="F42" i="7"/>
  <c r="F36" i="7"/>
  <c r="F34" i="7"/>
  <c r="H34" i="7" s="1"/>
  <c r="F32" i="7"/>
  <c r="H32" i="7" s="1"/>
  <c r="F29" i="7"/>
  <c r="H29" i="7" s="1"/>
  <c r="F28" i="7"/>
  <c r="H28" i="7" s="1"/>
  <c r="F27" i="7"/>
  <c r="H27" i="7" s="1"/>
  <c r="F25" i="7"/>
  <c r="H25" i="7" s="1"/>
  <c r="F24" i="7"/>
  <c r="H24" i="7" s="1"/>
  <c r="F23" i="7"/>
  <c r="H23" i="7" s="1"/>
  <c r="F6" i="7"/>
  <c r="F5" i="7"/>
  <c r="H5" i="7" s="1"/>
  <c r="H16" i="7" s="1"/>
  <c r="H20" i="7" s="1"/>
  <c r="H30" i="7" l="1"/>
  <c r="H21" i="7"/>
  <c r="F35" i="7"/>
  <c r="H36" i="7"/>
  <c r="H35" i="7" s="1"/>
  <c r="H38" i="7" s="1"/>
  <c r="F40" i="7"/>
  <c r="H42" i="7"/>
  <c r="H40" i="7" s="1"/>
  <c r="F50" i="7"/>
  <c r="H51" i="7"/>
  <c r="H50" i="7" s="1"/>
  <c r="F42" i="17"/>
  <c r="L7" i="11"/>
  <c r="E7" i="11" s="1"/>
  <c r="F42" i="18"/>
  <c r="O16" i="23"/>
  <c r="O19" i="23"/>
  <c r="G9" i="11"/>
  <c r="K9" i="11"/>
  <c r="C9" i="11"/>
  <c r="E9" i="11"/>
  <c r="I9" i="11"/>
  <c r="F16" i="7"/>
  <c r="F20" i="7" s="1"/>
  <c r="D23" i="23"/>
  <c r="E23" i="23"/>
  <c r="O15" i="23"/>
  <c r="F21" i="7"/>
  <c r="F30" i="7"/>
  <c r="F105" i="14"/>
  <c r="F58" i="7"/>
  <c r="F59" i="7" s="1"/>
  <c r="F55" i="7" l="1"/>
  <c r="D8" i="1" s="1"/>
  <c r="K7" i="11"/>
  <c r="H55" i="7"/>
  <c r="H60" i="7" s="1"/>
  <c r="I7" i="11"/>
  <c r="G7" i="11"/>
  <c r="D6" i="1"/>
  <c r="D10" i="11"/>
  <c r="D9" i="1"/>
  <c r="F106" i="14"/>
  <c r="C7" i="11"/>
  <c r="F38" i="7"/>
  <c r="F23" i="23"/>
  <c r="C24" i="28"/>
  <c r="F113" i="14" l="1"/>
  <c r="D11" i="11"/>
  <c r="G23" i="23"/>
  <c r="F60" i="7"/>
  <c r="C28" i="28"/>
  <c r="D80" i="1"/>
  <c r="D72" i="1"/>
  <c r="D69" i="1"/>
  <c r="D66" i="1"/>
  <c r="C10" i="5" s="1"/>
  <c r="D63" i="1"/>
  <c r="C15" i="5" s="1"/>
  <c r="D41" i="1"/>
  <c r="D33" i="1"/>
  <c r="D31" i="1"/>
  <c r="C14" i="5" s="1"/>
  <c r="D14" i="1"/>
  <c r="C7" i="5" s="1"/>
  <c r="D76" i="1" l="1"/>
  <c r="C15" i="28" s="1"/>
  <c r="C22" i="5"/>
  <c r="C26" i="5" s="1"/>
  <c r="C19" i="5"/>
  <c r="D7" i="1"/>
  <c r="D45" i="1"/>
  <c r="C8" i="5" s="1"/>
  <c r="C7" i="30"/>
  <c r="C10" i="30" s="1"/>
  <c r="C11" i="30" s="1"/>
  <c r="C20" i="30" s="1"/>
  <c r="C12" i="28"/>
  <c r="H23" i="23"/>
  <c r="D96" i="1"/>
  <c r="D107" i="1" s="1"/>
  <c r="D12" i="14"/>
  <c r="C26" i="28"/>
  <c r="C23" i="28" s="1"/>
  <c r="C8" i="28"/>
  <c r="C11" i="28"/>
  <c r="D119" i="1"/>
  <c r="C9" i="28" l="1"/>
  <c r="D22" i="14"/>
  <c r="O6" i="23"/>
  <c r="I23" i="23"/>
  <c r="C22" i="28"/>
  <c r="C27" i="28" s="1"/>
  <c r="C29" i="28" s="1"/>
  <c r="D12" i="1"/>
  <c r="F12" i="14"/>
  <c r="D113" i="1"/>
  <c r="D22" i="1" l="1"/>
  <c r="C6" i="5"/>
  <c r="J23" i="23"/>
  <c r="K23" i="23" l="1"/>
  <c r="C7" i="28"/>
  <c r="L23" i="23" l="1"/>
  <c r="D11" i="32"/>
  <c r="M23" i="23" l="1"/>
  <c r="C12" i="23" l="1"/>
  <c r="N23" i="23"/>
  <c r="O14" i="23"/>
  <c r="C24" i="23" l="1"/>
  <c r="D12" i="23"/>
  <c r="D24" i="23" s="1"/>
  <c r="O23" i="23"/>
  <c r="E12" i="23" l="1"/>
  <c r="F12" i="23" l="1"/>
  <c r="F24" i="23" s="1"/>
  <c r="E24" i="23"/>
  <c r="G12" i="23" l="1"/>
  <c r="G24" i="23" s="1"/>
  <c r="H12" i="23" l="1"/>
  <c r="H24" i="23" l="1"/>
  <c r="I12" i="23"/>
  <c r="I24" i="23" s="1"/>
  <c r="J12" i="23" l="1"/>
  <c r="O5" i="23"/>
  <c r="J24" i="23" l="1"/>
  <c r="K12" i="23"/>
  <c r="K24" i="23" s="1"/>
  <c r="L12" i="23" l="1"/>
  <c r="L24" i="23" s="1"/>
  <c r="M12" i="23" l="1"/>
  <c r="M24" i="23" s="1"/>
  <c r="O7" i="23" l="1"/>
  <c r="N12" i="23"/>
  <c r="N24" i="23" l="1"/>
  <c r="O24" i="23" s="1"/>
  <c r="O12" i="23"/>
  <c r="D57" i="14"/>
  <c r="F10" i="11" l="1"/>
  <c r="F57" i="14"/>
  <c r="D70" i="14"/>
  <c r="D76" i="14" l="1"/>
  <c r="D115" i="14" s="1"/>
  <c r="F70" i="14"/>
  <c r="F11" i="11"/>
  <c r="L10" i="11"/>
  <c r="D57" i="1"/>
  <c r="C9" i="5" s="1"/>
  <c r="C13" i="5" s="1"/>
  <c r="C20" i="5" s="1"/>
  <c r="C27" i="5" s="1"/>
  <c r="F76" i="14" l="1"/>
  <c r="D70" i="1"/>
  <c r="C10" i="28"/>
  <c r="C14" i="28" s="1"/>
  <c r="C16" i="28" s="1"/>
  <c r="E10" i="11"/>
  <c r="K10" i="11"/>
  <c r="C10" i="11"/>
  <c r="L11" i="11"/>
  <c r="G11" i="11" s="1"/>
  <c r="G10" i="11"/>
  <c r="I11" i="11" l="1"/>
  <c r="C11" i="11"/>
  <c r="K11" i="11"/>
  <c r="E11" i="11"/>
  <c r="D77" i="1"/>
  <c r="D115" i="1" s="1"/>
  <c r="D118" i="1"/>
</calcChain>
</file>

<file path=xl/sharedStrings.xml><?xml version="1.0" encoding="utf-8"?>
<sst xmlns="http://schemas.openxmlformats.org/spreadsheetml/2006/main" count="2066" uniqueCount="750">
  <si>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</si>
  <si>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</si>
  <si>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</si>
  <si>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</si>
  <si>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</si>
  <si>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</si>
  <si>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</si>
  <si>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</si>
  <si>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</si>
  <si>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</si>
  <si>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</si>
  <si>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</si>
  <si>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</si>
  <si>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</si>
  <si>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</si>
  <si>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</si>
  <si>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</si>
  <si>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</si>
  <si>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</si>
  <si>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</si>
  <si>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</si>
  <si>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</si>
  <si>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</si>
  <si>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</si>
  <si>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</si>
  <si>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</si>
  <si>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</si>
  <si>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</si>
  <si>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</si>
  <si>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</si>
  <si>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</si>
  <si>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</si>
  <si>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</si>
  <si>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</si>
  <si>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</si>
  <si>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</si>
  <si>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</si>
  <si>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11.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</si>
  <si>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</si>
  <si>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</si>
  <si>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</si>
  <si>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</si>
  <si>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</si>
  <si>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</si>
  <si>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</si>
  <si>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</si>
  <si>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</si>
  <si>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</si>
  <si>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</si>
  <si>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</si>
  <si>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</si>
  <si>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</si>
  <si>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</si>
  <si>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</si>
  <si>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</si>
  <si>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</si>
  <si>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</si>
  <si>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</si>
  <si>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</si>
  <si>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</si>
  <si>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</si>
  <si>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</si>
  <si>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</si>
  <si>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</si>
  <si>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</si>
  <si>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</si>
  <si>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</si>
  <si>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</si>
  <si>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</si>
  <si>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</si>
  <si>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</si>
  <si>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</si>
  <si>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</si>
  <si>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</si>
  <si>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</si>
  <si>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</si>
  <si>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</si>
  <si>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</si>
  <si>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</si>
  <si>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</si>
  <si>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</si>
  <si>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</si>
  <si>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</si>
  <si>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</si>
  <si>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</si>
  <si>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</si>
  <si>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</si>
  <si>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</si>
  <si>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</si>
  <si>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</si>
  <si>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</si>
  <si>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</si>
  <si>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</si>
  <si>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</si>
  <si>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</si>
  <si>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</si>
  <si>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</si>
  <si>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</si>
  <si>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</si>
  <si>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</si>
  <si>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</si>
  <si>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</si>
  <si>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</si>
  <si>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</si>
  <si>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</si>
  <si>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</si>
  <si>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</si>
  <si>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</si>
  <si>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</si>
  <si>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</si>
  <si>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</si>
  <si>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</si>
  <si>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</si>
  <si>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</si>
  <si>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</si>
  <si>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</si>
  <si>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</si>
  <si>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</si>
  <si>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</si>
  <si>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</si>
  <si>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</si>
  <si>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</si>
  <si>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</si>
  <si>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</si>
  <si>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</si>
  <si>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</si>
  <si>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</si>
  <si>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</si>
  <si>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</si>
  <si>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</si>
  <si>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</si>
  <si>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</si>
  <si>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</si>
  <si>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</si>
  <si>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</si>
  <si>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</si>
  <si>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</si>
  <si>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</si>
  <si>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</si>
  <si>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</si>
  <si>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</si>
  <si>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</si>
  <si>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</si>
  <si>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</si>
  <si>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</si>
  <si>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</si>
  <si>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</si>
  <si>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</si>
  <si>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</si>
  <si>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</si>
  <si>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</si>
  <si>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</si>
  <si>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</si>
  <si>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</si>
  <si>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</si>
  <si>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</si>
  <si>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</si>
  <si>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</si>
  <si>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</si>
  <si>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</si>
  <si>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</si>
  <si>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</si>
  <si>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</si>
  <si>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</si>
  <si>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</si>
  <si>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</si>
  <si>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</si>
  <si>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</si>
  <si>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</si>
  <si>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</si>
  <si>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</si>
  <si>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</si>
  <si>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</si>
  <si>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</si>
  <si>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</si>
  <si>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</si>
  <si>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</si>
  <si>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</si>
  <si>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</si>
  <si>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</si>
  <si>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</si>
  <si>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</si>
  <si>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</si>
  <si>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</si>
  <si>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</si>
  <si>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</si>
  <si>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</si>
  <si>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</si>
  <si>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</si>
  <si>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</si>
  <si>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</si>
  <si>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</si>
  <si>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</si>
  <si>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</si>
  <si>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</si>
  <si>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</si>
  <si>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</si>
  <si>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</si>
  <si>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</si>
  <si>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</si>
  <si>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</si>
  <si>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</si>
  <si>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</si>
  <si>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</si>
  <si>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</si>
  <si>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</si>
  <si>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</si>
  <si>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</si>
  <si>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</si>
  <si>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</si>
  <si>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</si>
  <si>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</si>
  <si>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</si>
  <si>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</si>
  <si>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</si>
  <si>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</si>
  <si>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</si>
  <si>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</si>
  <si>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</si>
  <si>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</si>
  <si>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</si>
  <si>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</si>
  <si>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</si>
  <si>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</si>
  <si>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</si>
  <si>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</si>
  <si>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</si>
  <si>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</si>
  <si>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</si>
  <si>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</si>
  <si>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</si>
  <si>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</si>
  <si>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</si>
  <si>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</si>
  <si>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</si>
  <si>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</si>
  <si>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</si>
  <si>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</si>
  <si>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</si>
  <si>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</si>
  <si>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</si>
  <si>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</si>
  <si>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</si>
  <si>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</si>
  <si>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</si>
  <si>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</si>
  <si>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</si>
  <si>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</si>
  <si>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</si>
  <si>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</si>
  <si>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</si>
  <si>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</si>
  <si>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</si>
  <si>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</si>
  <si>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</si>
  <si>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</si>
  <si>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</si>
  <si>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</si>
  <si>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</si>
  <si>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</si>
  <si>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</si>
  <si>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</si>
  <si>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</si>
  <si>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</si>
  <si>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</si>
  <si>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</si>
  <si>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</si>
  <si>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</si>
  <si>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</si>
  <si>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</si>
  <si>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</si>
  <si>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</si>
  <si>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</si>
  <si>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</si>
  <si>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</si>
  <si>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</si>
  <si>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</si>
  <si>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</si>
  <si>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</si>
  <si>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</si>
  <si>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</si>
  <si>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</si>
  <si>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</si>
  <si>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</si>
  <si>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</si>
  <si>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</si>
  <si>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</si>
  <si>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</si>
  <si>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</si>
  <si>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</si>
  <si>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</si>
  <si>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</si>
  <si>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</si>
  <si>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</si>
  <si>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</si>
  <si>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</si>
  <si>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</si>
  <si>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</si>
  <si>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</si>
  <si>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</si>
  <si>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</si>
  <si>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</si>
  <si>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</si>
  <si>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</si>
  <si>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</si>
  <si>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</si>
  <si>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</si>
  <si>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</si>
  <si>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</si>
  <si>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</si>
  <si>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</si>
  <si>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</si>
  <si>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</si>
  <si>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</si>
  <si>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</si>
  <si>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</si>
  <si>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</si>
  <si>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II.2. (8)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</si>
  <si>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</si>
  <si>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</si>
  <si>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</si>
  <si>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</si>
  <si>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</si>
  <si>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</si>
  <si>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</si>
  <si>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</si>
  <si>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</si>
  <si>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</si>
  <si>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</si>
  <si>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</si>
  <si>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</si>
  <si>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</si>
  <si>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</si>
  <si>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</si>
  <si>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</si>
  <si>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</si>
  <si>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</si>
  <si>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</si>
  <si>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</si>
  <si>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</si>
  <si>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</si>
  <si>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</si>
  <si>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</si>
  <si>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</si>
  <si>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</si>
  <si>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</si>
  <si>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</si>
  <si>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</si>
  <si>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</si>
  <si>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</si>
  <si>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</si>
  <si>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</si>
  <si>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</si>
  <si>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</si>
  <si>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</si>
  <si>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</si>
  <si>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</si>
  <si>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</si>
  <si>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</si>
  <si>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</si>
  <si>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</si>
  <si>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</si>
  <si>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</si>
  <si>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</si>
  <si>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</si>
  <si>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</si>
  <si>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</si>
  <si>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</si>
  <si>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</si>
  <si>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</si>
  <si>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</si>
  <si>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</si>
  <si>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</si>
  <si>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</si>
  <si>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</si>
  <si>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</si>
  <si>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</si>
  <si>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</si>
  <si>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</si>
  <si>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</si>
  <si>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</si>
  <si>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</si>
  <si>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</si>
  <si>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</si>
  <si>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</si>
  <si>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</si>
  <si>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</si>
  <si>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</si>
  <si>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</si>
  <si>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</si>
  <si>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</si>
  <si>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</si>
  <si>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</si>
  <si>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</si>
  <si>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</si>
  <si>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</si>
  <si>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</si>
  <si>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</si>
  <si>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</si>
  <si>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</si>
  <si>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</si>
  <si>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</si>
  <si>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</si>
  <si>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</si>
  <si>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</si>
  <si>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</si>
  <si>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</si>
  <si>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</si>
  <si>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</si>
  <si>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</si>
  <si>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</si>
  <si>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</si>
  <si>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</si>
  <si>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</si>
  <si>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</si>
  <si>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</si>
  <si>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</si>
  <si>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</si>
  <si>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</si>
  <si>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</si>
  <si>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</si>
  <si>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</si>
  <si>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</si>
  <si>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</si>
  <si>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</si>
  <si>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</si>
  <si>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</si>
  <si>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</si>
  <si>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</si>
  <si>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</si>
  <si>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</si>
  <si>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</si>
  <si>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</si>
  <si>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</si>
  <si>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</si>
  <si>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</si>
  <si>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</si>
  <si>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</si>
  <si>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</si>
  <si>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</si>
  <si>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</si>
  <si>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</si>
  <si>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</si>
  <si>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</si>
  <si>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</si>
  <si>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</si>
  <si>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</si>
  <si>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</si>
  <si>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</si>
  <si>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</si>
  <si>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</si>
  <si>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</si>
  <si>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</si>
  <si>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</si>
  <si>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</si>
  <si>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</si>
  <si>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</si>
  <si>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</si>
  <si>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</si>
  <si>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</si>
  <si>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</si>
  <si>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</si>
  <si>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</si>
  <si>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</si>
  <si>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</si>
  <si>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</si>
  <si>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</si>
  <si>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</si>
  <si>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</si>
  <si>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</si>
  <si>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</si>
  <si>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</si>
  <si>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</si>
  <si>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</si>
  <si>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</si>
  <si>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</si>
  <si>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</si>
  <si>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</si>
  <si>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</si>
  <si>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</si>
  <si>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</si>
  <si>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</si>
  <si>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</si>
  <si>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</si>
  <si>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</si>
  <si>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</si>
  <si>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</si>
  <si>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</si>
  <si>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</si>
  <si>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</si>
  <si>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</si>
  <si>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</si>
  <si>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</si>
  <si>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</si>
  <si>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</si>
  <si>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</si>
  <si>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</si>
  <si>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</si>
  <si>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</si>
  <si>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</si>
  <si>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</si>
  <si>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</si>
  <si>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</si>
  <si>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</si>
  <si>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</si>
  <si>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</si>
  <si>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</si>
  <si>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</si>
  <si>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</si>
  <si>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</si>
  <si>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</si>
  <si>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</si>
  <si>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</si>
  <si>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</si>
  <si>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</si>
  <si>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</si>
  <si>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</si>
  <si>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</si>
  <si>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</si>
  <si>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</si>
  <si>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</si>
  <si>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</si>
  <si>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</si>
  <si>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</si>
  <si>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</si>
  <si>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</si>
  <si>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</si>
  <si>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</si>
  <si>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</si>
  <si>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</si>
  <si>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</si>
  <si>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</si>
  <si>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</si>
  <si>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</si>
  <si>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</si>
  <si>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</si>
  <si>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</si>
  <si>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</si>
  <si>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</si>
  <si>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</si>
  <si>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</si>
  <si>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</si>
  <si>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</si>
  <si>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</si>
  <si>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</si>
  <si>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</si>
  <si>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 xml:space="preserve"> Egyéb felhalmozási célú kiadások (Lakástámogatás)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</si>
  <si>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</si>
  <si>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</si>
  <si>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</si>
  <si>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</si>
  <si>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</si>
  <si>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</si>
  <si>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</si>
  <si>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</si>
  <si>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</si>
  <si>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</si>
  <si>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</si>
  <si>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</si>
  <si>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</si>
  <si>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</si>
  <si>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</si>
  <si>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</si>
  <si>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</si>
  <si>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</si>
  <si>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</si>
  <si>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</si>
  <si>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</si>
  <si>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</si>
  <si>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</si>
  <si>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</si>
  <si>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</si>
  <si>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</si>
  <si>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</si>
  <si>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</si>
  <si>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</si>
  <si>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</si>
  <si>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</si>
  <si>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</si>
  <si>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</si>
  <si>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</si>
  <si>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</si>
  <si>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</si>
  <si>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</si>
  <si>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</si>
  <si>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</si>
  <si>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Fehalmozási bevételek</t>
  </si>
  <si>
    <t>Felhalmozási célú átvett pénzeszözök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</si>
  <si>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</si>
  <si>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</si>
  <si>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</si>
  <si>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</si>
  <si>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</si>
  <si>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</si>
  <si>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</si>
  <si>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</si>
  <si>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G</t>
  </si>
  <si>
    <t>Finanszírozási bevételek, kiadások egyenlege
(finanszírozási bevételek 70. sor - finanszírozási kiadások 31. sor) (+/-)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</si>
  <si>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</si>
  <si>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</si>
  <si>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</si>
  <si>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</si>
  <si>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>2020. év</t>
  </si>
  <si>
    <t>2021.</t>
  </si>
  <si>
    <t>2018. évi költelezettség</t>
  </si>
  <si>
    <t>2020. évi kötelezettség</t>
  </si>
  <si>
    <t>Konyár Község Önkormányzata
2018. évi és további évekre áthúzódó Beruházási és felújítási kiadások feladatonként</t>
  </si>
  <si>
    <t>Konyár Község Önkormányzata
által 2018. évben nyújtott működési és felhalmozási  támogatások államháztartáson kívülre</t>
  </si>
  <si>
    <t>Konyár Község Önkormányzata
2018. évi működési költségvetési bevételeinek forrásösszetétele</t>
  </si>
  <si>
    <t>Konyár Község Önkormányzatának működési bevételei</t>
  </si>
  <si>
    <t>Konyár Község Önkormányzatának
 Európai Uniós támogatással megvalósuló projektjei</t>
  </si>
  <si>
    <t>Konyár Község Önkormányzata
2018. évi Előirányzat-felhasználási terve havi bontásban</t>
  </si>
  <si>
    <t>Konyár Község Önkormányzata
által 2018. évben adott közvetett támogatások</t>
  </si>
  <si>
    <t>Konyár Község Önkormányzata
2018. évi engedélyezett létszámkerete</t>
  </si>
  <si>
    <t>Konyár Község Önkormányzata
2018. évi általános és céltartalékai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</si>
  <si>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</si>
  <si>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</si>
  <si>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Konyár Község Önkormányzata
saját bevételeinek részletezése az adósságot keletkeztető ügyletből származó tárgyévi fizetési kötelezettség megállapításához</t>
  </si>
  <si>
    <t xml:space="preserve">Konyár Község Önkormányzata
2018. évi adósságot keletkeztető fejlesztési céljai 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</si>
  <si>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</si>
  <si>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</si>
  <si>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</si>
  <si>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</si>
  <si>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</si>
  <si>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</si>
  <si>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</si>
  <si>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</si>
  <si>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</si>
  <si>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</si>
  <si>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</si>
  <si>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</si>
  <si>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</si>
  <si>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</si>
  <si>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</si>
  <si>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</si>
  <si>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</si>
  <si>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</si>
  <si>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</si>
  <si>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</si>
  <si>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</si>
  <si>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</si>
  <si>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</si>
  <si>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</si>
  <si>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</si>
  <si>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</si>
  <si>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</si>
  <si>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</si>
  <si>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</si>
  <si>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</si>
  <si>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</si>
  <si>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</si>
  <si>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</si>
  <si>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</si>
  <si>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</si>
  <si>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</si>
  <si>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</si>
  <si>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</si>
  <si>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</si>
  <si>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</si>
  <si>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</si>
  <si>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</si>
  <si>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</si>
  <si>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</si>
  <si>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</si>
  <si>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</si>
  <si>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</si>
  <si>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Csatlakozási konstrukció az önkormányzati ASP rendszer országos kiterjesztéséhez</t>
  </si>
  <si>
    <t>KÖFOP-1.2.1-VEKOP-16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</si>
  <si>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</si>
  <si>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</si>
  <si>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</si>
  <si>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</si>
  <si>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</si>
  <si>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</si>
  <si>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</si>
  <si>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</si>
  <si>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</si>
  <si>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</si>
  <si>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</si>
  <si>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Polgármester/  Alpolgármester/Képviselők</t>
  </si>
  <si>
    <t>1+1+5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</si>
  <si>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</si>
  <si>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</si>
  <si>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</si>
  <si>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</si>
  <si>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>Szociális alapszolgáltatások infrastruktúrájának bővítése TOP-4.2.1-15-HB1-2016-00012 beruházási kiadásai</t>
  </si>
  <si>
    <t>Óvoda laminált parketta</t>
  </si>
  <si>
    <t xml:space="preserve">Külterületi helyi közutak fejlesztése VP6-7.2.1-7.4.1.2-16 </t>
  </si>
  <si>
    <t>lelátó pályázati kiadása</t>
  </si>
  <si>
    <t>Fajzi Károly emléktábla</t>
  </si>
  <si>
    <t xml:space="preserve">közfoglalkoztatás beruházási kiadása 2018.03.01.-12.31. helyi </t>
  </si>
  <si>
    <t xml:space="preserve">közfoglalkoztatás beruházási kiadása 2018.03.01.-12.31. közút </t>
  </si>
  <si>
    <t xml:space="preserve">közfoglalkoztatás beruházási kiadása  2018.03.01.-12.31. mezőgazdasági </t>
  </si>
  <si>
    <t>konyhai edények - Óvoda</t>
  </si>
  <si>
    <t>fénymásoló - Óvoda</t>
  </si>
  <si>
    <t>bojler - Óvoda</t>
  </si>
  <si>
    <t>Nyomtató ASP-hez - Hivatal</t>
  </si>
  <si>
    <t>Érdekeltségnövelő támogatás 2017. felhasználása - sörpadok</t>
  </si>
  <si>
    <t>Érdekeltségnövelő támogatás 2017. felhasználása - székek</t>
  </si>
  <si>
    <t>Érdekeltségnövelő támogatás 2017. felhasználása - női mosdó</t>
  </si>
  <si>
    <t>Érdekeltségnövelő támogatás 2017. felhasználása - egyéb technikai eszközök</t>
  </si>
  <si>
    <t>2017. évi beruházási számlák kiadásai</t>
  </si>
  <si>
    <t>2018. évi tervezett felhalmozási kiadások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</si>
  <si>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</si>
  <si>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</si>
  <si>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</si>
  <si>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</si>
  <si>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</si>
  <si>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</si>
  <si>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</si>
  <si>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</si>
  <si>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</si>
  <si>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</si>
  <si>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</si>
  <si>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</si>
  <si>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</si>
  <si>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</si>
  <si>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</si>
  <si>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</si>
  <si>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</si>
  <si>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</si>
  <si>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…………………………….. 2018.  ……………………… hó ….. Nap</t>
  </si>
  <si>
    <t>Módosított előirányzat</t>
  </si>
  <si>
    <t>Előirányzat teljesítése</t>
  </si>
  <si>
    <t>Módosítás</t>
  </si>
  <si>
    <t>Megelőlegezés</t>
  </si>
  <si>
    <t>B814</t>
  </si>
  <si>
    <t>Konyár Község Önkormányzatának
2019. évi bevételi és kiadási előirányzatai</t>
  </si>
  <si>
    <t>Konyári Polgármesteri Hivatal
2019. évi bevételi és kiadási előirányzatai</t>
  </si>
  <si>
    <t>Művelődési és Ifjúsági Ház, Könyvtár, Kurucz Albert Falumúzeum
2019. évi bevételi és kiadási előirányzatai</t>
  </si>
  <si>
    <t>Konyári Óvoda
2019. évi bevételi és kiadási előirányzatai</t>
  </si>
  <si>
    <t xml:space="preserve"> Konyár Község Önkormányzatának
2019. évi állami támogatások  jogcímei és összegei</t>
  </si>
  <si>
    <t>Konyár Község Önkormányzata
2019. évi költségvetésében a működési és felhalmozási célú bevételek és kiadások összevont mérlege</t>
  </si>
  <si>
    <t>Konyár Község Önkormányzata
2019. évi költségvetésének összevont mérlege</t>
  </si>
  <si>
    <t>Címrend
Konyár Község Önkormányzata 2019. évi költségvetéséhez</t>
  </si>
  <si>
    <t>2019. évi  előirányzat teljesítése</t>
  </si>
  <si>
    <t>H</t>
  </si>
  <si>
    <t>I</t>
  </si>
  <si>
    <t xml:space="preserve">Költségvetési működési kiadások összesen </t>
  </si>
  <si>
    <t>Államháztartáson belüli megelolegezések</t>
  </si>
  <si>
    <t>2019. évi állami támogatás</t>
  </si>
  <si>
    <t>2019. évi módosított állami támogatás</t>
  </si>
  <si>
    <t>2019. évi eredeti előirányzat</t>
  </si>
  <si>
    <t>2019. évi módosított előirányzat</t>
  </si>
  <si>
    <t>KIADÁSOK ÖSSZESEN: (26.+31.)</t>
  </si>
  <si>
    <t>Konyár Község Önkormányzata
által 2019. évben folyósított ellátottak pénzbeli juttatásai</t>
  </si>
  <si>
    <t>,</t>
  </si>
  <si>
    <t>Egyéb műk. célú támogatások bevételei egyéb fejezeti kezelésű ei-tól</t>
  </si>
  <si>
    <t>Egyéb műk. célú támogatások bevételei özponti kv. Szertől</t>
  </si>
  <si>
    <t>9. sorból -Egyéb műk. célú támogatások bevételei  EU- prog. és hazai társ.fin.-ból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</si>
</sst>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6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8" applyNumberFormat="0" applyAlignment="0" applyProtection="0"/>
    <xf numFmtId="0" fontId="72" fillId="0" borderId="0" applyNumberFormat="0" applyFill="0" applyBorder="0" applyAlignment="0" applyProtection="0"/>
    <xf numFmtId="0" fontId="73" fillId="0" borderId="40" applyNumberFormat="0" applyFill="0" applyAlignment="0" applyProtection="0"/>
    <xf numFmtId="0" fontId="74" fillId="0" borderId="41" applyNumberFormat="0" applyFill="0" applyAlignment="0" applyProtection="0"/>
    <xf numFmtId="0" fontId="75" fillId="0" borderId="42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39" applyNumberFormat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3" applyNumberFormat="0" applyFill="0" applyAlignment="0" applyProtection="0"/>
    <xf numFmtId="0" fontId="35" fillId="23" borderId="44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5" applyNumberFormat="0" applyAlignment="0" applyProtection="0"/>
    <xf numFmtId="0" fontId="82" fillId="0" borderId="0" applyNumberFormat="0" applyFill="0" applyBorder="0" applyAlignment="0" applyProtection="0"/>
    <xf numFmtId="0" fontId="36" fillId="0" borderId="0"/>
    <xf numFmtId="0" fontId="36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4" fillId="0" borderId="46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0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59" fillId="0" borderId="0" xfId="48" applyFont="1"/>
    <xf numFmtId="0" fontId="64" fillId="0" borderId="0" xfId="48" applyFont="1"/>
    <xf numFmtId="166" fontId="64" fillId="0" borderId="0" xfId="35" applyNumberFormat="1" applyFont="1"/>
    <xf numFmtId="166" fontId="65" fillId="0" borderId="0" xfId="35" applyNumberFormat="1" applyFont="1" applyFill="1" applyBorder="1" applyAlignment="1">
      <alignment horizontal="right"/>
    </xf>
    <xf numFmtId="0" fontId="67" fillId="0" borderId="0" xfId="48" applyFont="1"/>
    <xf numFmtId="0" fontId="64" fillId="0" borderId="0" xfId="48" applyFont="1" applyBorder="1"/>
    <xf numFmtId="166" fontId="64" fillId="0" borderId="0" xfId="35" applyNumberFormat="1" applyFont="1" applyBorder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58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8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7" xfId="67" applyNumberFormat="1" applyFont="1" applyBorder="1" applyAlignment="1">
      <alignment horizontal="center" vertical="center" wrapText="1"/>
    </xf>
    <xf numFmtId="164" fontId="16" fillId="0" borderId="57" xfId="67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164" fontId="63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59" applyNumberFormat="1" applyFont="1" applyFill="1" applyBorder="1" applyAlignment="1">
      <alignment horizontal="left" vertical="center"/>
    </xf>
    <xf numFmtId="164" fontId="48" fillId="0" borderId="0" xfId="159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89" fillId="0" borderId="0" xfId="0" applyFont="1" applyFill="1" applyBorder="1" applyAlignment="1" applyProtection="1">
      <alignment horizontal="center" vertical="center"/>
    </xf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164" fontId="16" fillId="0" borderId="0" xfId="159" applyNumberFormat="1" applyFont="1" applyFill="1" applyAlignment="1">
      <alignment vertical="center"/>
    </xf>
    <xf numFmtId="164" fontId="16" fillId="0" borderId="0" xfId="159" applyNumberFormat="1" applyFont="1" applyFill="1" applyBorder="1" applyAlignment="1">
      <alignment vertical="center"/>
    </xf>
    <xf numFmtId="3" fontId="92" fillId="0" borderId="24" xfId="76" applyNumberFormat="1" applyFont="1" applyFill="1" applyBorder="1" applyAlignment="1">
      <alignment horizontal="right" vertical="center"/>
    </xf>
    <xf numFmtId="164" fontId="20" fillId="0" borderId="13" xfId="159" applyNumberFormat="1" applyFont="1" applyFill="1" applyBorder="1" applyAlignment="1">
      <alignment horizontal="center" vertical="center"/>
    </xf>
    <xf numFmtId="164" fontId="20" fillId="0" borderId="14" xfId="159" applyNumberFormat="1" applyFont="1" applyFill="1" applyBorder="1" applyAlignment="1">
      <alignment horizontal="center" vertical="center" wrapText="1"/>
    </xf>
    <xf numFmtId="164" fontId="20" fillId="0" borderId="58" xfId="159" applyNumberFormat="1" applyFont="1" applyFill="1" applyBorder="1" applyAlignment="1">
      <alignment horizontal="center" vertical="center"/>
    </xf>
    <xf numFmtId="164" fontId="20" fillId="0" borderId="19" xfId="159" applyNumberFormat="1" applyFont="1" applyFill="1" applyBorder="1" applyAlignment="1">
      <alignment horizontal="center" vertical="center"/>
    </xf>
    <xf numFmtId="164" fontId="20" fillId="0" borderId="1" xfId="159" applyNumberFormat="1" applyFont="1" applyFill="1" applyBorder="1" applyAlignment="1">
      <alignment horizontal="center" vertical="center" wrapText="1"/>
    </xf>
    <xf numFmtId="164" fontId="16" fillId="0" borderId="26" xfId="159" applyNumberFormat="1" applyFont="1" applyFill="1" applyBorder="1" applyAlignment="1">
      <alignment vertical="center" wrapText="1"/>
    </xf>
    <xf numFmtId="164" fontId="16" fillId="0" borderId="49" xfId="159" applyNumberFormat="1" applyFont="1" applyFill="1" applyBorder="1" applyAlignment="1">
      <alignment vertical="center" wrapText="1"/>
    </xf>
    <xf numFmtId="164" fontId="16" fillId="0" borderId="50" xfId="159" applyNumberFormat="1" applyFont="1" applyFill="1" applyBorder="1" applyAlignment="1">
      <alignment vertical="center" wrapText="1"/>
    </xf>
    <xf numFmtId="164" fontId="16" fillId="0" borderId="4" xfId="159" applyNumberFormat="1" applyFont="1" applyFill="1" applyBorder="1" applyAlignment="1">
      <alignment horizontal="left" vertical="center" wrapText="1"/>
    </xf>
    <xf numFmtId="164" fontId="16" fillId="0" borderId="5" xfId="159" applyNumberFormat="1" applyFont="1" applyFill="1" applyBorder="1" applyAlignment="1">
      <alignment horizontal="right" vertical="center"/>
    </xf>
    <xf numFmtId="164" fontId="16" fillId="0" borderId="60" xfId="159" applyNumberFormat="1" applyFont="1" applyFill="1" applyBorder="1" applyAlignment="1">
      <alignment horizontal="right" vertical="center"/>
    </xf>
    <xf numFmtId="164" fontId="16" fillId="0" borderId="6" xfId="159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6" fillId="0" borderId="7" xfId="159" applyNumberFormat="1" applyFont="1" applyFill="1" applyBorder="1" applyAlignment="1">
      <alignment horizontal="left" vertical="center" wrapText="1"/>
    </xf>
    <xf numFmtId="164" fontId="16" fillId="0" borderId="8" xfId="159" applyNumberFormat="1" applyFont="1" applyFill="1" applyBorder="1" applyAlignment="1">
      <alignment horizontal="right" vertical="center"/>
    </xf>
    <xf numFmtId="164" fontId="16" fillId="0" borderId="55" xfId="159" applyNumberFormat="1" applyFont="1" applyFill="1" applyBorder="1" applyAlignment="1">
      <alignment horizontal="right" vertical="center"/>
    </xf>
    <xf numFmtId="164" fontId="16" fillId="0" borderId="9" xfId="159" applyNumberFormat="1" applyFont="1" applyFill="1" applyBorder="1" applyAlignment="1">
      <alignment horizontal="right" vertical="center"/>
    </xf>
    <xf numFmtId="164" fontId="16" fillId="0" borderId="22" xfId="159" applyNumberFormat="1" applyFont="1" applyFill="1" applyBorder="1" applyAlignment="1">
      <alignment horizontal="left" vertical="center" wrapText="1"/>
    </xf>
    <xf numFmtId="164" fontId="16" fillId="0" borderId="18" xfId="159" applyNumberFormat="1" applyFont="1" applyFill="1" applyBorder="1" applyAlignment="1">
      <alignment horizontal="right" vertical="center"/>
    </xf>
    <xf numFmtId="164" fontId="16" fillId="0" borderId="61" xfId="159" applyNumberFormat="1" applyFont="1" applyFill="1" applyBorder="1" applyAlignment="1">
      <alignment horizontal="right" vertical="center"/>
    </xf>
    <xf numFmtId="164" fontId="16" fillId="0" borderId="62" xfId="159" applyNumberFormat="1" applyFont="1" applyFill="1" applyBorder="1" applyAlignment="1">
      <alignment horizontal="right" vertical="center"/>
    </xf>
    <xf numFmtId="164" fontId="20" fillId="0" borderId="26" xfId="159" applyNumberFormat="1" applyFont="1" applyFill="1" applyBorder="1" applyAlignment="1">
      <alignment horizontal="center" vertical="center" wrapText="1"/>
    </xf>
    <xf numFmtId="164" fontId="16" fillId="0" borderId="8" xfId="159" applyNumberFormat="1" applyFont="1" applyFill="1" applyBorder="1" applyAlignment="1">
      <alignment horizontal="right" vertical="center" wrapText="1"/>
    </xf>
    <xf numFmtId="164" fontId="16" fillId="0" borderId="55" xfId="159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6" fillId="0" borderId="18" xfId="159" applyNumberFormat="1" applyFont="1" applyFill="1" applyBorder="1" applyAlignment="1">
      <alignment horizontal="right" vertical="center" wrapText="1"/>
    </xf>
    <xf numFmtId="164" fontId="16" fillId="0" borderId="61" xfId="159" applyNumberFormat="1" applyFont="1" applyFill="1" applyBorder="1" applyAlignment="1">
      <alignment horizontal="right" vertical="center" wrapText="1"/>
    </xf>
    <xf numFmtId="164" fontId="93" fillId="0" borderId="2" xfId="159" applyNumberFormat="1" applyFont="1" applyFill="1" applyBorder="1" applyAlignment="1">
      <alignment horizontal="right" vertical="center" wrapText="1"/>
    </xf>
    <xf numFmtId="164" fontId="93" fillId="0" borderId="59" xfId="159" applyNumberFormat="1" applyFont="1" applyFill="1" applyBorder="1" applyAlignment="1">
      <alignment horizontal="right" vertical="center" wrapText="1"/>
    </xf>
    <xf numFmtId="164" fontId="93" fillId="0" borderId="3" xfId="159" applyNumberFormat="1" applyFont="1" applyFill="1" applyBorder="1" applyAlignment="1">
      <alignment horizontal="right" vertical="center"/>
    </xf>
    <xf numFmtId="164" fontId="56" fillId="0" borderId="0" xfId="159" applyNumberFormat="1" applyFont="1" applyFill="1" applyBorder="1" applyAlignment="1">
      <alignment horizontal="left" vertical="center" wrapText="1"/>
    </xf>
    <xf numFmtId="164" fontId="56" fillId="0" borderId="0" xfId="159" applyNumberFormat="1" applyFont="1" applyFill="1" applyBorder="1" applyAlignment="1">
      <alignment horizontal="right" vertical="center" wrapText="1"/>
    </xf>
    <xf numFmtId="164" fontId="56" fillId="0" borderId="0" xfId="159" applyNumberFormat="1" applyFont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0" fontId="89" fillId="0" borderId="0" xfId="0" applyFont="1" applyFill="1" applyBorder="1" applyAlignment="1" applyProtection="1"/>
    <xf numFmtId="0" fontId="0" fillId="0" borderId="0" xfId="0" applyFill="1" applyBorder="1" applyAlignment="1"/>
    <xf numFmtId="0" fontId="90" fillId="0" borderId="0" xfId="0" applyFont="1" applyFill="1" applyBorder="1" applyAlignment="1" applyProtection="1">
      <protection locked="0"/>
    </xf>
    <xf numFmtId="164" fontId="16" fillId="0" borderId="0" xfId="159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4" fontId="93" fillId="0" borderId="0" xfId="159" applyNumberFormat="1" applyFont="1" applyFill="1" applyBorder="1" applyAlignment="1">
      <alignment horizontal="right" vertical="center" wrapText="1"/>
    </xf>
    <xf numFmtId="164" fontId="93" fillId="0" borderId="0" xfId="159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6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0" fontId="6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8" fillId="0" borderId="0" xfId="0" applyFont="1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2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6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4" fontId="17" fillId="0" borderId="47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99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69" applyFont="1" applyFill="1" applyBorder="1" applyAlignment="1" applyProtection="1">
      <alignment horizontal="center" vertical="center" wrapText="1"/>
    </xf>
    <xf numFmtId="0" fontId="89" fillId="0" borderId="2" xfId="169" applyFont="1" applyFill="1" applyBorder="1" applyAlignment="1" applyProtection="1">
      <alignment horizontal="center" vertical="center"/>
    </xf>
    <xf numFmtId="0" fontId="89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4" fontId="14" fillId="0" borderId="14" xfId="169" applyNumberFormat="1" applyFont="1" applyFill="1" applyBorder="1" applyAlignment="1" applyProtection="1">
      <alignment vertical="center"/>
      <protection locked="0"/>
    </xf>
    <xf numFmtId="164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4" fontId="14" fillId="0" borderId="8" xfId="169" applyNumberFormat="1" applyFont="1" applyFill="1" applyBorder="1" applyAlignment="1" applyProtection="1">
      <alignment vertical="center"/>
      <protection locked="0"/>
    </xf>
    <xf numFmtId="164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4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4" fillId="0" borderId="2" xfId="169" applyFont="1" applyFill="1" applyBorder="1" applyAlignment="1" applyProtection="1">
      <alignment horizontal="left" vertical="center" indent="1"/>
    </xf>
    <xf numFmtId="164" fontId="95" fillId="0" borderId="2" xfId="169" applyNumberFormat="1" applyFont="1" applyFill="1" applyBorder="1" applyAlignment="1" applyProtection="1">
      <alignment vertical="center"/>
    </xf>
    <xf numFmtId="164" fontId="95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4" fontId="14" fillId="0" borderId="18" xfId="169" applyNumberFormat="1" applyFont="1" applyFill="1" applyBorder="1" applyAlignment="1" applyProtection="1">
      <alignment vertical="center"/>
      <protection locked="0"/>
    </xf>
    <xf numFmtId="164" fontId="14" fillId="0" borderId="23" xfId="169" applyNumberFormat="1" applyFont="1" applyFill="1" applyBorder="1" applyAlignment="1" applyProtection="1">
      <alignment vertical="center"/>
    </xf>
    <xf numFmtId="0" fontId="95" fillId="0" borderId="1" xfId="169" applyFont="1" applyFill="1" applyBorder="1" applyAlignment="1" applyProtection="1">
      <alignment horizontal="left" vertical="center" indent="1"/>
    </xf>
    <xf numFmtId="0" fontId="95" fillId="0" borderId="67" xfId="169" applyFont="1" applyFill="1" applyBorder="1" applyAlignment="1" applyProtection="1">
      <alignment horizontal="left" vertical="center" indent="1"/>
    </xf>
    <xf numFmtId="0" fontId="94" fillId="0" borderId="57" xfId="169" applyFont="1" applyFill="1" applyBorder="1" applyAlignment="1" applyProtection="1">
      <alignment horizontal="left" vertical="center" indent="1"/>
    </xf>
    <xf numFmtId="164" fontId="95" fillId="0" borderId="57" xfId="169" applyNumberFormat="1" applyFont="1" applyFill="1" applyBorder="1" applyProtection="1"/>
    <xf numFmtId="164" fontId="95" fillId="0" borderId="68" xfId="169" applyNumberFormat="1" applyFont="1" applyFill="1" applyBorder="1" applyProtection="1"/>
    <xf numFmtId="0" fontId="15" fillId="0" borderId="0" xfId="169" applyFont="1" applyFill="1" applyProtection="1"/>
    <xf numFmtId="0" fontId="97" fillId="0" borderId="0" xfId="169" applyFont="1" applyFill="1" applyProtection="1">
      <protection locked="0"/>
    </xf>
    <xf numFmtId="0" fontId="24" fillId="0" borderId="0" xfId="169" applyFont="1" applyFill="1" applyProtection="1">
      <protection locked="0"/>
    </xf>
    <xf numFmtId="0" fontId="59" fillId="0" borderId="0" xfId="170" applyFont="1"/>
    <xf numFmtId="0" fontId="58" fillId="0" borderId="0" xfId="170" applyFont="1" applyAlignment="1">
      <alignment horizontal="center" wrapText="1"/>
    </xf>
    <xf numFmtId="0" fontId="56" fillId="0" borderId="0" xfId="170" applyFont="1"/>
    <xf numFmtId="0" fontId="101" fillId="0" borderId="0" xfId="170" applyFont="1" applyAlignment="1">
      <alignment horizontal="center" vertical="center" wrapText="1"/>
    </xf>
    <xf numFmtId="0" fontId="58" fillId="0" borderId="18" xfId="170" applyFont="1" applyBorder="1" applyAlignment="1">
      <alignment horizontal="center"/>
    </xf>
    <xf numFmtId="0" fontId="58" fillId="0" borderId="23" xfId="170" applyFont="1" applyBorder="1" applyAlignment="1">
      <alignment horizontal="center"/>
    </xf>
    <xf numFmtId="0" fontId="102" fillId="0" borderId="0" xfId="170" applyFont="1"/>
    <xf numFmtId="0" fontId="56" fillId="0" borderId="36" xfId="170" applyFont="1" applyBorder="1" applyAlignment="1">
      <alignment horizontal="center" vertical="center" wrapText="1"/>
    </xf>
    <xf numFmtId="3" fontId="56" fillId="0" borderId="31" xfId="170" applyNumberFormat="1" applyFont="1" applyBorder="1" applyAlignment="1">
      <alignment horizontal="center" vertical="center"/>
    </xf>
    <xf numFmtId="3" fontId="56" fillId="0" borderId="5" xfId="170" applyNumberFormat="1" applyFont="1" applyBorder="1" applyAlignment="1">
      <alignment horizontal="center" vertical="center"/>
    </xf>
    <xf numFmtId="3" fontId="56" fillId="0" borderId="6" xfId="170" applyNumberFormat="1" applyFont="1" applyBorder="1" applyAlignment="1">
      <alignment horizontal="center" vertical="center"/>
    </xf>
    <xf numFmtId="0" fontId="56" fillId="0" borderId="48" xfId="170" applyFont="1" applyBorder="1" applyAlignment="1">
      <alignment horizontal="center" vertical="center" wrapText="1"/>
    </xf>
    <xf numFmtId="3" fontId="56" fillId="0" borderId="65" xfId="170" applyNumberFormat="1" applyFont="1" applyBorder="1" applyAlignment="1">
      <alignment horizontal="center" vertical="center"/>
    </xf>
    <xf numFmtId="3" fontId="56" fillId="0" borderId="11" xfId="170" applyNumberFormat="1" applyFont="1" applyBorder="1" applyAlignment="1">
      <alignment horizontal="center" vertical="center"/>
    </xf>
    <xf numFmtId="3" fontId="56" fillId="0" borderId="12" xfId="170" applyNumberFormat="1" applyFont="1" applyBorder="1" applyAlignment="1">
      <alignment horizontal="center" vertical="center"/>
    </xf>
    <xf numFmtId="0" fontId="103" fillId="0" borderId="0" xfId="170" applyFont="1" applyAlignment="1">
      <alignment horizontal="center" vertical="center" wrapText="1"/>
    </xf>
    <xf numFmtId="0" fontId="103" fillId="0" borderId="0" xfId="170" applyFont="1"/>
    <xf numFmtId="3" fontId="58" fillId="0" borderId="62" xfId="170" applyNumberFormat="1" applyFont="1" applyBorder="1" applyAlignment="1">
      <alignment horizontal="center" vertical="center"/>
    </xf>
    <xf numFmtId="0" fontId="58" fillId="24" borderId="25" xfId="170" applyFont="1" applyFill="1" applyBorder="1" applyAlignment="1">
      <alignment horizontal="center" vertical="center"/>
    </xf>
    <xf numFmtId="3" fontId="58" fillId="0" borderId="2" xfId="170" applyNumberFormat="1" applyFont="1" applyBorder="1" applyAlignment="1">
      <alignment horizontal="center" vertical="center"/>
    </xf>
    <xf numFmtId="3" fontId="58" fillId="0" borderId="3" xfId="170" applyNumberFormat="1" applyFont="1" applyBorder="1" applyAlignment="1">
      <alignment horizontal="center" vertical="center"/>
    </xf>
    <xf numFmtId="0" fontId="101" fillId="0" borderId="0" xfId="170" applyFont="1" applyAlignment="1">
      <alignment horizontal="center" vertical="center"/>
    </xf>
    <xf numFmtId="0" fontId="59" fillId="0" borderId="0" xfId="171" applyFont="1"/>
    <xf numFmtId="0" fontId="59" fillId="0" borderId="0" xfId="171" applyFont="1" applyAlignment="1">
      <alignment horizontal="center"/>
    </xf>
    <xf numFmtId="0" fontId="59" fillId="0" borderId="0" xfId="171" applyFont="1" applyFill="1" applyBorder="1" applyAlignment="1">
      <alignment horizontal="right"/>
    </xf>
    <xf numFmtId="0" fontId="59" fillId="0" borderId="0" xfId="171" applyFont="1" applyAlignment="1">
      <alignment vertical="center"/>
    </xf>
    <xf numFmtId="0" fontId="59" fillId="0" borderId="0" xfId="171" applyFont="1" applyBorder="1" applyAlignment="1">
      <alignment horizontal="center"/>
    </xf>
    <xf numFmtId="0" fontId="59" fillId="0" borderId="0" xfId="171" applyFont="1" applyBorder="1"/>
    <xf numFmtId="0" fontId="105" fillId="0" borderId="0" xfId="171" applyFont="1" applyFill="1" applyBorder="1" applyAlignment="1">
      <alignment horizontal="right"/>
    </xf>
    <xf numFmtId="0" fontId="101" fillId="0" borderId="1" xfId="171" applyFont="1" applyBorder="1" applyAlignment="1">
      <alignment horizontal="center" vertical="center"/>
    </xf>
    <xf numFmtId="0" fontId="101" fillId="0" borderId="2" xfId="171" applyFont="1" applyBorder="1" applyAlignment="1">
      <alignment horizontal="center" vertical="center"/>
    </xf>
    <xf numFmtId="0" fontId="101" fillId="0" borderId="3" xfId="171" applyFont="1" applyFill="1" applyBorder="1" applyAlignment="1">
      <alignment horizontal="center" vertical="center" wrapText="1"/>
    </xf>
    <xf numFmtId="0" fontId="59" fillId="0" borderId="0" xfId="171" applyFont="1" applyAlignment="1">
      <alignment horizontal="center" vertical="center"/>
    </xf>
    <xf numFmtId="0" fontId="101" fillId="0" borderId="0" xfId="171" applyFont="1"/>
    <xf numFmtId="0" fontId="59" fillId="0" borderId="0" xfId="171" applyFont="1" applyFill="1" applyBorder="1"/>
    <xf numFmtId="3" fontId="59" fillId="0" borderId="0" xfId="171" applyNumberFormat="1" applyFont="1"/>
    <xf numFmtId="0" fontId="104" fillId="0" borderId="63" xfId="171" applyFont="1" applyBorder="1" applyAlignment="1"/>
    <xf numFmtId="0" fontId="104" fillId="0" borderId="0" xfId="171" applyFont="1" applyBorder="1" applyAlignment="1"/>
    <xf numFmtId="0" fontId="59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0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3" fillId="0" borderId="0" xfId="172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59" applyNumberFormat="1" applyFont="1" applyFill="1" applyBorder="1" applyAlignment="1">
      <alignment horizontal="right" vertical="center" wrapText="1"/>
    </xf>
    <xf numFmtId="164" fontId="93" fillId="0" borderId="1" xfId="159" applyNumberFormat="1" applyFont="1" applyFill="1" applyBorder="1" applyAlignment="1">
      <alignment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3" applyFont="1"/>
    <xf numFmtId="0" fontId="59" fillId="0" borderId="0" xfId="173" applyFont="1"/>
    <xf numFmtId="0" fontId="59" fillId="0" borderId="35" xfId="173" applyFont="1" applyBorder="1" applyAlignment="1">
      <alignment horizontal="center" vertical="center"/>
    </xf>
    <xf numFmtId="164" fontId="64" fillId="0" borderId="6" xfId="35" applyNumberFormat="1" applyFont="1" applyBorder="1" applyAlignment="1">
      <alignment horizontal="right" vertical="center"/>
    </xf>
    <xf numFmtId="0" fontId="59" fillId="0" borderId="37" xfId="173" applyFont="1" applyBorder="1" applyAlignment="1">
      <alignment horizontal="center" vertical="center"/>
    </xf>
    <xf numFmtId="164" fontId="64" fillId="0" borderId="9" xfId="35" applyNumberFormat="1" applyFont="1" applyBorder="1" applyAlignment="1">
      <alignment horizontal="right" vertical="center"/>
    </xf>
    <xf numFmtId="0" fontId="29" fillId="0" borderId="0" xfId="174"/>
    <xf numFmtId="166" fontId="68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6" fontId="29" fillId="0" borderId="0" xfId="174" applyNumberFormat="1"/>
    <xf numFmtId="166" fontId="0" fillId="0" borderId="0" xfId="175" applyNumberFormat="1" applyFont="1"/>
    <xf numFmtId="0" fontId="64" fillId="0" borderId="8" xfId="174" applyFont="1" applyFill="1" applyBorder="1" applyAlignment="1">
      <alignment wrapText="1"/>
    </xf>
    <xf numFmtId="166" fontId="64" fillId="0" borderId="8" xfId="175" applyNumberFormat="1" applyFont="1" applyFill="1" applyBorder="1" applyAlignment="1">
      <alignment horizontal="center" vertical="center"/>
    </xf>
    <xf numFmtId="0" fontId="64" fillId="0" borderId="8" xfId="174" applyFont="1" applyBorder="1" applyAlignment="1">
      <alignment wrapText="1"/>
    </xf>
    <xf numFmtId="166" fontId="64" fillId="0" borderId="8" xfId="175" applyNumberFormat="1" applyFont="1" applyBorder="1" applyAlignment="1">
      <alignment vertical="center"/>
    </xf>
    <xf numFmtId="0" fontId="64" fillId="0" borderId="5" xfId="174" applyFont="1" applyFill="1" applyBorder="1" applyAlignment="1">
      <alignment wrapText="1"/>
    </xf>
    <xf numFmtId="166" fontId="64" fillId="0" borderId="5" xfId="175" applyNumberFormat="1" applyFont="1" applyFill="1" applyBorder="1" applyAlignment="1">
      <alignment horizontal="center" vertical="center"/>
    </xf>
    <xf numFmtId="166" fontId="96" fillId="0" borderId="6" xfId="175" applyNumberFormat="1" applyFont="1" applyFill="1" applyBorder="1" applyAlignment="1" applyProtection="1">
      <alignment vertical="center"/>
      <protection locked="0"/>
    </xf>
    <xf numFmtId="166" fontId="96" fillId="0" borderId="9" xfId="175" applyNumberFormat="1" applyFont="1" applyFill="1" applyBorder="1" applyAlignment="1" applyProtection="1">
      <alignment vertical="center"/>
      <protection locked="0"/>
    </xf>
    <xf numFmtId="166" fontId="91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3" fontId="20" fillId="0" borderId="0" xfId="176" applyNumberFormat="1" applyFont="1" applyFill="1" applyBorder="1" applyAlignment="1">
      <alignment vertical="center"/>
    </xf>
    <xf numFmtId="0" fontId="20" fillId="0" borderId="0" xfId="176" applyFont="1" applyFill="1" applyAlignment="1">
      <alignment vertical="center"/>
    </xf>
    <xf numFmtId="0" fontId="16" fillId="0" borderId="0" xfId="176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6" applyFont="1" applyFill="1" applyAlignment="1">
      <alignment horizontal="center" vertical="top" wrapText="1"/>
    </xf>
    <xf numFmtId="0" fontId="16" fillId="0" borderId="0" xfId="176" applyFont="1" applyFill="1" applyAlignment="1">
      <alignment vertical="center"/>
    </xf>
    <xf numFmtId="0" fontId="20" fillId="0" borderId="0" xfId="176" applyFont="1" applyFill="1" applyBorder="1" applyAlignment="1">
      <alignment vertical="center"/>
    </xf>
    <xf numFmtId="0" fontId="58" fillId="0" borderId="1" xfId="176" applyFont="1" applyFill="1" applyBorder="1" applyAlignment="1">
      <alignment horizontal="center" vertical="center" wrapText="1"/>
    </xf>
    <xf numFmtId="0" fontId="58" fillId="0" borderId="2" xfId="176" applyFont="1" applyFill="1" applyBorder="1" applyAlignment="1">
      <alignment horizontal="center" vertical="center" wrapText="1"/>
    </xf>
    <xf numFmtId="0" fontId="58" fillId="0" borderId="3" xfId="176" applyFont="1" applyFill="1" applyBorder="1" applyAlignment="1">
      <alignment horizontal="center" vertical="center" wrapText="1"/>
    </xf>
    <xf numFmtId="0" fontId="56" fillId="0" borderId="7" xfId="176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3" fontId="56" fillId="0" borderId="9" xfId="176" applyNumberFormat="1" applyFont="1" applyFill="1" applyBorder="1" applyAlignment="1">
      <alignment horizontal="right"/>
    </xf>
    <xf numFmtId="14" fontId="96" fillId="0" borderId="11" xfId="0" applyNumberFormat="1" applyFont="1" applyFill="1" applyBorder="1" applyAlignment="1"/>
    <xf numFmtId="3" fontId="56" fillId="0" borderId="12" xfId="176" applyNumberFormat="1" applyFont="1" applyFill="1" applyBorder="1" applyAlignment="1">
      <alignment horizontal="right"/>
    </xf>
    <xf numFmtId="0" fontId="58" fillId="0" borderId="1" xfId="176" applyFont="1" applyFill="1" applyBorder="1" applyAlignment="1">
      <alignment horizontal="center"/>
    </xf>
    <xf numFmtId="0" fontId="58" fillId="0" borderId="2" xfId="176" applyFont="1" applyFill="1" applyBorder="1" applyAlignment="1">
      <alignment horizontal="left"/>
    </xf>
    <xf numFmtId="3" fontId="58" fillId="0" borderId="3" xfId="17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6" fillId="0" borderId="36" xfId="170" applyFont="1" applyBorder="1" applyAlignment="1">
      <alignment horizontal="left" vertical="center" wrapText="1"/>
    </xf>
    <xf numFmtId="0" fontId="58" fillId="0" borderId="25" xfId="170" applyFont="1" applyBorder="1" applyAlignment="1">
      <alignment horizontal="left" vertical="center"/>
    </xf>
    <xf numFmtId="0" fontId="102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60" fillId="0" borderId="1" xfId="176" applyFont="1" applyBorder="1" applyAlignment="1">
      <alignment horizontal="center" vertical="center" wrapText="1"/>
    </xf>
    <xf numFmtId="0" fontId="60" fillId="0" borderId="2" xfId="176" applyFont="1" applyBorder="1" applyAlignment="1">
      <alignment horizontal="center" vertical="center" wrapText="1"/>
    </xf>
    <xf numFmtId="0" fontId="60" fillId="0" borderId="3" xfId="176" applyFont="1" applyBorder="1" applyAlignment="1">
      <alignment horizontal="center" vertical="center" wrapText="1"/>
    </xf>
    <xf numFmtId="0" fontId="58" fillId="0" borderId="1" xfId="48" applyFont="1" applyBorder="1" applyAlignment="1">
      <alignment horizontal="center" vertical="center" wrapText="1"/>
    </xf>
    <xf numFmtId="166" fontId="58" fillId="0" borderId="3" xfId="35" applyNumberFormat="1" applyFont="1" applyBorder="1" applyAlignment="1">
      <alignment horizontal="center" vertical="center" wrapText="1"/>
    </xf>
    <xf numFmtId="3" fontId="59" fillId="0" borderId="0" xfId="48" applyNumberFormat="1" applyFont="1"/>
    <xf numFmtId="3" fontId="67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0" fontId="56" fillId="0" borderId="4" xfId="48" applyFont="1" applyBorder="1" applyAlignment="1">
      <alignment horizontal="center" vertical="center"/>
    </xf>
    <xf numFmtId="0" fontId="56" fillId="0" borderId="7" xfId="48" applyFont="1" applyBorder="1" applyAlignment="1">
      <alignment horizontal="center" vertical="center"/>
    </xf>
    <xf numFmtId="0" fontId="58" fillId="0" borderId="25" xfId="48" applyFont="1" applyBorder="1" applyAlignment="1">
      <alignment horizontal="center" vertical="center"/>
    </xf>
    <xf numFmtId="166" fontId="58" fillId="0" borderId="3" xfId="35" applyNumberFormat="1" applyFont="1" applyBorder="1" applyAlignment="1">
      <alignment vertical="center"/>
    </xf>
    <xf numFmtId="166" fontId="58" fillId="0" borderId="68" xfId="35" applyNumberFormat="1" applyFont="1" applyBorder="1" applyAlignment="1">
      <alignment vertical="center"/>
    </xf>
    <xf numFmtId="164" fontId="16" fillId="0" borderId="74" xfId="67" applyNumberFormat="1" applyFont="1" applyBorder="1" applyAlignment="1">
      <alignment horizontal="center" vertical="center" wrapText="1"/>
    </xf>
    <xf numFmtId="167" fontId="20" fillId="0" borderId="59" xfId="67" applyNumberFormat="1" applyFont="1" applyBorder="1" applyAlignment="1">
      <alignment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8" fillId="0" borderId="67" xfId="67" applyNumberFormat="1" applyFont="1" applyBorder="1" applyAlignment="1">
      <alignment vertical="center" wrapText="1"/>
    </xf>
    <xf numFmtId="164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57" xfId="67" applyNumberFormat="1" applyFont="1" applyBorder="1" applyAlignment="1">
      <alignment vertical="center"/>
    </xf>
    <xf numFmtId="165" fontId="16" fillId="0" borderId="57" xfId="67" applyNumberFormat="1" applyFont="1" applyBorder="1" applyAlignment="1">
      <alignment vertical="center"/>
    </xf>
    <xf numFmtId="0" fontId="59" fillId="0" borderId="5" xfId="171" applyFont="1" applyBorder="1" applyAlignment="1">
      <alignment horizontal="left" vertical="center" wrapText="1"/>
    </xf>
    <xf numFmtId="0" fontId="59" fillId="0" borderId="4" xfId="171" applyFont="1" applyBorder="1" applyAlignment="1">
      <alignment horizontal="center" vertical="center"/>
    </xf>
    <xf numFmtId="0" fontId="59" fillId="0" borderId="5" xfId="171" applyFont="1" applyBorder="1" applyAlignment="1">
      <alignment vertical="center" wrapText="1"/>
    </xf>
    <xf numFmtId="3" fontId="59" fillId="0" borderId="15" xfId="171" applyNumberFormat="1" applyFont="1" applyFill="1" applyBorder="1" applyAlignment="1">
      <alignment vertical="center"/>
    </xf>
    <xf numFmtId="0" fontId="59" fillId="0" borderId="10" xfId="171" applyFont="1" applyBorder="1" applyAlignment="1">
      <alignment horizontal="center" vertical="center"/>
    </xf>
    <xf numFmtId="0" fontId="59" fillId="0" borderId="11" xfId="171" applyFont="1" applyBorder="1" applyAlignment="1">
      <alignment vertical="center"/>
    </xf>
    <xf numFmtId="3" fontId="59" fillId="0" borderId="53" xfId="171" applyNumberFormat="1" applyFont="1" applyFill="1" applyBorder="1" applyAlignment="1">
      <alignment vertical="center"/>
    </xf>
    <xf numFmtId="0" fontId="58" fillId="0" borderId="2" xfId="171" applyFont="1" applyBorder="1" applyAlignment="1">
      <alignment vertical="center"/>
    </xf>
    <xf numFmtId="3" fontId="58" fillId="0" borderId="3" xfId="171" applyNumberFormat="1" applyFont="1" applyFill="1" applyBorder="1" applyAlignment="1">
      <alignment vertical="center"/>
    </xf>
    <xf numFmtId="3" fontId="59" fillId="0" borderId="6" xfId="171" applyNumberFormat="1" applyFont="1" applyFill="1" applyBorder="1" applyAlignment="1">
      <alignment vertical="center"/>
    </xf>
    <xf numFmtId="0" fontId="101" fillId="0" borderId="2" xfId="171" applyFont="1" applyBorder="1" applyAlignment="1">
      <alignment horizontal="left" vertical="center"/>
    </xf>
    <xf numFmtId="3" fontId="101" fillId="0" borderId="3" xfId="171" applyNumberFormat="1" applyFont="1" applyBorder="1" applyAlignment="1">
      <alignment vertical="center"/>
    </xf>
    <xf numFmtId="0" fontId="101" fillId="0" borderId="67" xfId="171" applyFont="1" applyBorder="1" applyAlignment="1">
      <alignment horizontal="center" vertical="center"/>
    </xf>
    <xf numFmtId="0" fontId="101" fillId="0" borderId="24" xfId="171" applyFont="1" applyBorder="1" applyAlignment="1">
      <alignment vertical="center"/>
    </xf>
    <xf numFmtId="3" fontId="101" fillId="0" borderId="69" xfId="171" applyNumberFormat="1" applyFont="1" applyBorder="1" applyAlignment="1">
      <alignment vertical="center"/>
    </xf>
    <xf numFmtId="0" fontId="109" fillId="0" borderId="4" xfId="0" applyFont="1" applyBorder="1" applyAlignment="1">
      <alignment horizontal="left" vertical="center" wrapText="1"/>
    </xf>
    <xf numFmtId="0" fontId="109" fillId="0" borderId="7" xfId="0" applyFont="1" applyBorder="1" applyAlignment="1">
      <alignment horizontal="left" vertical="center" wrapText="1"/>
    </xf>
    <xf numFmtId="0" fontId="109" fillId="0" borderId="10" xfId="0" applyFont="1" applyBorder="1" applyAlignment="1">
      <alignment horizontal="left" vertical="center" wrapText="1"/>
    </xf>
    <xf numFmtId="0" fontId="101" fillId="0" borderId="20" xfId="173" applyFont="1" applyBorder="1" applyAlignment="1">
      <alignment horizontal="center" vertical="center" wrapText="1"/>
    </xf>
    <xf numFmtId="0" fontId="101" fillId="0" borderId="25" xfId="173" applyFont="1" applyBorder="1" applyAlignment="1">
      <alignment horizontal="center" vertical="center"/>
    </xf>
    <xf numFmtId="0" fontId="101" fillId="0" borderId="3" xfId="173" applyFont="1" applyBorder="1" applyAlignment="1">
      <alignment horizontal="center" vertical="center"/>
    </xf>
    <xf numFmtId="0" fontId="110" fillId="0" borderId="1" xfId="0" applyFont="1" applyBorder="1" applyAlignment="1">
      <alignment horizontal="left" vertical="center" wrapText="1"/>
    </xf>
    <xf numFmtId="0" fontId="59" fillId="0" borderId="27" xfId="173" applyFont="1" applyBorder="1" applyAlignment="1">
      <alignment horizontal="center" vertical="center"/>
    </xf>
    <xf numFmtId="0" fontId="101" fillId="0" borderId="20" xfId="173" applyFont="1" applyBorder="1" applyAlignment="1">
      <alignment horizontal="center" vertical="center"/>
    </xf>
    <xf numFmtId="0" fontId="59" fillId="0" borderId="20" xfId="173" applyFont="1" applyBorder="1" applyAlignment="1">
      <alignment horizontal="center" vertical="center"/>
    </xf>
    <xf numFmtId="0" fontId="59" fillId="0" borderId="28" xfId="173" applyFont="1" applyBorder="1" applyAlignment="1">
      <alignment horizontal="center" vertical="center"/>
    </xf>
    <xf numFmtId="164" fontId="64" fillId="0" borderId="12" xfId="35" applyNumberFormat="1" applyFont="1" applyBorder="1" applyAlignment="1">
      <alignment horizontal="right" vertical="center"/>
    </xf>
    <xf numFmtId="164" fontId="106" fillId="0" borderId="3" xfId="35" applyNumberFormat="1" applyFont="1" applyBorder="1" applyAlignment="1">
      <alignment horizontal="right" vertical="center"/>
    </xf>
    <xf numFmtId="164" fontId="64" fillId="0" borderId="3" xfId="35" applyNumberFormat="1" applyFont="1" applyBorder="1" applyAlignment="1">
      <alignment horizontal="right" vertical="center"/>
    </xf>
    <xf numFmtId="164" fontId="101" fillId="0" borderId="3" xfId="173" applyNumberFormat="1" applyFont="1" applyBorder="1" applyAlignment="1">
      <alignment horizontal="right" vertical="center"/>
    </xf>
    <xf numFmtId="0" fontId="56" fillId="0" borderId="13" xfId="172" applyFont="1" applyFill="1" applyBorder="1" applyAlignment="1">
      <alignment horizontal="center" vertical="center" wrapText="1"/>
    </xf>
    <xf numFmtId="0" fontId="56" fillId="0" borderId="14" xfId="172" applyFont="1" applyFill="1" applyBorder="1" applyAlignment="1">
      <alignment horizontal="left" vertical="center" wrapText="1"/>
    </xf>
    <xf numFmtId="0" fontId="56" fillId="0" borderId="7" xfId="172" applyFont="1" applyFill="1" applyBorder="1" applyAlignment="1">
      <alignment horizontal="center" vertical="center" wrapText="1"/>
    </xf>
    <xf numFmtId="0" fontId="56" fillId="0" borderId="8" xfId="172" applyFont="1" applyFill="1" applyBorder="1" applyAlignment="1">
      <alignment horizontal="left" vertical="center" wrapText="1"/>
    </xf>
    <xf numFmtId="0" fontId="56" fillId="0" borderId="66" xfId="172" applyFont="1" applyFill="1" applyBorder="1" applyAlignment="1">
      <alignment vertical="center" wrapText="1"/>
    </xf>
    <xf numFmtId="49" fontId="112" fillId="0" borderId="1" xfId="172" applyNumberFormat="1" applyFont="1" applyFill="1" applyBorder="1"/>
    <xf numFmtId="0" fontId="58" fillId="0" borderId="2" xfId="172" applyFont="1" applyFill="1" applyBorder="1" applyAlignment="1">
      <alignment vertical="center"/>
    </xf>
    <xf numFmtId="0" fontId="58" fillId="0" borderId="1" xfId="172" applyFont="1" applyFill="1" applyBorder="1" applyAlignment="1">
      <alignment horizontal="center" vertical="center" wrapText="1"/>
    </xf>
    <xf numFmtId="0" fontId="58" fillId="0" borderId="2" xfId="172" applyFont="1" applyFill="1" applyBorder="1" applyAlignment="1">
      <alignment horizontal="center" vertical="center" wrapText="1"/>
    </xf>
    <xf numFmtId="0" fontId="58" fillId="0" borderId="3" xfId="172" applyFont="1" applyFill="1" applyBorder="1" applyAlignment="1">
      <alignment horizontal="center" vertical="center" wrapText="1"/>
    </xf>
    <xf numFmtId="0" fontId="56" fillId="0" borderId="14" xfId="172" applyFont="1" applyFill="1" applyBorder="1" applyAlignment="1">
      <alignment horizontal="center" vertical="center" wrapText="1"/>
    </xf>
    <xf numFmtId="0" fontId="56" fillId="0" borderId="8" xfId="172" applyFont="1" applyFill="1" applyBorder="1" applyAlignment="1">
      <alignment horizontal="center" vertical="center" wrapText="1"/>
    </xf>
    <xf numFmtId="0" fontId="58" fillId="0" borderId="53" xfId="172" applyFont="1" applyFill="1" applyBorder="1" applyAlignment="1">
      <alignment horizontal="center" vertical="center"/>
    </xf>
    <xf numFmtId="0" fontId="58" fillId="0" borderId="9" xfId="172" applyFont="1" applyFill="1" applyBorder="1" applyAlignment="1">
      <alignment horizontal="center" vertical="center"/>
    </xf>
    <xf numFmtId="0" fontId="56" fillId="0" borderId="66" xfId="172" applyFont="1" applyFill="1" applyBorder="1" applyAlignment="1">
      <alignment horizontal="center" vertical="center" wrapText="1"/>
    </xf>
    <xf numFmtId="0" fontId="56" fillId="0" borderId="66" xfId="172" applyFont="1" applyFill="1" applyBorder="1" applyAlignment="1">
      <alignment horizontal="center" vertical="center"/>
    </xf>
    <xf numFmtId="0" fontId="58" fillId="0" borderId="2" xfId="172" applyFont="1" applyFill="1" applyBorder="1" applyAlignment="1">
      <alignment horizontal="center" vertical="center"/>
    </xf>
    <xf numFmtId="0" fontId="58" fillId="0" borderId="3" xfId="172" applyFont="1" applyFill="1" applyBorder="1" applyAlignment="1">
      <alignment horizontal="center" vertical="center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0" fontId="16" fillId="0" borderId="66" xfId="0" applyFont="1" applyBorder="1" applyAlignment="1" applyProtection="1">
      <alignment horizontal="center" vertical="center" wrapText="1"/>
    </xf>
    <xf numFmtId="164" fontId="11" fillId="0" borderId="53" xfId="1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16" fillId="0" borderId="20" xfId="159" applyNumberFormat="1" applyFont="1" applyFill="1" applyBorder="1" applyAlignment="1">
      <alignment horizontal="left" vertical="center" wrapText="1"/>
    </xf>
    <xf numFmtId="164" fontId="16" fillId="0" borderId="21" xfId="159" applyNumberFormat="1" applyFont="1" applyFill="1" applyBorder="1" applyAlignment="1">
      <alignment horizontal="right" vertical="center"/>
    </xf>
    <xf numFmtId="164" fontId="93" fillId="0" borderId="3" xfId="159" applyNumberFormat="1" applyFont="1" applyFill="1" applyBorder="1" applyAlignment="1">
      <alignment horizontal="right" vertical="center" wrapText="1"/>
    </xf>
    <xf numFmtId="0" fontId="96" fillId="0" borderId="48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6" fillId="0" borderId="36" xfId="0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4" fontId="68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4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8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4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5" xfId="1" applyFont="1" applyFill="1" applyBorder="1" applyAlignment="1" applyProtection="1">
      <alignment horizontal="center"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4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164" fontId="96" fillId="0" borderId="13" xfId="0" applyNumberFormat="1" applyFont="1" applyFill="1" applyBorder="1" applyAlignment="1" applyProtection="1">
      <alignment horizontal="right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7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10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68" fillId="0" borderId="1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4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10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7" xfId="1" applyNumberFormat="1" applyFont="1" applyFill="1" applyBorder="1" applyAlignment="1" applyProtection="1">
      <alignment vertical="center" wrapText="1"/>
    </xf>
    <xf numFmtId="164" fontId="17" fillId="0" borderId="57" xfId="1" applyNumberFormat="1" applyFont="1" applyFill="1" applyBorder="1" applyAlignment="1" applyProtection="1">
      <alignment vertical="center" wrapText="1"/>
    </xf>
    <xf numFmtId="164" fontId="16" fillId="0" borderId="50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69" xfId="67" applyNumberFormat="1" applyFont="1" applyBorder="1" applyAlignment="1">
      <alignment vertical="center"/>
    </xf>
    <xf numFmtId="164" fontId="16" fillId="0" borderId="68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68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vertical="center"/>
    </xf>
    <xf numFmtId="0" fontId="13" fillId="0" borderId="59" xfId="1" applyFont="1" applyFill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3" fontId="17" fillId="0" borderId="59" xfId="1" applyNumberFormat="1" applyFont="1" applyFill="1" applyBorder="1" applyAlignment="1" applyProtection="1">
      <alignment horizontal="right" vertical="center" wrapText="1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4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  <protection locked="0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2" xfId="175" applyNumberFormat="1" applyFont="1" applyFill="1" applyBorder="1" applyAlignment="1" applyProtection="1">
      <alignment horizontal="center" vertical="center" wrapText="1"/>
    </xf>
    <xf numFmtId="166" fontId="97" fillId="0" borderId="3" xfId="175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5" applyNumberFormat="1" applyFont="1" applyFill="1" applyBorder="1" applyAlignment="1" applyProtection="1">
      <alignment horizontal="center" vertical="center"/>
    </xf>
    <xf numFmtId="1" fontId="96" fillId="0" borderId="3" xfId="175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4" fillId="0" borderId="8" xfId="174" applyFont="1" applyBorder="1" applyAlignment="1">
      <alignment vertical="center" wrapText="1"/>
    </xf>
    <xf numFmtId="166" fontId="64" fillId="0" borderId="8" xfId="175" applyNumberFormat="1" applyFont="1" applyBorder="1" applyAlignment="1">
      <alignment horizontal="center" vertical="center"/>
    </xf>
    <xf numFmtId="0" fontId="64" fillId="0" borderId="8" xfId="174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4" fillId="0" borderId="11" xfId="174" applyFont="1" applyBorder="1" applyAlignment="1">
      <alignment vertical="center" wrapText="1" shrinkToFit="1"/>
    </xf>
    <xf numFmtId="166" fontId="64" fillId="0" borderId="11" xfId="175" applyNumberFormat="1" applyFont="1" applyBorder="1" applyAlignment="1">
      <alignment vertical="center"/>
    </xf>
    <xf numFmtId="166" fontId="96" fillId="0" borderId="12" xfId="175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2" xfId="175" applyNumberFormat="1" applyFont="1" applyFill="1" applyBorder="1" applyAlignment="1" applyProtection="1">
      <alignment vertical="center"/>
      <protection locked="0"/>
    </xf>
    <xf numFmtId="166" fontId="97" fillId="0" borderId="3" xfId="175" applyNumberFormat="1" applyFont="1" applyFill="1" applyBorder="1" applyAlignment="1" applyProtection="1">
      <alignment vertical="center"/>
      <protection locked="0"/>
    </xf>
    <xf numFmtId="0" fontId="56" fillId="0" borderId="66" xfId="174" applyFont="1" applyFill="1" applyBorder="1" applyAlignment="1">
      <alignment wrapText="1"/>
    </xf>
    <xf numFmtId="166" fontId="56" fillId="0" borderId="66" xfId="175" applyNumberFormat="1" applyFont="1" applyBorder="1" applyAlignment="1">
      <alignment horizontal="center"/>
    </xf>
    <xf numFmtId="166" fontId="96" fillId="0" borderId="53" xfId="175" applyNumberFormat="1" applyFont="1" applyFill="1" applyBorder="1" applyAlignment="1" applyProtection="1">
      <alignment vertical="center"/>
      <protection locked="0"/>
    </xf>
    <xf numFmtId="0" fontId="56" fillId="0" borderId="5" xfId="174" applyFont="1" applyBorder="1" applyAlignment="1">
      <alignment wrapText="1"/>
    </xf>
    <xf numFmtId="166" fontId="56" fillId="0" borderId="5" xfId="175" applyNumberFormat="1" applyFont="1" applyBorder="1" applyAlignment="1">
      <alignment horizontal="center"/>
    </xf>
    <xf numFmtId="0" fontId="56" fillId="0" borderId="8" xfId="174" applyFont="1" applyBorder="1" applyAlignment="1">
      <alignment wrapText="1"/>
    </xf>
    <xf numFmtId="166" fontId="56" fillId="0" borderId="8" xfId="175" applyNumberFormat="1" applyFont="1" applyFill="1" applyBorder="1" applyAlignment="1">
      <alignment horizontal="center"/>
    </xf>
    <xf numFmtId="0" fontId="56" fillId="0" borderId="8" xfId="174" applyFont="1" applyFill="1" applyBorder="1" applyAlignment="1">
      <alignment wrapText="1"/>
    </xf>
    <xf numFmtId="166" fontId="56" fillId="0" borderId="8" xfId="175" applyNumberFormat="1" applyFont="1" applyBorder="1" applyAlignment="1">
      <alignment horizontal="center"/>
    </xf>
    <xf numFmtId="0" fontId="96" fillId="0" borderId="10" xfId="1" applyFont="1" applyFill="1" applyBorder="1" applyAlignment="1" applyProtection="1">
      <alignment horizontal="center" vertical="center"/>
    </xf>
    <xf numFmtId="0" fontId="56" fillId="0" borderId="11" xfId="174" applyFont="1" applyFill="1" applyBorder="1" applyAlignment="1">
      <alignment wrapText="1"/>
    </xf>
    <xf numFmtId="166" fontId="114" fillId="0" borderId="11" xfId="175" applyNumberFormat="1" applyFont="1" applyFill="1" applyBorder="1" applyAlignment="1"/>
    <xf numFmtId="0" fontId="97" fillId="0" borderId="67" xfId="1" applyFont="1" applyFill="1" applyBorder="1" applyAlignment="1" applyProtection="1">
      <alignment horizontal="center" vertical="center"/>
    </xf>
    <xf numFmtId="0" fontId="97" fillId="0" borderId="57" xfId="1" applyFont="1" applyFill="1" applyBorder="1" applyAlignment="1" applyProtection="1">
      <alignment horizontal="left" vertical="center" wrapText="1"/>
    </xf>
    <xf numFmtId="166" fontId="97" fillId="0" borderId="57" xfId="175" applyNumberFormat="1" applyFont="1" applyFill="1" applyBorder="1" applyAlignment="1" applyProtection="1">
      <alignment vertical="center"/>
    </xf>
    <xf numFmtId="166" fontId="97" fillId="0" borderId="68" xfId="175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6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5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6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0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6" fillId="0" borderId="30" xfId="0" applyFont="1" applyBorder="1" applyAlignment="1">
      <alignment vertical="center" wrapText="1"/>
    </xf>
    <xf numFmtId="0" fontId="56" fillId="0" borderId="32" xfId="0" applyFont="1" applyBorder="1" applyAlignment="1">
      <alignment vertical="center" wrapText="1"/>
    </xf>
    <xf numFmtId="0" fontId="58" fillId="0" borderId="32" xfId="0" applyFont="1" applyFill="1" applyBorder="1" applyAlignment="1">
      <alignment horizontal="left" vertical="center" wrapText="1"/>
    </xf>
    <xf numFmtId="0" fontId="58" fillId="0" borderId="32" xfId="0" applyFont="1" applyFill="1" applyBorder="1" applyAlignment="1">
      <alignment vertical="center" wrapText="1"/>
    </xf>
    <xf numFmtId="0" fontId="56" fillId="0" borderId="32" xfId="0" applyFont="1" applyBorder="1" applyAlignment="1">
      <alignment vertical="center"/>
    </xf>
    <xf numFmtId="0" fontId="66" fillId="0" borderId="32" xfId="0" applyFont="1" applyBorder="1" applyAlignment="1">
      <alignment horizontal="left" vertical="center" indent="2"/>
    </xf>
    <xf numFmtId="0" fontId="56" fillId="0" borderId="32" xfId="0" applyFont="1" applyBorder="1" applyAlignment="1">
      <alignment horizontal="left" vertical="center"/>
    </xf>
    <xf numFmtId="0" fontId="56" fillId="0" borderId="32" xfId="0" applyFont="1" applyFill="1" applyBorder="1" applyAlignment="1">
      <alignment vertical="center"/>
    </xf>
    <xf numFmtId="0" fontId="56" fillId="0" borderId="48" xfId="0" applyFont="1" applyBorder="1" applyAlignment="1">
      <alignment vertical="center"/>
    </xf>
    <xf numFmtId="0" fontId="97" fillId="0" borderId="25" xfId="1" applyFont="1" applyFill="1" applyBorder="1" applyAlignment="1" applyProtection="1">
      <alignment horizontal="left" vertical="center" wrapText="1"/>
    </xf>
    <xf numFmtId="0" fontId="97" fillId="0" borderId="47" xfId="1" applyFont="1" applyFill="1" applyBorder="1" applyAlignment="1" applyProtection="1">
      <alignment horizontal="left" vertical="center" wrapText="1"/>
    </xf>
    <xf numFmtId="0" fontId="96" fillId="0" borderId="32" xfId="1" applyFont="1" applyFill="1" applyBorder="1" applyAlignment="1" applyProtection="1">
      <alignment horizontal="left" vertical="center" wrapText="1"/>
    </xf>
    <xf numFmtId="0" fontId="115" fillId="0" borderId="32" xfId="1" applyFont="1" applyFill="1" applyBorder="1" applyAlignment="1" applyProtection="1">
      <alignment horizontal="left" vertical="center" wrapText="1" indent="4"/>
    </xf>
    <xf numFmtId="0" fontId="115" fillId="0" borderId="32" xfId="1" applyFont="1" applyFill="1" applyBorder="1" applyAlignment="1" applyProtection="1">
      <alignment horizontal="left" vertical="center" wrapText="1" indent="1"/>
    </xf>
    <xf numFmtId="0" fontId="115" fillId="0" borderId="48" xfId="1" applyFont="1" applyFill="1" applyBorder="1" applyAlignment="1" applyProtection="1">
      <alignment horizontal="left" vertical="center" wrapText="1" indent="6"/>
    </xf>
    <xf numFmtId="49" fontId="69" fillId="0" borderId="36" xfId="1" applyNumberFormat="1" applyFont="1" applyFill="1" applyBorder="1" applyAlignment="1" applyProtection="1">
      <alignment horizontal="center" vertical="center" wrapText="1"/>
    </xf>
    <xf numFmtId="0" fontId="69" fillId="0" borderId="36" xfId="1" applyFont="1" applyFill="1" applyBorder="1" applyAlignment="1" applyProtection="1">
      <alignment horizontal="left" vertical="center" wrapText="1" indent="1"/>
    </xf>
    <xf numFmtId="0" fontId="69" fillId="0" borderId="36" xfId="1" applyFont="1" applyFill="1" applyBorder="1" applyAlignment="1" applyProtection="1">
      <alignment horizontal="center" vertical="center" wrapText="1"/>
    </xf>
    <xf numFmtId="164" fontId="69" fillId="0" borderId="36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48" xfId="1" applyNumberFormat="1" applyFont="1" applyFill="1" applyBorder="1" applyAlignment="1" applyProtection="1">
      <alignment horizontal="center" vertical="center" wrapText="1"/>
    </xf>
    <xf numFmtId="0" fontId="68" fillId="0" borderId="48" xfId="1" applyFont="1" applyFill="1" applyBorder="1" applyAlignment="1" applyProtection="1">
      <alignment horizontal="left" vertical="center" wrapText="1" indent="1"/>
    </xf>
    <xf numFmtId="0" fontId="68" fillId="0" borderId="48" xfId="1" applyFont="1" applyFill="1" applyBorder="1" applyAlignment="1" applyProtection="1">
      <alignment horizontal="center" vertical="center" wrapText="1"/>
    </xf>
    <xf numFmtId="164" fontId="68" fillId="0" borderId="48" xfId="1" applyNumberFormat="1" applyFont="1" applyFill="1" applyBorder="1" applyAlignment="1" applyProtection="1">
      <alignment vertical="center" wrapText="1"/>
      <protection locked="0"/>
    </xf>
    <xf numFmtId="49" fontId="68" fillId="0" borderId="25" xfId="1" applyNumberFormat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left" vertical="center" wrapText="1" indent="1"/>
    </xf>
    <xf numFmtId="0" fontId="68" fillId="0" borderId="25" xfId="1" applyFont="1" applyFill="1" applyBorder="1" applyAlignment="1" applyProtection="1">
      <alignment horizontal="center" vertical="center" wrapText="1"/>
    </xf>
    <xf numFmtId="164" fontId="68" fillId="0" borderId="25" xfId="1" applyNumberFormat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56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0" fontId="68" fillId="0" borderId="47" xfId="1" applyFont="1" applyFill="1" applyBorder="1" applyAlignment="1" applyProtection="1">
      <alignment horizontal="center" vertical="center" wrapText="1"/>
    </xf>
    <xf numFmtId="0" fontId="68" fillId="0" borderId="47" xfId="1" applyFont="1" applyFill="1" applyBorder="1" applyAlignment="1" applyProtection="1">
      <alignment horizontal="left" vertical="center" wrapText="1" indent="1"/>
    </xf>
    <xf numFmtId="164" fontId="68" fillId="0" borderId="47" xfId="1" applyNumberFormat="1" applyFont="1" applyFill="1" applyBorder="1" applyAlignment="1" applyProtection="1">
      <alignment vertical="center" wrapText="1"/>
    </xf>
    <xf numFmtId="0" fontId="60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60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164" fontId="16" fillId="25" borderId="0" xfId="159" applyNumberFormat="1" applyFont="1" applyFill="1" applyBorder="1" applyAlignment="1">
      <alignment horizontal="right" vertical="center" wrapText="1"/>
    </xf>
    <xf numFmtId="164" fontId="20" fillId="25" borderId="2" xfId="159" applyNumberFormat="1" applyFont="1" applyFill="1" applyBorder="1" applyAlignment="1">
      <alignment horizontal="right" vertical="center"/>
    </xf>
    <xf numFmtId="164" fontId="20" fillId="25" borderId="59" xfId="159" applyNumberFormat="1" applyFont="1" applyFill="1" applyBorder="1" applyAlignment="1">
      <alignment horizontal="right" vertical="center"/>
    </xf>
    <xf numFmtId="164" fontId="20" fillId="25" borderId="3" xfId="159" applyNumberFormat="1" applyFont="1" applyFill="1" applyBorder="1" applyAlignment="1">
      <alignment horizontal="right" vertical="center"/>
    </xf>
    <xf numFmtId="164" fontId="20" fillId="25" borderId="2" xfId="159" applyNumberFormat="1" applyFont="1" applyFill="1" applyBorder="1" applyAlignment="1">
      <alignment vertical="center" wrapText="1"/>
    </xf>
    <xf numFmtId="164" fontId="20" fillId="25" borderId="3" xfId="159" applyNumberFormat="1" applyFont="1" applyFill="1" applyBorder="1" applyAlignment="1">
      <alignment vertical="center" wrapText="1"/>
    </xf>
    <xf numFmtId="164" fontId="11" fillId="0" borderId="9" xfId="1" applyNumberFormat="1" applyFont="1" applyFill="1" applyBorder="1" applyAlignment="1" applyProtection="1">
      <alignment vertical="center"/>
      <protection locked="0"/>
    </xf>
    <xf numFmtId="3" fontId="103" fillId="0" borderId="0" xfId="48" applyNumberFormat="1" applyFont="1"/>
    <xf numFmtId="0" fontId="116" fillId="0" borderId="0" xfId="0" applyFont="1"/>
    <xf numFmtId="164" fontId="7" fillId="0" borderId="0" xfId="1" applyNumberFormat="1" applyFill="1" applyProtection="1"/>
    <xf numFmtId="10" fontId="16" fillId="0" borderId="0" xfId="159" applyNumberFormat="1" applyFont="1" applyFill="1" applyBorder="1" applyAlignment="1">
      <alignment horizontal="left" vertical="center"/>
    </xf>
    <xf numFmtId="164" fontId="16" fillId="0" borderId="0" xfId="159" applyNumberFormat="1" applyFont="1" applyFill="1" applyBorder="1" applyAlignment="1">
      <alignment horizontal="left" vertical="center" wrapText="1"/>
    </xf>
    <xf numFmtId="0" fontId="16" fillId="0" borderId="0" xfId="159" applyNumberFormat="1" applyFont="1" applyFill="1" applyBorder="1" applyAlignment="1">
      <alignment horizontal="left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6" fontId="7" fillId="0" borderId="0" xfId="210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6" fontId="7" fillId="0" borderId="0" xfId="1" applyNumberFormat="1" applyFill="1" applyProtection="1"/>
    <xf numFmtId="0" fontId="56" fillId="0" borderId="0" xfId="51" applyFont="1" applyFill="1" applyAlignment="1"/>
    <xf numFmtId="3" fontId="56" fillId="0" borderId="0" xfId="51" applyNumberFormat="1" applyFont="1" applyFill="1" applyAlignment="1"/>
    <xf numFmtId="3" fontId="16" fillId="0" borderId="0" xfId="51" applyNumberFormat="1" applyFont="1" applyFill="1"/>
    <xf numFmtId="0" fontId="57" fillId="0" borderId="0" xfId="51" applyFont="1" applyFill="1" applyAlignment="1"/>
    <xf numFmtId="3" fontId="57" fillId="0" borderId="0" xfId="51" applyNumberFormat="1" applyFont="1" applyFill="1" applyAlignment="1"/>
    <xf numFmtId="3" fontId="20" fillId="0" borderId="0" xfId="51" applyNumberFormat="1" applyFont="1" applyFill="1"/>
    <xf numFmtId="0" fontId="58" fillId="0" borderId="0" xfId="51" applyFont="1" applyFill="1" applyAlignment="1"/>
    <xf numFmtId="3" fontId="58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164" fontId="16" fillId="0" borderId="66" xfId="67" applyNumberFormat="1" applyFont="1" applyBorder="1" applyAlignment="1">
      <alignment vertical="center"/>
    </xf>
    <xf numFmtId="4" fontId="16" fillId="0" borderId="66" xfId="67" applyNumberFormat="1" applyFont="1" applyBorder="1" applyAlignment="1">
      <alignment vertical="center"/>
    </xf>
    <xf numFmtId="165" fontId="16" fillId="0" borderId="53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/>
    </xf>
    <xf numFmtId="164" fontId="56" fillId="0" borderId="1" xfId="67" applyNumberFormat="1" applyFont="1" applyFill="1" applyBorder="1" applyAlignment="1">
      <alignment vertical="center" wrapText="1"/>
    </xf>
    <xf numFmtId="164" fontId="93" fillId="0" borderId="0" xfId="159" applyNumberFormat="1" applyFont="1" applyFill="1" applyBorder="1" applyAlignment="1">
      <alignment vertical="center" wrapText="1"/>
    </xf>
    <xf numFmtId="0" fontId="58" fillId="0" borderId="0" xfId="170" applyFont="1" applyAlignment="1">
      <alignment horizontal="center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0" fillId="0" borderId="76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69" fillId="0" borderId="0" xfId="1" applyNumberFormat="1" applyFont="1" applyFill="1" applyProtection="1"/>
    <xf numFmtId="164" fontId="20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20" fillId="0" borderId="22" xfId="0" applyNumberFormat="1" applyFont="1" applyFill="1" applyBorder="1" applyAlignment="1">
      <alignment horizontal="center" vertical="center" wrapText="1"/>
    </xf>
    <xf numFmtId="0" fontId="117" fillId="0" borderId="0" xfId="0" applyFont="1" applyFill="1" applyProtection="1"/>
    <xf numFmtId="0" fontId="118" fillId="0" borderId="0" xfId="0" applyFont="1" applyFill="1" applyProtection="1"/>
    <xf numFmtId="0" fontId="0" fillId="0" borderId="0" xfId="0" applyFill="1" applyProtection="1"/>
    <xf numFmtId="0" fontId="97" fillId="0" borderId="0" xfId="0" applyFont="1" applyFill="1" applyProtection="1">
      <protection locked="0"/>
    </xf>
    <xf numFmtId="0" fontId="96" fillId="0" borderId="0" xfId="0" applyFont="1" applyFill="1" applyProtection="1">
      <protection locked="0"/>
    </xf>
    <xf numFmtId="0" fontId="96" fillId="0" borderId="0" xfId="0" applyFont="1" applyFill="1" applyProtection="1"/>
    <xf numFmtId="0" fontId="88" fillId="0" borderId="0" xfId="0" applyFont="1" applyFill="1" applyAlignment="1" applyProtection="1">
      <alignment horizontal="right"/>
    </xf>
    <xf numFmtId="0" fontId="94" fillId="0" borderId="82" xfId="0" applyFont="1" applyFill="1" applyBorder="1" applyAlignment="1" applyProtection="1">
      <alignment horizontal="center" vertical="center" wrapText="1"/>
    </xf>
    <xf numFmtId="0" fontId="94" fillId="0" borderId="83" xfId="0" applyFont="1" applyFill="1" applyBorder="1" applyAlignment="1" applyProtection="1">
      <alignment horizontal="center" vertical="center" wrapText="1"/>
    </xf>
    <xf numFmtId="0" fontId="94" fillId="0" borderId="84" xfId="0" applyFont="1" applyFill="1" applyBorder="1" applyAlignment="1" applyProtection="1">
      <alignment horizontal="center" vertical="center" wrapText="1"/>
    </xf>
    <xf numFmtId="0" fontId="90" fillId="0" borderId="85" xfId="0" applyFont="1" applyFill="1" applyBorder="1" applyAlignment="1" applyProtection="1">
      <alignment horizontal="center" vertical="center"/>
    </xf>
    <xf numFmtId="0" fontId="90" fillId="0" borderId="47" xfId="0" applyFont="1" applyFill="1" applyBorder="1" applyAlignment="1" applyProtection="1">
      <alignment vertical="center" wrapText="1"/>
    </xf>
    <xf numFmtId="164" fontId="90" fillId="0" borderId="47" xfId="0" applyNumberFormat="1" applyFont="1" applyFill="1" applyBorder="1" applyAlignment="1" applyProtection="1">
      <alignment vertical="center"/>
      <protection locked="0"/>
    </xf>
    <xf numFmtId="164" fontId="28" fillId="0" borderId="86" xfId="0" applyNumberFormat="1" applyFont="1" applyFill="1" applyBorder="1" applyAlignment="1" applyProtection="1">
      <alignment vertical="center"/>
    </xf>
    <xf numFmtId="0" fontId="90" fillId="0" borderId="87" xfId="0" applyFont="1" applyFill="1" applyBorder="1" applyAlignment="1" applyProtection="1">
      <alignment horizontal="center" vertical="center"/>
    </xf>
    <xf numFmtId="0" fontId="90" fillId="0" borderId="25" xfId="0" applyFont="1" applyFill="1" applyBorder="1" applyAlignment="1" applyProtection="1">
      <alignment vertical="center" wrapText="1"/>
    </xf>
    <xf numFmtId="164" fontId="90" fillId="0" borderId="25" xfId="0" applyNumberFormat="1" applyFont="1" applyFill="1" applyBorder="1" applyAlignment="1" applyProtection="1">
      <alignment vertical="center"/>
      <protection locked="0"/>
    </xf>
    <xf numFmtId="164" fontId="28" fillId="0" borderId="76" xfId="0" applyNumberFormat="1" applyFont="1" applyFill="1" applyBorder="1" applyAlignment="1" applyProtection="1">
      <alignment vertical="center"/>
    </xf>
    <xf numFmtId="0" fontId="90" fillId="0" borderId="88" xfId="0" applyFont="1" applyFill="1" applyBorder="1" applyAlignment="1" applyProtection="1">
      <alignment horizontal="center" vertical="center"/>
    </xf>
    <xf numFmtId="0" fontId="90" fillId="0" borderId="29" xfId="0" applyFont="1" applyFill="1" applyBorder="1" applyAlignment="1" applyProtection="1">
      <alignment vertical="center" wrapText="1"/>
    </xf>
    <xf numFmtId="164" fontId="90" fillId="0" borderId="29" xfId="0" applyNumberFormat="1" applyFont="1" applyFill="1" applyBorder="1" applyAlignment="1" applyProtection="1">
      <alignment vertical="center"/>
      <protection locked="0"/>
    </xf>
    <xf numFmtId="164" fontId="28" fillId="0" borderId="89" xfId="0" applyNumberFormat="1" applyFont="1" applyFill="1" applyBorder="1" applyAlignment="1" applyProtection="1">
      <alignment vertical="center"/>
    </xf>
    <xf numFmtId="0" fontId="28" fillId="0" borderId="82" xfId="0" applyFont="1" applyFill="1" applyBorder="1" applyAlignment="1" applyProtection="1">
      <alignment horizontal="center" vertical="center"/>
    </xf>
    <xf numFmtId="0" fontId="89" fillId="0" borderId="83" xfId="0" applyFont="1" applyFill="1" applyBorder="1" applyAlignment="1" applyProtection="1">
      <alignment vertical="center" wrapText="1"/>
    </xf>
    <xf numFmtId="164" fontId="28" fillId="0" borderId="83" xfId="0" applyNumberFormat="1" applyFont="1" applyFill="1" applyBorder="1" applyAlignment="1" applyProtection="1">
      <alignment vertical="center"/>
    </xf>
    <xf numFmtId="164" fontId="28" fillId="0" borderId="84" xfId="0" applyNumberFormat="1" applyFont="1" applyFill="1" applyBorder="1" applyAlignment="1" applyProtection="1">
      <alignment vertical="center"/>
    </xf>
    <xf numFmtId="0" fontId="11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5" xfId="0" applyFill="1" applyBorder="1" applyProtection="1"/>
    <xf numFmtId="0" fontId="22" fillId="0" borderId="65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horizontal="center"/>
    </xf>
    <xf numFmtId="3" fontId="16" fillId="0" borderId="60" xfId="0" applyNumberFormat="1" applyFont="1" applyFill="1" applyBorder="1" applyAlignment="1" applyProtection="1">
      <alignment horizontal="right" vertical="center" wrapText="1"/>
    </xf>
    <xf numFmtId="3" fontId="16" fillId="0" borderId="55" xfId="0" applyNumberFormat="1" applyFont="1" applyFill="1" applyBorder="1" applyAlignment="1" applyProtection="1">
      <alignment horizontal="right" vertical="center" wrapText="1"/>
    </xf>
    <xf numFmtId="166" fontId="7" fillId="0" borderId="0" xfId="1" applyNumberFormat="1" applyFont="1" applyFill="1" applyAlignment="1" applyProtection="1">
      <alignment horizontal="right" vertical="center" inden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4" fontId="17" fillId="0" borderId="55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7" fillId="0" borderId="75" xfId="1" applyNumberFormat="1" applyFont="1" applyFill="1" applyBorder="1" applyAlignment="1" applyProtection="1">
      <alignment horizontal="right" vertical="center" wrapText="1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0" xfId="0" applyNumberFormat="1" applyFont="1" applyFill="1" applyBorder="1" applyAlignment="1" applyProtection="1">
      <alignment horizontal="right" vertical="center" wrapText="1"/>
    </xf>
    <xf numFmtId="164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0" xfId="0" applyNumberFormat="1" applyFont="1" applyFill="1" applyBorder="1" applyAlignment="1" applyProtection="1">
      <alignment horizontal="center"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5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4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0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5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</xf>
    <xf numFmtId="164" fontId="15" fillId="0" borderId="75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4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9" xfId="0" applyNumberFormat="1" applyFont="1" applyFill="1" applyBorder="1" applyAlignment="1" applyProtection="1">
      <alignment vertical="center" wrapText="1"/>
    </xf>
    <xf numFmtId="0" fontId="20" fillId="0" borderId="25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16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 wrapText="1"/>
    </xf>
    <xf numFmtId="0" fontId="16" fillId="0" borderId="25" xfId="51" applyFont="1" applyFill="1" applyBorder="1" applyAlignment="1">
      <alignment horizontal="center" vertical="center" wrapText="1"/>
    </xf>
    <xf numFmtId="0" fontId="18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 wrapText="1"/>
    </xf>
    <xf numFmtId="0" fontId="18" fillId="0" borderId="25" xfId="5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 wrapText="1"/>
    </xf>
    <xf numFmtId="0" fontId="20" fillId="0" borderId="25" xfId="51" applyFont="1" applyFill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3" fontId="20" fillId="0" borderId="25" xfId="51" applyNumberFormat="1" applyFont="1" applyFill="1" applyBorder="1" applyAlignment="1">
      <alignment horizontal="right" vertical="center"/>
    </xf>
    <xf numFmtId="3" fontId="16" fillId="0" borderId="25" xfId="51" applyNumberFormat="1" applyFont="1" applyFill="1" applyBorder="1" applyAlignment="1">
      <alignment horizontal="right" vertical="center"/>
    </xf>
    <xf numFmtId="3" fontId="16" fillId="0" borderId="0" xfId="51" applyNumberFormat="1" applyFont="1"/>
    <xf numFmtId="3" fontId="20" fillId="0" borderId="25" xfId="51" applyNumberFormat="1" applyFont="1" applyBorder="1" applyAlignment="1">
      <alignment horizontal="right" vertical="center"/>
    </xf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4" fontId="17" fillId="0" borderId="0" xfId="1" applyNumberFormat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4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6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9" fontId="7" fillId="0" borderId="0" xfId="212" applyFont="1" applyFill="1" applyProtection="1"/>
    <xf numFmtId="9" fontId="9" fillId="0" borderId="0" xfId="212" applyFont="1" applyFill="1" applyAlignment="1">
      <alignment vertical="center"/>
    </xf>
    <xf numFmtId="9" fontId="13" fillId="0" borderId="0" xfId="212" applyFont="1" applyFill="1" applyAlignment="1">
      <alignment vertical="center"/>
    </xf>
    <xf numFmtId="9" fontId="9" fillId="0" borderId="0" xfId="212" applyFont="1" applyFill="1" applyAlignment="1">
      <alignment horizontal="center" vertical="center" wrapText="1"/>
    </xf>
    <xf numFmtId="9" fontId="69" fillId="0" borderId="0" xfId="212" applyFont="1" applyFill="1" applyAlignment="1">
      <alignment vertical="center" wrapText="1"/>
    </xf>
    <xf numFmtId="9" fontId="98" fillId="0" borderId="0" xfId="212" applyFont="1" applyFill="1" applyAlignment="1">
      <alignment vertical="center" wrapText="1"/>
    </xf>
    <xf numFmtId="9" fontId="0" fillId="0" borderId="0" xfId="212" applyFont="1" applyFill="1" applyBorder="1" applyAlignment="1">
      <alignment vertical="center" wrapText="1"/>
    </xf>
    <xf numFmtId="9" fontId="0" fillId="0" borderId="0" xfId="212" applyFont="1" applyFill="1" applyAlignment="1">
      <alignment vertical="center" wrapText="1"/>
    </xf>
    <xf numFmtId="9" fontId="9" fillId="0" borderId="0" xfId="212" applyFont="1" applyFill="1" applyAlignment="1">
      <alignment horizontal="center" vertical="center"/>
    </xf>
    <xf numFmtId="9" fontId="69" fillId="0" borderId="0" xfId="212" applyFont="1" applyFill="1" applyAlignment="1">
      <alignment vertical="center"/>
    </xf>
    <xf numFmtId="9" fontId="0" fillId="0" borderId="0" xfId="212" applyFont="1" applyFill="1" applyBorder="1" applyAlignment="1">
      <alignment vertical="center"/>
    </xf>
    <xf numFmtId="9" fontId="0" fillId="0" borderId="0" xfId="212" applyFont="1" applyFill="1" applyAlignment="1">
      <alignment vertical="center"/>
    </xf>
    <xf numFmtId="164" fontId="15" fillId="0" borderId="0" xfId="1" applyNumberFormat="1" applyFont="1" applyFill="1" applyProtection="1"/>
    <xf numFmtId="3" fontId="16" fillId="0" borderId="0" xfId="51" applyNumberFormat="1" applyFont="1" applyAlignment="1"/>
    <xf numFmtId="165" fontId="16" fillId="0" borderId="25" xfId="51" applyNumberFormat="1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vertical="center" wrapText="1"/>
    </xf>
    <xf numFmtId="164" fontId="0" fillId="0" borderId="25" xfId="0" applyNumberForma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horizontal="left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23" fillId="0" borderId="25" xfId="0" applyNumberFormat="1" applyFont="1" applyFill="1" applyBorder="1" applyAlignment="1" applyProtection="1">
      <alignment vertical="center" wrapText="1"/>
      <protection locked="0"/>
    </xf>
    <xf numFmtId="4" fontId="1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vertical="center"/>
    </xf>
    <xf numFmtId="0" fontId="16" fillId="0" borderId="25" xfId="5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0" fontId="63" fillId="0" borderId="24" xfId="51" applyFont="1" applyBorder="1" applyAlignment="1">
      <alignment horizontal="right" vertical="center"/>
    </xf>
    <xf numFmtId="0" fontId="63" fillId="0" borderId="24" xfId="51" applyFont="1" applyBorder="1" applyAlignment="1">
      <alignment vertical="center"/>
    </xf>
    <xf numFmtId="164" fontId="23" fillId="0" borderId="25" xfId="0" applyNumberFormat="1" applyFont="1" applyFill="1" applyBorder="1" applyAlignment="1" applyProtection="1">
      <alignment horizontal="right" vertical="center" wrapText="1"/>
    </xf>
    <xf numFmtId="164" fontId="0" fillId="0" borderId="25" xfId="0" applyNumberFormat="1" applyFont="1" applyFill="1" applyBorder="1" applyAlignment="1" applyProtection="1">
      <alignment horizontal="right" vertical="center" wrapText="1"/>
    </xf>
    <xf numFmtId="164" fontId="23" fillId="0" borderId="25" xfId="0" applyNumberFormat="1" applyFont="1" applyFill="1" applyBorder="1" applyAlignment="1" applyProtection="1">
      <alignment vertical="center" wrapText="1"/>
    </xf>
    <xf numFmtId="9" fontId="7" fillId="0" borderId="0" xfId="212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3" fontId="58" fillId="0" borderId="59" xfId="176" applyNumberFormat="1" applyFont="1" applyFill="1" applyBorder="1" applyAlignment="1">
      <alignment horizontal="right"/>
    </xf>
    <xf numFmtId="3" fontId="56" fillId="0" borderId="9" xfId="176" applyNumberFormat="1" applyFont="1" applyFill="1" applyBorder="1" applyAlignment="1">
      <alignment horizontal="right"/>
    </xf>
    <xf numFmtId="0" fontId="58" fillId="0" borderId="3" xfId="176" applyFont="1" applyFill="1" applyBorder="1" applyAlignment="1">
      <alignment horizontal="center" vertical="center" wrapText="1"/>
    </xf>
    <xf numFmtId="3" fontId="56" fillId="0" borderId="9" xfId="176" applyNumberFormat="1" applyFont="1" applyFill="1" applyBorder="1" applyAlignment="1">
      <alignment horizontal="right"/>
    </xf>
    <xf numFmtId="3" fontId="56" fillId="0" borderId="12" xfId="176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9" fillId="0" borderId="0" xfId="0" applyFont="1" applyFill="1" applyAlignment="1">
      <alignment horizontal="left" vertical="top"/>
    </xf>
    <xf numFmtId="0" fontId="98" fillId="0" borderId="0" xfId="0" applyFont="1" applyFill="1" applyAlignment="1">
      <alignment horizontal="left" vertical="top"/>
    </xf>
    <xf numFmtId="0" fontId="88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0" fontId="11" fillId="0" borderId="0" xfId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Alignment="1" applyProtection="1">
      <alignment horizontal="right" vertical="center" indent="1"/>
    </xf>
    <xf numFmtId="0" fontId="0" fillId="0" borderId="0" xfId="1" applyFont="1" applyFill="1" applyProtection="1"/>
    <xf numFmtId="0" fontId="11" fillId="0" borderId="0" xfId="1" applyFont="1" applyFill="1" applyAlignment="1" applyProtection="1"/>
    <xf numFmtId="0" fontId="13" fillId="0" borderId="0" xfId="1" applyFont="1" applyFill="1" applyBorder="1" applyAlignment="1" applyProtection="1">
      <alignment horizontal="center" vertical="center" wrapText="1"/>
    </xf>
    <xf numFmtId="164" fontId="15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1" applyNumberFormat="1" applyFont="1" applyFill="1" applyBorder="1" applyAlignment="1" applyProtection="1">
      <alignment horizontal="right" vertical="center" wrapText="1"/>
    </xf>
    <xf numFmtId="164" fontId="1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1" applyNumberFormat="1" applyFont="1" applyFill="1" applyBorder="1" applyAlignment="1" applyProtection="1">
      <alignment horizontal="right" vertical="center" wrapText="1"/>
    </xf>
    <xf numFmtId="164" fontId="15" fillId="0" borderId="0" xfId="1" applyNumberFormat="1" applyFont="1" applyFill="1" applyBorder="1" applyAlignment="1" applyProtection="1">
      <alignment vertical="center" wrapText="1"/>
      <protection locked="0"/>
    </xf>
    <xf numFmtId="164" fontId="15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0" xfId="1" applyNumberFormat="1" applyFont="1" applyFill="1" applyBorder="1" applyAlignment="1" applyProtection="1">
      <alignment vertical="center" wrapText="1"/>
    </xf>
    <xf numFmtId="164" fontId="19" fillId="0" borderId="0" xfId="1" applyNumberFormat="1" applyFont="1" applyFill="1" applyBorder="1" applyAlignment="1" applyProtection="1">
      <alignment vertical="center" wrapText="1"/>
      <protection locked="0"/>
    </xf>
    <xf numFmtId="3" fontId="18" fillId="0" borderId="0" xfId="0" applyNumberFormat="1" applyFont="1" applyFill="1" applyBorder="1" applyAlignment="1" applyProtection="1">
      <alignment horizontal="right" vertical="center" wrapText="1"/>
    </xf>
    <xf numFmtId="164" fontId="11" fillId="0" borderId="0" xfId="1" applyNumberFormat="1" applyFont="1" applyFill="1" applyBorder="1" applyAlignment="1" applyProtection="1">
      <alignment vertical="center" wrapText="1"/>
      <protection locked="0"/>
    </xf>
    <xf numFmtId="164" fontId="17" fillId="0" borderId="0" xfId="1" applyNumberFormat="1" applyFont="1" applyFill="1" applyBorder="1" applyAlignment="1" applyProtection="1">
      <alignment vertical="center" wrapText="1"/>
      <protection locked="0"/>
    </xf>
    <xf numFmtId="164" fontId="13" fillId="0" borderId="0" xfId="1" applyNumberFormat="1" applyFont="1" applyFill="1" applyBorder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1" applyNumberFormat="1" applyFont="1" applyFill="1" applyBorder="1" applyAlignment="1" applyProtection="1">
      <alignment vertical="center" wrapText="1"/>
    </xf>
    <xf numFmtId="164" fontId="13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vertical="center"/>
      <protection locked="0"/>
    </xf>
    <xf numFmtId="164" fontId="23" fillId="0" borderId="0" xfId="1" applyNumberFormat="1" applyFont="1" applyFill="1" applyBorder="1" applyAlignment="1" applyProtection="1">
      <alignment vertical="center" wrapText="1"/>
      <protection locked="0"/>
    </xf>
    <xf numFmtId="164" fontId="20" fillId="0" borderId="0" xfId="0" quotePrefix="1" applyNumberFormat="1" applyFont="1" applyFill="1" applyBorder="1" applyAlignment="1" applyProtection="1">
      <alignment vertical="center" wrapText="1"/>
    </xf>
    <xf numFmtId="164" fontId="15" fillId="0" borderId="75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9" fontId="7" fillId="0" borderId="0" xfId="212" applyFont="1" applyFill="1" applyBorder="1" applyProtection="1"/>
    <xf numFmtId="166" fontId="24" fillId="0" borderId="0" xfId="210" applyNumberFormat="1" applyFont="1" applyFill="1" applyBorder="1" applyProtection="1"/>
    <xf numFmtId="166" fontId="11" fillId="0" borderId="0" xfId="210" applyNumberFormat="1" applyFont="1" applyFill="1" applyBorder="1" applyProtection="1"/>
    <xf numFmtId="0" fontId="11" fillId="0" borderId="0" xfId="1" applyFont="1" applyFill="1" applyBorder="1" applyProtection="1"/>
    <xf numFmtId="0" fontId="1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0" fillId="0" borderId="0" xfId="210" applyNumberFormat="1" applyFont="1" applyFill="1" applyBorder="1" applyProtection="1"/>
    <xf numFmtId="0" fontId="0" fillId="0" borderId="0" xfId="1" applyFont="1" applyFill="1" applyBorder="1" applyProtection="1"/>
    <xf numFmtId="0" fontId="0" fillId="0" borderId="0" xfId="1" applyFont="1" applyFill="1" applyBorder="1" applyAlignment="1" applyProtection="1">
      <alignment wrapText="1"/>
    </xf>
    <xf numFmtId="9" fontId="14" fillId="0" borderId="0" xfId="212" applyFont="1" applyFill="1" applyBorder="1" applyProtection="1"/>
    <xf numFmtId="0" fontId="14" fillId="0" borderId="0" xfId="1" applyFont="1" applyFill="1" applyBorder="1" applyProtection="1"/>
    <xf numFmtId="166" fontId="28" fillId="0" borderId="0" xfId="210" applyNumberFormat="1" applyFont="1" applyFill="1" applyBorder="1" applyProtection="1"/>
    <xf numFmtId="9" fontId="15" fillId="0" borderId="0" xfId="212" applyFont="1" applyFill="1" applyBorder="1" applyProtection="1"/>
    <xf numFmtId="3" fontId="16" fillId="0" borderId="0" xfId="0" applyNumberFormat="1" applyFont="1" applyFill="1" applyBorder="1" applyAlignment="1" applyProtection="1">
      <alignment horizontal="right" vertical="center" wrapText="1"/>
    </xf>
    <xf numFmtId="166" fontId="17" fillId="0" borderId="0" xfId="210" applyNumberFormat="1" applyFont="1" applyFill="1" applyBorder="1" applyProtection="1"/>
    <xf numFmtId="166" fontId="11" fillId="0" borderId="0" xfId="210" applyNumberFormat="1" applyFont="1" applyFill="1" applyBorder="1"/>
    <xf numFmtId="166" fontId="11" fillId="0" borderId="0" xfId="1" applyNumberFormat="1" applyFont="1" applyFill="1" applyBorder="1" applyProtection="1"/>
    <xf numFmtId="3" fontId="11" fillId="0" borderId="0" xfId="1" applyNumberFormat="1" applyFont="1" applyFill="1" applyBorder="1" applyProtection="1"/>
    <xf numFmtId="164" fontId="11" fillId="0" borderId="0" xfId="1" applyNumberFormat="1" applyFont="1" applyFill="1" applyBorder="1" applyProtection="1"/>
    <xf numFmtId="3" fontId="16" fillId="0" borderId="0" xfId="0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center" vertical="center" wrapText="1"/>
    </xf>
    <xf numFmtId="3" fontId="16" fillId="0" borderId="0" xfId="0" applyNumberFormat="1" applyFont="1" applyFill="1" applyBorder="1" applyAlignment="1" applyProtection="1">
      <alignment horizontal="right" wrapText="1"/>
    </xf>
    <xf numFmtId="9" fontId="17" fillId="0" borderId="0" xfId="212" applyFont="1" applyFill="1" applyBorder="1" applyProtection="1"/>
    <xf numFmtId="3" fontId="15" fillId="0" borderId="0" xfId="1" applyNumberFormat="1" applyFont="1" applyFill="1" applyBorder="1" applyProtection="1"/>
    <xf numFmtId="166" fontId="11" fillId="0" borderId="0" xfId="210" applyNumberFormat="1" applyFont="1" applyFill="1" applyBorder="1" applyAlignment="1" applyProtection="1"/>
    <xf numFmtId="0" fontId="11" fillId="0" borderId="0" xfId="1" applyFont="1" applyFill="1" applyBorder="1" applyAlignment="1" applyProtection="1"/>
    <xf numFmtId="3" fontId="15" fillId="0" borderId="0" xfId="1" applyNumberFormat="1" applyFont="1" applyFill="1" applyBorder="1" applyAlignment="1" applyProtection="1">
      <alignment horizontal="right" vertical="center" wrapText="1"/>
    </xf>
    <xf numFmtId="3" fontId="23" fillId="0" borderId="0" xfId="1" applyNumberFormat="1" applyFont="1" applyFill="1" applyBorder="1" applyAlignment="1" applyProtection="1">
      <alignment horizontal="right" vertical="center"/>
    </xf>
    <xf numFmtId="3" fontId="23" fillId="0" borderId="0" xfId="1" applyNumberFormat="1" applyFont="1" applyFill="1" applyBorder="1" applyAlignment="1" applyProtection="1">
      <alignment horizontal="right"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/>
    </xf>
    <xf numFmtId="3" fontId="11" fillId="0" borderId="0" xfId="1" applyNumberFormat="1" applyFont="1" applyFill="1" applyBorder="1" applyAlignment="1" applyProtection="1">
      <alignment horizontal="right" vertical="center" wrapText="1"/>
    </xf>
    <xf numFmtId="9" fontId="11" fillId="0" borderId="0" xfId="212" applyFont="1" applyFill="1" applyBorder="1" applyProtection="1"/>
    <xf numFmtId="0" fontId="9" fillId="0" borderId="0" xfId="0" applyFont="1" applyFill="1" applyBorder="1" applyAlignment="1">
      <alignment vertical="center"/>
    </xf>
    <xf numFmtId="166" fontId="9" fillId="0" borderId="0" xfId="210" applyNumberFormat="1" applyFont="1" applyFill="1" applyBorder="1" applyAlignment="1">
      <alignment vertical="center"/>
    </xf>
    <xf numFmtId="166" fontId="7" fillId="0" borderId="0" xfId="21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166" fontId="13" fillId="0" borderId="0" xfId="210" applyNumberFormat="1" applyFont="1" applyFill="1" applyBorder="1" applyAlignment="1">
      <alignment vertical="center"/>
    </xf>
    <xf numFmtId="166" fontId="0" fillId="0" borderId="0" xfId="21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166" fontId="0" fillId="0" borderId="0" xfId="21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210" applyNumberFormat="1" applyFont="1" applyFill="1" applyBorder="1" applyAlignment="1">
      <alignment horizontal="center" vertical="center" wrapText="1"/>
    </xf>
    <xf numFmtId="166" fontId="7" fillId="0" borderId="0" xfId="210" applyNumberFormat="1" applyFont="1" applyFill="1" applyBorder="1" applyAlignment="1">
      <alignment horizontal="center" vertical="center" wrapText="1"/>
    </xf>
    <xf numFmtId="164" fontId="96" fillId="0" borderId="0" xfId="0" applyNumberFormat="1" applyFont="1" applyFill="1" applyBorder="1" applyAlignment="1" applyProtection="1">
      <alignment horizontal="right" vertical="center" wrapText="1"/>
    </xf>
    <xf numFmtId="164" fontId="69" fillId="0" borderId="0" xfId="0" applyNumberFormat="1" applyFont="1" applyFill="1" applyBorder="1" applyAlignment="1">
      <alignment vertical="center" wrapText="1"/>
    </xf>
    <xf numFmtId="164" fontId="68" fillId="0" borderId="0" xfId="0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Border="1" applyAlignment="1">
      <alignment vertical="center" wrapText="1"/>
    </xf>
    <xf numFmtId="166" fontId="69" fillId="0" borderId="0" xfId="210" applyNumberFormat="1" applyFont="1" applyFill="1" applyBorder="1" applyAlignment="1">
      <alignment vertical="center" wrapText="1"/>
    </xf>
    <xf numFmtId="166" fontId="96" fillId="0" borderId="0" xfId="210" applyNumberFormat="1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left" vertical="top"/>
    </xf>
    <xf numFmtId="164" fontId="1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Border="1" applyAlignment="1">
      <alignment vertical="center" wrapText="1"/>
    </xf>
    <xf numFmtId="166" fontId="98" fillId="0" borderId="0" xfId="210" applyNumberFormat="1" applyFont="1" applyFill="1" applyBorder="1" applyAlignment="1">
      <alignment vertical="center" wrapText="1"/>
    </xf>
    <xf numFmtId="166" fontId="115" fillId="0" borderId="0" xfId="210" applyNumberFormat="1" applyFont="1" applyFill="1" applyBorder="1" applyAlignment="1">
      <alignment vertical="center" wrapText="1"/>
    </xf>
    <xf numFmtId="0" fontId="98" fillId="0" borderId="0" xfId="0" applyFont="1" applyFill="1" applyBorder="1" applyAlignment="1">
      <alignment horizontal="left" vertical="top"/>
    </xf>
    <xf numFmtId="164" fontId="17" fillId="0" borderId="0" xfId="0" applyNumberFormat="1" applyFont="1" applyFill="1" applyBorder="1" applyAlignment="1" applyProtection="1">
      <alignment horizontal="right" vertical="center" wrapText="1"/>
    </xf>
    <xf numFmtId="164" fontId="1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0" applyFont="1" applyFill="1" applyBorder="1" applyAlignment="1">
      <alignment vertical="center" wrapText="1"/>
    </xf>
    <xf numFmtId="166" fontId="88" fillId="0" borderId="0" xfId="210" applyNumberFormat="1" applyFont="1" applyFill="1" applyBorder="1" applyAlignment="1">
      <alignment vertical="center" wrapText="1"/>
    </xf>
    <xf numFmtId="0" fontId="88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166" fontId="19" fillId="0" borderId="0" xfId="210" applyNumberFormat="1" applyFont="1" applyFill="1" applyBorder="1" applyAlignment="1">
      <alignment vertical="center" wrapText="1"/>
    </xf>
    <xf numFmtId="166" fontId="23" fillId="0" borderId="0" xfId="21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vertical="center" wrapText="1"/>
    </xf>
    <xf numFmtId="164" fontId="23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0" xfId="1" applyNumberFormat="1" applyFont="1" applyFill="1" applyBorder="1" applyAlignment="1" applyProtection="1">
      <alignment vertical="center" wrapText="1"/>
      <protection locked="0"/>
    </xf>
    <xf numFmtId="164" fontId="68" fillId="0" borderId="0" xfId="1" applyNumberFormat="1" applyFont="1" applyFill="1" applyBorder="1" applyAlignment="1" applyProtection="1">
      <alignment vertical="center" wrapText="1"/>
      <protection locked="0"/>
    </xf>
    <xf numFmtId="164" fontId="68" fillId="0" borderId="0" xfId="1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 wrapText="1"/>
    </xf>
    <xf numFmtId="164" fontId="98" fillId="0" borderId="0" xfId="0" applyNumberFormat="1" applyFont="1" applyFill="1" applyBorder="1" applyAlignment="1">
      <alignment vertical="center" wrapText="1"/>
    </xf>
    <xf numFmtId="3" fontId="18" fillId="0" borderId="9" xfId="0" applyNumberFormat="1" applyFont="1" applyFill="1" applyBorder="1" applyAlignment="1" applyProtection="1">
      <alignment horizontal="right" vertical="center" wrapText="1"/>
    </xf>
    <xf numFmtId="49" fontId="15" fillId="0" borderId="67" xfId="1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left" wrapText="1"/>
    </xf>
    <xf numFmtId="0" fontId="16" fillId="0" borderId="18" xfId="0" applyFont="1" applyFill="1" applyBorder="1" applyAlignment="1" applyProtection="1">
      <alignment horizontal="center" wrapText="1"/>
    </xf>
    <xf numFmtId="3" fontId="16" fillId="0" borderId="61" xfId="0" applyNumberFormat="1" applyFont="1" applyFill="1" applyBorder="1" applyAlignment="1" applyProtection="1">
      <alignment horizontal="right" wrapText="1"/>
    </xf>
    <xf numFmtId="164" fontId="15" fillId="0" borderId="23" xfId="1" applyNumberFormat="1" applyFont="1" applyFill="1" applyBorder="1" applyAlignment="1" applyProtection="1">
      <alignment vertical="center" wrapText="1"/>
      <protection locked="0"/>
    </xf>
    <xf numFmtId="0" fontId="62" fillId="0" borderId="54" xfId="176" applyFont="1" applyBorder="1" applyAlignment="1">
      <alignment horizontal="center" vertical="center" wrapText="1"/>
    </xf>
    <xf numFmtId="0" fontId="108" fillId="0" borderId="63" xfId="0" applyFont="1" applyBorder="1" applyAlignment="1">
      <alignment horizontal="center" vertical="center" wrapText="1"/>
    </xf>
    <xf numFmtId="0" fontId="108" fillId="0" borderId="64" xfId="0" applyFont="1" applyBorder="1" applyAlignment="1">
      <alignment horizontal="center" vertical="center" wrapText="1"/>
    </xf>
    <xf numFmtId="0" fontId="108" fillId="0" borderId="71" xfId="0" applyFont="1" applyBorder="1" applyAlignment="1">
      <alignment horizontal="center" vertical="center" wrapText="1"/>
    </xf>
    <xf numFmtId="0" fontId="108" fillId="0" borderId="24" xfId="0" applyFont="1" applyBorder="1" applyAlignment="1">
      <alignment horizontal="center" vertical="center" wrapText="1"/>
    </xf>
    <xf numFmtId="0" fontId="108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61" xfId="1" applyFont="1" applyFill="1" applyBorder="1" applyAlignment="1" applyProtection="1">
      <alignment horizontal="center" vertical="center" wrapText="1"/>
    </xf>
    <xf numFmtId="0" fontId="13" fillId="0" borderId="52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2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61" fillId="0" borderId="0" xfId="0" applyNumberFormat="1" applyFont="1" applyFill="1" applyAlignment="1" applyProtection="1">
      <alignment horizontal="center" vertical="center" wrapText="1"/>
    </xf>
    <xf numFmtId="0" fontId="60" fillId="0" borderId="0" xfId="51" applyFont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/>
    </xf>
    <xf numFmtId="164" fontId="60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1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60" fillId="0" borderId="67" xfId="48" applyFont="1" applyBorder="1" applyAlignment="1">
      <alignment horizontal="center" vertical="center"/>
    </xf>
    <xf numFmtId="0" fontId="60" fillId="0" borderId="57" xfId="48" applyFont="1" applyBorder="1" applyAlignment="1">
      <alignment horizontal="center" vertical="center"/>
    </xf>
    <xf numFmtId="0" fontId="64" fillId="0" borderId="0" xfId="48" applyFont="1" applyBorder="1"/>
    <xf numFmtId="0" fontId="58" fillId="0" borderId="72" xfId="48" applyFont="1" applyBorder="1" applyAlignment="1">
      <alignment horizontal="left" vertical="center"/>
    </xf>
    <xf numFmtId="0" fontId="58" fillId="0" borderId="2" xfId="48" applyFont="1" applyBorder="1" applyAlignment="1">
      <alignment horizontal="left" vertical="center"/>
    </xf>
    <xf numFmtId="0" fontId="58" fillId="0" borderId="72" xfId="48" applyFont="1" applyBorder="1" applyAlignment="1">
      <alignment vertical="center"/>
    </xf>
    <xf numFmtId="0" fontId="58" fillId="0" borderId="2" xfId="48" applyFont="1" applyBorder="1" applyAlignment="1">
      <alignment vertical="center"/>
    </xf>
    <xf numFmtId="0" fontId="113" fillId="0" borderId="0" xfId="48" applyFont="1" applyAlignment="1">
      <alignment horizontal="center" vertical="center" wrapText="1"/>
    </xf>
    <xf numFmtId="0" fontId="113" fillId="0" borderId="0" xfId="48" applyFont="1" applyAlignment="1">
      <alignment horizontal="center" vertical="center"/>
    </xf>
    <xf numFmtId="0" fontId="58" fillId="0" borderId="2" xfId="48" applyFont="1" applyBorder="1" applyAlignment="1">
      <alignment horizontal="center" vertical="center" wrapText="1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78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0" fillId="0" borderId="0" xfId="176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Border="1" applyAlignment="1">
      <alignment horizontal="right"/>
    </xf>
    <xf numFmtId="164" fontId="58" fillId="0" borderId="1" xfId="67" applyNumberFormat="1" applyFont="1" applyBorder="1" applyAlignment="1">
      <alignment horizontal="center" vertical="center"/>
    </xf>
    <xf numFmtId="164" fontId="58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49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0" fontId="16" fillId="0" borderId="0" xfId="159" applyNumberFormat="1" applyFont="1" applyFill="1" applyBorder="1" applyAlignment="1">
      <alignment horizontal="left" vertical="center"/>
    </xf>
    <xf numFmtId="164" fontId="16" fillId="0" borderId="0" xfId="159" applyNumberFormat="1" applyFont="1" applyFill="1" applyBorder="1" applyAlignment="1">
      <alignment horizontal="left" vertical="center" wrapText="1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64" fontId="20" fillId="0" borderId="0" xfId="159" applyNumberFormat="1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164" fontId="13" fillId="0" borderId="0" xfId="1" applyNumberFormat="1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68" fillId="0" borderId="54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100" fillId="0" borderId="66" xfId="169" applyFont="1" applyFill="1" applyBorder="1" applyAlignment="1" applyProtection="1">
      <alignment horizontal="left" vertical="center" indent="1"/>
    </xf>
    <xf numFmtId="0" fontId="100" fillId="0" borderId="53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3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2" fillId="0" borderId="0" xfId="172" applyFont="1" applyFill="1" applyBorder="1" applyAlignment="1">
      <alignment horizontal="center" vertical="center" wrapText="1"/>
    </xf>
    <xf numFmtId="0" fontId="107" fillId="0" borderId="0" xfId="172" applyFont="1" applyFill="1" applyBorder="1" applyAlignment="1">
      <alignment horizontal="center" vertical="center" wrapText="1"/>
    </xf>
    <xf numFmtId="0" fontId="104" fillId="0" borderId="0" xfId="171" applyFont="1" applyAlignment="1">
      <alignment horizontal="center" vertical="center" wrapText="1"/>
    </xf>
    <xf numFmtId="0" fontId="104" fillId="0" borderId="0" xfId="171" applyFont="1" applyAlignment="1">
      <alignment horizontal="center" vertical="center"/>
    </xf>
    <xf numFmtId="0" fontId="104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2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58" fillId="0" borderId="29" xfId="170" applyFont="1" applyBorder="1" applyAlignment="1">
      <alignment horizontal="center" vertical="center" wrapText="1"/>
    </xf>
    <xf numFmtId="0" fontId="58" fillId="0" borderId="47" xfId="170" applyFont="1" applyBorder="1" applyAlignment="1">
      <alignment horizontal="center" vertical="center" wrapText="1"/>
    </xf>
    <xf numFmtId="0" fontId="58" fillId="0" borderId="63" xfId="170" applyFont="1" applyBorder="1" applyAlignment="1">
      <alignment horizontal="center" vertical="center" wrapText="1"/>
    </xf>
    <xf numFmtId="0" fontId="58" fillId="0" borderId="24" xfId="170" applyFont="1" applyBorder="1" applyAlignment="1">
      <alignment horizontal="center" vertical="center" wrapText="1"/>
    </xf>
    <xf numFmtId="0" fontId="58" fillId="0" borderId="14" xfId="170" applyFont="1" applyBorder="1" applyAlignment="1">
      <alignment horizontal="center" vertical="center" wrapText="1"/>
    </xf>
    <xf numFmtId="0" fontId="58" fillId="0" borderId="15" xfId="170" applyFont="1" applyBorder="1" applyAlignment="1">
      <alignment horizontal="center" vertical="center" wrapText="1"/>
    </xf>
    <xf numFmtId="0" fontId="104" fillId="0" borderId="0" xfId="173" applyFont="1" applyAlignment="1">
      <alignment horizontal="center" vertical="center" wrapText="1"/>
    </xf>
    <xf numFmtId="164" fontId="61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18" fillId="0" borderId="0" xfId="0" applyFont="1" applyFill="1" applyAlignment="1" applyProtection="1">
      <alignment horizontal="left"/>
      <protection locked="0"/>
    </xf>
  </cellXfs>
  <cellStyles count="216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" xfId="210" builtinId="3"/>
    <cellStyle name="Ezres 10" xfId="102"/>
    <cellStyle name="Ezres 10 2" xfId="183"/>
    <cellStyle name="Ezres 11" xfId="175"/>
    <cellStyle name="Ezres 12" xfId="211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4"/>
    <cellStyle name="Ezres 5" xfId="106"/>
    <cellStyle name="Ezres 5 2" xfId="185"/>
    <cellStyle name="Ezres 6" xfId="107"/>
    <cellStyle name="Ezres 6 2" xfId="186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7"/>
    <cellStyle name="Normál 15" xfId="128"/>
    <cellStyle name="Normál 15 2" xfId="188"/>
    <cellStyle name="Normál 16" xfId="129"/>
    <cellStyle name="Normál 16 2" xfId="189"/>
    <cellStyle name="Normál 17" xfId="48"/>
    <cellStyle name="Normál 17 2" xfId="49"/>
    <cellStyle name="Normál 17 2 2" xfId="178"/>
    <cellStyle name="Normál 17 2 3" xfId="130"/>
    <cellStyle name="Normál 17 2 3 2" xfId="131"/>
    <cellStyle name="Normál 17 2 3 2 2" xfId="191"/>
    <cellStyle name="Normál 17 2 3 3" xfId="190"/>
    <cellStyle name="Normál 17 3" xfId="177"/>
    <cellStyle name="Normál 18" xfId="132"/>
    <cellStyle name="Normál 18 2" xfId="192"/>
    <cellStyle name="Normál 19" xfId="133"/>
    <cellStyle name="Normál 19 2" xfId="19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79"/>
    <cellStyle name="Normál 2_2.sz.melléklet intézmények pontosított 0203" xfId="139"/>
    <cellStyle name="Normál 20" xfId="140"/>
    <cellStyle name="Normál 20 2" xfId="194"/>
    <cellStyle name="Normál 21" xfId="141"/>
    <cellStyle name="Normál 21 2" xfId="195"/>
    <cellStyle name="Normál 22" xfId="142"/>
    <cellStyle name="Normál 22 2" xfId="143"/>
    <cellStyle name="Normál 22 2 2" xfId="197"/>
    <cellStyle name="Normál 22 3" xfId="144"/>
    <cellStyle name="Normál 22 3 2" xfId="145"/>
    <cellStyle name="Normál 22 3 2 2" xfId="146"/>
    <cellStyle name="Normál 22 3 2 2 2" xfId="200"/>
    <cellStyle name="Normál 22 3 2 3" xfId="199"/>
    <cellStyle name="Normál 22 3 3" xfId="198"/>
    <cellStyle name="Normál 22 4" xfId="196"/>
    <cellStyle name="Normál 23" xfId="147"/>
    <cellStyle name="Normál 23 2" xfId="148"/>
    <cellStyle name="Normál 23 2 2" xfId="202"/>
    <cellStyle name="Normál 23 3" xfId="201"/>
    <cellStyle name="Normál 24" xfId="149"/>
    <cellStyle name="Normál 24 2" xfId="203"/>
    <cellStyle name="Normál 25" xfId="55"/>
    <cellStyle name="Normál 25 2" xfId="56"/>
    <cellStyle name="Normál 25 2 2" xfId="181"/>
    <cellStyle name="Normál 25 3" xfId="180"/>
    <cellStyle name="Normál 26" xfId="170"/>
    <cellStyle name="Normál 26 2" xfId="207"/>
    <cellStyle name="Normál 27" xfId="171"/>
    <cellStyle name="Normál 27 2" xfId="208"/>
    <cellStyle name="Normál 28" xfId="173"/>
    <cellStyle name="Normál 28 2" xfId="209"/>
    <cellStyle name="Normál 29" xfId="174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2"/>
    <cellStyle name="Normál 4_EU támogatott feladatok 0208" xfId="154"/>
    <cellStyle name="Normál 5" xfId="61"/>
    <cellStyle name="Normál 5 2" xfId="155"/>
    <cellStyle name="Normál 5 2 2" xfId="204"/>
    <cellStyle name="Normál 5 3" xfId="156"/>
    <cellStyle name="Normál 5 3 2" xfId="157"/>
    <cellStyle name="Normál 5 3 2 2" xfId="206"/>
    <cellStyle name="Normál 5 3 3" xfId="205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2001 évi terv" xfId="76"/>
    <cellStyle name="Normál_2003 évi kv javaslat" xfId="159"/>
    <cellStyle name="Normál_Függelékek és egyéb táblák 02.06" xfId="67"/>
    <cellStyle name="Normal_KARSZJ3" xfId="68"/>
    <cellStyle name="Normál_ktgvetés mellékletei 2012 01 20" xfId="176"/>
    <cellStyle name="Normál_KVRENMUNKA" xfId="1"/>
    <cellStyle name="Normál_létszám tájékoztató" xfId="172"/>
    <cellStyle name="Normál_SEGEDLETEK" xfId="169"/>
    <cellStyle name="Normal_tanusitv" xfId="69"/>
    <cellStyle name="Note" xfId="70"/>
    <cellStyle name="Output" xfId="71"/>
    <cellStyle name="Összesen 2" xfId="160"/>
    <cellStyle name="Pénznem 2" xfId="161"/>
    <cellStyle name="Pénznem 2 2" xfId="213"/>
    <cellStyle name="Pénznem 2 3" xfId="214"/>
    <cellStyle name="Rossz 2" xfId="162"/>
    <cellStyle name="Semleges 2" xfId="163"/>
    <cellStyle name="Stílus 1" xfId="164"/>
    <cellStyle name="Számítás 2" xfId="165"/>
    <cellStyle name="Százalék" xfId="212" builtinId="5"/>
    <cellStyle name="Százalék 2" xfId="72"/>
    <cellStyle name="Százalék 2 2" xfId="166"/>
    <cellStyle name="Százalék 3" xfId="167"/>
    <cellStyle name="Százalék 4" xfId="168"/>
    <cellStyle name="Százalék 5" xfId="215"/>
    <cellStyle name="Title" xfId="73"/>
    <cellStyle name="Total" xfId="74"/>
    <cellStyle name="Warning Text" xfId="7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g&#233;la\SZAK&#201;RT&#336;I%20TEV&#201;KENYS&#201;G\KONY&#193;R%20-%20K&#214;NYVEL&#201;S%20ELLEN&#336;RZ&#201;S\2017.%20ktgv\10%20sz%20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8" sqref="C8"/>
    </sheetView>
  </sheetViews>
  <sheetFormatPr defaultColWidth="10.6640625" defaultRowHeight="12.75" x14ac:dyDescent="0.2"/>
  <cols>
    <col min="1" max="2" width="8.83203125" style="446" customWidth="1"/>
    <col min="3" max="3" width="73.5" style="422" customWidth="1"/>
    <col min="4" max="256" width="10.6640625" style="422"/>
    <col min="257" max="258" width="8.83203125" style="422" customWidth="1"/>
    <col min="259" max="259" width="73.5" style="422" customWidth="1"/>
    <col min="260" max="512" width="10.6640625" style="422"/>
    <col min="513" max="514" width="8.83203125" style="422" customWidth="1"/>
    <col min="515" max="515" width="73.5" style="422" customWidth="1"/>
    <col min="516" max="768" width="10.6640625" style="422"/>
    <col min="769" max="770" width="8.83203125" style="422" customWidth="1"/>
    <col min="771" max="771" width="73.5" style="422" customWidth="1"/>
    <col min="772" max="1024" width="10.6640625" style="422"/>
    <col min="1025" max="1026" width="8.83203125" style="422" customWidth="1"/>
    <col min="1027" max="1027" width="73.5" style="422" customWidth="1"/>
    <col min="1028" max="1280" width="10.6640625" style="422"/>
    <col min="1281" max="1282" width="8.83203125" style="422" customWidth="1"/>
    <col min="1283" max="1283" width="73.5" style="422" customWidth="1"/>
    <col min="1284" max="1536" width="10.6640625" style="422"/>
    <col min="1537" max="1538" width="8.83203125" style="422" customWidth="1"/>
    <col min="1539" max="1539" width="73.5" style="422" customWidth="1"/>
    <col min="1540" max="1792" width="10.6640625" style="422"/>
    <col min="1793" max="1794" width="8.83203125" style="422" customWidth="1"/>
    <col min="1795" max="1795" width="73.5" style="422" customWidth="1"/>
    <col min="1796" max="2048" width="10.6640625" style="422"/>
    <col min="2049" max="2050" width="8.83203125" style="422" customWidth="1"/>
    <col min="2051" max="2051" width="73.5" style="422" customWidth="1"/>
    <col min="2052" max="2304" width="10.6640625" style="422"/>
    <col min="2305" max="2306" width="8.83203125" style="422" customWidth="1"/>
    <col min="2307" max="2307" width="73.5" style="422" customWidth="1"/>
    <col min="2308" max="2560" width="10.6640625" style="422"/>
    <col min="2561" max="2562" width="8.83203125" style="422" customWidth="1"/>
    <col min="2563" max="2563" width="73.5" style="422" customWidth="1"/>
    <col min="2564" max="2816" width="10.6640625" style="422"/>
    <col min="2817" max="2818" width="8.83203125" style="422" customWidth="1"/>
    <col min="2819" max="2819" width="73.5" style="422" customWidth="1"/>
    <col min="2820" max="3072" width="10.6640625" style="422"/>
    <col min="3073" max="3074" width="8.83203125" style="422" customWidth="1"/>
    <col min="3075" max="3075" width="73.5" style="422" customWidth="1"/>
    <col min="3076" max="3328" width="10.6640625" style="422"/>
    <col min="3329" max="3330" width="8.83203125" style="422" customWidth="1"/>
    <col min="3331" max="3331" width="73.5" style="422" customWidth="1"/>
    <col min="3332" max="3584" width="10.6640625" style="422"/>
    <col min="3585" max="3586" width="8.83203125" style="422" customWidth="1"/>
    <col min="3587" max="3587" width="73.5" style="422" customWidth="1"/>
    <col min="3588" max="3840" width="10.6640625" style="422"/>
    <col min="3841" max="3842" width="8.83203125" style="422" customWidth="1"/>
    <col min="3843" max="3843" width="73.5" style="422" customWidth="1"/>
    <col min="3844" max="4096" width="10.6640625" style="422"/>
    <col min="4097" max="4098" width="8.83203125" style="422" customWidth="1"/>
    <col min="4099" max="4099" width="73.5" style="422" customWidth="1"/>
    <col min="4100" max="4352" width="10.6640625" style="422"/>
    <col min="4353" max="4354" width="8.83203125" style="422" customWidth="1"/>
    <col min="4355" max="4355" width="73.5" style="422" customWidth="1"/>
    <col min="4356" max="4608" width="10.6640625" style="422"/>
    <col min="4609" max="4610" width="8.83203125" style="422" customWidth="1"/>
    <col min="4611" max="4611" width="73.5" style="422" customWidth="1"/>
    <col min="4612" max="4864" width="10.6640625" style="422"/>
    <col min="4865" max="4866" width="8.83203125" style="422" customWidth="1"/>
    <col min="4867" max="4867" width="73.5" style="422" customWidth="1"/>
    <col min="4868" max="5120" width="10.6640625" style="422"/>
    <col min="5121" max="5122" width="8.83203125" style="422" customWidth="1"/>
    <col min="5123" max="5123" width="73.5" style="422" customWidth="1"/>
    <col min="5124" max="5376" width="10.6640625" style="422"/>
    <col min="5377" max="5378" width="8.83203125" style="422" customWidth="1"/>
    <col min="5379" max="5379" width="73.5" style="422" customWidth="1"/>
    <col min="5380" max="5632" width="10.6640625" style="422"/>
    <col min="5633" max="5634" width="8.83203125" style="422" customWidth="1"/>
    <col min="5635" max="5635" width="73.5" style="422" customWidth="1"/>
    <col min="5636" max="5888" width="10.6640625" style="422"/>
    <col min="5889" max="5890" width="8.83203125" style="422" customWidth="1"/>
    <col min="5891" max="5891" width="73.5" style="422" customWidth="1"/>
    <col min="5892" max="6144" width="10.6640625" style="422"/>
    <col min="6145" max="6146" width="8.83203125" style="422" customWidth="1"/>
    <col min="6147" max="6147" width="73.5" style="422" customWidth="1"/>
    <col min="6148" max="6400" width="10.6640625" style="422"/>
    <col min="6401" max="6402" width="8.83203125" style="422" customWidth="1"/>
    <col min="6403" max="6403" width="73.5" style="422" customWidth="1"/>
    <col min="6404" max="6656" width="10.6640625" style="422"/>
    <col min="6657" max="6658" width="8.83203125" style="422" customWidth="1"/>
    <col min="6659" max="6659" width="73.5" style="422" customWidth="1"/>
    <col min="6660" max="6912" width="10.6640625" style="422"/>
    <col min="6913" max="6914" width="8.83203125" style="422" customWidth="1"/>
    <col min="6915" max="6915" width="73.5" style="422" customWidth="1"/>
    <col min="6916" max="7168" width="10.6640625" style="422"/>
    <col min="7169" max="7170" width="8.83203125" style="422" customWidth="1"/>
    <col min="7171" max="7171" width="73.5" style="422" customWidth="1"/>
    <col min="7172" max="7424" width="10.6640625" style="422"/>
    <col min="7425" max="7426" width="8.83203125" style="422" customWidth="1"/>
    <col min="7427" max="7427" width="73.5" style="422" customWidth="1"/>
    <col min="7428" max="7680" width="10.6640625" style="422"/>
    <col min="7681" max="7682" width="8.83203125" style="422" customWidth="1"/>
    <col min="7683" max="7683" width="73.5" style="422" customWidth="1"/>
    <col min="7684" max="7936" width="10.6640625" style="422"/>
    <col min="7937" max="7938" width="8.83203125" style="422" customWidth="1"/>
    <col min="7939" max="7939" width="73.5" style="422" customWidth="1"/>
    <col min="7940" max="8192" width="10.6640625" style="422"/>
    <col min="8193" max="8194" width="8.83203125" style="422" customWidth="1"/>
    <col min="8195" max="8195" width="73.5" style="422" customWidth="1"/>
    <col min="8196" max="8448" width="10.6640625" style="422"/>
    <col min="8449" max="8450" width="8.83203125" style="422" customWidth="1"/>
    <col min="8451" max="8451" width="73.5" style="422" customWidth="1"/>
    <col min="8452" max="8704" width="10.6640625" style="422"/>
    <col min="8705" max="8706" width="8.83203125" style="422" customWidth="1"/>
    <col min="8707" max="8707" width="73.5" style="422" customWidth="1"/>
    <col min="8708" max="8960" width="10.6640625" style="422"/>
    <col min="8961" max="8962" width="8.83203125" style="422" customWidth="1"/>
    <col min="8963" max="8963" width="73.5" style="422" customWidth="1"/>
    <col min="8964" max="9216" width="10.6640625" style="422"/>
    <col min="9217" max="9218" width="8.83203125" style="422" customWidth="1"/>
    <col min="9219" max="9219" width="73.5" style="422" customWidth="1"/>
    <col min="9220" max="9472" width="10.6640625" style="422"/>
    <col min="9473" max="9474" width="8.83203125" style="422" customWidth="1"/>
    <col min="9475" max="9475" width="73.5" style="422" customWidth="1"/>
    <col min="9476" max="9728" width="10.6640625" style="422"/>
    <col min="9729" max="9730" width="8.83203125" style="422" customWidth="1"/>
    <col min="9731" max="9731" width="73.5" style="422" customWidth="1"/>
    <col min="9732" max="9984" width="10.6640625" style="422"/>
    <col min="9985" max="9986" width="8.83203125" style="422" customWidth="1"/>
    <col min="9987" max="9987" width="73.5" style="422" customWidth="1"/>
    <col min="9988" max="10240" width="10.6640625" style="422"/>
    <col min="10241" max="10242" width="8.83203125" style="422" customWidth="1"/>
    <col min="10243" max="10243" width="73.5" style="422" customWidth="1"/>
    <col min="10244" max="10496" width="10.6640625" style="422"/>
    <col min="10497" max="10498" width="8.83203125" style="422" customWidth="1"/>
    <col min="10499" max="10499" width="73.5" style="422" customWidth="1"/>
    <col min="10500" max="10752" width="10.6640625" style="422"/>
    <col min="10753" max="10754" width="8.83203125" style="422" customWidth="1"/>
    <col min="10755" max="10755" width="73.5" style="422" customWidth="1"/>
    <col min="10756" max="11008" width="10.6640625" style="422"/>
    <col min="11009" max="11010" width="8.83203125" style="422" customWidth="1"/>
    <col min="11011" max="11011" width="73.5" style="422" customWidth="1"/>
    <col min="11012" max="11264" width="10.6640625" style="422"/>
    <col min="11265" max="11266" width="8.83203125" style="422" customWidth="1"/>
    <col min="11267" max="11267" width="73.5" style="422" customWidth="1"/>
    <col min="11268" max="11520" width="10.6640625" style="422"/>
    <col min="11521" max="11522" width="8.83203125" style="422" customWidth="1"/>
    <col min="11523" max="11523" width="73.5" style="422" customWidth="1"/>
    <col min="11524" max="11776" width="10.6640625" style="422"/>
    <col min="11777" max="11778" width="8.83203125" style="422" customWidth="1"/>
    <col min="11779" max="11779" width="73.5" style="422" customWidth="1"/>
    <col min="11780" max="12032" width="10.6640625" style="422"/>
    <col min="12033" max="12034" width="8.83203125" style="422" customWidth="1"/>
    <col min="12035" max="12035" width="73.5" style="422" customWidth="1"/>
    <col min="12036" max="12288" width="10.6640625" style="422"/>
    <col min="12289" max="12290" width="8.83203125" style="422" customWidth="1"/>
    <col min="12291" max="12291" width="73.5" style="422" customWidth="1"/>
    <col min="12292" max="12544" width="10.6640625" style="422"/>
    <col min="12545" max="12546" width="8.83203125" style="422" customWidth="1"/>
    <col min="12547" max="12547" width="73.5" style="422" customWidth="1"/>
    <col min="12548" max="12800" width="10.6640625" style="422"/>
    <col min="12801" max="12802" width="8.83203125" style="422" customWidth="1"/>
    <col min="12803" max="12803" width="73.5" style="422" customWidth="1"/>
    <col min="12804" max="13056" width="10.6640625" style="422"/>
    <col min="13057" max="13058" width="8.83203125" style="422" customWidth="1"/>
    <col min="13059" max="13059" width="73.5" style="422" customWidth="1"/>
    <col min="13060" max="13312" width="10.6640625" style="422"/>
    <col min="13313" max="13314" width="8.83203125" style="422" customWidth="1"/>
    <col min="13315" max="13315" width="73.5" style="422" customWidth="1"/>
    <col min="13316" max="13568" width="10.6640625" style="422"/>
    <col min="13569" max="13570" width="8.83203125" style="422" customWidth="1"/>
    <col min="13571" max="13571" width="73.5" style="422" customWidth="1"/>
    <col min="13572" max="13824" width="10.6640625" style="422"/>
    <col min="13825" max="13826" width="8.83203125" style="422" customWidth="1"/>
    <col min="13827" max="13827" width="73.5" style="422" customWidth="1"/>
    <col min="13828" max="14080" width="10.6640625" style="422"/>
    <col min="14081" max="14082" width="8.83203125" style="422" customWidth="1"/>
    <col min="14083" max="14083" width="73.5" style="422" customWidth="1"/>
    <col min="14084" max="14336" width="10.6640625" style="422"/>
    <col min="14337" max="14338" width="8.83203125" style="422" customWidth="1"/>
    <col min="14339" max="14339" width="73.5" style="422" customWidth="1"/>
    <col min="14340" max="14592" width="10.6640625" style="422"/>
    <col min="14593" max="14594" width="8.83203125" style="422" customWidth="1"/>
    <col min="14595" max="14595" width="73.5" style="422" customWidth="1"/>
    <col min="14596" max="14848" width="10.6640625" style="422"/>
    <col min="14849" max="14850" width="8.83203125" style="422" customWidth="1"/>
    <col min="14851" max="14851" width="73.5" style="422" customWidth="1"/>
    <col min="14852" max="15104" width="10.6640625" style="422"/>
    <col min="15105" max="15106" width="8.83203125" style="422" customWidth="1"/>
    <col min="15107" max="15107" width="73.5" style="422" customWidth="1"/>
    <col min="15108" max="15360" width="10.6640625" style="422"/>
    <col min="15361" max="15362" width="8.83203125" style="422" customWidth="1"/>
    <col min="15363" max="15363" width="73.5" style="422" customWidth="1"/>
    <col min="15364" max="15616" width="10.6640625" style="422"/>
    <col min="15617" max="15618" width="8.83203125" style="422" customWidth="1"/>
    <col min="15619" max="15619" width="73.5" style="422" customWidth="1"/>
    <col min="15620" max="15872" width="10.6640625" style="422"/>
    <col min="15873" max="15874" width="8.83203125" style="422" customWidth="1"/>
    <col min="15875" max="15875" width="73.5" style="422" customWidth="1"/>
    <col min="15876" max="16128" width="10.6640625" style="422"/>
    <col min="16129" max="16130" width="8.83203125" style="422" customWidth="1"/>
    <col min="16131" max="16131" width="73.5" style="422" customWidth="1"/>
    <col min="16132" max="16384" width="10.6640625" style="422"/>
  </cols>
  <sheetData>
    <row r="1" spans="1:3" x14ac:dyDescent="0.2">
      <c r="A1" s="1138" t="s">
        <v>734</v>
      </c>
      <c r="B1" s="1139"/>
      <c r="C1" s="1140"/>
    </row>
    <row r="2" spans="1:3" ht="41.25" customHeight="1" x14ac:dyDescent="0.2">
      <c r="A2" s="1141"/>
      <c r="B2" s="1142"/>
      <c r="C2" s="1143"/>
    </row>
    <row r="4" spans="1:3" s="447" customFormat="1" ht="31.5" x14ac:dyDescent="0.2">
      <c r="A4" s="448" t="s">
        <v>538</v>
      </c>
      <c r="B4" s="449" t="s">
        <v>539</v>
      </c>
      <c r="C4" s="450" t="s">
        <v>540</v>
      </c>
    </row>
    <row r="5" spans="1:3" s="423" customFormat="1" ht="24" customHeight="1" x14ac:dyDescent="0.2">
      <c r="A5" s="773" t="s">
        <v>541</v>
      </c>
      <c r="B5" s="774"/>
      <c r="C5" s="775" t="s">
        <v>598</v>
      </c>
    </row>
    <row r="6" spans="1:3" s="423" customFormat="1" ht="24" customHeight="1" x14ac:dyDescent="0.2">
      <c r="A6" s="773" t="s">
        <v>542</v>
      </c>
      <c r="B6" s="774"/>
      <c r="C6" s="775" t="s">
        <v>543</v>
      </c>
    </row>
    <row r="7" spans="1:3" s="423" customFormat="1" ht="24" customHeight="1" x14ac:dyDescent="0.2">
      <c r="A7" s="773"/>
      <c r="B7" s="774" t="s">
        <v>9</v>
      </c>
      <c r="C7" s="776" t="s">
        <v>599</v>
      </c>
    </row>
    <row r="8" spans="1:3" s="423" customFormat="1" ht="24" customHeight="1" x14ac:dyDescent="0.2">
      <c r="A8" s="773" t="s">
        <v>350</v>
      </c>
      <c r="B8" s="774"/>
      <c r="C8" s="775" t="s">
        <v>544</v>
      </c>
    </row>
    <row r="9" spans="1:3" s="423" customFormat="1" ht="24" customHeight="1" x14ac:dyDescent="0.2">
      <c r="A9" s="774"/>
      <c r="B9" s="774" t="s">
        <v>9</v>
      </c>
      <c r="C9" s="776" t="s">
        <v>600</v>
      </c>
    </row>
    <row r="10" spans="1:3" s="423" customFormat="1" ht="24" customHeight="1" x14ac:dyDescent="0.2">
      <c r="A10" s="774"/>
      <c r="B10" s="774" t="s">
        <v>12</v>
      </c>
      <c r="C10" s="776" t="s">
        <v>601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116"/>
  <sheetViews>
    <sheetView topLeftCell="A85" zoomScale="85" zoomScaleNormal="85" workbookViewId="0">
      <selection activeCell="E115" sqref="E115"/>
    </sheetView>
  </sheetViews>
  <sheetFormatPr defaultColWidth="9.33203125" defaultRowHeight="15.75" x14ac:dyDescent="0.25"/>
  <cols>
    <col min="1" max="1" width="6.33203125" style="87" customWidth="1"/>
    <col min="2" max="2" width="70.83203125" style="87" customWidth="1"/>
    <col min="3" max="3" width="12.33203125" style="87" customWidth="1"/>
    <col min="4" max="4" width="16.83203125" style="87" customWidth="1"/>
    <col min="5" max="5" width="15" style="87" customWidth="1"/>
    <col min="6" max="7" width="17.6640625" style="88" customWidth="1"/>
    <col min="8" max="8" width="10.33203125" style="1054" customWidth="1"/>
    <col min="9" max="9" width="10.33203125" style="949" customWidth="1"/>
    <col min="10" max="10" width="10.33203125" style="1055" customWidth="1"/>
    <col min="11" max="16" width="10.33203125" style="1056" customWidth="1"/>
    <col min="17" max="57" width="10.33203125" style="1057" customWidth="1"/>
    <col min="58" max="148" width="9.33203125" style="1057"/>
    <col min="149" max="156" width="9.33203125" style="1026"/>
    <col min="157" max="16384" width="9.33203125" style="1"/>
  </cols>
  <sheetData>
    <row r="1" spans="1:156" ht="51" customHeight="1" x14ac:dyDescent="0.25">
      <c r="A1" s="1145" t="s">
        <v>727</v>
      </c>
      <c r="B1" s="1211"/>
      <c r="C1" s="1211"/>
      <c r="D1" s="1211"/>
      <c r="E1" s="1211"/>
      <c r="F1" s="1211"/>
      <c r="G1" s="1013"/>
    </row>
    <row r="2" spans="1:156" ht="15.95" customHeight="1" x14ac:dyDescent="0.25">
      <c r="A2" s="1144" t="s">
        <v>0</v>
      </c>
      <c r="B2" s="1144"/>
      <c r="C2" s="1144"/>
      <c r="D2" s="1144"/>
      <c r="E2" s="1144"/>
      <c r="F2" s="1144"/>
      <c r="G2" s="1012"/>
    </row>
    <row r="3" spans="1:156" ht="15.95" customHeight="1" x14ac:dyDescent="0.25">
      <c r="A3" s="1150"/>
      <c r="B3" s="1150"/>
      <c r="C3" s="952"/>
      <c r="D3" s="952"/>
      <c r="E3" s="952"/>
      <c r="F3" s="3" t="s">
        <v>1</v>
      </c>
      <c r="G3" s="3"/>
    </row>
    <row r="4" spans="1:156" ht="38.1" customHeight="1" x14ac:dyDescent="0.25">
      <c r="A4" s="4" t="s">
        <v>2</v>
      </c>
      <c r="B4" s="5" t="s">
        <v>3</v>
      </c>
      <c r="C4" s="5" t="s">
        <v>4</v>
      </c>
      <c r="D4" s="192" t="s">
        <v>487</v>
      </c>
      <c r="E4" s="192" t="s">
        <v>722</v>
      </c>
      <c r="F4" s="192" t="s">
        <v>723</v>
      </c>
      <c r="G4" s="1031"/>
      <c r="I4" s="1031"/>
      <c r="K4" s="1058"/>
      <c r="L4" s="1058"/>
      <c r="M4" s="1058"/>
      <c r="N4" s="1058"/>
      <c r="O4" s="1059"/>
      <c r="P4" s="1060"/>
      <c r="R4" s="1061"/>
      <c r="S4" s="1061"/>
      <c r="T4" s="1061"/>
      <c r="U4" s="1061"/>
      <c r="V4" s="1061"/>
      <c r="W4" s="1062"/>
      <c r="X4" s="1061"/>
      <c r="Y4" s="1061"/>
    </row>
    <row r="5" spans="1:156" s="7" customFormat="1" ht="12" customHeight="1" x14ac:dyDescent="0.2">
      <c r="A5" s="4" t="s">
        <v>5</v>
      </c>
      <c r="B5" s="5" t="s">
        <v>6</v>
      </c>
      <c r="C5" s="5" t="s">
        <v>7</v>
      </c>
      <c r="D5" s="653" t="s">
        <v>8</v>
      </c>
      <c r="E5" s="653" t="s">
        <v>260</v>
      </c>
      <c r="F5" s="6" t="s">
        <v>409</v>
      </c>
      <c r="G5" s="1031"/>
      <c r="H5" s="1063"/>
      <c r="I5" s="1064"/>
      <c r="J5" s="1065"/>
      <c r="K5" s="1057"/>
      <c r="L5" s="1056"/>
      <c r="M5" s="1056"/>
      <c r="N5" s="1056"/>
      <c r="O5" s="1056"/>
      <c r="P5" s="1056"/>
      <c r="Q5" s="1057"/>
      <c r="R5" s="1057"/>
      <c r="S5" s="1057"/>
      <c r="T5" s="1057"/>
      <c r="U5" s="1057"/>
      <c r="V5" s="1057"/>
      <c r="W5" s="1057"/>
      <c r="X5" s="1057"/>
      <c r="Y5" s="1057"/>
      <c r="Z5" s="1057"/>
      <c r="AA5" s="1057"/>
      <c r="AB5" s="1057"/>
      <c r="AC5" s="1057"/>
      <c r="AD5" s="1057"/>
      <c r="AE5" s="1057"/>
      <c r="AF5" s="1057"/>
      <c r="AG5" s="1057"/>
      <c r="AH5" s="1057"/>
      <c r="AI5" s="1057"/>
      <c r="AJ5" s="1057"/>
      <c r="AK5" s="1057"/>
      <c r="AL5" s="1057"/>
      <c r="AM5" s="1057"/>
      <c r="AN5" s="1057"/>
      <c r="AO5" s="1057"/>
      <c r="AP5" s="1057"/>
      <c r="AQ5" s="1057"/>
      <c r="AR5" s="1057"/>
      <c r="AS5" s="1057"/>
      <c r="AT5" s="1057"/>
      <c r="AU5" s="1057"/>
      <c r="AV5" s="1057"/>
      <c r="AW5" s="1057"/>
      <c r="AX5" s="1057"/>
      <c r="AY5" s="1057"/>
      <c r="AZ5" s="1057"/>
      <c r="BA5" s="1057"/>
      <c r="BB5" s="1057"/>
      <c r="BC5" s="1057"/>
      <c r="BD5" s="1057"/>
      <c r="BE5" s="1057"/>
      <c r="BF5" s="1057"/>
      <c r="BG5" s="1057"/>
      <c r="BH5" s="1057"/>
      <c r="BI5" s="1057"/>
      <c r="BJ5" s="1057"/>
      <c r="BK5" s="1057"/>
      <c r="BL5" s="1057"/>
      <c r="BM5" s="1057"/>
      <c r="BN5" s="1057"/>
      <c r="BO5" s="1057"/>
      <c r="BP5" s="1057"/>
      <c r="BQ5" s="1057"/>
      <c r="BR5" s="1057"/>
      <c r="BS5" s="1057"/>
      <c r="BT5" s="1057"/>
      <c r="BU5" s="1057"/>
      <c r="BV5" s="1057"/>
      <c r="BW5" s="1057"/>
      <c r="BX5" s="1057"/>
      <c r="BY5" s="1057"/>
      <c r="BZ5" s="1057"/>
      <c r="CA5" s="1057"/>
      <c r="CB5" s="1057"/>
      <c r="CC5" s="1057"/>
      <c r="CD5" s="1057"/>
      <c r="CE5" s="1057"/>
      <c r="CF5" s="1057"/>
      <c r="CG5" s="1057"/>
      <c r="CH5" s="1057"/>
      <c r="CI5" s="1057"/>
      <c r="CJ5" s="1057"/>
      <c r="CK5" s="1057"/>
      <c r="CL5" s="1057"/>
      <c r="CM5" s="1057"/>
      <c r="CN5" s="1057"/>
      <c r="CO5" s="1057"/>
      <c r="CP5" s="1057"/>
      <c r="CQ5" s="1057"/>
      <c r="CR5" s="1057"/>
      <c r="CS5" s="1057"/>
      <c r="CT5" s="1057"/>
      <c r="CU5" s="1057"/>
      <c r="CV5" s="1057"/>
      <c r="CW5" s="1057"/>
      <c r="CX5" s="1057"/>
      <c r="CY5" s="1057"/>
      <c r="CZ5" s="1057"/>
      <c r="DA5" s="1057"/>
      <c r="DB5" s="1057"/>
      <c r="DC5" s="1057"/>
      <c r="DD5" s="1057"/>
      <c r="DE5" s="1057"/>
      <c r="DF5" s="1057"/>
      <c r="DG5" s="1057"/>
      <c r="DH5" s="1057"/>
      <c r="DI5" s="1057"/>
      <c r="DJ5" s="1057"/>
      <c r="DK5" s="1057"/>
      <c r="DL5" s="1057"/>
      <c r="DM5" s="1057"/>
      <c r="DN5" s="1057"/>
      <c r="DO5" s="1057"/>
      <c r="DP5" s="1057"/>
      <c r="DQ5" s="1057"/>
      <c r="DR5" s="1057"/>
      <c r="DS5" s="1057"/>
      <c r="DT5" s="1057"/>
      <c r="DU5" s="1057"/>
      <c r="DV5" s="1057"/>
      <c r="DW5" s="1057"/>
      <c r="DX5" s="1057"/>
      <c r="DY5" s="1057"/>
      <c r="DZ5" s="1057"/>
      <c r="EA5" s="1057"/>
      <c r="EB5" s="1057"/>
      <c r="EC5" s="1057"/>
      <c r="ED5" s="1057"/>
      <c r="EE5" s="1057"/>
      <c r="EF5" s="1057"/>
      <c r="EG5" s="1057"/>
      <c r="EH5" s="1057"/>
      <c r="EI5" s="1057"/>
      <c r="EJ5" s="1057"/>
      <c r="EK5" s="1057"/>
      <c r="EL5" s="1057"/>
      <c r="EM5" s="1057"/>
      <c r="EN5" s="1057"/>
      <c r="EO5" s="1057"/>
      <c r="EP5" s="1057"/>
      <c r="EQ5" s="1057"/>
      <c r="ER5" s="1057"/>
      <c r="ES5" s="1026"/>
      <c r="ET5" s="1026"/>
      <c r="EU5" s="1026"/>
      <c r="EV5" s="1026"/>
      <c r="EW5" s="1026"/>
      <c r="EX5" s="1026"/>
      <c r="EY5" s="1026"/>
      <c r="EZ5" s="1026"/>
    </row>
    <row r="6" spans="1:156" s="11" customFormat="1" ht="15.75" customHeight="1" x14ac:dyDescent="0.2">
      <c r="A6" s="8" t="s">
        <v>9</v>
      </c>
      <c r="B6" s="862" t="s">
        <v>10</v>
      </c>
      <c r="C6" s="863" t="s">
        <v>11</v>
      </c>
      <c r="D6" s="859">
        <v>55849500</v>
      </c>
      <c r="E6" s="859">
        <v>55849500</v>
      </c>
      <c r="F6" s="864">
        <v>44517552</v>
      </c>
      <c r="G6" s="1032"/>
      <c r="H6" s="1066"/>
      <c r="I6" s="1067"/>
      <c r="J6" s="1068"/>
      <c r="K6" s="1056"/>
      <c r="L6" s="1056"/>
      <c r="M6" s="1056"/>
      <c r="N6" s="1056"/>
      <c r="O6" s="1056"/>
      <c r="P6" s="1056"/>
      <c r="Q6" s="1057"/>
      <c r="R6" s="1057"/>
      <c r="S6" s="1057"/>
      <c r="T6" s="1057"/>
      <c r="U6" s="1057"/>
      <c r="V6" s="1057"/>
      <c r="W6" s="1057"/>
      <c r="X6" s="1057"/>
      <c r="Y6" s="1057"/>
      <c r="Z6" s="1057"/>
      <c r="AA6" s="1057"/>
      <c r="AB6" s="1057"/>
      <c r="AC6" s="1057"/>
      <c r="AD6" s="1057"/>
      <c r="AE6" s="1057"/>
      <c r="AF6" s="1057"/>
      <c r="AG6" s="1057"/>
      <c r="AH6" s="1057"/>
      <c r="AI6" s="1057"/>
      <c r="AJ6" s="1057"/>
      <c r="AK6" s="1057"/>
      <c r="AL6" s="1057"/>
      <c r="AM6" s="1057"/>
      <c r="AN6" s="1057"/>
      <c r="AO6" s="1057"/>
      <c r="AP6" s="1057"/>
      <c r="AQ6" s="1057"/>
      <c r="AR6" s="1057"/>
      <c r="AS6" s="1057"/>
      <c r="AT6" s="1057"/>
      <c r="AU6" s="1057"/>
      <c r="AV6" s="1057"/>
      <c r="AW6" s="1057"/>
      <c r="AX6" s="1057"/>
      <c r="AY6" s="1057"/>
      <c r="AZ6" s="1057"/>
      <c r="BA6" s="1057"/>
      <c r="BB6" s="1057"/>
      <c r="BC6" s="1057"/>
      <c r="BD6" s="1057"/>
      <c r="BE6" s="1057"/>
      <c r="BF6" s="1057"/>
      <c r="BG6" s="1057"/>
      <c r="BH6" s="1057"/>
      <c r="BI6" s="1057"/>
      <c r="BJ6" s="1057"/>
      <c r="BK6" s="1057"/>
      <c r="BL6" s="1057"/>
      <c r="BM6" s="1057"/>
      <c r="BN6" s="1057"/>
      <c r="BO6" s="1057"/>
      <c r="BP6" s="1057"/>
      <c r="BQ6" s="1057"/>
      <c r="BR6" s="1057"/>
      <c r="BS6" s="1057"/>
      <c r="BT6" s="1057"/>
      <c r="BU6" s="1057"/>
      <c r="BV6" s="1057"/>
      <c r="BW6" s="1057"/>
      <c r="BX6" s="1057"/>
      <c r="BY6" s="1057"/>
      <c r="BZ6" s="1057"/>
      <c r="CA6" s="1057"/>
      <c r="CB6" s="1057"/>
      <c r="CC6" s="1057"/>
      <c r="CD6" s="1057"/>
      <c r="CE6" s="1057"/>
      <c r="CF6" s="1057"/>
      <c r="CG6" s="1057"/>
      <c r="CH6" s="1057"/>
      <c r="CI6" s="1057"/>
      <c r="CJ6" s="1057"/>
      <c r="CK6" s="1057"/>
      <c r="CL6" s="1057"/>
      <c r="CM6" s="1057"/>
      <c r="CN6" s="1057"/>
      <c r="CO6" s="1057"/>
      <c r="CP6" s="1057"/>
      <c r="CQ6" s="1057"/>
      <c r="CR6" s="1057"/>
      <c r="CS6" s="1057"/>
      <c r="CT6" s="1057"/>
      <c r="CU6" s="1057"/>
      <c r="CV6" s="1057"/>
      <c r="CW6" s="1057"/>
      <c r="CX6" s="1057"/>
      <c r="CY6" s="1057"/>
      <c r="CZ6" s="1057"/>
      <c r="DA6" s="1057"/>
      <c r="DB6" s="1057"/>
      <c r="DC6" s="1057"/>
      <c r="DD6" s="1057"/>
      <c r="DE6" s="1057"/>
      <c r="DF6" s="1057"/>
      <c r="DG6" s="1057"/>
      <c r="DH6" s="1057"/>
      <c r="DI6" s="1057"/>
      <c r="DJ6" s="1057"/>
      <c r="DK6" s="1057"/>
      <c r="DL6" s="1057"/>
      <c r="DM6" s="1057"/>
      <c r="DN6" s="1057"/>
      <c r="DO6" s="1057"/>
      <c r="DP6" s="1057"/>
      <c r="DQ6" s="1057"/>
      <c r="DR6" s="1057"/>
      <c r="DS6" s="1057"/>
      <c r="DT6" s="1057"/>
      <c r="DU6" s="1057"/>
      <c r="DV6" s="1057"/>
      <c r="DW6" s="1057"/>
      <c r="DX6" s="1057"/>
      <c r="DY6" s="1057"/>
      <c r="DZ6" s="1057"/>
      <c r="EA6" s="1057"/>
      <c r="EB6" s="1057"/>
      <c r="EC6" s="1057"/>
      <c r="ED6" s="1057"/>
      <c r="EE6" s="1057"/>
      <c r="EF6" s="1057"/>
      <c r="EG6" s="1057"/>
      <c r="EH6" s="1057"/>
      <c r="EI6" s="1057"/>
      <c r="EJ6" s="1057"/>
      <c r="EK6" s="1057"/>
      <c r="EL6" s="1057"/>
      <c r="EM6" s="1057"/>
      <c r="EN6" s="1057"/>
      <c r="EO6" s="1057"/>
      <c r="EP6" s="1057"/>
      <c r="EQ6" s="1057"/>
      <c r="ER6" s="1057"/>
      <c r="ES6" s="1026"/>
      <c r="ET6" s="1026"/>
      <c r="EU6" s="1026"/>
      <c r="EV6" s="1026"/>
      <c r="EW6" s="1026"/>
      <c r="EX6" s="1026"/>
      <c r="EY6" s="1026"/>
      <c r="EZ6" s="1026"/>
    </row>
    <row r="7" spans="1:156" s="11" customFormat="1" ht="15.75" customHeight="1" x14ac:dyDescent="0.2">
      <c r="A7" s="12" t="s">
        <v>12</v>
      </c>
      <c r="B7" s="865" t="s">
        <v>13</v>
      </c>
      <c r="C7" s="866" t="s">
        <v>14</v>
      </c>
      <c r="D7" s="859">
        <v>53343750</v>
      </c>
      <c r="E7" s="860">
        <v>55255450</v>
      </c>
      <c r="F7" s="864">
        <v>42789188</v>
      </c>
      <c r="G7" s="1032"/>
      <c r="H7" s="1066"/>
      <c r="I7" s="1067"/>
      <c r="J7" s="1068"/>
      <c r="K7" s="1056"/>
      <c r="L7" s="1056"/>
      <c r="M7" s="1056"/>
      <c r="N7" s="1056"/>
      <c r="O7" s="1056"/>
      <c r="P7" s="1056"/>
      <c r="Q7" s="1057"/>
      <c r="R7" s="1057"/>
      <c r="S7" s="1057"/>
      <c r="T7" s="1057"/>
      <c r="U7" s="1057"/>
      <c r="V7" s="1057"/>
      <c r="W7" s="1057"/>
      <c r="X7" s="1057"/>
      <c r="Y7" s="1057"/>
      <c r="Z7" s="1057"/>
      <c r="AA7" s="1057"/>
      <c r="AB7" s="1057"/>
      <c r="AC7" s="1057"/>
      <c r="AD7" s="1057"/>
      <c r="AE7" s="1057"/>
      <c r="AF7" s="1057"/>
      <c r="AG7" s="1057"/>
      <c r="AH7" s="1057"/>
      <c r="AI7" s="1057"/>
      <c r="AJ7" s="1057"/>
      <c r="AK7" s="1057"/>
      <c r="AL7" s="1057"/>
      <c r="AM7" s="1057"/>
      <c r="AN7" s="1057"/>
      <c r="AO7" s="1057"/>
      <c r="AP7" s="1057"/>
      <c r="AQ7" s="1057"/>
      <c r="AR7" s="1057"/>
      <c r="AS7" s="1057"/>
      <c r="AT7" s="1057"/>
      <c r="AU7" s="1057"/>
      <c r="AV7" s="1057"/>
      <c r="AW7" s="1057"/>
      <c r="AX7" s="1057"/>
      <c r="AY7" s="1057"/>
      <c r="AZ7" s="1057"/>
      <c r="BA7" s="1057"/>
      <c r="BB7" s="1057"/>
      <c r="BC7" s="1057"/>
      <c r="BD7" s="1057"/>
      <c r="BE7" s="1057"/>
      <c r="BF7" s="1057"/>
      <c r="BG7" s="1057"/>
      <c r="BH7" s="1057"/>
      <c r="BI7" s="1057"/>
      <c r="BJ7" s="1057"/>
      <c r="BK7" s="1057"/>
      <c r="BL7" s="1057"/>
      <c r="BM7" s="1057"/>
      <c r="BN7" s="1057"/>
      <c r="BO7" s="1057"/>
      <c r="BP7" s="1057"/>
      <c r="BQ7" s="1057"/>
      <c r="BR7" s="1057"/>
      <c r="BS7" s="1057"/>
      <c r="BT7" s="1057"/>
      <c r="BU7" s="1057"/>
      <c r="BV7" s="1057"/>
      <c r="BW7" s="1057"/>
      <c r="BX7" s="1057"/>
      <c r="BY7" s="1057"/>
      <c r="BZ7" s="1057"/>
      <c r="CA7" s="1057"/>
      <c r="CB7" s="1057"/>
      <c r="CC7" s="1057"/>
      <c r="CD7" s="1057"/>
      <c r="CE7" s="1057"/>
      <c r="CF7" s="1057"/>
      <c r="CG7" s="1057"/>
      <c r="CH7" s="1057"/>
      <c r="CI7" s="1057"/>
      <c r="CJ7" s="1057"/>
      <c r="CK7" s="1057"/>
      <c r="CL7" s="1057"/>
      <c r="CM7" s="1057"/>
      <c r="CN7" s="1057"/>
      <c r="CO7" s="1057"/>
      <c r="CP7" s="1057"/>
      <c r="CQ7" s="1057"/>
      <c r="CR7" s="1057"/>
      <c r="CS7" s="1057"/>
      <c r="CT7" s="1057"/>
      <c r="CU7" s="1057"/>
      <c r="CV7" s="1057"/>
      <c r="CW7" s="1057"/>
      <c r="CX7" s="1057"/>
      <c r="CY7" s="1057"/>
      <c r="CZ7" s="1057"/>
      <c r="DA7" s="1057"/>
      <c r="DB7" s="1057"/>
      <c r="DC7" s="1057"/>
      <c r="DD7" s="1057"/>
      <c r="DE7" s="1057"/>
      <c r="DF7" s="1057"/>
      <c r="DG7" s="1057"/>
      <c r="DH7" s="1057"/>
      <c r="DI7" s="1057"/>
      <c r="DJ7" s="1057"/>
      <c r="DK7" s="1057"/>
      <c r="DL7" s="1057"/>
      <c r="DM7" s="1057"/>
      <c r="DN7" s="1057"/>
      <c r="DO7" s="1057"/>
      <c r="DP7" s="1057"/>
      <c r="DQ7" s="1057"/>
      <c r="DR7" s="1057"/>
      <c r="DS7" s="1057"/>
      <c r="DT7" s="1057"/>
      <c r="DU7" s="1057"/>
      <c r="DV7" s="1057"/>
      <c r="DW7" s="1057"/>
      <c r="DX7" s="1057"/>
      <c r="DY7" s="1057"/>
      <c r="DZ7" s="1057"/>
      <c r="EA7" s="1057"/>
      <c r="EB7" s="1057"/>
      <c r="EC7" s="1057"/>
      <c r="ED7" s="1057"/>
      <c r="EE7" s="1057"/>
      <c r="EF7" s="1057"/>
      <c r="EG7" s="1057"/>
      <c r="EH7" s="1057"/>
      <c r="EI7" s="1057"/>
      <c r="EJ7" s="1057"/>
      <c r="EK7" s="1057"/>
      <c r="EL7" s="1057"/>
      <c r="EM7" s="1057"/>
      <c r="EN7" s="1057"/>
      <c r="EO7" s="1057"/>
      <c r="EP7" s="1057"/>
      <c r="EQ7" s="1057"/>
      <c r="ER7" s="1057"/>
      <c r="ES7" s="1026"/>
      <c r="ET7" s="1026"/>
      <c r="EU7" s="1026"/>
      <c r="EV7" s="1026"/>
      <c r="EW7" s="1026"/>
      <c r="EX7" s="1026"/>
      <c r="EY7" s="1026"/>
      <c r="EZ7" s="1026"/>
    </row>
    <row r="8" spans="1:156" s="11" customFormat="1" ht="24" customHeight="1" x14ac:dyDescent="0.2">
      <c r="A8" s="12" t="s">
        <v>15</v>
      </c>
      <c r="B8" s="865" t="s">
        <v>16</v>
      </c>
      <c r="C8" s="866" t="s">
        <v>17</v>
      </c>
      <c r="D8" s="860">
        <v>47253778</v>
      </c>
      <c r="E8" s="860">
        <v>47253778</v>
      </c>
      <c r="F8" s="864">
        <v>37811012</v>
      </c>
      <c r="G8" s="1032"/>
      <c r="H8" s="1066"/>
      <c r="I8" s="1067"/>
      <c r="J8" s="1068"/>
      <c r="K8" s="1056"/>
      <c r="L8" s="1056"/>
      <c r="M8" s="1056"/>
      <c r="N8" s="1056"/>
      <c r="O8" s="1056"/>
      <c r="P8" s="1056"/>
      <c r="Q8" s="1057"/>
      <c r="R8" s="1057"/>
      <c r="S8" s="1057"/>
      <c r="T8" s="1057"/>
      <c r="U8" s="1057"/>
      <c r="V8" s="1057"/>
      <c r="W8" s="1057"/>
      <c r="X8" s="1057"/>
      <c r="Y8" s="1057"/>
      <c r="Z8" s="1057"/>
      <c r="AA8" s="1057"/>
      <c r="AB8" s="1057"/>
      <c r="AC8" s="1057"/>
      <c r="AD8" s="1057"/>
      <c r="AE8" s="1057"/>
      <c r="AF8" s="1057"/>
      <c r="AG8" s="1057"/>
      <c r="AH8" s="1057"/>
      <c r="AI8" s="1057"/>
      <c r="AJ8" s="1057"/>
      <c r="AK8" s="1057"/>
      <c r="AL8" s="1057"/>
      <c r="AM8" s="1057"/>
      <c r="AN8" s="1057"/>
      <c r="AO8" s="1057"/>
      <c r="AP8" s="1057"/>
      <c r="AQ8" s="1057"/>
      <c r="AR8" s="1057"/>
      <c r="AS8" s="1057"/>
      <c r="AT8" s="1057"/>
      <c r="AU8" s="1057"/>
      <c r="AV8" s="1057"/>
      <c r="AW8" s="1057"/>
      <c r="AX8" s="1057"/>
      <c r="AY8" s="1057"/>
      <c r="AZ8" s="1057"/>
      <c r="BA8" s="1057"/>
      <c r="BB8" s="1057"/>
      <c r="BC8" s="1057"/>
      <c r="BD8" s="1057"/>
      <c r="BE8" s="1057"/>
      <c r="BF8" s="1057"/>
      <c r="BG8" s="1057"/>
      <c r="BH8" s="1057"/>
      <c r="BI8" s="1057"/>
      <c r="BJ8" s="1057"/>
      <c r="BK8" s="1057"/>
      <c r="BL8" s="1057"/>
      <c r="BM8" s="1057"/>
      <c r="BN8" s="1057"/>
      <c r="BO8" s="1057"/>
      <c r="BP8" s="1057"/>
      <c r="BQ8" s="1057"/>
      <c r="BR8" s="1057"/>
      <c r="BS8" s="1057"/>
      <c r="BT8" s="1057"/>
      <c r="BU8" s="1057"/>
      <c r="BV8" s="1057"/>
      <c r="BW8" s="1057"/>
      <c r="BX8" s="1057"/>
      <c r="BY8" s="1057"/>
      <c r="BZ8" s="1057"/>
      <c r="CA8" s="1057"/>
      <c r="CB8" s="1057"/>
      <c r="CC8" s="1057"/>
      <c r="CD8" s="1057"/>
      <c r="CE8" s="1057"/>
      <c r="CF8" s="1057"/>
      <c r="CG8" s="1057"/>
      <c r="CH8" s="1057"/>
      <c r="CI8" s="1057"/>
      <c r="CJ8" s="1057"/>
      <c r="CK8" s="1057"/>
      <c r="CL8" s="1057"/>
      <c r="CM8" s="1057"/>
      <c r="CN8" s="1057"/>
      <c r="CO8" s="1057"/>
      <c r="CP8" s="1057"/>
      <c r="CQ8" s="1057"/>
      <c r="CR8" s="1057"/>
      <c r="CS8" s="1057"/>
      <c r="CT8" s="1057"/>
      <c r="CU8" s="1057"/>
      <c r="CV8" s="1057"/>
      <c r="CW8" s="1057"/>
      <c r="CX8" s="1057"/>
      <c r="CY8" s="1057"/>
      <c r="CZ8" s="1057"/>
      <c r="DA8" s="1057"/>
      <c r="DB8" s="1057"/>
      <c r="DC8" s="1057"/>
      <c r="DD8" s="1057"/>
      <c r="DE8" s="1057"/>
      <c r="DF8" s="1057"/>
      <c r="DG8" s="1057"/>
      <c r="DH8" s="1057"/>
      <c r="DI8" s="1057"/>
      <c r="DJ8" s="1057"/>
      <c r="DK8" s="1057"/>
      <c r="DL8" s="1057"/>
      <c r="DM8" s="1057"/>
      <c r="DN8" s="1057"/>
      <c r="DO8" s="1057"/>
      <c r="DP8" s="1057"/>
      <c r="DQ8" s="1057"/>
      <c r="DR8" s="1057"/>
      <c r="DS8" s="1057"/>
      <c r="DT8" s="1057"/>
      <c r="DU8" s="1057"/>
      <c r="DV8" s="1057"/>
      <c r="DW8" s="1057"/>
      <c r="DX8" s="1057"/>
      <c r="DY8" s="1057"/>
      <c r="DZ8" s="1057"/>
      <c r="EA8" s="1057"/>
      <c r="EB8" s="1057"/>
      <c r="EC8" s="1057"/>
      <c r="ED8" s="1057"/>
      <c r="EE8" s="1057"/>
      <c r="EF8" s="1057"/>
      <c r="EG8" s="1057"/>
      <c r="EH8" s="1057"/>
      <c r="EI8" s="1057"/>
      <c r="EJ8" s="1057"/>
      <c r="EK8" s="1057"/>
      <c r="EL8" s="1057"/>
      <c r="EM8" s="1057"/>
      <c r="EN8" s="1057"/>
      <c r="EO8" s="1057"/>
      <c r="EP8" s="1057"/>
      <c r="EQ8" s="1057"/>
      <c r="ER8" s="1057"/>
      <c r="ES8" s="1026"/>
      <c r="ET8" s="1026"/>
      <c r="EU8" s="1026"/>
      <c r="EV8" s="1026"/>
      <c r="EW8" s="1026"/>
      <c r="EX8" s="1026"/>
      <c r="EY8" s="1026"/>
      <c r="EZ8" s="1026"/>
    </row>
    <row r="9" spans="1:156" s="11" customFormat="1" ht="15.75" customHeight="1" x14ac:dyDescent="0.2">
      <c r="A9" s="12" t="s">
        <v>18</v>
      </c>
      <c r="B9" s="865" t="s">
        <v>19</v>
      </c>
      <c r="C9" s="866" t="s">
        <v>20</v>
      </c>
      <c r="D9" s="860">
        <v>2701930</v>
      </c>
      <c r="E9" s="860">
        <v>2738166</v>
      </c>
      <c r="F9" s="864">
        <v>2738166</v>
      </c>
      <c r="G9" s="1032"/>
      <c r="H9" s="1066"/>
      <c r="I9" s="1067"/>
      <c r="J9" s="1068"/>
      <c r="K9" s="1056"/>
      <c r="L9" s="1056"/>
      <c r="M9" s="1056"/>
      <c r="N9" s="1056"/>
      <c r="O9" s="1056"/>
      <c r="P9" s="1056"/>
      <c r="Q9" s="1057"/>
      <c r="R9" s="1057"/>
      <c r="S9" s="1057"/>
      <c r="T9" s="1057"/>
      <c r="U9" s="1057"/>
      <c r="V9" s="1057"/>
      <c r="W9" s="1057"/>
      <c r="X9" s="1057"/>
      <c r="Y9" s="1057"/>
      <c r="Z9" s="1057"/>
      <c r="AA9" s="1057"/>
      <c r="AB9" s="1057"/>
      <c r="AC9" s="1057"/>
      <c r="AD9" s="1057"/>
      <c r="AE9" s="1057"/>
      <c r="AF9" s="1057"/>
      <c r="AG9" s="1057"/>
      <c r="AH9" s="1057"/>
      <c r="AI9" s="1057"/>
      <c r="AJ9" s="1057"/>
      <c r="AK9" s="1057"/>
      <c r="AL9" s="1057"/>
      <c r="AM9" s="1057"/>
      <c r="AN9" s="1057"/>
      <c r="AO9" s="1057"/>
      <c r="AP9" s="1057"/>
      <c r="AQ9" s="1057"/>
      <c r="AR9" s="1057"/>
      <c r="AS9" s="1057"/>
      <c r="AT9" s="1057"/>
      <c r="AU9" s="1057"/>
      <c r="AV9" s="1057"/>
      <c r="AW9" s="1057"/>
      <c r="AX9" s="1057"/>
      <c r="AY9" s="1057"/>
      <c r="AZ9" s="1057"/>
      <c r="BA9" s="1057"/>
      <c r="BB9" s="1057"/>
      <c r="BC9" s="1057"/>
      <c r="BD9" s="1057"/>
      <c r="BE9" s="1057"/>
      <c r="BF9" s="1057"/>
      <c r="BG9" s="1057"/>
      <c r="BH9" s="1057"/>
      <c r="BI9" s="1057"/>
      <c r="BJ9" s="1057"/>
      <c r="BK9" s="1057"/>
      <c r="BL9" s="1057"/>
      <c r="BM9" s="1057"/>
      <c r="BN9" s="1057"/>
      <c r="BO9" s="1057"/>
      <c r="BP9" s="1057"/>
      <c r="BQ9" s="1057"/>
      <c r="BR9" s="1057"/>
      <c r="BS9" s="1057"/>
      <c r="BT9" s="1057"/>
      <c r="BU9" s="1057"/>
      <c r="BV9" s="1057"/>
      <c r="BW9" s="1057"/>
      <c r="BX9" s="1057"/>
      <c r="BY9" s="1057"/>
      <c r="BZ9" s="1057"/>
      <c r="CA9" s="1057"/>
      <c r="CB9" s="1057"/>
      <c r="CC9" s="1057"/>
      <c r="CD9" s="1057"/>
      <c r="CE9" s="1057"/>
      <c r="CF9" s="1057"/>
      <c r="CG9" s="1057"/>
      <c r="CH9" s="1057"/>
      <c r="CI9" s="1057"/>
      <c r="CJ9" s="1057"/>
      <c r="CK9" s="1057"/>
      <c r="CL9" s="1057"/>
      <c r="CM9" s="1057"/>
      <c r="CN9" s="1057"/>
      <c r="CO9" s="1057"/>
      <c r="CP9" s="1057"/>
      <c r="CQ9" s="1057"/>
      <c r="CR9" s="1057"/>
      <c r="CS9" s="1057"/>
      <c r="CT9" s="1057"/>
      <c r="CU9" s="1057"/>
      <c r="CV9" s="1057"/>
      <c r="CW9" s="1057"/>
      <c r="CX9" s="1057"/>
      <c r="CY9" s="1057"/>
      <c r="CZ9" s="1057"/>
      <c r="DA9" s="1057"/>
      <c r="DB9" s="1057"/>
      <c r="DC9" s="1057"/>
      <c r="DD9" s="1057"/>
      <c r="DE9" s="1057"/>
      <c r="DF9" s="1057"/>
      <c r="DG9" s="1057"/>
      <c r="DH9" s="1057"/>
      <c r="DI9" s="1057"/>
      <c r="DJ9" s="1057"/>
      <c r="DK9" s="1057"/>
      <c r="DL9" s="1057"/>
      <c r="DM9" s="1057"/>
      <c r="DN9" s="1057"/>
      <c r="DO9" s="1057"/>
      <c r="DP9" s="1057"/>
      <c r="DQ9" s="1057"/>
      <c r="DR9" s="1057"/>
      <c r="DS9" s="1057"/>
      <c r="DT9" s="1057"/>
      <c r="DU9" s="1057"/>
      <c r="DV9" s="1057"/>
      <c r="DW9" s="1057"/>
      <c r="DX9" s="1057"/>
      <c r="DY9" s="1057"/>
      <c r="DZ9" s="1057"/>
      <c r="EA9" s="1057"/>
      <c r="EB9" s="1057"/>
      <c r="EC9" s="1057"/>
      <c r="ED9" s="1057"/>
      <c r="EE9" s="1057"/>
      <c r="EF9" s="1057"/>
      <c r="EG9" s="1057"/>
      <c r="EH9" s="1057"/>
      <c r="EI9" s="1057"/>
      <c r="EJ9" s="1057"/>
      <c r="EK9" s="1057"/>
      <c r="EL9" s="1057"/>
      <c r="EM9" s="1057"/>
      <c r="EN9" s="1057"/>
      <c r="EO9" s="1057"/>
      <c r="EP9" s="1057"/>
      <c r="EQ9" s="1057"/>
      <c r="ER9" s="1057"/>
      <c r="ES9" s="1026"/>
      <c r="ET9" s="1026"/>
      <c r="EU9" s="1026"/>
      <c r="EV9" s="1026"/>
      <c r="EW9" s="1026"/>
      <c r="EX9" s="1026"/>
      <c r="EY9" s="1026"/>
      <c r="EZ9" s="1026"/>
    </row>
    <row r="10" spans="1:156" s="11" customFormat="1" ht="15.75" customHeight="1" x14ac:dyDescent="0.2">
      <c r="A10" s="8" t="s">
        <v>21</v>
      </c>
      <c r="B10" s="865" t="s">
        <v>22</v>
      </c>
      <c r="C10" s="866" t="s">
        <v>23</v>
      </c>
      <c r="D10" s="860"/>
      <c r="E10" s="860">
        <v>10998691</v>
      </c>
      <c r="F10" s="864">
        <v>10998691</v>
      </c>
      <c r="G10" s="1032"/>
      <c r="H10" s="1066"/>
      <c r="I10" s="1067"/>
      <c r="J10" s="1068"/>
      <c r="K10" s="1056"/>
      <c r="L10" s="1069"/>
      <c r="M10" s="1069"/>
      <c r="N10" s="1069"/>
      <c r="O10" s="1056"/>
      <c r="P10" s="1056"/>
      <c r="Q10" s="1057"/>
      <c r="R10" s="1057"/>
      <c r="S10" s="1057"/>
      <c r="T10" s="1057"/>
      <c r="U10" s="1057"/>
      <c r="V10" s="1057"/>
      <c r="W10" s="1057"/>
      <c r="X10" s="1057"/>
      <c r="Y10" s="1057"/>
      <c r="Z10" s="1057"/>
      <c r="AA10" s="1057"/>
      <c r="AB10" s="1057"/>
      <c r="AC10" s="1057"/>
      <c r="AD10" s="1057"/>
      <c r="AE10" s="1057"/>
      <c r="AF10" s="1057"/>
      <c r="AG10" s="1057"/>
      <c r="AH10" s="1057"/>
      <c r="AI10" s="1057"/>
      <c r="AJ10" s="1057"/>
      <c r="AK10" s="1057"/>
      <c r="AL10" s="1057"/>
      <c r="AM10" s="1057"/>
      <c r="AN10" s="1057"/>
      <c r="AO10" s="1057"/>
      <c r="AP10" s="1057"/>
      <c r="AQ10" s="1057"/>
      <c r="AR10" s="1057"/>
      <c r="AS10" s="1057"/>
      <c r="AT10" s="1057"/>
      <c r="AU10" s="1057"/>
      <c r="AV10" s="1057"/>
      <c r="AW10" s="1057"/>
      <c r="AX10" s="1057"/>
      <c r="AY10" s="1057"/>
      <c r="AZ10" s="1057"/>
      <c r="BA10" s="1057"/>
      <c r="BB10" s="1057"/>
      <c r="BC10" s="1057"/>
      <c r="BD10" s="1057"/>
      <c r="BE10" s="1057"/>
      <c r="BF10" s="1057"/>
      <c r="BG10" s="1057"/>
      <c r="BH10" s="1057"/>
      <c r="BI10" s="1057"/>
      <c r="BJ10" s="1057"/>
      <c r="BK10" s="1057"/>
      <c r="BL10" s="1057"/>
      <c r="BM10" s="1057"/>
      <c r="BN10" s="1057"/>
      <c r="BO10" s="1057"/>
      <c r="BP10" s="1057"/>
      <c r="BQ10" s="1057"/>
      <c r="BR10" s="1057"/>
      <c r="BS10" s="1057"/>
      <c r="BT10" s="1057"/>
      <c r="BU10" s="1057"/>
      <c r="BV10" s="1057"/>
      <c r="BW10" s="1057"/>
      <c r="BX10" s="1057"/>
      <c r="BY10" s="1057"/>
      <c r="BZ10" s="1057"/>
      <c r="CA10" s="1057"/>
      <c r="CB10" s="1057"/>
      <c r="CC10" s="1057"/>
      <c r="CD10" s="1057"/>
      <c r="CE10" s="1057"/>
      <c r="CF10" s="1057"/>
      <c r="CG10" s="1057"/>
      <c r="CH10" s="1057"/>
      <c r="CI10" s="1057"/>
      <c r="CJ10" s="1057"/>
      <c r="CK10" s="1057"/>
      <c r="CL10" s="1057"/>
      <c r="CM10" s="1057"/>
      <c r="CN10" s="1057"/>
      <c r="CO10" s="1057"/>
      <c r="CP10" s="1057"/>
      <c r="CQ10" s="1057"/>
      <c r="CR10" s="1057"/>
      <c r="CS10" s="1057"/>
      <c r="CT10" s="1057"/>
      <c r="CU10" s="1057"/>
      <c r="CV10" s="1057"/>
      <c r="CW10" s="1057"/>
      <c r="CX10" s="1057"/>
      <c r="CY10" s="1057"/>
      <c r="CZ10" s="1057"/>
      <c r="DA10" s="1057"/>
      <c r="DB10" s="1057"/>
      <c r="DC10" s="1057"/>
      <c r="DD10" s="1057"/>
      <c r="DE10" s="1057"/>
      <c r="DF10" s="1057"/>
      <c r="DG10" s="1057"/>
      <c r="DH10" s="1057"/>
      <c r="DI10" s="1057"/>
      <c r="DJ10" s="1057"/>
      <c r="DK10" s="1057"/>
      <c r="DL10" s="1057"/>
      <c r="DM10" s="1057"/>
      <c r="DN10" s="1057"/>
      <c r="DO10" s="1057"/>
      <c r="DP10" s="1057"/>
      <c r="DQ10" s="1057"/>
      <c r="DR10" s="1057"/>
      <c r="DS10" s="1057"/>
      <c r="DT10" s="1057"/>
      <c r="DU10" s="1057"/>
      <c r="DV10" s="1057"/>
      <c r="DW10" s="1057"/>
      <c r="DX10" s="1057"/>
      <c r="DY10" s="1057"/>
      <c r="DZ10" s="1057"/>
      <c r="EA10" s="1057"/>
      <c r="EB10" s="1057"/>
      <c r="EC10" s="1057"/>
      <c r="ED10" s="1057"/>
      <c r="EE10" s="1057"/>
      <c r="EF10" s="1057"/>
      <c r="EG10" s="1057"/>
      <c r="EH10" s="1057"/>
      <c r="EI10" s="1057"/>
      <c r="EJ10" s="1057"/>
      <c r="EK10" s="1057"/>
      <c r="EL10" s="1057"/>
      <c r="EM10" s="1057"/>
      <c r="EN10" s="1057"/>
      <c r="EO10" s="1057"/>
      <c r="EP10" s="1057"/>
      <c r="EQ10" s="1057"/>
      <c r="ER10" s="1057"/>
      <c r="ES10" s="1026"/>
      <c r="ET10" s="1026"/>
      <c r="EU10" s="1026"/>
      <c r="EV10" s="1026"/>
      <c r="EW10" s="1026"/>
      <c r="EX10" s="1026"/>
      <c r="EY10" s="1026"/>
      <c r="EZ10" s="1026"/>
    </row>
    <row r="11" spans="1:156" s="11" customFormat="1" ht="15.75" customHeight="1" x14ac:dyDescent="0.2">
      <c r="A11" s="12" t="s">
        <v>24</v>
      </c>
      <c r="B11" s="865" t="s">
        <v>25</v>
      </c>
      <c r="C11" s="866" t="s">
        <v>26</v>
      </c>
      <c r="D11" s="860"/>
      <c r="E11" s="860"/>
      <c r="F11" s="864">
        <f>SUM(D11:E11)</f>
        <v>0</v>
      </c>
      <c r="G11" s="1032"/>
      <c r="H11" s="1066"/>
      <c r="I11" s="1067"/>
      <c r="J11" s="1068"/>
      <c r="K11" s="1056"/>
      <c r="L11" s="1056"/>
      <c r="M11" s="1056"/>
      <c r="N11" s="1056"/>
      <c r="O11" s="1056"/>
      <c r="P11" s="1056"/>
      <c r="Q11" s="1057"/>
      <c r="R11" s="1057"/>
      <c r="S11" s="1057"/>
      <c r="T11" s="1057"/>
      <c r="U11" s="1057"/>
      <c r="V11" s="1057"/>
      <c r="W11" s="1057"/>
      <c r="X11" s="1057"/>
      <c r="Y11" s="1057"/>
      <c r="Z11" s="1057"/>
      <c r="AA11" s="1057"/>
      <c r="AB11" s="1057"/>
      <c r="AC11" s="1057"/>
      <c r="AD11" s="1057"/>
      <c r="AE11" s="1057"/>
      <c r="AF11" s="1057"/>
      <c r="AG11" s="1057"/>
      <c r="AH11" s="1057"/>
      <c r="AI11" s="1057"/>
      <c r="AJ11" s="1057"/>
      <c r="AK11" s="1057"/>
      <c r="AL11" s="1057"/>
      <c r="AM11" s="1057"/>
      <c r="AN11" s="1057"/>
      <c r="AO11" s="1057"/>
      <c r="AP11" s="1057"/>
      <c r="AQ11" s="1057"/>
      <c r="AR11" s="1057"/>
      <c r="AS11" s="1057"/>
      <c r="AT11" s="1057"/>
      <c r="AU11" s="1057"/>
      <c r="AV11" s="1057"/>
      <c r="AW11" s="1057"/>
      <c r="AX11" s="1057"/>
      <c r="AY11" s="1057"/>
      <c r="AZ11" s="1057"/>
      <c r="BA11" s="1057"/>
      <c r="BB11" s="1057"/>
      <c r="BC11" s="1057"/>
      <c r="BD11" s="1057"/>
      <c r="BE11" s="1057"/>
      <c r="BF11" s="1057"/>
      <c r="BG11" s="1057"/>
      <c r="BH11" s="1057"/>
      <c r="BI11" s="1057"/>
      <c r="BJ11" s="1057"/>
      <c r="BK11" s="1057"/>
      <c r="BL11" s="1057"/>
      <c r="BM11" s="1057"/>
      <c r="BN11" s="1057"/>
      <c r="BO11" s="1057"/>
      <c r="BP11" s="1057"/>
      <c r="BQ11" s="1057"/>
      <c r="BR11" s="1057"/>
      <c r="BS11" s="1057"/>
      <c r="BT11" s="1057"/>
      <c r="BU11" s="1057"/>
      <c r="BV11" s="1057"/>
      <c r="BW11" s="1057"/>
      <c r="BX11" s="1057"/>
      <c r="BY11" s="1057"/>
      <c r="BZ11" s="1057"/>
      <c r="CA11" s="1057"/>
      <c r="CB11" s="1057"/>
      <c r="CC11" s="1057"/>
      <c r="CD11" s="1057"/>
      <c r="CE11" s="1057"/>
      <c r="CF11" s="1057"/>
      <c r="CG11" s="1057"/>
      <c r="CH11" s="1057"/>
      <c r="CI11" s="1057"/>
      <c r="CJ11" s="1057"/>
      <c r="CK11" s="1057"/>
      <c r="CL11" s="1057"/>
      <c r="CM11" s="1057"/>
      <c r="CN11" s="1057"/>
      <c r="CO11" s="1057"/>
      <c r="CP11" s="1057"/>
      <c r="CQ11" s="1057"/>
      <c r="CR11" s="1057"/>
      <c r="CS11" s="1057"/>
      <c r="CT11" s="1057"/>
      <c r="CU11" s="1057"/>
      <c r="CV11" s="1057"/>
      <c r="CW11" s="1057"/>
      <c r="CX11" s="1057"/>
      <c r="CY11" s="1057"/>
      <c r="CZ11" s="1057"/>
      <c r="DA11" s="1057"/>
      <c r="DB11" s="1057"/>
      <c r="DC11" s="1057"/>
      <c r="DD11" s="1057"/>
      <c r="DE11" s="1057"/>
      <c r="DF11" s="1057"/>
      <c r="DG11" s="1057"/>
      <c r="DH11" s="1057"/>
      <c r="DI11" s="1057"/>
      <c r="DJ11" s="1057"/>
      <c r="DK11" s="1057"/>
      <c r="DL11" s="1057"/>
      <c r="DM11" s="1057"/>
      <c r="DN11" s="1057"/>
      <c r="DO11" s="1057"/>
      <c r="DP11" s="1057"/>
      <c r="DQ11" s="1057"/>
      <c r="DR11" s="1057"/>
      <c r="DS11" s="1057"/>
      <c r="DT11" s="1057"/>
      <c r="DU11" s="1057"/>
      <c r="DV11" s="1057"/>
      <c r="DW11" s="1057"/>
      <c r="DX11" s="1057"/>
      <c r="DY11" s="1057"/>
      <c r="DZ11" s="1057"/>
      <c r="EA11" s="1057"/>
      <c r="EB11" s="1057"/>
      <c r="EC11" s="1057"/>
      <c r="ED11" s="1057"/>
      <c r="EE11" s="1057"/>
      <c r="EF11" s="1057"/>
      <c r="EG11" s="1057"/>
      <c r="EH11" s="1057"/>
      <c r="EI11" s="1057"/>
      <c r="EJ11" s="1057"/>
      <c r="EK11" s="1057"/>
      <c r="EL11" s="1057"/>
      <c r="EM11" s="1057"/>
      <c r="EN11" s="1057"/>
      <c r="EO11" s="1057"/>
      <c r="EP11" s="1057"/>
      <c r="EQ11" s="1057"/>
      <c r="ER11" s="1057"/>
      <c r="ES11" s="1026"/>
      <c r="ET11" s="1026"/>
      <c r="EU11" s="1026"/>
      <c r="EV11" s="1026"/>
      <c r="EW11" s="1026"/>
      <c r="EX11" s="1026"/>
      <c r="EY11" s="1026"/>
      <c r="EZ11" s="1026"/>
    </row>
    <row r="12" spans="1:156" s="11" customFormat="1" ht="15.75" customHeight="1" x14ac:dyDescent="0.2">
      <c r="A12" s="15" t="s">
        <v>27</v>
      </c>
      <c r="B12" s="16" t="s">
        <v>28</v>
      </c>
      <c r="C12" s="17" t="s">
        <v>29</v>
      </c>
      <c r="D12" s="867">
        <f t="shared" ref="D12:E12" si="0">+D6+D7+D8+D9+D10+D11</f>
        <v>159148958</v>
      </c>
      <c r="E12" s="868">
        <f t="shared" si="0"/>
        <v>172095585</v>
      </c>
      <c r="F12" s="869">
        <f>+F6+F7+F8+F9+F10+F11</f>
        <v>138854609</v>
      </c>
      <c r="G12" s="1033"/>
      <c r="H12" s="1066"/>
      <c r="I12" s="1033"/>
      <c r="J12" s="1068"/>
      <c r="K12" s="1056"/>
      <c r="L12" s="362"/>
      <c r="M12" s="362"/>
      <c r="N12" s="362"/>
      <c r="O12" s="1056"/>
      <c r="P12" s="1056"/>
      <c r="Q12" s="1057"/>
      <c r="R12" s="1057"/>
      <c r="S12" s="1057"/>
      <c r="T12" s="1057"/>
      <c r="U12" s="1057"/>
      <c r="V12" s="1057"/>
      <c r="W12" s="1057"/>
      <c r="X12" s="1057"/>
      <c r="Y12" s="1057"/>
      <c r="Z12" s="1057"/>
      <c r="AA12" s="1057"/>
      <c r="AB12" s="1057"/>
      <c r="AC12" s="1057"/>
      <c r="AD12" s="1057"/>
      <c r="AE12" s="1057"/>
      <c r="AF12" s="1057"/>
      <c r="AG12" s="1057"/>
      <c r="AH12" s="1057"/>
      <c r="AI12" s="1057"/>
      <c r="AJ12" s="1057"/>
      <c r="AK12" s="1057"/>
      <c r="AL12" s="1057"/>
      <c r="AM12" s="1057"/>
      <c r="AN12" s="1057"/>
      <c r="AO12" s="1057"/>
      <c r="AP12" s="1057"/>
      <c r="AQ12" s="1057"/>
      <c r="AR12" s="1057"/>
      <c r="AS12" s="1057"/>
      <c r="AT12" s="1057"/>
      <c r="AU12" s="1057"/>
      <c r="AV12" s="1057"/>
      <c r="AW12" s="1057"/>
      <c r="AX12" s="1057"/>
      <c r="AY12" s="1057"/>
      <c r="AZ12" s="1057"/>
      <c r="BA12" s="1057"/>
      <c r="BB12" s="1057"/>
      <c r="BC12" s="1057"/>
      <c r="BD12" s="1057"/>
      <c r="BE12" s="1057"/>
      <c r="BF12" s="1057"/>
      <c r="BG12" s="1057"/>
      <c r="BH12" s="1057"/>
      <c r="BI12" s="1057"/>
      <c r="BJ12" s="1057"/>
      <c r="BK12" s="1057"/>
      <c r="BL12" s="1057"/>
      <c r="BM12" s="1057"/>
      <c r="BN12" s="1057"/>
      <c r="BO12" s="1057"/>
      <c r="BP12" s="1057"/>
      <c r="BQ12" s="1057"/>
      <c r="BR12" s="1057"/>
      <c r="BS12" s="1057"/>
      <c r="BT12" s="1057"/>
      <c r="BU12" s="1057"/>
      <c r="BV12" s="1057"/>
      <c r="BW12" s="1057"/>
      <c r="BX12" s="1057"/>
      <c r="BY12" s="1057"/>
      <c r="BZ12" s="1057"/>
      <c r="CA12" s="1057"/>
      <c r="CB12" s="1057"/>
      <c r="CC12" s="1057"/>
      <c r="CD12" s="1057"/>
      <c r="CE12" s="1057"/>
      <c r="CF12" s="1057"/>
      <c r="CG12" s="1057"/>
      <c r="CH12" s="1057"/>
      <c r="CI12" s="1057"/>
      <c r="CJ12" s="1057"/>
      <c r="CK12" s="1057"/>
      <c r="CL12" s="1057"/>
      <c r="CM12" s="1057"/>
      <c r="CN12" s="1057"/>
      <c r="CO12" s="1057"/>
      <c r="CP12" s="1057"/>
      <c r="CQ12" s="1057"/>
      <c r="CR12" s="1057"/>
      <c r="CS12" s="1057"/>
      <c r="CT12" s="1057"/>
      <c r="CU12" s="1057"/>
      <c r="CV12" s="1057"/>
      <c r="CW12" s="1057"/>
      <c r="CX12" s="1057"/>
      <c r="CY12" s="1057"/>
      <c r="CZ12" s="1057"/>
      <c r="DA12" s="1057"/>
      <c r="DB12" s="1057"/>
      <c r="DC12" s="1057"/>
      <c r="DD12" s="1057"/>
      <c r="DE12" s="1057"/>
      <c r="DF12" s="1057"/>
      <c r="DG12" s="1057"/>
      <c r="DH12" s="1057"/>
      <c r="DI12" s="1057"/>
      <c r="DJ12" s="1057"/>
      <c r="DK12" s="1057"/>
      <c r="DL12" s="1057"/>
      <c r="DM12" s="1057"/>
      <c r="DN12" s="1057"/>
      <c r="DO12" s="1057"/>
      <c r="DP12" s="1057"/>
      <c r="DQ12" s="1057"/>
      <c r="DR12" s="1057"/>
      <c r="DS12" s="1057"/>
      <c r="DT12" s="1057"/>
      <c r="DU12" s="1057"/>
      <c r="DV12" s="1057"/>
      <c r="DW12" s="1057"/>
      <c r="DX12" s="1057"/>
      <c r="DY12" s="1057"/>
      <c r="DZ12" s="1057"/>
      <c r="EA12" s="1057"/>
      <c r="EB12" s="1057"/>
      <c r="EC12" s="1057"/>
      <c r="ED12" s="1057"/>
      <c r="EE12" s="1057"/>
      <c r="EF12" s="1057"/>
      <c r="EG12" s="1057"/>
      <c r="EH12" s="1057"/>
      <c r="EI12" s="1057"/>
      <c r="EJ12" s="1057"/>
      <c r="EK12" s="1057"/>
      <c r="EL12" s="1057"/>
      <c r="EM12" s="1057"/>
      <c r="EN12" s="1057"/>
      <c r="EO12" s="1057"/>
      <c r="EP12" s="1057"/>
      <c r="EQ12" s="1057"/>
      <c r="ER12" s="1057"/>
      <c r="ES12" s="1026"/>
      <c r="ET12" s="1026"/>
      <c r="EU12" s="1026"/>
      <c r="EV12" s="1026"/>
      <c r="EW12" s="1026"/>
      <c r="EX12" s="1026"/>
      <c r="EY12" s="1026"/>
      <c r="EZ12" s="1026"/>
    </row>
    <row r="13" spans="1:156" s="11" customFormat="1" ht="15.75" customHeight="1" x14ac:dyDescent="0.2">
      <c r="A13" s="12" t="s">
        <v>30</v>
      </c>
      <c r="B13" s="865" t="s">
        <v>31</v>
      </c>
      <c r="C13" s="866" t="s">
        <v>32</v>
      </c>
      <c r="D13" s="860"/>
      <c r="E13" s="860"/>
      <c r="F13" s="870">
        <f>SUM(D13:E13)</f>
        <v>0</v>
      </c>
      <c r="G13" s="1032"/>
      <c r="H13" s="1066"/>
      <c r="I13" s="1067"/>
      <c r="J13" s="1068"/>
      <c r="K13" s="1056"/>
      <c r="L13" s="1056"/>
      <c r="M13" s="1056"/>
      <c r="N13" s="1056"/>
      <c r="O13" s="1056"/>
      <c r="P13" s="1056"/>
      <c r="Q13" s="1057"/>
      <c r="R13" s="1057"/>
      <c r="S13" s="1057"/>
      <c r="T13" s="1057"/>
      <c r="U13" s="1057"/>
      <c r="V13" s="1056"/>
      <c r="W13" s="1057"/>
      <c r="X13" s="1057"/>
      <c r="Y13" s="1057"/>
      <c r="Z13" s="1057"/>
      <c r="AA13" s="1057"/>
      <c r="AB13" s="1057"/>
      <c r="AC13" s="1057"/>
      <c r="AD13" s="1057"/>
      <c r="AE13" s="1057"/>
      <c r="AF13" s="1057"/>
      <c r="AG13" s="1057"/>
      <c r="AH13" s="1057"/>
      <c r="AI13" s="1057"/>
      <c r="AJ13" s="1057"/>
      <c r="AK13" s="1057"/>
      <c r="AL13" s="1057"/>
      <c r="AM13" s="1057"/>
      <c r="AN13" s="1057"/>
      <c r="AO13" s="1057"/>
      <c r="AP13" s="1057"/>
      <c r="AQ13" s="1057"/>
      <c r="AR13" s="1057"/>
      <c r="AS13" s="1057"/>
      <c r="AT13" s="1057"/>
      <c r="AU13" s="1057"/>
      <c r="AV13" s="1057"/>
      <c r="AW13" s="1057"/>
      <c r="AX13" s="1057"/>
      <c r="AY13" s="1057"/>
      <c r="AZ13" s="1057"/>
      <c r="BA13" s="1057"/>
      <c r="BB13" s="1057"/>
      <c r="BC13" s="1057"/>
      <c r="BD13" s="1057"/>
      <c r="BE13" s="1057"/>
      <c r="BF13" s="1057"/>
      <c r="BG13" s="1057"/>
      <c r="BH13" s="1057"/>
      <c r="BI13" s="1057"/>
      <c r="BJ13" s="1057"/>
      <c r="BK13" s="1057"/>
      <c r="BL13" s="1057"/>
      <c r="BM13" s="1057"/>
      <c r="BN13" s="1057"/>
      <c r="BO13" s="1057"/>
      <c r="BP13" s="1057"/>
      <c r="BQ13" s="1057"/>
      <c r="BR13" s="1057"/>
      <c r="BS13" s="1057"/>
      <c r="BT13" s="1057"/>
      <c r="BU13" s="1057"/>
      <c r="BV13" s="1057"/>
      <c r="BW13" s="1057"/>
      <c r="BX13" s="1057"/>
      <c r="BY13" s="1057"/>
      <c r="BZ13" s="1057"/>
      <c r="CA13" s="1057"/>
      <c r="CB13" s="1057"/>
      <c r="CC13" s="1057"/>
      <c r="CD13" s="1057"/>
      <c r="CE13" s="1057"/>
      <c r="CF13" s="1057"/>
      <c r="CG13" s="1057"/>
      <c r="CH13" s="1057"/>
      <c r="CI13" s="1057"/>
      <c r="CJ13" s="1057"/>
      <c r="CK13" s="1057"/>
      <c r="CL13" s="1057"/>
      <c r="CM13" s="1057"/>
      <c r="CN13" s="1057"/>
      <c r="CO13" s="1057"/>
      <c r="CP13" s="1057"/>
      <c r="CQ13" s="1057"/>
      <c r="CR13" s="1057"/>
      <c r="CS13" s="1057"/>
      <c r="CT13" s="1057"/>
      <c r="CU13" s="1057"/>
      <c r="CV13" s="1057"/>
      <c r="CW13" s="1057"/>
      <c r="CX13" s="1057"/>
      <c r="CY13" s="1057"/>
      <c r="CZ13" s="1057"/>
      <c r="DA13" s="1057"/>
      <c r="DB13" s="1057"/>
      <c r="DC13" s="1057"/>
      <c r="DD13" s="1057"/>
      <c r="DE13" s="1057"/>
      <c r="DF13" s="1057"/>
      <c r="DG13" s="1057"/>
      <c r="DH13" s="1057"/>
      <c r="DI13" s="1057"/>
      <c r="DJ13" s="1057"/>
      <c r="DK13" s="1057"/>
      <c r="DL13" s="1057"/>
      <c r="DM13" s="1057"/>
      <c r="DN13" s="1057"/>
      <c r="DO13" s="1057"/>
      <c r="DP13" s="1057"/>
      <c r="DQ13" s="1057"/>
      <c r="DR13" s="1057"/>
      <c r="DS13" s="1057"/>
      <c r="DT13" s="1057"/>
      <c r="DU13" s="1057"/>
      <c r="DV13" s="1057"/>
      <c r="DW13" s="1057"/>
      <c r="DX13" s="1057"/>
      <c r="DY13" s="1057"/>
      <c r="DZ13" s="1057"/>
      <c r="EA13" s="1057"/>
      <c r="EB13" s="1057"/>
      <c r="EC13" s="1057"/>
      <c r="ED13" s="1057"/>
      <c r="EE13" s="1057"/>
      <c r="EF13" s="1057"/>
      <c r="EG13" s="1057"/>
      <c r="EH13" s="1057"/>
      <c r="EI13" s="1057"/>
      <c r="EJ13" s="1057"/>
      <c r="EK13" s="1057"/>
      <c r="EL13" s="1057"/>
      <c r="EM13" s="1057"/>
      <c r="EN13" s="1057"/>
      <c r="EO13" s="1057"/>
      <c r="EP13" s="1057"/>
      <c r="EQ13" s="1057"/>
      <c r="ER13" s="1057"/>
      <c r="ES13" s="1026"/>
      <c r="ET13" s="1026"/>
      <c r="EU13" s="1026"/>
      <c r="EV13" s="1026"/>
      <c r="EW13" s="1026"/>
      <c r="EX13" s="1026"/>
      <c r="EY13" s="1026"/>
      <c r="EZ13" s="1026"/>
    </row>
    <row r="14" spans="1:156" s="11" customFormat="1" ht="15.75" customHeight="1" x14ac:dyDescent="0.2">
      <c r="A14" s="8" t="s">
        <v>33</v>
      </c>
      <c r="B14" s="865" t="s">
        <v>34</v>
      </c>
      <c r="C14" s="866" t="s">
        <v>35</v>
      </c>
      <c r="D14" s="871">
        <f>SUM(D15:D21)</f>
        <v>182470457</v>
      </c>
      <c r="E14" s="872">
        <f>SUM(E15:E21)</f>
        <v>346824995</v>
      </c>
      <c r="F14" s="1051">
        <f>SUM(F15:F21)</f>
        <v>335008425</v>
      </c>
      <c r="G14" s="1032"/>
      <c r="H14" s="1066"/>
      <c r="I14" s="1032"/>
      <c r="J14" s="1068"/>
      <c r="K14" s="1057"/>
      <c r="L14" s="1056"/>
      <c r="M14" s="1057"/>
      <c r="N14" s="1057"/>
      <c r="O14" s="1057"/>
      <c r="P14" s="362"/>
      <c r="Q14" s="362"/>
      <c r="R14" s="1057"/>
      <c r="S14" s="362"/>
      <c r="T14" s="362"/>
      <c r="U14" s="362"/>
      <c r="V14" s="1056"/>
      <c r="W14" s="1057"/>
      <c r="X14" s="1057"/>
      <c r="Y14" s="1057"/>
      <c r="Z14" s="1057"/>
      <c r="AA14" s="1057"/>
      <c r="AB14" s="1057"/>
      <c r="AC14" s="1057"/>
      <c r="AD14" s="1057"/>
      <c r="AE14" s="1057"/>
      <c r="AF14" s="1057"/>
      <c r="AG14" s="1057"/>
      <c r="AH14" s="1057"/>
      <c r="AI14" s="1057"/>
      <c r="AJ14" s="1057"/>
      <c r="AK14" s="1057"/>
      <c r="AL14" s="1057"/>
      <c r="AM14" s="1057"/>
      <c r="AN14" s="1057"/>
      <c r="AO14" s="1057"/>
      <c r="AP14" s="1057"/>
      <c r="AQ14" s="1057"/>
      <c r="AR14" s="1057"/>
      <c r="AS14" s="1057"/>
      <c r="AT14" s="1057"/>
      <c r="AU14" s="1057"/>
      <c r="AV14" s="1057"/>
      <c r="AW14" s="1057"/>
      <c r="AX14" s="1057"/>
      <c r="AY14" s="1057"/>
      <c r="AZ14" s="1057"/>
      <c r="BA14" s="1057"/>
      <c r="BB14" s="1057"/>
      <c r="BC14" s="1057"/>
      <c r="BD14" s="1057"/>
      <c r="BE14" s="1057"/>
      <c r="BF14" s="1057"/>
      <c r="BG14" s="1057"/>
      <c r="BH14" s="1057"/>
      <c r="BI14" s="1057"/>
      <c r="BJ14" s="1057"/>
      <c r="BK14" s="1057"/>
      <c r="BL14" s="1057"/>
      <c r="BM14" s="1057"/>
      <c r="BN14" s="1057"/>
      <c r="BO14" s="1057"/>
      <c r="BP14" s="1057"/>
      <c r="BQ14" s="1057"/>
      <c r="BR14" s="1057"/>
      <c r="BS14" s="1057"/>
      <c r="BT14" s="1057"/>
      <c r="BU14" s="1057"/>
      <c r="BV14" s="1057"/>
      <c r="BW14" s="1057"/>
      <c r="BX14" s="1057"/>
      <c r="BY14" s="1057"/>
      <c r="BZ14" s="1057"/>
      <c r="CA14" s="1057"/>
      <c r="CB14" s="1057"/>
      <c r="CC14" s="1057"/>
      <c r="CD14" s="1057"/>
      <c r="CE14" s="1057"/>
      <c r="CF14" s="1057"/>
      <c r="CG14" s="1057"/>
      <c r="CH14" s="1057"/>
      <c r="CI14" s="1057"/>
      <c r="CJ14" s="1057"/>
      <c r="CK14" s="1057"/>
      <c r="CL14" s="1057"/>
      <c r="CM14" s="1057"/>
      <c r="CN14" s="1057"/>
      <c r="CO14" s="1057"/>
      <c r="CP14" s="1057"/>
      <c r="CQ14" s="1057"/>
      <c r="CR14" s="1057"/>
      <c r="CS14" s="1057"/>
      <c r="CT14" s="1057"/>
      <c r="CU14" s="1057"/>
      <c r="CV14" s="1057"/>
      <c r="CW14" s="1057"/>
      <c r="CX14" s="1057"/>
      <c r="CY14" s="1057"/>
      <c r="CZ14" s="1057"/>
      <c r="DA14" s="1057"/>
      <c r="DB14" s="1057"/>
      <c r="DC14" s="1057"/>
      <c r="DD14" s="1057"/>
      <c r="DE14" s="1057"/>
      <c r="DF14" s="1057"/>
      <c r="DG14" s="1057"/>
      <c r="DH14" s="1057"/>
      <c r="DI14" s="1057"/>
      <c r="DJ14" s="1057"/>
      <c r="DK14" s="1057"/>
      <c r="DL14" s="1057"/>
      <c r="DM14" s="1057"/>
      <c r="DN14" s="1057"/>
      <c r="DO14" s="1057"/>
      <c r="DP14" s="1057"/>
      <c r="DQ14" s="1057"/>
      <c r="DR14" s="1057"/>
      <c r="DS14" s="1057"/>
      <c r="DT14" s="1057"/>
      <c r="DU14" s="1057"/>
      <c r="DV14" s="1057"/>
      <c r="DW14" s="1057"/>
      <c r="DX14" s="1057"/>
      <c r="DY14" s="1057"/>
      <c r="DZ14" s="1057"/>
      <c r="EA14" s="1057"/>
      <c r="EB14" s="1057"/>
      <c r="EC14" s="1057"/>
      <c r="ED14" s="1057"/>
      <c r="EE14" s="1057"/>
      <c r="EF14" s="1057"/>
      <c r="EG14" s="1057"/>
      <c r="EH14" s="1057"/>
      <c r="EI14" s="1057"/>
      <c r="EJ14" s="1057"/>
      <c r="EK14" s="1057"/>
      <c r="EL14" s="1057"/>
      <c r="EM14" s="1057"/>
      <c r="EN14" s="1057"/>
      <c r="EO14" s="1057"/>
      <c r="EP14" s="1057"/>
      <c r="EQ14" s="1057"/>
      <c r="ER14" s="1057"/>
      <c r="ES14" s="1026"/>
      <c r="ET14" s="1026"/>
      <c r="EU14" s="1026"/>
      <c r="EV14" s="1026"/>
      <c r="EW14" s="1026"/>
      <c r="EX14" s="1026"/>
      <c r="EY14" s="1026"/>
      <c r="EZ14" s="1026"/>
    </row>
    <row r="15" spans="1:156" s="11" customFormat="1" ht="24" customHeight="1" x14ac:dyDescent="0.2">
      <c r="A15" s="12" t="s">
        <v>36</v>
      </c>
      <c r="B15" s="873" t="s">
        <v>749</v>
      </c>
      <c r="C15" s="866" t="s">
        <v>35</v>
      </c>
      <c r="D15" s="860"/>
      <c r="E15" s="860">
        <v>206148262</v>
      </c>
      <c r="F15" s="1052">
        <v>206147888</v>
      </c>
      <c r="G15" s="1034"/>
      <c r="H15" s="1066"/>
      <c r="I15" s="1067"/>
      <c r="J15" s="1068"/>
      <c r="K15" s="1056"/>
      <c r="L15" s="1056"/>
      <c r="M15" s="1056"/>
      <c r="N15" s="1056"/>
      <c r="O15" s="362"/>
      <c r="P15" s="1056"/>
      <c r="Q15" s="1057"/>
      <c r="R15" s="1056"/>
      <c r="S15" s="1057"/>
      <c r="T15" s="1057"/>
      <c r="U15" s="1057"/>
      <c r="V15" s="1070"/>
      <c r="W15" s="1057"/>
      <c r="X15" s="1057"/>
      <c r="Y15" s="1057"/>
      <c r="Z15" s="1057"/>
      <c r="AA15" s="1057"/>
      <c r="AB15" s="1057"/>
      <c r="AC15" s="1057"/>
      <c r="AD15" s="1057"/>
      <c r="AE15" s="1057"/>
      <c r="AF15" s="1057"/>
      <c r="AG15" s="1057"/>
      <c r="AH15" s="1057"/>
      <c r="AI15" s="1057"/>
      <c r="AJ15" s="1057"/>
      <c r="AK15" s="1057"/>
      <c r="AL15" s="1057"/>
      <c r="AM15" s="1057"/>
      <c r="AN15" s="1057"/>
      <c r="AO15" s="1057"/>
      <c r="AP15" s="1057"/>
      <c r="AQ15" s="1057"/>
      <c r="AR15" s="1057"/>
      <c r="AS15" s="1057"/>
      <c r="AT15" s="1057"/>
      <c r="AU15" s="1057"/>
      <c r="AV15" s="1057"/>
      <c r="AW15" s="1057"/>
      <c r="AX15" s="1057"/>
      <c r="AY15" s="1057"/>
      <c r="AZ15" s="1057"/>
      <c r="BA15" s="1057"/>
      <c r="BB15" s="1057"/>
      <c r="BC15" s="1057"/>
      <c r="BD15" s="1057"/>
      <c r="BE15" s="1057"/>
      <c r="BF15" s="1057"/>
      <c r="BG15" s="1057"/>
      <c r="BH15" s="1057"/>
      <c r="BI15" s="1057"/>
      <c r="BJ15" s="1057"/>
      <c r="BK15" s="1057"/>
      <c r="BL15" s="1057"/>
      <c r="BM15" s="1057"/>
      <c r="BN15" s="1057"/>
      <c r="BO15" s="1057"/>
      <c r="BP15" s="1057"/>
      <c r="BQ15" s="1057"/>
      <c r="BR15" s="1057"/>
      <c r="BS15" s="1057"/>
      <c r="BT15" s="1057"/>
      <c r="BU15" s="1057"/>
      <c r="BV15" s="1057"/>
      <c r="BW15" s="1057"/>
      <c r="BX15" s="1057"/>
      <c r="BY15" s="1057"/>
      <c r="BZ15" s="1057"/>
      <c r="CA15" s="1057"/>
      <c r="CB15" s="1057"/>
      <c r="CC15" s="1057"/>
      <c r="CD15" s="1057"/>
      <c r="CE15" s="1057"/>
      <c r="CF15" s="1057"/>
      <c r="CG15" s="1057"/>
      <c r="CH15" s="1057"/>
      <c r="CI15" s="1057"/>
      <c r="CJ15" s="1057"/>
      <c r="CK15" s="1057"/>
      <c r="CL15" s="1057"/>
      <c r="CM15" s="1057"/>
      <c r="CN15" s="1057"/>
      <c r="CO15" s="1057"/>
      <c r="CP15" s="1057"/>
      <c r="CQ15" s="1057"/>
      <c r="CR15" s="1057"/>
      <c r="CS15" s="1057"/>
      <c r="CT15" s="1057"/>
      <c r="CU15" s="1057"/>
      <c r="CV15" s="1057"/>
      <c r="CW15" s="1057"/>
      <c r="CX15" s="1057"/>
      <c r="CY15" s="1057"/>
      <c r="CZ15" s="1057"/>
      <c r="DA15" s="1057"/>
      <c r="DB15" s="1057"/>
      <c r="DC15" s="1057"/>
      <c r="DD15" s="1057"/>
      <c r="DE15" s="1057"/>
      <c r="DF15" s="1057"/>
      <c r="DG15" s="1057"/>
      <c r="DH15" s="1057"/>
      <c r="DI15" s="1057"/>
      <c r="DJ15" s="1057"/>
      <c r="DK15" s="1057"/>
      <c r="DL15" s="1057"/>
      <c r="DM15" s="1057"/>
      <c r="DN15" s="1057"/>
      <c r="DO15" s="1057"/>
      <c r="DP15" s="1057"/>
      <c r="DQ15" s="1057"/>
      <c r="DR15" s="1057"/>
      <c r="DS15" s="1057"/>
      <c r="DT15" s="1057"/>
      <c r="DU15" s="1057"/>
      <c r="DV15" s="1057"/>
      <c r="DW15" s="1057"/>
      <c r="DX15" s="1057"/>
      <c r="DY15" s="1057"/>
      <c r="DZ15" s="1057"/>
      <c r="EA15" s="1057"/>
      <c r="EB15" s="1057"/>
      <c r="EC15" s="1057"/>
      <c r="ED15" s="1057"/>
      <c r="EE15" s="1057"/>
      <c r="EF15" s="1057"/>
      <c r="EG15" s="1057"/>
      <c r="EH15" s="1057"/>
      <c r="EI15" s="1057"/>
      <c r="EJ15" s="1057"/>
      <c r="EK15" s="1057"/>
      <c r="EL15" s="1057"/>
      <c r="EM15" s="1057"/>
      <c r="EN15" s="1057"/>
      <c r="EO15" s="1057"/>
      <c r="EP15" s="1057"/>
      <c r="EQ15" s="1057"/>
      <c r="ER15" s="1057"/>
      <c r="ES15" s="1026"/>
      <c r="ET15" s="1026"/>
      <c r="EU15" s="1026"/>
      <c r="EV15" s="1026"/>
      <c r="EW15" s="1026"/>
      <c r="EX15" s="1026"/>
      <c r="EY15" s="1026"/>
      <c r="EZ15" s="1026"/>
    </row>
    <row r="16" spans="1:156" s="11" customFormat="1" ht="24.75" customHeight="1" x14ac:dyDescent="0.2">
      <c r="A16" s="12" t="s">
        <v>37</v>
      </c>
      <c r="B16" s="874" t="s">
        <v>748</v>
      </c>
      <c r="C16" s="866" t="s">
        <v>35</v>
      </c>
      <c r="D16" s="860"/>
      <c r="E16" s="860"/>
      <c r="F16" s="1052"/>
      <c r="G16" s="1034"/>
      <c r="H16" s="1066"/>
      <c r="I16" s="1067"/>
      <c r="J16" s="1068"/>
      <c r="K16" s="1056"/>
      <c r="L16" s="1056"/>
      <c r="M16" s="1056"/>
      <c r="N16" s="1056"/>
      <c r="O16" s="1056"/>
      <c r="P16" s="1056"/>
      <c r="Q16" s="1057"/>
      <c r="R16" s="1057"/>
      <c r="S16" s="1057"/>
      <c r="T16" s="1057"/>
      <c r="U16" s="1057"/>
      <c r="V16" s="362"/>
      <c r="W16" s="362"/>
      <c r="X16" s="362"/>
      <c r="Y16" s="362"/>
      <c r="Z16" s="362"/>
      <c r="AA16" s="362"/>
      <c r="AB16" s="362"/>
      <c r="AC16" s="362"/>
      <c r="AD16" s="362"/>
      <c r="AE16" s="1057"/>
      <c r="AF16" s="1057"/>
      <c r="AG16" s="1057"/>
      <c r="AH16" s="1057"/>
      <c r="AI16" s="1057"/>
      <c r="AJ16" s="1057"/>
      <c r="AK16" s="1057"/>
      <c r="AL16" s="1057"/>
      <c r="AM16" s="1057"/>
      <c r="AN16" s="1057"/>
      <c r="AO16" s="1057"/>
      <c r="AP16" s="1057"/>
      <c r="AQ16" s="1057"/>
      <c r="AR16" s="1057"/>
      <c r="AS16" s="1057"/>
      <c r="AT16" s="1057"/>
      <c r="AU16" s="1057"/>
      <c r="AV16" s="1057"/>
      <c r="AW16" s="1057"/>
      <c r="AX16" s="1057"/>
      <c r="AY16" s="1057"/>
      <c r="AZ16" s="1057"/>
      <c r="BA16" s="1057"/>
      <c r="BB16" s="1057"/>
      <c r="BC16" s="1057"/>
      <c r="BD16" s="1057"/>
      <c r="BE16" s="1057"/>
      <c r="BF16" s="1057"/>
      <c r="BG16" s="1057"/>
      <c r="BH16" s="1057"/>
      <c r="BI16" s="1057"/>
      <c r="BJ16" s="1057"/>
      <c r="BK16" s="1057"/>
      <c r="BL16" s="1057"/>
      <c r="BM16" s="1057"/>
      <c r="BN16" s="1057"/>
      <c r="BO16" s="1057"/>
      <c r="BP16" s="1057"/>
      <c r="BQ16" s="1057"/>
      <c r="BR16" s="1057"/>
      <c r="BS16" s="1057"/>
      <c r="BT16" s="1057"/>
      <c r="BU16" s="1057"/>
      <c r="BV16" s="1057"/>
      <c r="BW16" s="1057"/>
      <c r="BX16" s="1057"/>
      <c r="BY16" s="1057"/>
      <c r="BZ16" s="1057"/>
      <c r="CA16" s="1057"/>
      <c r="CB16" s="1057"/>
      <c r="CC16" s="1057"/>
      <c r="CD16" s="1057"/>
      <c r="CE16" s="1057"/>
      <c r="CF16" s="1057"/>
      <c r="CG16" s="1057"/>
      <c r="CH16" s="1057"/>
      <c r="CI16" s="1057"/>
      <c r="CJ16" s="1057"/>
      <c r="CK16" s="1057"/>
      <c r="CL16" s="1057"/>
      <c r="CM16" s="1057"/>
      <c r="CN16" s="1057"/>
      <c r="CO16" s="1057"/>
      <c r="CP16" s="1057"/>
      <c r="CQ16" s="1057"/>
      <c r="CR16" s="1057"/>
      <c r="CS16" s="1057"/>
      <c r="CT16" s="1057"/>
      <c r="CU16" s="1057"/>
      <c r="CV16" s="1057"/>
      <c r="CW16" s="1057"/>
      <c r="CX16" s="1057"/>
      <c r="CY16" s="1057"/>
      <c r="CZ16" s="1057"/>
      <c r="DA16" s="1057"/>
      <c r="DB16" s="1057"/>
      <c r="DC16" s="1057"/>
      <c r="DD16" s="1057"/>
      <c r="DE16" s="1057"/>
      <c r="DF16" s="1057"/>
      <c r="DG16" s="1057"/>
      <c r="DH16" s="1057"/>
      <c r="DI16" s="1057"/>
      <c r="DJ16" s="1057"/>
      <c r="DK16" s="1057"/>
      <c r="DL16" s="1057"/>
      <c r="DM16" s="1057"/>
      <c r="DN16" s="1057"/>
      <c r="DO16" s="1057"/>
      <c r="DP16" s="1057"/>
      <c r="DQ16" s="1057"/>
      <c r="DR16" s="1057"/>
      <c r="DS16" s="1057"/>
      <c r="DT16" s="1057"/>
      <c r="DU16" s="1057"/>
      <c r="DV16" s="1057"/>
      <c r="DW16" s="1057"/>
      <c r="DX16" s="1057"/>
      <c r="DY16" s="1057"/>
      <c r="DZ16" s="1057"/>
      <c r="EA16" s="1057"/>
      <c r="EB16" s="1057"/>
      <c r="EC16" s="1057"/>
      <c r="ED16" s="1057"/>
      <c r="EE16" s="1057"/>
      <c r="EF16" s="1057"/>
      <c r="EG16" s="1057"/>
      <c r="EH16" s="1057"/>
      <c r="EI16" s="1057"/>
      <c r="EJ16" s="1057"/>
      <c r="EK16" s="1057"/>
      <c r="EL16" s="1057"/>
      <c r="EM16" s="1057"/>
      <c r="EN16" s="1057"/>
      <c r="EO16" s="1057"/>
      <c r="EP16" s="1057"/>
      <c r="EQ16" s="1057"/>
      <c r="ER16" s="1057"/>
      <c r="ES16" s="1026"/>
      <c r="ET16" s="1026"/>
      <c r="EU16" s="1026"/>
      <c r="EV16" s="1026"/>
      <c r="EW16" s="1026"/>
      <c r="EX16" s="1026"/>
      <c r="EY16" s="1026"/>
      <c r="EZ16" s="1026"/>
    </row>
    <row r="17" spans="1:156" s="11" customFormat="1" ht="15.75" customHeight="1" x14ac:dyDescent="0.2">
      <c r="A17" s="8" t="s">
        <v>38</v>
      </c>
      <c r="B17" s="874" t="s">
        <v>39</v>
      </c>
      <c r="C17" s="866" t="s">
        <v>35</v>
      </c>
      <c r="D17" s="860"/>
      <c r="E17" s="860"/>
      <c r="F17" s="1052">
        <f>SUM(D17:E17)</f>
        <v>0</v>
      </c>
      <c r="G17" s="1034"/>
      <c r="H17" s="1066"/>
      <c r="I17" s="1067"/>
      <c r="J17" s="1068"/>
      <c r="K17" s="1056"/>
      <c r="L17" s="1056"/>
      <c r="M17" s="1056"/>
      <c r="N17" s="1056"/>
      <c r="O17" s="1056"/>
      <c r="P17" s="1056"/>
      <c r="Q17" s="1057"/>
      <c r="R17" s="1057"/>
      <c r="S17" s="1057"/>
      <c r="T17" s="1057"/>
      <c r="U17" s="1057"/>
      <c r="V17" s="362"/>
      <c r="W17" s="362"/>
      <c r="X17" s="362"/>
      <c r="Y17" s="362"/>
      <c r="Z17" s="362"/>
      <c r="AA17" s="362"/>
      <c r="AB17" s="362"/>
      <c r="AC17" s="1057"/>
      <c r="AD17" s="1057"/>
      <c r="AE17" s="1057"/>
      <c r="AF17" s="1057"/>
      <c r="AG17" s="1057"/>
      <c r="AH17" s="1057"/>
      <c r="AI17" s="1057"/>
      <c r="AJ17" s="1057"/>
      <c r="AK17" s="1057"/>
      <c r="AL17" s="1057"/>
      <c r="AM17" s="1057"/>
      <c r="AN17" s="1057"/>
      <c r="AO17" s="1057"/>
      <c r="AP17" s="1057"/>
      <c r="AQ17" s="1057"/>
      <c r="AR17" s="1057"/>
      <c r="AS17" s="1057"/>
      <c r="AT17" s="1057"/>
      <c r="AU17" s="1057"/>
      <c r="AV17" s="1057"/>
      <c r="AW17" s="1057"/>
      <c r="AX17" s="1057"/>
      <c r="AY17" s="1057"/>
      <c r="AZ17" s="1057"/>
      <c r="BA17" s="1057"/>
      <c r="BB17" s="1057"/>
      <c r="BC17" s="1057"/>
      <c r="BD17" s="1057"/>
      <c r="BE17" s="1057"/>
      <c r="BF17" s="1057"/>
      <c r="BG17" s="1057"/>
      <c r="BH17" s="1057"/>
      <c r="BI17" s="1057"/>
      <c r="BJ17" s="1057"/>
      <c r="BK17" s="1057"/>
      <c r="BL17" s="1057"/>
      <c r="BM17" s="1057"/>
      <c r="BN17" s="1057"/>
      <c r="BO17" s="1057"/>
      <c r="BP17" s="1057"/>
      <c r="BQ17" s="1057"/>
      <c r="BR17" s="1057"/>
      <c r="BS17" s="1057"/>
      <c r="BT17" s="1057"/>
      <c r="BU17" s="1057"/>
      <c r="BV17" s="1057"/>
      <c r="BW17" s="1057"/>
      <c r="BX17" s="1057"/>
      <c r="BY17" s="1057"/>
      <c r="BZ17" s="1057"/>
      <c r="CA17" s="1057"/>
      <c r="CB17" s="1057"/>
      <c r="CC17" s="1057"/>
      <c r="CD17" s="1057"/>
      <c r="CE17" s="1057"/>
      <c r="CF17" s="1057"/>
      <c r="CG17" s="1057"/>
      <c r="CH17" s="1057"/>
      <c r="CI17" s="1057"/>
      <c r="CJ17" s="1057"/>
      <c r="CK17" s="1057"/>
      <c r="CL17" s="1057"/>
      <c r="CM17" s="1057"/>
      <c r="CN17" s="1057"/>
      <c r="CO17" s="1057"/>
      <c r="CP17" s="1057"/>
      <c r="CQ17" s="1057"/>
      <c r="CR17" s="1057"/>
      <c r="CS17" s="1057"/>
      <c r="CT17" s="1057"/>
      <c r="CU17" s="1057"/>
      <c r="CV17" s="1057"/>
      <c r="CW17" s="1057"/>
      <c r="CX17" s="1057"/>
      <c r="CY17" s="1057"/>
      <c r="CZ17" s="1057"/>
      <c r="DA17" s="1057"/>
      <c r="DB17" s="1057"/>
      <c r="DC17" s="1057"/>
      <c r="DD17" s="1057"/>
      <c r="DE17" s="1057"/>
      <c r="DF17" s="1057"/>
      <c r="DG17" s="1057"/>
      <c r="DH17" s="1057"/>
      <c r="DI17" s="1057"/>
      <c r="DJ17" s="1057"/>
      <c r="DK17" s="1057"/>
      <c r="DL17" s="1057"/>
      <c r="DM17" s="1057"/>
      <c r="DN17" s="1057"/>
      <c r="DO17" s="1057"/>
      <c r="DP17" s="1057"/>
      <c r="DQ17" s="1057"/>
      <c r="DR17" s="1057"/>
      <c r="DS17" s="1057"/>
      <c r="DT17" s="1057"/>
      <c r="DU17" s="1057"/>
      <c r="DV17" s="1057"/>
      <c r="DW17" s="1057"/>
      <c r="DX17" s="1057"/>
      <c r="DY17" s="1057"/>
      <c r="DZ17" s="1057"/>
      <c r="EA17" s="1057"/>
      <c r="EB17" s="1057"/>
      <c r="EC17" s="1057"/>
      <c r="ED17" s="1057"/>
      <c r="EE17" s="1057"/>
      <c r="EF17" s="1057"/>
      <c r="EG17" s="1057"/>
      <c r="EH17" s="1057"/>
      <c r="EI17" s="1057"/>
      <c r="EJ17" s="1057"/>
      <c r="EK17" s="1057"/>
      <c r="EL17" s="1057"/>
      <c r="EM17" s="1057"/>
      <c r="EN17" s="1057"/>
      <c r="EO17" s="1057"/>
      <c r="EP17" s="1057"/>
      <c r="EQ17" s="1057"/>
      <c r="ER17" s="1057"/>
      <c r="ES17" s="1026"/>
      <c r="ET17" s="1026"/>
      <c r="EU17" s="1026"/>
      <c r="EV17" s="1026"/>
      <c r="EW17" s="1026"/>
      <c r="EX17" s="1026"/>
      <c r="EY17" s="1026"/>
      <c r="EZ17" s="1026"/>
    </row>
    <row r="18" spans="1:156" s="11" customFormat="1" ht="19.5" customHeight="1" x14ac:dyDescent="0.2">
      <c r="A18" s="12" t="s">
        <v>40</v>
      </c>
      <c r="B18" s="874" t="s">
        <v>747</v>
      </c>
      <c r="C18" s="866" t="s">
        <v>35</v>
      </c>
      <c r="D18" s="860">
        <v>55874919</v>
      </c>
      <c r="E18" s="860">
        <v>6417355</v>
      </c>
      <c r="F18" s="350">
        <v>6144468</v>
      </c>
      <c r="G18" s="1036"/>
      <c r="H18" s="1066"/>
      <c r="I18" s="1067"/>
      <c r="J18" s="1068"/>
      <c r="K18" s="1056"/>
      <c r="L18" s="1056"/>
      <c r="M18" s="1056"/>
      <c r="N18" s="1056"/>
      <c r="O18" s="1056"/>
      <c r="P18" s="1056"/>
      <c r="Q18" s="1057"/>
      <c r="R18" s="1056"/>
      <c r="S18" s="1056"/>
      <c r="T18" s="1056"/>
      <c r="U18" s="1056"/>
      <c r="V18" s="362"/>
      <c r="W18" s="362"/>
      <c r="X18" s="362"/>
      <c r="Y18" s="362"/>
      <c r="Z18" s="362"/>
      <c r="AA18" s="362"/>
      <c r="AB18" s="362"/>
      <c r="AC18" s="1057"/>
      <c r="AD18" s="1070"/>
      <c r="AE18" s="1061"/>
      <c r="AF18" s="1057"/>
      <c r="AG18" s="1057"/>
      <c r="AH18" s="1057"/>
      <c r="AI18" s="1057"/>
      <c r="AJ18" s="1057"/>
      <c r="AK18" s="1057"/>
      <c r="AL18" s="1057"/>
      <c r="AM18" s="1057"/>
      <c r="AN18" s="1057"/>
      <c r="AO18" s="1057"/>
      <c r="AP18" s="1057"/>
      <c r="AQ18" s="1057"/>
      <c r="AR18" s="1057"/>
      <c r="AS18" s="1057"/>
      <c r="AT18" s="1057"/>
      <c r="AU18" s="1057"/>
      <c r="AV18" s="1057"/>
      <c r="AW18" s="1057"/>
      <c r="AX18" s="1057"/>
      <c r="AY18" s="1057"/>
      <c r="AZ18" s="1057"/>
      <c r="BA18" s="1057"/>
      <c r="BB18" s="1057"/>
      <c r="BC18" s="1057"/>
      <c r="BD18" s="1057"/>
      <c r="BE18" s="1057"/>
      <c r="BF18" s="1057"/>
      <c r="BG18" s="1057"/>
      <c r="BH18" s="1057"/>
      <c r="BI18" s="1057"/>
      <c r="BJ18" s="1057"/>
      <c r="BK18" s="1057"/>
      <c r="BL18" s="1057"/>
      <c r="BM18" s="1057"/>
      <c r="BN18" s="1057"/>
      <c r="BO18" s="1057"/>
      <c r="BP18" s="1057"/>
      <c r="BQ18" s="1057"/>
      <c r="BR18" s="1057"/>
      <c r="BS18" s="1057"/>
      <c r="BT18" s="1057"/>
      <c r="BU18" s="1057"/>
      <c r="BV18" s="1057"/>
      <c r="BW18" s="1057"/>
      <c r="BX18" s="1057"/>
      <c r="BY18" s="1057"/>
      <c r="BZ18" s="1057"/>
      <c r="CA18" s="1057"/>
      <c r="CB18" s="1057"/>
      <c r="CC18" s="1057"/>
      <c r="CD18" s="1057"/>
      <c r="CE18" s="1057"/>
      <c r="CF18" s="1057"/>
      <c r="CG18" s="1057"/>
      <c r="CH18" s="1057"/>
      <c r="CI18" s="1057"/>
      <c r="CJ18" s="1057"/>
      <c r="CK18" s="1057"/>
      <c r="CL18" s="1057"/>
      <c r="CM18" s="1057"/>
      <c r="CN18" s="1057"/>
      <c r="CO18" s="1057"/>
      <c r="CP18" s="1057"/>
      <c r="CQ18" s="1057"/>
      <c r="CR18" s="1057"/>
      <c r="CS18" s="1057"/>
      <c r="CT18" s="1057"/>
      <c r="CU18" s="1057"/>
      <c r="CV18" s="1057"/>
      <c r="CW18" s="1057"/>
      <c r="CX18" s="1057"/>
      <c r="CY18" s="1057"/>
      <c r="CZ18" s="1057"/>
      <c r="DA18" s="1057"/>
      <c r="DB18" s="1057"/>
      <c r="DC18" s="1057"/>
      <c r="DD18" s="1057"/>
      <c r="DE18" s="1057"/>
      <c r="DF18" s="1057"/>
      <c r="DG18" s="1057"/>
      <c r="DH18" s="1057"/>
      <c r="DI18" s="1057"/>
      <c r="DJ18" s="1057"/>
      <c r="DK18" s="1057"/>
      <c r="DL18" s="1057"/>
      <c r="DM18" s="1057"/>
      <c r="DN18" s="1057"/>
      <c r="DO18" s="1057"/>
      <c r="DP18" s="1057"/>
      <c r="DQ18" s="1057"/>
      <c r="DR18" s="1057"/>
      <c r="DS18" s="1057"/>
      <c r="DT18" s="1057"/>
      <c r="DU18" s="1057"/>
      <c r="DV18" s="1057"/>
      <c r="DW18" s="1057"/>
      <c r="DX18" s="1057"/>
      <c r="DY18" s="1057"/>
      <c r="DZ18" s="1057"/>
      <c r="EA18" s="1057"/>
      <c r="EB18" s="1057"/>
      <c r="EC18" s="1057"/>
      <c r="ED18" s="1057"/>
      <c r="EE18" s="1057"/>
      <c r="EF18" s="1057"/>
      <c r="EG18" s="1057"/>
      <c r="EH18" s="1057"/>
      <c r="EI18" s="1057"/>
      <c r="EJ18" s="1057"/>
      <c r="EK18" s="1057"/>
      <c r="EL18" s="1057"/>
      <c r="EM18" s="1057"/>
      <c r="EN18" s="1057"/>
      <c r="EO18" s="1057"/>
      <c r="EP18" s="1057"/>
      <c r="EQ18" s="1057"/>
      <c r="ER18" s="1057"/>
      <c r="ES18" s="1026"/>
      <c r="ET18" s="1026"/>
      <c r="EU18" s="1026"/>
      <c r="EV18" s="1026"/>
      <c r="EW18" s="1026"/>
      <c r="EX18" s="1026"/>
      <c r="EY18" s="1026"/>
      <c r="EZ18" s="1026"/>
    </row>
    <row r="19" spans="1:156" s="11" customFormat="1" ht="19.5" customHeight="1" x14ac:dyDescent="0.2">
      <c r="A19" s="12" t="s">
        <v>42</v>
      </c>
      <c r="B19" s="874" t="s">
        <v>43</v>
      </c>
      <c r="C19" s="866" t="s">
        <v>35</v>
      </c>
      <c r="D19" s="860">
        <v>5100000</v>
      </c>
      <c r="E19" s="860">
        <v>5100000</v>
      </c>
      <c r="F19" s="1052">
        <v>3170500</v>
      </c>
      <c r="G19" s="1034"/>
      <c r="H19" s="1066"/>
      <c r="I19" s="1067"/>
      <c r="J19" s="1068"/>
      <c r="K19" s="1056"/>
      <c r="L19" s="1056"/>
      <c r="M19" s="1056"/>
      <c r="N19" s="1056"/>
      <c r="O19" s="1056"/>
      <c r="P19" s="1056"/>
      <c r="Q19" s="1057"/>
      <c r="R19" s="1056"/>
      <c r="S19" s="1057"/>
      <c r="T19" s="1057"/>
      <c r="U19" s="1057"/>
      <c r="V19" s="362"/>
      <c r="W19" s="362"/>
      <c r="X19" s="362"/>
      <c r="Y19" s="362"/>
      <c r="Z19" s="362"/>
      <c r="AA19" s="362"/>
      <c r="AB19" s="362"/>
      <c r="AC19" s="1071"/>
      <c r="AD19" s="1072"/>
      <c r="AE19" s="1061"/>
      <c r="AF19" s="1057"/>
      <c r="AG19" s="1061"/>
      <c r="AH19" s="1057"/>
      <c r="AI19" s="1057"/>
      <c r="AJ19" s="1057"/>
      <c r="AK19" s="1057"/>
      <c r="AL19" s="1057"/>
      <c r="AM19" s="1057"/>
      <c r="AN19" s="1057"/>
      <c r="AO19" s="1057"/>
      <c r="AP19" s="1057"/>
      <c r="AQ19" s="1057"/>
      <c r="AR19" s="1057"/>
      <c r="AS19" s="1057"/>
      <c r="AT19" s="1057"/>
      <c r="AU19" s="1057"/>
      <c r="AV19" s="1057"/>
      <c r="AW19" s="1057"/>
      <c r="AX19" s="1057"/>
      <c r="AY19" s="1057"/>
      <c r="AZ19" s="1057"/>
      <c r="BA19" s="1057"/>
      <c r="BB19" s="1057"/>
      <c r="BC19" s="1057"/>
      <c r="BD19" s="1057"/>
      <c r="BE19" s="1057"/>
      <c r="BF19" s="1057"/>
      <c r="BG19" s="1057"/>
      <c r="BH19" s="1057"/>
      <c r="BI19" s="1057"/>
      <c r="BJ19" s="1057"/>
      <c r="BK19" s="1057"/>
      <c r="BL19" s="1057"/>
      <c r="BM19" s="1057"/>
      <c r="BN19" s="1057"/>
      <c r="BO19" s="1057"/>
      <c r="BP19" s="1057"/>
      <c r="BQ19" s="1057"/>
      <c r="BR19" s="1057"/>
      <c r="BS19" s="1057"/>
      <c r="BT19" s="1057"/>
      <c r="BU19" s="1057"/>
      <c r="BV19" s="1057"/>
      <c r="BW19" s="1057"/>
      <c r="BX19" s="1057"/>
      <c r="BY19" s="1057"/>
      <c r="BZ19" s="1057"/>
      <c r="CA19" s="1057"/>
      <c r="CB19" s="1057"/>
      <c r="CC19" s="1057"/>
      <c r="CD19" s="1057"/>
      <c r="CE19" s="1057"/>
      <c r="CF19" s="1057"/>
      <c r="CG19" s="1057"/>
      <c r="CH19" s="1057"/>
      <c r="CI19" s="1057"/>
      <c r="CJ19" s="1057"/>
      <c r="CK19" s="1057"/>
      <c r="CL19" s="1057"/>
      <c r="CM19" s="1057"/>
      <c r="CN19" s="1057"/>
      <c r="CO19" s="1057"/>
      <c r="CP19" s="1057"/>
      <c r="CQ19" s="1057"/>
      <c r="CR19" s="1057"/>
      <c r="CS19" s="1057"/>
      <c r="CT19" s="1057"/>
      <c r="CU19" s="1057"/>
      <c r="CV19" s="1057"/>
      <c r="CW19" s="1057"/>
      <c r="CX19" s="1057"/>
      <c r="CY19" s="1057"/>
      <c r="CZ19" s="1057"/>
      <c r="DA19" s="1057"/>
      <c r="DB19" s="1057"/>
      <c r="DC19" s="1057"/>
      <c r="DD19" s="1057"/>
      <c r="DE19" s="1057"/>
      <c r="DF19" s="1057"/>
      <c r="DG19" s="1057"/>
      <c r="DH19" s="1057"/>
      <c r="DI19" s="1057"/>
      <c r="DJ19" s="1057"/>
      <c r="DK19" s="1057"/>
      <c r="DL19" s="1057"/>
      <c r="DM19" s="1057"/>
      <c r="DN19" s="1057"/>
      <c r="DO19" s="1057"/>
      <c r="DP19" s="1057"/>
      <c r="DQ19" s="1057"/>
      <c r="DR19" s="1057"/>
      <c r="DS19" s="1057"/>
      <c r="DT19" s="1057"/>
      <c r="DU19" s="1057"/>
      <c r="DV19" s="1057"/>
      <c r="DW19" s="1057"/>
      <c r="DX19" s="1057"/>
      <c r="DY19" s="1057"/>
      <c r="DZ19" s="1057"/>
      <c r="EA19" s="1057"/>
      <c r="EB19" s="1057"/>
      <c r="EC19" s="1057"/>
      <c r="ED19" s="1057"/>
      <c r="EE19" s="1057"/>
      <c r="EF19" s="1057"/>
      <c r="EG19" s="1057"/>
      <c r="EH19" s="1057"/>
      <c r="EI19" s="1057"/>
      <c r="EJ19" s="1057"/>
      <c r="EK19" s="1057"/>
      <c r="EL19" s="1057"/>
      <c r="EM19" s="1057"/>
      <c r="EN19" s="1057"/>
      <c r="EO19" s="1057"/>
      <c r="EP19" s="1057"/>
      <c r="EQ19" s="1057"/>
      <c r="ER19" s="1057"/>
      <c r="ES19" s="1026"/>
      <c r="ET19" s="1026"/>
      <c r="EU19" s="1026"/>
      <c r="EV19" s="1026"/>
      <c r="EW19" s="1026"/>
      <c r="EX19" s="1026"/>
      <c r="EY19" s="1026"/>
      <c r="EZ19" s="1026"/>
    </row>
    <row r="20" spans="1:156" s="11" customFormat="1" ht="24" customHeight="1" x14ac:dyDescent="0.2">
      <c r="A20" s="8" t="s">
        <v>44</v>
      </c>
      <c r="B20" s="874" t="s">
        <v>45</v>
      </c>
      <c r="C20" s="866" t="s">
        <v>35</v>
      </c>
      <c r="D20" s="860">
        <v>121495538</v>
      </c>
      <c r="E20" s="860">
        <v>129159378</v>
      </c>
      <c r="F20" s="1052">
        <v>119545569</v>
      </c>
      <c r="G20" s="1034"/>
      <c r="H20" s="1066"/>
      <c r="I20" s="1067"/>
      <c r="J20" s="1068"/>
      <c r="K20" s="1056"/>
      <c r="L20" s="1056"/>
      <c r="M20" s="1056"/>
      <c r="N20" s="1056"/>
      <c r="O20" s="1056"/>
      <c r="P20" s="1056"/>
      <c r="Q20" s="1057"/>
      <c r="R20" s="1057"/>
      <c r="S20" s="1057"/>
      <c r="T20" s="1057"/>
      <c r="U20" s="1057"/>
      <c r="V20" s="362"/>
      <c r="W20" s="362"/>
      <c r="X20" s="362"/>
      <c r="Y20" s="362"/>
      <c r="Z20" s="362"/>
      <c r="AA20" s="362"/>
      <c r="AB20" s="362"/>
      <c r="AC20" s="1072"/>
      <c r="AD20" s="1057"/>
      <c r="AE20" s="1057"/>
      <c r="AF20" s="1057"/>
      <c r="AG20" s="1061"/>
      <c r="AH20" s="1061"/>
      <c r="AI20" s="1061"/>
      <c r="AJ20" s="1057"/>
      <c r="AK20" s="1057"/>
      <c r="AL20" s="1057"/>
      <c r="AM20" s="1057"/>
      <c r="AN20" s="1057"/>
      <c r="AO20" s="1057"/>
      <c r="AP20" s="1057"/>
      <c r="AQ20" s="1057"/>
      <c r="AR20" s="1057"/>
      <c r="AS20" s="1057"/>
      <c r="AT20" s="1057"/>
      <c r="AU20" s="1057"/>
      <c r="AV20" s="1057"/>
      <c r="AW20" s="1057"/>
      <c r="AX20" s="1057"/>
      <c r="AY20" s="1057"/>
      <c r="AZ20" s="1057"/>
      <c r="BA20" s="1057"/>
      <c r="BB20" s="1057"/>
      <c r="BC20" s="1057"/>
      <c r="BD20" s="1057"/>
      <c r="BE20" s="1057"/>
      <c r="BF20" s="1057"/>
      <c r="BG20" s="1057"/>
      <c r="BH20" s="1057"/>
      <c r="BI20" s="1057"/>
      <c r="BJ20" s="1057"/>
      <c r="BK20" s="1057"/>
      <c r="BL20" s="1057"/>
      <c r="BM20" s="1057"/>
      <c r="BN20" s="1057"/>
      <c r="BO20" s="1057"/>
      <c r="BP20" s="1057"/>
      <c r="BQ20" s="1057"/>
      <c r="BR20" s="1057"/>
      <c r="BS20" s="1057"/>
      <c r="BT20" s="1057"/>
      <c r="BU20" s="1057"/>
      <c r="BV20" s="1057"/>
      <c r="BW20" s="1057"/>
      <c r="BX20" s="1057"/>
      <c r="BY20" s="1057"/>
      <c r="BZ20" s="1057"/>
      <c r="CA20" s="1057"/>
      <c r="CB20" s="1057"/>
      <c r="CC20" s="1057"/>
      <c r="CD20" s="1057"/>
      <c r="CE20" s="1057"/>
      <c r="CF20" s="1057"/>
      <c r="CG20" s="1057"/>
      <c r="CH20" s="1057"/>
      <c r="CI20" s="1057"/>
      <c r="CJ20" s="1057"/>
      <c r="CK20" s="1057"/>
      <c r="CL20" s="1057"/>
      <c r="CM20" s="1057"/>
      <c r="CN20" s="1057"/>
      <c r="CO20" s="1057"/>
      <c r="CP20" s="1057"/>
      <c r="CQ20" s="1057"/>
      <c r="CR20" s="1057"/>
      <c r="CS20" s="1057"/>
      <c r="CT20" s="1057"/>
      <c r="CU20" s="1057"/>
      <c r="CV20" s="1057"/>
      <c r="CW20" s="1057"/>
      <c r="CX20" s="1057"/>
      <c r="CY20" s="1057"/>
      <c r="CZ20" s="1057"/>
      <c r="DA20" s="1057"/>
      <c r="DB20" s="1057"/>
      <c r="DC20" s="1057"/>
      <c r="DD20" s="1057"/>
      <c r="DE20" s="1057"/>
      <c r="DF20" s="1057"/>
      <c r="DG20" s="1057"/>
      <c r="DH20" s="1057"/>
      <c r="DI20" s="1057"/>
      <c r="DJ20" s="1057"/>
      <c r="DK20" s="1057"/>
      <c r="DL20" s="1057"/>
      <c r="DM20" s="1057"/>
      <c r="DN20" s="1057"/>
      <c r="DO20" s="1057"/>
      <c r="DP20" s="1057"/>
      <c r="DQ20" s="1057"/>
      <c r="DR20" s="1057"/>
      <c r="DS20" s="1057"/>
      <c r="DT20" s="1057"/>
      <c r="DU20" s="1057"/>
      <c r="DV20" s="1057"/>
      <c r="DW20" s="1057"/>
      <c r="DX20" s="1057"/>
      <c r="DY20" s="1057"/>
      <c r="DZ20" s="1057"/>
      <c r="EA20" s="1057"/>
      <c r="EB20" s="1057"/>
      <c r="EC20" s="1057"/>
      <c r="ED20" s="1057"/>
      <c r="EE20" s="1057"/>
      <c r="EF20" s="1057"/>
      <c r="EG20" s="1057"/>
      <c r="EH20" s="1057"/>
      <c r="EI20" s="1057"/>
      <c r="EJ20" s="1057"/>
      <c r="EK20" s="1057"/>
      <c r="EL20" s="1057"/>
      <c r="EM20" s="1057"/>
      <c r="EN20" s="1057"/>
      <c r="EO20" s="1057"/>
      <c r="EP20" s="1057"/>
      <c r="EQ20" s="1057"/>
      <c r="ER20" s="1057"/>
      <c r="ES20" s="1026"/>
      <c r="ET20" s="1026"/>
      <c r="EU20" s="1026"/>
      <c r="EV20" s="1026"/>
      <c r="EW20" s="1026"/>
      <c r="EX20" s="1026"/>
      <c r="EY20" s="1026"/>
      <c r="EZ20" s="1026"/>
    </row>
    <row r="21" spans="1:156" s="11" customFormat="1" ht="24.75" customHeight="1" x14ac:dyDescent="0.2">
      <c r="A21" s="20" t="s">
        <v>46</v>
      </c>
      <c r="B21" s="874" t="s">
        <v>47</v>
      </c>
      <c r="C21" s="875" t="s">
        <v>35</v>
      </c>
      <c r="D21" s="876"/>
      <c r="E21" s="876"/>
      <c r="F21" s="877">
        <f>SUM(D21:E21)</f>
        <v>0</v>
      </c>
      <c r="G21" s="1034"/>
      <c r="H21" s="1066"/>
      <c r="I21" s="1067"/>
      <c r="J21" s="1068"/>
      <c r="K21" s="1056"/>
      <c r="L21" s="1056"/>
      <c r="M21" s="1056"/>
      <c r="N21" s="1056"/>
      <c r="O21" s="1056"/>
      <c r="P21" s="1056"/>
      <c r="Q21" s="1057"/>
      <c r="R21" s="1057"/>
      <c r="S21" s="1057"/>
      <c r="T21" s="1057"/>
      <c r="U21" s="1057"/>
      <c r="V21" s="362"/>
      <c r="W21" s="362"/>
      <c r="X21" s="362"/>
      <c r="Y21" s="362"/>
      <c r="Z21" s="362"/>
      <c r="AA21" s="362"/>
      <c r="AB21" s="362"/>
      <c r="AC21" s="1057"/>
      <c r="AD21" s="1057"/>
      <c r="AE21" s="1057"/>
      <c r="AF21" s="1057"/>
      <c r="AG21" s="1061"/>
      <c r="AH21" s="1057"/>
      <c r="AI21" s="1057"/>
      <c r="AJ21" s="1057"/>
      <c r="AK21" s="1057"/>
      <c r="AL21" s="1057"/>
      <c r="AM21" s="1057"/>
      <c r="AN21" s="1057"/>
      <c r="AO21" s="1057"/>
      <c r="AP21" s="1057"/>
      <c r="AQ21" s="1057"/>
      <c r="AR21" s="1057"/>
      <c r="AS21" s="1057"/>
      <c r="AT21" s="1057"/>
      <c r="AU21" s="1057"/>
      <c r="AV21" s="1057"/>
      <c r="AW21" s="1057"/>
      <c r="AX21" s="1057"/>
      <c r="AY21" s="1057"/>
      <c r="AZ21" s="1057"/>
      <c r="BA21" s="1057"/>
      <c r="BB21" s="1057"/>
      <c r="BC21" s="1057"/>
      <c r="BD21" s="1057"/>
      <c r="BE21" s="1057"/>
      <c r="BF21" s="1057"/>
      <c r="BG21" s="1057"/>
      <c r="BH21" s="1057"/>
      <c r="BI21" s="1057"/>
      <c r="BJ21" s="1057"/>
      <c r="BK21" s="1057"/>
      <c r="BL21" s="1057"/>
      <c r="BM21" s="1057"/>
      <c r="BN21" s="1057"/>
      <c r="BO21" s="1057"/>
      <c r="BP21" s="1057"/>
      <c r="BQ21" s="1057"/>
      <c r="BR21" s="1057"/>
      <c r="BS21" s="1057"/>
      <c r="BT21" s="1057"/>
      <c r="BU21" s="1057"/>
      <c r="BV21" s="1057"/>
      <c r="BW21" s="1057"/>
      <c r="BX21" s="1057"/>
      <c r="BY21" s="1057"/>
      <c r="BZ21" s="1057"/>
      <c r="CA21" s="1057"/>
      <c r="CB21" s="1057"/>
      <c r="CC21" s="1057"/>
      <c r="CD21" s="1057"/>
      <c r="CE21" s="1057"/>
      <c r="CF21" s="1057"/>
      <c r="CG21" s="1057"/>
      <c r="CH21" s="1057"/>
      <c r="CI21" s="1057"/>
      <c r="CJ21" s="1057"/>
      <c r="CK21" s="1057"/>
      <c r="CL21" s="1057"/>
      <c r="CM21" s="1057"/>
      <c r="CN21" s="1057"/>
      <c r="CO21" s="1057"/>
      <c r="CP21" s="1057"/>
      <c r="CQ21" s="1057"/>
      <c r="CR21" s="1057"/>
      <c r="CS21" s="1057"/>
      <c r="CT21" s="1057"/>
      <c r="CU21" s="1057"/>
      <c r="CV21" s="1057"/>
      <c r="CW21" s="1057"/>
      <c r="CX21" s="1057"/>
      <c r="CY21" s="1057"/>
      <c r="CZ21" s="1057"/>
      <c r="DA21" s="1057"/>
      <c r="DB21" s="1057"/>
      <c r="DC21" s="1057"/>
      <c r="DD21" s="1057"/>
      <c r="DE21" s="1057"/>
      <c r="DF21" s="1057"/>
      <c r="DG21" s="1057"/>
      <c r="DH21" s="1057"/>
      <c r="DI21" s="1057"/>
      <c r="DJ21" s="1057"/>
      <c r="DK21" s="1057"/>
      <c r="DL21" s="1057"/>
      <c r="DM21" s="1057"/>
      <c r="DN21" s="1057"/>
      <c r="DO21" s="1057"/>
      <c r="DP21" s="1057"/>
      <c r="DQ21" s="1057"/>
      <c r="DR21" s="1057"/>
      <c r="DS21" s="1057"/>
      <c r="DT21" s="1057"/>
      <c r="DU21" s="1057"/>
      <c r="DV21" s="1057"/>
      <c r="DW21" s="1057"/>
      <c r="DX21" s="1057"/>
      <c r="DY21" s="1057"/>
      <c r="DZ21" s="1057"/>
      <c r="EA21" s="1057"/>
      <c r="EB21" s="1057"/>
      <c r="EC21" s="1057"/>
      <c r="ED21" s="1057"/>
      <c r="EE21" s="1057"/>
      <c r="EF21" s="1057"/>
      <c r="EG21" s="1057"/>
      <c r="EH21" s="1057"/>
      <c r="EI21" s="1057"/>
      <c r="EJ21" s="1057"/>
      <c r="EK21" s="1057"/>
      <c r="EL21" s="1057"/>
      <c r="EM21" s="1057"/>
      <c r="EN21" s="1057"/>
      <c r="EO21" s="1057"/>
      <c r="EP21" s="1057"/>
      <c r="EQ21" s="1057"/>
      <c r="ER21" s="1057"/>
      <c r="ES21" s="1026"/>
      <c r="ET21" s="1026"/>
      <c r="EU21" s="1026"/>
      <c r="EV21" s="1026"/>
      <c r="EW21" s="1026"/>
      <c r="EX21" s="1026"/>
      <c r="EY21" s="1026"/>
      <c r="EZ21" s="1026"/>
    </row>
    <row r="22" spans="1:156" s="11" customFormat="1" ht="18" customHeight="1" x14ac:dyDescent="0.2">
      <c r="A22" s="22" t="s">
        <v>48</v>
      </c>
      <c r="B22" s="878" t="s">
        <v>49</v>
      </c>
      <c r="C22" s="879" t="s">
        <v>50</v>
      </c>
      <c r="D22" s="670">
        <f>SUM(D12+D13+D14)</f>
        <v>341619415</v>
      </c>
      <c r="E22" s="671">
        <f>SUM(E12+E13+E14)</f>
        <v>518920580</v>
      </c>
      <c r="F22" s="880">
        <f>SUM(F12+F13+F14)</f>
        <v>473863034</v>
      </c>
      <c r="G22" s="1035"/>
      <c r="H22" s="1066"/>
      <c r="I22" s="1035"/>
      <c r="J22" s="1068"/>
      <c r="K22" s="1056"/>
      <c r="L22" s="1056"/>
      <c r="M22" s="1056"/>
      <c r="N22" s="1056"/>
      <c r="O22" s="1060"/>
      <c r="P22" s="1056"/>
      <c r="Q22" s="1057"/>
      <c r="R22" s="1057"/>
      <c r="S22" s="1057"/>
      <c r="T22" s="1057"/>
      <c r="U22" s="1057"/>
      <c r="V22" s="362"/>
      <c r="W22" s="362"/>
      <c r="X22" s="362"/>
      <c r="Y22" s="362"/>
      <c r="Z22" s="362"/>
      <c r="AA22" s="362"/>
      <c r="AB22" s="362"/>
      <c r="AC22" s="1057"/>
      <c r="AD22" s="1057"/>
      <c r="AE22" s="1061"/>
      <c r="AF22" s="1057"/>
      <c r="AG22" s="1057"/>
      <c r="AH22" s="1057"/>
      <c r="AI22" s="1057"/>
      <c r="AJ22" s="1057"/>
      <c r="AK22" s="1057"/>
      <c r="AL22" s="1057"/>
      <c r="AM22" s="1057"/>
      <c r="AN22" s="1057"/>
      <c r="AO22" s="1057"/>
      <c r="AP22" s="1057"/>
      <c r="AQ22" s="1057"/>
      <c r="AR22" s="1057"/>
      <c r="AS22" s="1057"/>
      <c r="AT22" s="1057"/>
      <c r="AU22" s="1057"/>
      <c r="AV22" s="1057"/>
      <c r="AW22" s="1057"/>
      <c r="AX22" s="1057"/>
      <c r="AY22" s="1057"/>
      <c r="AZ22" s="1057"/>
      <c r="BA22" s="1057"/>
      <c r="BB22" s="1057"/>
      <c r="BC22" s="1057"/>
      <c r="BD22" s="1057"/>
      <c r="BE22" s="1057"/>
      <c r="BF22" s="1057"/>
      <c r="BG22" s="1057"/>
      <c r="BH22" s="1057"/>
      <c r="BI22" s="1057"/>
      <c r="BJ22" s="1057"/>
      <c r="BK22" s="1057"/>
      <c r="BL22" s="1057"/>
      <c r="BM22" s="1057"/>
      <c r="BN22" s="1057"/>
      <c r="BO22" s="1057"/>
      <c r="BP22" s="1057"/>
      <c r="BQ22" s="1057"/>
      <c r="BR22" s="1057"/>
      <c r="BS22" s="1057"/>
      <c r="BT22" s="1057"/>
      <c r="BU22" s="1057"/>
      <c r="BV22" s="1057"/>
      <c r="BW22" s="1057"/>
      <c r="BX22" s="1057"/>
      <c r="BY22" s="1057"/>
      <c r="BZ22" s="1057"/>
      <c r="CA22" s="1057"/>
      <c r="CB22" s="1057"/>
      <c r="CC22" s="1057"/>
      <c r="CD22" s="1057"/>
      <c r="CE22" s="1057"/>
      <c r="CF22" s="1057"/>
      <c r="CG22" s="1057"/>
      <c r="CH22" s="1057"/>
      <c r="CI22" s="1057"/>
      <c r="CJ22" s="1057"/>
      <c r="CK22" s="1057"/>
      <c r="CL22" s="1057"/>
      <c r="CM22" s="1057"/>
      <c r="CN22" s="1057"/>
      <c r="CO22" s="1057"/>
      <c r="CP22" s="1057"/>
      <c r="CQ22" s="1057"/>
      <c r="CR22" s="1057"/>
      <c r="CS22" s="1057"/>
      <c r="CT22" s="1057"/>
      <c r="CU22" s="1057"/>
      <c r="CV22" s="1057"/>
      <c r="CW22" s="1057"/>
      <c r="CX22" s="1057"/>
      <c r="CY22" s="1057"/>
      <c r="CZ22" s="1057"/>
      <c r="DA22" s="1057"/>
      <c r="DB22" s="1057"/>
      <c r="DC22" s="1057"/>
      <c r="DD22" s="1057"/>
      <c r="DE22" s="1057"/>
      <c r="DF22" s="1057"/>
      <c r="DG22" s="1057"/>
      <c r="DH22" s="1057"/>
      <c r="DI22" s="1057"/>
      <c r="DJ22" s="1057"/>
      <c r="DK22" s="1057"/>
      <c r="DL22" s="1057"/>
      <c r="DM22" s="1057"/>
      <c r="DN22" s="1057"/>
      <c r="DO22" s="1057"/>
      <c r="DP22" s="1057"/>
      <c r="DQ22" s="1057"/>
      <c r="DR22" s="1057"/>
      <c r="DS22" s="1057"/>
      <c r="DT22" s="1057"/>
      <c r="DU22" s="1057"/>
      <c r="DV22" s="1057"/>
      <c r="DW22" s="1057"/>
      <c r="DX22" s="1057"/>
      <c r="DY22" s="1057"/>
      <c r="DZ22" s="1057"/>
      <c r="EA22" s="1057"/>
      <c r="EB22" s="1057"/>
      <c r="EC22" s="1057"/>
      <c r="ED22" s="1057"/>
      <c r="EE22" s="1057"/>
      <c r="EF22" s="1057"/>
      <c r="EG22" s="1057"/>
      <c r="EH22" s="1057"/>
      <c r="EI22" s="1057"/>
      <c r="EJ22" s="1057"/>
      <c r="EK22" s="1057"/>
      <c r="EL22" s="1057"/>
      <c r="EM22" s="1057"/>
      <c r="EN22" s="1057"/>
      <c r="EO22" s="1057"/>
      <c r="EP22" s="1057"/>
      <c r="EQ22" s="1057"/>
      <c r="ER22" s="1057"/>
      <c r="ES22" s="1026"/>
      <c r="ET22" s="1026"/>
      <c r="EU22" s="1026"/>
      <c r="EV22" s="1026"/>
      <c r="EW22" s="1026"/>
      <c r="EX22" s="1026"/>
      <c r="EY22" s="1026"/>
      <c r="EZ22" s="1026"/>
    </row>
    <row r="23" spans="1:156" s="11" customFormat="1" ht="15.75" customHeight="1" x14ac:dyDescent="0.2">
      <c r="A23" s="8" t="s">
        <v>51</v>
      </c>
      <c r="B23" s="881" t="s">
        <v>52</v>
      </c>
      <c r="C23" s="863" t="s">
        <v>53</v>
      </c>
      <c r="D23" s="882"/>
      <c r="E23" s="882"/>
      <c r="F23" s="347"/>
      <c r="G23" s="1036"/>
      <c r="H23" s="1066"/>
      <c r="I23" s="1073"/>
      <c r="J23" s="1068"/>
      <c r="K23" s="1056"/>
      <c r="L23" s="1056"/>
      <c r="M23" s="1056"/>
      <c r="N23" s="1056"/>
      <c r="O23" s="1060"/>
      <c r="P23" s="1056"/>
      <c r="Q23" s="1057"/>
      <c r="R23" s="1057"/>
      <c r="S23" s="1057"/>
      <c r="T23" s="1057"/>
      <c r="U23" s="1057"/>
      <c r="V23" s="1057"/>
      <c r="W23" s="1057"/>
      <c r="X23" s="1057"/>
      <c r="Y23" s="1057"/>
      <c r="Z23" s="1057"/>
      <c r="AA23" s="1057"/>
      <c r="AB23" s="1057"/>
      <c r="AC23" s="1057"/>
      <c r="AD23" s="1057"/>
      <c r="AE23" s="1057"/>
      <c r="AF23" s="1057"/>
      <c r="AG23" s="1057"/>
      <c r="AH23" s="1057"/>
      <c r="AI23" s="1057"/>
      <c r="AJ23" s="1057"/>
      <c r="AK23" s="1057"/>
      <c r="AL23" s="1057"/>
      <c r="AM23" s="1057"/>
      <c r="AN23" s="1057"/>
      <c r="AO23" s="1057"/>
      <c r="AP23" s="1057"/>
      <c r="AQ23" s="1057"/>
      <c r="AR23" s="1057"/>
      <c r="AS23" s="1057"/>
      <c r="AT23" s="1057"/>
      <c r="AU23" s="1057"/>
      <c r="AV23" s="1057"/>
      <c r="AW23" s="1057"/>
      <c r="AX23" s="1057"/>
      <c r="AY23" s="1057"/>
      <c r="AZ23" s="1057"/>
      <c r="BA23" s="1057"/>
      <c r="BB23" s="1057"/>
      <c r="BC23" s="1057"/>
      <c r="BD23" s="1057"/>
      <c r="BE23" s="1057"/>
      <c r="BF23" s="1057"/>
      <c r="BG23" s="1057"/>
      <c r="BH23" s="1057"/>
      <c r="BI23" s="1057"/>
      <c r="BJ23" s="1057"/>
      <c r="BK23" s="1057"/>
      <c r="BL23" s="1057"/>
      <c r="BM23" s="1057"/>
      <c r="BN23" s="1057"/>
      <c r="BO23" s="1057"/>
      <c r="BP23" s="1057"/>
      <c r="BQ23" s="1057"/>
      <c r="BR23" s="1057"/>
      <c r="BS23" s="1057"/>
      <c r="BT23" s="1057"/>
      <c r="BU23" s="1057"/>
      <c r="BV23" s="1057"/>
      <c r="BW23" s="1057"/>
      <c r="BX23" s="1057"/>
      <c r="BY23" s="1057"/>
      <c r="BZ23" s="1057"/>
      <c r="CA23" s="1057"/>
      <c r="CB23" s="1057"/>
      <c r="CC23" s="1057"/>
      <c r="CD23" s="1057"/>
      <c r="CE23" s="1057"/>
      <c r="CF23" s="1057"/>
      <c r="CG23" s="1057"/>
      <c r="CH23" s="1057"/>
      <c r="CI23" s="1057"/>
      <c r="CJ23" s="1057"/>
      <c r="CK23" s="1057"/>
      <c r="CL23" s="1057"/>
      <c r="CM23" s="1057"/>
      <c r="CN23" s="1057"/>
      <c r="CO23" s="1057"/>
      <c r="CP23" s="1057"/>
      <c r="CQ23" s="1057"/>
      <c r="CR23" s="1057"/>
      <c r="CS23" s="1057"/>
      <c r="CT23" s="1057"/>
      <c r="CU23" s="1057"/>
      <c r="CV23" s="1057"/>
      <c r="CW23" s="1057"/>
      <c r="CX23" s="1057"/>
      <c r="CY23" s="1057"/>
      <c r="CZ23" s="1057"/>
      <c r="DA23" s="1057"/>
      <c r="DB23" s="1057"/>
      <c r="DC23" s="1057"/>
      <c r="DD23" s="1057"/>
      <c r="DE23" s="1057"/>
      <c r="DF23" s="1057"/>
      <c r="DG23" s="1057"/>
      <c r="DH23" s="1057"/>
      <c r="DI23" s="1057"/>
      <c r="DJ23" s="1057"/>
      <c r="DK23" s="1057"/>
      <c r="DL23" s="1057"/>
      <c r="DM23" s="1057"/>
      <c r="DN23" s="1057"/>
      <c r="DO23" s="1057"/>
      <c r="DP23" s="1057"/>
      <c r="DQ23" s="1057"/>
      <c r="DR23" s="1057"/>
      <c r="DS23" s="1057"/>
      <c r="DT23" s="1057"/>
      <c r="DU23" s="1057"/>
      <c r="DV23" s="1057"/>
      <c r="DW23" s="1057"/>
      <c r="DX23" s="1057"/>
      <c r="DY23" s="1057"/>
      <c r="DZ23" s="1057"/>
      <c r="EA23" s="1057"/>
      <c r="EB23" s="1057"/>
      <c r="EC23" s="1057"/>
      <c r="ED23" s="1057"/>
      <c r="EE23" s="1057"/>
      <c r="EF23" s="1057"/>
      <c r="EG23" s="1057"/>
      <c r="EH23" s="1057"/>
      <c r="EI23" s="1057"/>
      <c r="EJ23" s="1057"/>
      <c r="EK23" s="1057"/>
      <c r="EL23" s="1057"/>
      <c r="EM23" s="1057"/>
      <c r="EN23" s="1057"/>
      <c r="EO23" s="1057"/>
      <c r="EP23" s="1057"/>
      <c r="EQ23" s="1057"/>
      <c r="ER23" s="1057"/>
      <c r="ES23" s="1026"/>
      <c r="ET23" s="1026"/>
      <c r="EU23" s="1026"/>
      <c r="EV23" s="1026"/>
      <c r="EW23" s="1026"/>
      <c r="EX23" s="1026"/>
      <c r="EY23" s="1026"/>
      <c r="EZ23" s="1026"/>
    </row>
    <row r="24" spans="1:156" s="11" customFormat="1" ht="15.75" customHeight="1" x14ac:dyDescent="0.2">
      <c r="A24" s="12" t="s">
        <v>54</v>
      </c>
      <c r="B24" s="883" t="s">
        <v>55</v>
      </c>
      <c r="C24" s="866" t="s">
        <v>56</v>
      </c>
      <c r="D24" s="884">
        <f t="shared" ref="D24:F24" si="1">SUM(D25:D30)</f>
        <v>98531059</v>
      </c>
      <c r="E24" s="884">
        <f t="shared" si="1"/>
        <v>98531059</v>
      </c>
      <c r="F24" s="885">
        <f t="shared" si="1"/>
        <v>57501730</v>
      </c>
      <c r="G24" s="1036"/>
      <c r="H24" s="1066"/>
      <c r="I24" s="1036"/>
      <c r="J24" s="1068"/>
      <c r="K24" s="1056"/>
      <c r="L24" s="1056"/>
      <c r="M24" s="1056"/>
      <c r="N24" s="1056"/>
      <c r="O24" s="1056"/>
      <c r="P24" s="1056"/>
      <c r="Q24" s="1057"/>
      <c r="R24" s="1057"/>
      <c r="S24" s="1057"/>
      <c r="T24" s="1057"/>
      <c r="U24" s="1057"/>
      <c r="V24" s="1057"/>
      <c r="W24" s="1057"/>
      <c r="X24" s="1057"/>
      <c r="Y24" s="1057"/>
      <c r="Z24" s="1057"/>
      <c r="AA24" s="1057"/>
      <c r="AB24" s="1057"/>
      <c r="AC24" s="362"/>
      <c r="AD24" s="362"/>
      <c r="AE24" s="362"/>
      <c r="AF24" s="362"/>
      <c r="AG24" s="362"/>
      <c r="AH24" s="362"/>
      <c r="AI24" s="362"/>
      <c r="AJ24" s="1057"/>
      <c r="AK24" s="1057"/>
      <c r="AL24" s="1057"/>
      <c r="AM24" s="1057"/>
      <c r="AN24" s="1057"/>
      <c r="AO24" s="1057"/>
      <c r="AP24" s="1057"/>
      <c r="AQ24" s="1057"/>
      <c r="AR24" s="1057"/>
      <c r="AS24" s="1057"/>
      <c r="AT24" s="1057"/>
      <c r="AU24" s="1057"/>
      <c r="AV24" s="1057"/>
      <c r="AW24" s="1057"/>
      <c r="AX24" s="1057"/>
      <c r="AY24" s="1057"/>
      <c r="AZ24" s="1057"/>
      <c r="BA24" s="1057"/>
      <c r="BB24" s="1057"/>
      <c r="BC24" s="1057"/>
      <c r="BD24" s="1057"/>
      <c r="BE24" s="1057"/>
      <c r="BF24" s="1057"/>
      <c r="BG24" s="1057"/>
      <c r="BH24" s="1057"/>
      <c r="BI24" s="1057"/>
      <c r="BJ24" s="1057"/>
      <c r="BK24" s="1057"/>
      <c r="BL24" s="1057"/>
      <c r="BM24" s="1057"/>
      <c r="BN24" s="1057"/>
      <c r="BO24" s="1057"/>
      <c r="BP24" s="1057"/>
      <c r="BQ24" s="1057"/>
      <c r="BR24" s="1057"/>
      <c r="BS24" s="1057"/>
      <c r="BT24" s="1057"/>
      <c r="BU24" s="1057"/>
      <c r="BV24" s="1057"/>
      <c r="BW24" s="1057"/>
      <c r="BX24" s="1057"/>
      <c r="BY24" s="1057"/>
      <c r="BZ24" s="1057"/>
      <c r="CA24" s="1057"/>
      <c r="CB24" s="1057"/>
      <c r="CC24" s="1057"/>
      <c r="CD24" s="1057"/>
      <c r="CE24" s="1057"/>
      <c r="CF24" s="1057"/>
      <c r="CG24" s="1057"/>
      <c r="CH24" s="1057"/>
      <c r="CI24" s="1057"/>
      <c r="CJ24" s="1057"/>
      <c r="CK24" s="1057"/>
      <c r="CL24" s="1057"/>
      <c r="CM24" s="1057"/>
      <c r="CN24" s="1057"/>
      <c r="CO24" s="1057"/>
      <c r="CP24" s="1057"/>
      <c r="CQ24" s="1057"/>
      <c r="CR24" s="1057"/>
      <c r="CS24" s="1057"/>
      <c r="CT24" s="1057"/>
      <c r="CU24" s="1057"/>
      <c r="CV24" s="1057"/>
      <c r="CW24" s="1057"/>
      <c r="CX24" s="1057"/>
      <c r="CY24" s="1057"/>
      <c r="CZ24" s="1057"/>
      <c r="DA24" s="1057"/>
      <c r="DB24" s="1057"/>
      <c r="DC24" s="1057"/>
      <c r="DD24" s="1057"/>
      <c r="DE24" s="1057"/>
      <c r="DF24" s="1057"/>
      <c r="DG24" s="1057"/>
      <c r="DH24" s="1057"/>
      <c r="DI24" s="1057"/>
      <c r="DJ24" s="1057"/>
      <c r="DK24" s="1057"/>
      <c r="DL24" s="1057"/>
      <c r="DM24" s="1057"/>
      <c r="DN24" s="1057"/>
      <c r="DO24" s="1057"/>
      <c r="DP24" s="1057"/>
      <c r="DQ24" s="1057"/>
      <c r="DR24" s="1057"/>
      <c r="DS24" s="1057"/>
      <c r="DT24" s="1057"/>
      <c r="DU24" s="1057"/>
      <c r="DV24" s="1057"/>
      <c r="DW24" s="1057"/>
      <c r="DX24" s="1057"/>
      <c r="DY24" s="1057"/>
      <c r="DZ24" s="1057"/>
      <c r="EA24" s="1057"/>
      <c r="EB24" s="1057"/>
      <c r="EC24" s="1057"/>
      <c r="ED24" s="1057"/>
      <c r="EE24" s="1057"/>
      <c r="EF24" s="1057"/>
      <c r="EG24" s="1057"/>
      <c r="EH24" s="1057"/>
      <c r="EI24" s="1057"/>
      <c r="EJ24" s="1057"/>
      <c r="EK24" s="1057"/>
      <c r="EL24" s="1057"/>
      <c r="EM24" s="1057"/>
      <c r="EN24" s="1057"/>
      <c r="EO24" s="1057"/>
      <c r="EP24" s="1057"/>
      <c r="EQ24" s="1057"/>
      <c r="ER24" s="1057"/>
      <c r="ES24" s="1026"/>
      <c r="ET24" s="1026"/>
      <c r="EU24" s="1026"/>
      <c r="EV24" s="1026"/>
      <c r="EW24" s="1026"/>
      <c r="EX24" s="1026"/>
      <c r="EY24" s="1026"/>
      <c r="EZ24" s="1026"/>
    </row>
    <row r="25" spans="1:156" s="11" customFormat="1" ht="15.75" customHeight="1" x14ac:dyDescent="0.2">
      <c r="A25" s="12" t="s">
        <v>57</v>
      </c>
      <c r="B25" s="873" t="s">
        <v>58</v>
      </c>
      <c r="C25" s="866" t="s">
        <v>56</v>
      </c>
      <c r="D25" s="860"/>
      <c r="E25" s="886"/>
      <c r="F25" s="350"/>
      <c r="G25" s="1036"/>
      <c r="H25" s="1066"/>
      <c r="I25" s="1073"/>
      <c r="J25" s="1068"/>
      <c r="K25" s="1056"/>
      <c r="L25" s="1056"/>
      <c r="M25" s="1056"/>
      <c r="N25" s="1056"/>
      <c r="O25" s="1056"/>
      <c r="P25" s="1056"/>
      <c r="Q25" s="1057"/>
      <c r="R25" s="1057"/>
      <c r="S25" s="1057"/>
      <c r="T25" s="1057"/>
      <c r="U25" s="1057"/>
      <c r="V25" s="1057"/>
      <c r="W25" s="1057"/>
      <c r="X25" s="1057"/>
      <c r="Y25" s="1057"/>
      <c r="Z25" s="1057"/>
      <c r="AA25" s="1057"/>
      <c r="AB25" s="1057"/>
      <c r="AC25" s="1057"/>
      <c r="AD25" s="1057"/>
      <c r="AE25" s="1057"/>
      <c r="AF25" s="1057"/>
      <c r="AG25" s="1057"/>
      <c r="AH25" s="1057"/>
      <c r="AI25" s="1057"/>
      <c r="AJ25" s="1057"/>
      <c r="AK25" s="1057"/>
      <c r="AL25" s="1057"/>
      <c r="AM25" s="1057"/>
      <c r="AN25" s="1057"/>
      <c r="AO25" s="1057"/>
      <c r="AP25" s="1057"/>
      <c r="AQ25" s="1057"/>
      <c r="AR25" s="1057"/>
      <c r="AS25" s="1057"/>
      <c r="AT25" s="1057"/>
      <c r="AU25" s="1057"/>
      <c r="AV25" s="1057"/>
      <c r="AW25" s="1057"/>
      <c r="AX25" s="1057"/>
      <c r="AY25" s="1057"/>
      <c r="AZ25" s="1057"/>
      <c r="BA25" s="1057"/>
      <c r="BB25" s="1057"/>
      <c r="BC25" s="1057"/>
      <c r="BD25" s="1057"/>
      <c r="BE25" s="1057"/>
      <c r="BF25" s="1057"/>
      <c r="BG25" s="1057"/>
      <c r="BH25" s="1057"/>
      <c r="BI25" s="1057"/>
      <c r="BJ25" s="1057"/>
      <c r="BK25" s="1057"/>
      <c r="BL25" s="1057"/>
      <c r="BM25" s="1057"/>
      <c r="BN25" s="1057"/>
      <c r="BO25" s="1057"/>
      <c r="BP25" s="1057"/>
      <c r="BQ25" s="1057"/>
      <c r="BR25" s="1057"/>
      <c r="BS25" s="1057"/>
      <c r="BT25" s="1057"/>
      <c r="BU25" s="1057"/>
      <c r="BV25" s="1057"/>
      <c r="BW25" s="1057"/>
      <c r="BX25" s="1057"/>
      <c r="BY25" s="1057"/>
      <c r="BZ25" s="1057"/>
      <c r="CA25" s="1057"/>
      <c r="CB25" s="1057"/>
      <c r="CC25" s="1057"/>
      <c r="CD25" s="1057"/>
      <c r="CE25" s="1057"/>
      <c r="CF25" s="1057"/>
      <c r="CG25" s="1057"/>
      <c r="CH25" s="1057"/>
      <c r="CI25" s="1057"/>
      <c r="CJ25" s="1057"/>
      <c r="CK25" s="1057"/>
      <c r="CL25" s="1057"/>
      <c r="CM25" s="1057"/>
      <c r="CN25" s="1057"/>
      <c r="CO25" s="1057"/>
      <c r="CP25" s="1057"/>
      <c r="CQ25" s="1057"/>
      <c r="CR25" s="1057"/>
      <c r="CS25" s="1057"/>
      <c r="CT25" s="1057"/>
      <c r="CU25" s="1057"/>
      <c r="CV25" s="1057"/>
      <c r="CW25" s="1057"/>
      <c r="CX25" s="1057"/>
      <c r="CY25" s="1057"/>
      <c r="CZ25" s="1057"/>
      <c r="DA25" s="1057"/>
      <c r="DB25" s="1057"/>
      <c r="DC25" s="1057"/>
      <c r="DD25" s="1057"/>
      <c r="DE25" s="1057"/>
      <c r="DF25" s="1057"/>
      <c r="DG25" s="1057"/>
      <c r="DH25" s="1057"/>
      <c r="DI25" s="1057"/>
      <c r="DJ25" s="1057"/>
      <c r="DK25" s="1057"/>
      <c r="DL25" s="1057"/>
      <c r="DM25" s="1057"/>
      <c r="DN25" s="1057"/>
      <c r="DO25" s="1057"/>
      <c r="DP25" s="1057"/>
      <c r="DQ25" s="1057"/>
      <c r="DR25" s="1057"/>
      <c r="DS25" s="1057"/>
      <c r="DT25" s="1057"/>
      <c r="DU25" s="1057"/>
      <c r="DV25" s="1057"/>
      <c r="DW25" s="1057"/>
      <c r="DX25" s="1057"/>
      <c r="DY25" s="1057"/>
      <c r="DZ25" s="1057"/>
      <c r="EA25" s="1057"/>
      <c r="EB25" s="1057"/>
      <c r="EC25" s="1057"/>
      <c r="ED25" s="1057"/>
      <c r="EE25" s="1057"/>
      <c r="EF25" s="1057"/>
      <c r="EG25" s="1057"/>
      <c r="EH25" s="1057"/>
      <c r="EI25" s="1057"/>
      <c r="EJ25" s="1057"/>
      <c r="EK25" s="1057"/>
      <c r="EL25" s="1057"/>
      <c r="EM25" s="1057"/>
      <c r="EN25" s="1057"/>
      <c r="EO25" s="1057"/>
      <c r="EP25" s="1057"/>
      <c r="EQ25" s="1057"/>
      <c r="ER25" s="1057"/>
      <c r="ES25" s="1026"/>
      <c r="ET25" s="1026"/>
      <c r="EU25" s="1026"/>
      <c r="EV25" s="1026"/>
      <c r="EW25" s="1026"/>
      <c r="EX25" s="1026"/>
      <c r="EY25" s="1026"/>
      <c r="EZ25" s="1026"/>
    </row>
    <row r="26" spans="1:156" s="11" customFormat="1" ht="24" customHeight="1" x14ac:dyDescent="0.2">
      <c r="A26" s="8" t="s">
        <v>59</v>
      </c>
      <c r="B26" s="887" t="s">
        <v>60</v>
      </c>
      <c r="C26" s="866" t="s">
        <v>56</v>
      </c>
      <c r="D26" s="886">
        <v>98531059</v>
      </c>
      <c r="E26" s="886">
        <v>98531059</v>
      </c>
      <c r="F26" s="350">
        <v>57501730</v>
      </c>
      <c r="G26" s="1036"/>
      <c r="H26" s="1066"/>
      <c r="I26" s="1073"/>
      <c r="J26" s="1068"/>
      <c r="K26" s="1056"/>
      <c r="L26" s="1056"/>
      <c r="M26" s="1056"/>
      <c r="N26" s="1056"/>
      <c r="O26" s="1056"/>
      <c r="P26" s="1056"/>
      <c r="Q26" s="1057"/>
      <c r="R26" s="1057"/>
      <c r="S26" s="1057"/>
      <c r="T26" s="1057"/>
      <c r="U26" s="1057"/>
      <c r="V26" s="1057"/>
      <c r="W26" s="1057"/>
      <c r="X26" s="1057"/>
      <c r="Y26" s="1057"/>
      <c r="Z26" s="1057"/>
      <c r="AA26" s="1057"/>
      <c r="AB26" s="1057"/>
      <c r="AC26" s="1057"/>
      <c r="AD26" s="1057"/>
      <c r="AE26" s="1057"/>
      <c r="AF26" s="1057"/>
      <c r="AG26" s="1057"/>
      <c r="AH26" s="1057"/>
      <c r="AI26" s="1057"/>
      <c r="AJ26" s="1057"/>
      <c r="AK26" s="1057"/>
      <c r="AL26" s="1057"/>
      <c r="AM26" s="1057"/>
      <c r="AN26" s="1057"/>
      <c r="AO26" s="1057"/>
      <c r="AP26" s="1057"/>
      <c r="AQ26" s="1057"/>
      <c r="AR26" s="1057"/>
      <c r="AS26" s="1057"/>
      <c r="AT26" s="1057"/>
      <c r="AU26" s="1057"/>
      <c r="AV26" s="1057"/>
      <c r="AW26" s="1057"/>
      <c r="AX26" s="1057"/>
      <c r="AY26" s="1057"/>
      <c r="AZ26" s="1057"/>
      <c r="BA26" s="1057"/>
      <c r="BB26" s="1057"/>
      <c r="BC26" s="1057"/>
      <c r="BD26" s="1057"/>
      <c r="BE26" s="1057"/>
      <c r="BF26" s="1057"/>
      <c r="BG26" s="1057"/>
      <c r="BH26" s="1057"/>
      <c r="BI26" s="1057"/>
      <c r="BJ26" s="1057"/>
      <c r="BK26" s="1057"/>
      <c r="BL26" s="1057"/>
      <c r="BM26" s="1057"/>
      <c r="BN26" s="1057"/>
      <c r="BO26" s="1057"/>
      <c r="BP26" s="1057"/>
      <c r="BQ26" s="1057"/>
      <c r="BR26" s="1057"/>
      <c r="BS26" s="1057"/>
      <c r="BT26" s="1057"/>
      <c r="BU26" s="1057"/>
      <c r="BV26" s="1057"/>
      <c r="BW26" s="1057"/>
      <c r="BX26" s="1057"/>
      <c r="BY26" s="1057"/>
      <c r="BZ26" s="1057"/>
      <c r="CA26" s="1057"/>
      <c r="CB26" s="1057"/>
      <c r="CC26" s="1057"/>
      <c r="CD26" s="1057"/>
      <c r="CE26" s="1057"/>
      <c r="CF26" s="1057"/>
      <c r="CG26" s="1057"/>
      <c r="CH26" s="1057"/>
      <c r="CI26" s="1057"/>
      <c r="CJ26" s="1057"/>
      <c r="CK26" s="1057"/>
      <c r="CL26" s="1057"/>
      <c r="CM26" s="1057"/>
      <c r="CN26" s="1057"/>
      <c r="CO26" s="1057"/>
      <c r="CP26" s="1057"/>
      <c r="CQ26" s="1057"/>
      <c r="CR26" s="1057"/>
      <c r="CS26" s="1057"/>
      <c r="CT26" s="1057"/>
      <c r="CU26" s="1057"/>
      <c r="CV26" s="1057"/>
      <c r="CW26" s="1057"/>
      <c r="CX26" s="1057"/>
      <c r="CY26" s="1057"/>
      <c r="CZ26" s="1057"/>
      <c r="DA26" s="1057"/>
      <c r="DB26" s="1057"/>
      <c r="DC26" s="1057"/>
      <c r="DD26" s="1057"/>
      <c r="DE26" s="1057"/>
      <c r="DF26" s="1057"/>
      <c r="DG26" s="1057"/>
      <c r="DH26" s="1057"/>
      <c r="DI26" s="1057"/>
      <c r="DJ26" s="1057"/>
      <c r="DK26" s="1057"/>
      <c r="DL26" s="1057"/>
      <c r="DM26" s="1057"/>
      <c r="DN26" s="1057"/>
      <c r="DO26" s="1057"/>
      <c r="DP26" s="1057"/>
      <c r="DQ26" s="1057"/>
      <c r="DR26" s="1057"/>
      <c r="DS26" s="1057"/>
      <c r="DT26" s="1057"/>
      <c r="DU26" s="1057"/>
      <c r="DV26" s="1057"/>
      <c r="DW26" s="1057"/>
      <c r="DX26" s="1057"/>
      <c r="DY26" s="1057"/>
      <c r="DZ26" s="1057"/>
      <c r="EA26" s="1057"/>
      <c r="EB26" s="1057"/>
      <c r="EC26" s="1057"/>
      <c r="ED26" s="1057"/>
      <c r="EE26" s="1057"/>
      <c r="EF26" s="1057"/>
      <c r="EG26" s="1057"/>
      <c r="EH26" s="1057"/>
      <c r="EI26" s="1057"/>
      <c r="EJ26" s="1057"/>
      <c r="EK26" s="1057"/>
      <c r="EL26" s="1057"/>
      <c r="EM26" s="1057"/>
      <c r="EN26" s="1057"/>
      <c r="EO26" s="1057"/>
      <c r="EP26" s="1057"/>
      <c r="EQ26" s="1057"/>
      <c r="ER26" s="1057"/>
      <c r="ES26" s="1026"/>
      <c r="ET26" s="1026"/>
      <c r="EU26" s="1026"/>
      <c r="EV26" s="1026"/>
      <c r="EW26" s="1026"/>
      <c r="EX26" s="1026"/>
      <c r="EY26" s="1026"/>
      <c r="EZ26" s="1026"/>
    </row>
    <row r="27" spans="1:156" s="11" customFormat="1" ht="25.5" x14ac:dyDescent="0.2">
      <c r="A27" s="12" t="s">
        <v>61</v>
      </c>
      <c r="B27" s="887" t="s">
        <v>62</v>
      </c>
      <c r="C27" s="866" t="s">
        <v>56</v>
      </c>
      <c r="D27" s="886"/>
      <c r="E27" s="886"/>
      <c r="F27" s="350"/>
      <c r="G27" s="1036"/>
      <c r="H27" s="1066"/>
      <c r="I27" s="1073"/>
      <c r="J27" s="1068"/>
      <c r="K27" s="1056"/>
      <c r="L27" s="1056"/>
      <c r="M27" s="1056"/>
      <c r="N27" s="1056"/>
      <c r="O27" s="1056"/>
      <c r="P27" s="1056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57"/>
      <c r="AC27" s="1057"/>
      <c r="AD27" s="1057"/>
      <c r="AE27" s="1057"/>
      <c r="AF27" s="1057"/>
      <c r="AG27" s="1057"/>
      <c r="AH27" s="1057"/>
      <c r="AI27" s="1057"/>
      <c r="AJ27" s="1057"/>
      <c r="AK27" s="1057"/>
      <c r="AL27" s="1057"/>
      <c r="AM27" s="1057"/>
      <c r="AN27" s="1057"/>
      <c r="AO27" s="1057"/>
      <c r="AP27" s="1057"/>
      <c r="AQ27" s="1057"/>
      <c r="AR27" s="1057"/>
      <c r="AS27" s="1057"/>
      <c r="AT27" s="1057"/>
      <c r="AU27" s="1057"/>
      <c r="AV27" s="1057"/>
      <c r="AW27" s="1057"/>
      <c r="AX27" s="1057"/>
      <c r="AY27" s="1057"/>
      <c r="AZ27" s="1057"/>
      <c r="BA27" s="1057"/>
      <c r="BB27" s="1057"/>
      <c r="BC27" s="1057"/>
      <c r="BD27" s="1057"/>
      <c r="BE27" s="1057"/>
      <c r="BF27" s="1057"/>
      <c r="BG27" s="1057"/>
      <c r="BH27" s="1057"/>
      <c r="BI27" s="1057"/>
      <c r="BJ27" s="1057"/>
      <c r="BK27" s="1057"/>
      <c r="BL27" s="1057"/>
      <c r="BM27" s="1057"/>
      <c r="BN27" s="1057"/>
      <c r="BO27" s="1057"/>
      <c r="BP27" s="1057"/>
      <c r="BQ27" s="1057"/>
      <c r="BR27" s="1057"/>
      <c r="BS27" s="1057"/>
      <c r="BT27" s="1057"/>
      <c r="BU27" s="1057"/>
      <c r="BV27" s="1057"/>
      <c r="BW27" s="1057"/>
      <c r="BX27" s="1057"/>
      <c r="BY27" s="1057"/>
      <c r="BZ27" s="1057"/>
      <c r="CA27" s="1057"/>
      <c r="CB27" s="1057"/>
      <c r="CC27" s="1057"/>
      <c r="CD27" s="1057"/>
      <c r="CE27" s="1057"/>
      <c r="CF27" s="1057"/>
      <c r="CG27" s="1057"/>
      <c r="CH27" s="1057"/>
      <c r="CI27" s="1057"/>
      <c r="CJ27" s="1057"/>
      <c r="CK27" s="1057"/>
      <c r="CL27" s="1057"/>
      <c r="CM27" s="1057"/>
      <c r="CN27" s="1057"/>
      <c r="CO27" s="1057"/>
      <c r="CP27" s="1057"/>
      <c r="CQ27" s="1057"/>
      <c r="CR27" s="1057"/>
      <c r="CS27" s="1057"/>
      <c r="CT27" s="1057"/>
      <c r="CU27" s="1057"/>
      <c r="CV27" s="1057"/>
      <c r="CW27" s="1057"/>
      <c r="CX27" s="1057"/>
      <c r="CY27" s="1057"/>
      <c r="CZ27" s="1057"/>
      <c r="DA27" s="1057"/>
      <c r="DB27" s="1057"/>
      <c r="DC27" s="1057"/>
      <c r="DD27" s="1057"/>
      <c r="DE27" s="1057"/>
      <c r="DF27" s="1057"/>
      <c r="DG27" s="1057"/>
      <c r="DH27" s="1057"/>
      <c r="DI27" s="1057"/>
      <c r="DJ27" s="1057"/>
      <c r="DK27" s="1057"/>
      <c r="DL27" s="1057"/>
      <c r="DM27" s="1057"/>
      <c r="DN27" s="1057"/>
      <c r="DO27" s="1057"/>
      <c r="DP27" s="1057"/>
      <c r="DQ27" s="1057"/>
      <c r="DR27" s="1057"/>
      <c r="DS27" s="1057"/>
      <c r="DT27" s="1057"/>
      <c r="DU27" s="1057"/>
      <c r="DV27" s="1057"/>
      <c r="DW27" s="1057"/>
      <c r="DX27" s="1057"/>
      <c r="DY27" s="1057"/>
      <c r="DZ27" s="1057"/>
      <c r="EA27" s="1057"/>
      <c r="EB27" s="1057"/>
      <c r="EC27" s="1057"/>
      <c r="ED27" s="1057"/>
      <c r="EE27" s="1057"/>
      <c r="EF27" s="1057"/>
      <c r="EG27" s="1057"/>
      <c r="EH27" s="1057"/>
      <c r="EI27" s="1057"/>
      <c r="EJ27" s="1057"/>
      <c r="EK27" s="1057"/>
      <c r="EL27" s="1057"/>
      <c r="EM27" s="1057"/>
      <c r="EN27" s="1057"/>
      <c r="EO27" s="1057"/>
      <c r="EP27" s="1057"/>
      <c r="EQ27" s="1057"/>
      <c r="ER27" s="1057"/>
      <c r="ES27" s="1026"/>
      <c r="ET27" s="1026"/>
      <c r="EU27" s="1026"/>
      <c r="EV27" s="1026"/>
      <c r="EW27" s="1026"/>
      <c r="EX27" s="1026"/>
      <c r="EY27" s="1026"/>
      <c r="EZ27" s="1026"/>
    </row>
    <row r="28" spans="1:156" s="11" customFormat="1" ht="15.75" customHeight="1" x14ac:dyDescent="0.2">
      <c r="A28" s="12" t="s">
        <v>63</v>
      </c>
      <c r="B28" s="887" t="s">
        <v>64</v>
      </c>
      <c r="C28" s="866" t="s">
        <v>56</v>
      </c>
      <c r="D28" s="886"/>
      <c r="E28" s="886"/>
      <c r="F28" s="350"/>
      <c r="G28" s="1036"/>
      <c r="H28" s="1066"/>
      <c r="I28" s="1073"/>
      <c r="J28" s="1068"/>
      <c r="K28" s="1056"/>
      <c r="L28" s="1056"/>
      <c r="M28" s="1056"/>
      <c r="N28" s="1056"/>
      <c r="O28" s="1056"/>
      <c r="P28" s="1056"/>
      <c r="Q28" s="1057"/>
      <c r="R28" s="1057"/>
      <c r="S28" s="1057"/>
      <c r="T28" s="1057"/>
      <c r="U28" s="1057"/>
      <c r="V28" s="1057"/>
      <c r="W28" s="1057"/>
      <c r="X28" s="1057"/>
      <c r="Y28" s="1057"/>
      <c r="Z28" s="1057"/>
      <c r="AA28" s="1057"/>
      <c r="AB28" s="1057"/>
      <c r="AC28" s="1057"/>
      <c r="AD28" s="1057"/>
      <c r="AE28" s="1057"/>
      <c r="AF28" s="1057"/>
      <c r="AG28" s="1057"/>
      <c r="AH28" s="1057"/>
      <c r="AI28" s="1057"/>
      <c r="AJ28" s="1057"/>
      <c r="AK28" s="1057"/>
      <c r="AL28" s="1057"/>
      <c r="AM28" s="1057"/>
      <c r="AN28" s="1057"/>
      <c r="AO28" s="1057"/>
      <c r="AP28" s="1057"/>
      <c r="AQ28" s="1057"/>
      <c r="AR28" s="1057"/>
      <c r="AS28" s="1057"/>
      <c r="AT28" s="1057"/>
      <c r="AU28" s="1057"/>
      <c r="AV28" s="1057"/>
      <c r="AW28" s="1057"/>
      <c r="AX28" s="1057"/>
      <c r="AY28" s="1057"/>
      <c r="AZ28" s="1057"/>
      <c r="BA28" s="1057"/>
      <c r="BB28" s="1057"/>
      <c r="BC28" s="1057"/>
      <c r="BD28" s="1057"/>
      <c r="BE28" s="1057"/>
      <c r="BF28" s="1057"/>
      <c r="BG28" s="1057"/>
      <c r="BH28" s="1057"/>
      <c r="BI28" s="1057"/>
      <c r="BJ28" s="1057"/>
      <c r="BK28" s="1057"/>
      <c r="BL28" s="1057"/>
      <c r="BM28" s="1057"/>
      <c r="BN28" s="1057"/>
      <c r="BO28" s="1057"/>
      <c r="BP28" s="1057"/>
      <c r="BQ28" s="1057"/>
      <c r="BR28" s="1057"/>
      <c r="BS28" s="1057"/>
      <c r="BT28" s="1057"/>
      <c r="BU28" s="1057"/>
      <c r="BV28" s="1057"/>
      <c r="BW28" s="1057"/>
      <c r="BX28" s="1057"/>
      <c r="BY28" s="1057"/>
      <c r="BZ28" s="1057"/>
      <c r="CA28" s="1057"/>
      <c r="CB28" s="1057"/>
      <c r="CC28" s="1057"/>
      <c r="CD28" s="1057"/>
      <c r="CE28" s="1057"/>
      <c r="CF28" s="1057"/>
      <c r="CG28" s="1057"/>
      <c r="CH28" s="1057"/>
      <c r="CI28" s="1057"/>
      <c r="CJ28" s="1057"/>
      <c r="CK28" s="1057"/>
      <c r="CL28" s="1057"/>
      <c r="CM28" s="1057"/>
      <c r="CN28" s="1057"/>
      <c r="CO28" s="1057"/>
      <c r="CP28" s="1057"/>
      <c r="CQ28" s="1057"/>
      <c r="CR28" s="1057"/>
      <c r="CS28" s="1057"/>
      <c r="CT28" s="1057"/>
      <c r="CU28" s="1057"/>
      <c r="CV28" s="1057"/>
      <c r="CW28" s="1057"/>
      <c r="CX28" s="1057"/>
      <c r="CY28" s="1057"/>
      <c r="CZ28" s="1057"/>
      <c r="DA28" s="1057"/>
      <c r="DB28" s="1057"/>
      <c r="DC28" s="1057"/>
      <c r="DD28" s="1057"/>
      <c r="DE28" s="1057"/>
      <c r="DF28" s="1057"/>
      <c r="DG28" s="1057"/>
      <c r="DH28" s="1057"/>
      <c r="DI28" s="1057"/>
      <c r="DJ28" s="1057"/>
      <c r="DK28" s="1057"/>
      <c r="DL28" s="1057"/>
      <c r="DM28" s="1057"/>
      <c r="DN28" s="1057"/>
      <c r="DO28" s="1057"/>
      <c r="DP28" s="1057"/>
      <c r="DQ28" s="1057"/>
      <c r="DR28" s="1057"/>
      <c r="DS28" s="1057"/>
      <c r="DT28" s="1057"/>
      <c r="DU28" s="1057"/>
      <c r="DV28" s="1057"/>
      <c r="DW28" s="1057"/>
      <c r="DX28" s="1057"/>
      <c r="DY28" s="1057"/>
      <c r="DZ28" s="1057"/>
      <c r="EA28" s="1057"/>
      <c r="EB28" s="1057"/>
      <c r="EC28" s="1057"/>
      <c r="ED28" s="1057"/>
      <c r="EE28" s="1057"/>
      <c r="EF28" s="1057"/>
      <c r="EG28" s="1057"/>
      <c r="EH28" s="1057"/>
      <c r="EI28" s="1057"/>
      <c r="EJ28" s="1057"/>
      <c r="EK28" s="1057"/>
      <c r="EL28" s="1057"/>
      <c r="EM28" s="1057"/>
      <c r="EN28" s="1057"/>
      <c r="EO28" s="1057"/>
      <c r="EP28" s="1057"/>
      <c r="EQ28" s="1057"/>
      <c r="ER28" s="1057"/>
      <c r="ES28" s="1026"/>
      <c r="ET28" s="1026"/>
      <c r="EU28" s="1026"/>
      <c r="EV28" s="1026"/>
      <c r="EW28" s="1026"/>
      <c r="EX28" s="1026"/>
      <c r="EY28" s="1026"/>
      <c r="EZ28" s="1026"/>
    </row>
    <row r="29" spans="1:156" s="11" customFormat="1" ht="24.75" customHeight="1" x14ac:dyDescent="0.2">
      <c r="A29" s="8" t="s">
        <v>65</v>
      </c>
      <c r="B29" s="887" t="s">
        <v>66</v>
      </c>
      <c r="C29" s="866" t="s">
        <v>56</v>
      </c>
      <c r="D29" s="886"/>
      <c r="E29" s="886"/>
      <c r="F29" s="350"/>
      <c r="G29" s="1036"/>
      <c r="H29" s="1066"/>
      <c r="I29" s="1073"/>
      <c r="J29" s="1068"/>
      <c r="K29" s="1056"/>
      <c r="L29" s="1056"/>
      <c r="M29" s="1056"/>
      <c r="N29" s="1056"/>
      <c r="O29" s="1056"/>
      <c r="P29" s="1056"/>
      <c r="Q29" s="1057"/>
      <c r="R29" s="1057"/>
      <c r="S29" s="1057"/>
      <c r="T29" s="1057"/>
      <c r="U29" s="1057"/>
      <c r="V29" s="1057"/>
      <c r="W29" s="1057"/>
      <c r="X29" s="1057"/>
      <c r="Y29" s="1057"/>
      <c r="Z29" s="1057"/>
      <c r="AA29" s="1057"/>
      <c r="AB29" s="1057"/>
      <c r="AC29" s="1057"/>
      <c r="AD29" s="1057"/>
      <c r="AE29" s="1057"/>
      <c r="AF29" s="1057"/>
      <c r="AG29" s="1057"/>
      <c r="AH29" s="1057"/>
      <c r="AI29" s="1057"/>
      <c r="AJ29" s="1057"/>
      <c r="AK29" s="1057"/>
      <c r="AL29" s="1057"/>
      <c r="AM29" s="1057"/>
      <c r="AN29" s="1057"/>
      <c r="AO29" s="1057"/>
      <c r="AP29" s="1057"/>
      <c r="AQ29" s="1057"/>
      <c r="AR29" s="1057"/>
      <c r="AS29" s="1057"/>
      <c r="AT29" s="1057"/>
      <c r="AU29" s="1057"/>
      <c r="AV29" s="1057"/>
      <c r="AW29" s="1057"/>
      <c r="AX29" s="1057"/>
      <c r="AY29" s="1057"/>
      <c r="AZ29" s="1057"/>
      <c r="BA29" s="1057"/>
      <c r="BB29" s="1057"/>
      <c r="BC29" s="1057"/>
      <c r="BD29" s="1057"/>
      <c r="BE29" s="1057"/>
      <c r="BF29" s="1057"/>
      <c r="BG29" s="1057"/>
      <c r="BH29" s="1057"/>
      <c r="BI29" s="1057"/>
      <c r="BJ29" s="1057"/>
      <c r="BK29" s="1057"/>
      <c r="BL29" s="1057"/>
      <c r="BM29" s="1057"/>
      <c r="BN29" s="1057"/>
      <c r="BO29" s="1057"/>
      <c r="BP29" s="1057"/>
      <c r="BQ29" s="1057"/>
      <c r="BR29" s="1057"/>
      <c r="BS29" s="1057"/>
      <c r="BT29" s="1057"/>
      <c r="BU29" s="1057"/>
      <c r="BV29" s="1057"/>
      <c r="BW29" s="1057"/>
      <c r="BX29" s="1057"/>
      <c r="BY29" s="1057"/>
      <c r="BZ29" s="1057"/>
      <c r="CA29" s="1057"/>
      <c r="CB29" s="1057"/>
      <c r="CC29" s="1057"/>
      <c r="CD29" s="1057"/>
      <c r="CE29" s="1057"/>
      <c r="CF29" s="1057"/>
      <c r="CG29" s="1057"/>
      <c r="CH29" s="1057"/>
      <c r="CI29" s="1057"/>
      <c r="CJ29" s="1057"/>
      <c r="CK29" s="1057"/>
      <c r="CL29" s="1057"/>
      <c r="CM29" s="1057"/>
      <c r="CN29" s="1057"/>
      <c r="CO29" s="1057"/>
      <c r="CP29" s="1057"/>
      <c r="CQ29" s="1057"/>
      <c r="CR29" s="1057"/>
      <c r="CS29" s="1057"/>
      <c r="CT29" s="1057"/>
      <c r="CU29" s="1057"/>
      <c r="CV29" s="1057"/>
      <c r="CW29" s="1057"/>
      <c r="CX29" s="1057"/>
      <c r="CY29" s="1057"/>
      <c r="CZ29" s="1057"/>
      <c r="DA29" s="1057"/>
      <c r="DB29" s="1057"/>
      <c r="DC29" s="1057"/>
      <c r="DD29" s="1057"/>
      <c r="DE29" s="1057"/>
      <c r="DF29" s="1057"/>
      <c r="DG29" s="1057"/>
      <c r="DH29" s="1057"/>
      <c r="DI29" s="1057"/>
      <c r="DJ29" s="1057"/>
      <c r="DK29" s="1057"/>
      <c r="DL29" s="1057"/>
      <c r="DM29" s="1057"/>
      <c r="DN29" s="1057"/>
      <c r="DO29" s="1057"/>
      <c r="DP29" s="1057"/>
      <c r="DQ29" s="1057"/>
      <c r="DR29" s="1057"/>
      <c r="DS29" s="1057"/>
      <c r="DT29" s="1057"/>
      <c r="DU29" s="1057"/>
      <c r="DV29" s="1057"/>
      <c r="DW29" s="1057"/>
      <c r="DX29" s="1057"/>
      <c r="DY29" s="1057"/>
      <c r="DZ29" s="1057"/>
      <c r="EA29" s="1057"/>
      <c r="EB29" s="1057"/>
      <c r="EC29" s="1057"/>
      <c r="ED29" s="1057"/>
      <c r="EE29" s="1057"/>
      <c r="EF29" s="1057"/>
      <c r="EG29" s="1057"/>
      <c r="EH29" s="1057"/>
      <c r="EI29" s="1057"/>
      <c r="EJ29" s="1057"/>
      <c r="EK29" s="1057"/>
      <c r="EL29" s="1057"/>
      <c r="EM29" s="1057"/>
      <c r="EN29" s="1057"/>
      <c r="EO29" s="1057"/>
      <c r="EP29" s="1057"/>
      <c r="EQ29" s="1057"/>
      <c r="ER29" s="1057"/>
      <c r="ES29" s="1026"/>
      <c r="ET29" s="1026"/>
      <c r="EU29" s="1026"/>
      <c r="EV29" s="1026"/>
      <c r="EW29" s="1026"/>
      <c r="EX29" s="1026"/>
      <c r="EY29" s="1026"/>
      <c r="EZ29" s="1026"/>
    </row>
    <row r="30" spans="1:156" s="11" customFormat="1" ht="24" customHeight="1" x14ac:dyDescent="0.2">
      <c r="A30" s="20" t="s">
        <v>67</v>
      </c>
      <c r="B30" s="888" t="s">
        <v>68</v>
      </c>
      <c r="C30" s="875" t="s">
        <v>56</v>
      </c>
      <c r="D30" s="889"/>
      <c r="E30" s="889"/>
      <c r="F30" s="890"/>
      <c r="G30" s="1037"/>
      <c r="H30" s="1066"/>
      <c r="I30" s="1073"/>
      <c r="J30" s="1068"/>
      <c r="K30" s="1056"/>
      <c r="L30" s="1056"/>
      <c r="M30" s="1056"/>
      <c r="N30" s="1056"/>
      <c r="O30" s="1056"/>
      <c r="P30" s="1056"/>
      <c r="Q30" s="1057"/>
      <c r="R30" s="1057"/>
      <c r="S30" s="1057"/>
      <c r="T30" s="1057"/>
      <c r="U30" s="1057"/>
      <c r="V30" s="1057"/>
      <c r="W30" s="1057"/>
      <c r="X30" s="1057"/>
      <c r="Y30" s="1057"/>
      <c r="Z30" s="1057"/>
      <c r="AA30" s="1057"/>
      <c r="AB30" s="1057"/>
      <c r="AC30" s="1057"/>
      <c r="AD30" s="1057"/>
      <c r="AE30" s="1057"/>
      <c r="AF30" s="1057"/>
      <c r="AG30" s="1057"/>
      <c r="AH30" s="1057"/>
      <c r="AI30" s="1057"/>
      <c r="AJ30" s="1057"/>
      <c r="AK30" s="1057"/>
      <c r="AL30" s="1057"/>
      <c r="AM30" s="1057"/>
      <c r="AN30" s="1057"/>
      <c r="AO30" s="1057"/>
      <c r="AP30" s="1057"/>
      <c r="AQ30" s="1057"/>
      <c r="AR30" s="1057"/>
      <c r="AS30" s="1057"/>
      <c r="AT30" s="1057"/>
      <c r="AU30" s="1057"/>
      <c r="AV30" s="1057"/>
      <c r="AW30" s="1057"/>
      <c r="AX30" s="1057"/>
      <c r="AY30" s="1057"/>
      <c r="AZ30" s="1057"/>
      <c r="BA30" s="1057"/>
      <c r="BB30" s="1057"/>
      <c r="BC30" s="1057"/>
      <c r="BD30" s="1057"/>
      <c r="BE30" s="1057"/>
      <c r="BF30" s="1057"/>
      <c r="BG30" s="1057"/>
      <c r="BH30" s="1057"/>
      <c r="BI30" s="1057"/>
      <c r="BJ30" s="1057"/>
      <c r="BK30" s="1057"/>
      <c r="BL30" s="1057"/>
      <c r="BM30" s="1057"/>
      <c r="BN30" s="1057"/>
      <c r="BO30" s="1057"/>
      <c r="BP30" s="1057"/>
      <c r="BQ30" s="1057"/>
      <c r="BR30" s="1057"/>
      <c r="BS30" s="1057"/>
      <c r="BT30" s="1057"/>
      <c r="BU30" s="1057"/>
      <c r="BV30" s="1057"/>
      <c r="BW30" s="1057"/>
      <c r="BX30" s="1057"/>
      <c r="BY30" s="1057"/>
      <c r="BZ30" s="1057"/>
      <c r="CA30" s="1057"/>
      <c r="CB30" s="1057"/>
      <c r="CC30" s="1057"/>
      <c r="CD30" s="1057"/>
      <c r="CE30" s="1057"/>
      <c r="CF30" s="1057"/>
      <c r="CG30" s="1057"/>
      <c r="CH30" s="1057"/>
      <c r="CI30" s="1057"/>
      <c r="CJ30" s="1057"/>
      <c r="CK30" s="1057"/>
      <c r="CL30" s="1057"/>
      <c r="CM30" s="1057"/>
      <c r="CN30" s="1057"/>
      <c r="CO30" s="1057"/>
      <c r="CP30" s="1057"/>
      <c r="CQ30" s="1057"/>
      <c r="CR30" s="1057"/>
      <c r="CS30" s="1057"/>
      <c r="CT30" s="1057"/>
      <c r="CU30" s="1057"/>
      <c r="CV30" s="1057"/>
      <c r="CW30" s="1057"/>
      <c r="CX30" s="1057"/>
      <c r="CY30" s="1057"/>
      <c r="CZ30" s="1057"/>
      <c r="DA30" s="1057"/>
      <c r="DB30" s="1057"/>
      <c r="DC30" s="1057"/>
      <c r="DD30" s="1057"/>
      <c r="DE30" s="1057"/>
      <c r="DF30" s="1057"/>
      <c r="DG30" s="1057"/>
      <c r="DH30" s="1057"/>
      <c r="DI30" s="1057"/>
      <c r="DJ30" s="1057"/>
      <c r="DK30" s="1057"/>
      <c r="DL30" s="1057"/>
      <c r="DM30" s="1057"/>
      <c r="DN30" s="1057"/>
      <c r="DO30" s="1057"/>
      <c r="DP30" s="1057"/>
      <c r="DQ30" s="1057"/>
      <c r="DR30" s="1057"/>
      <c r="DS30" s="1057"/>
      <c r="DT30" s="1057"/>
      <c r="DU30" s="1057"/>
      <c r="DV30" s="1057"/>
      <c r="DW30" s="1057"/>
      <c r="DX30" s="1057"/>
      <c r="DY30" s="1057"/>
      <c r="DZ30" s="1057"/>
      <c r="EA30" s="1057"/>
      <c r="EB30" s="1057"/>
      <c r="EC30" s="1057"/>
      <c r="ED30" s="1057"/>
      <c r="EE30" s="1057"/>
      <c r="EF30" s="1057"/>
      <c r="EG30" s="1057"/>
      <c r="EH30" s="1057"/>
      <c r="EI30" s="1057"/>
      <c r="EJ30" s="1057"/>
      <c r="EK30" s="1057"/>
      <c r="EL30" s="1057"/>
      <c r="EM30" s="1057"/>
      <c r="EN30" s="1057"/>
      <c r="EO30" s="1057"/>
      <c r="EP30" s="1057"/>
      <c r="EQ30" s="1057"/>
      <c r="ER30" s="1057"/>
      <c r="ES30" s="1026"/>
      <c r="ET30" s="1026"/>
      <c r="EU30" s="1026"/>
      <c r="EV30" s="1026"/>
      <c r="EW30" s="1026"/>
      <c r="EX30" s="1026"/>
      <c r="EY30" s="1026"/>
      <c r="EZ30" s="1026"/>
    </row>
    <row r="31" spans="1:156" s="11" customFormat="1" ht="22.5" customHeight="1" x14ac:dyDescent="0.2">
      <c r="A31" s="29" t="s">
        <v>69</v>
      </c>
      <c r="B31" s="30" t="s">
        <v>70</v>
      </c>
      <c r="C31" s="31" t="s">
        <v>71</v>
      </c>
      <c r="D31" s="672">
        <f t="shared" ref="D31:E31" si="2">SUM(D23+D24)</f>
        <v>98531059</v>
      </c>
      <c r="E31" s="355">
        <f t="shared" si="2"/>
        <v>98531059</v>
      </c>
      <c r="F31" s="891">
        <f>SUM(F23+F24)</f>
        <v>57501730</v>
      </c>
      <c r="G31" s="951"/>
      <c r="H31" s="1066"/>
      <c r="I31" s="951"/>
      <c r="J31" s="1068"/>
      <c r="K31" s="1056"/>
      <c r="L31" s="1056"/>
      <c r="M31" s="1056"/>
      <c r="N31" s="1056"/>
      <c r="O31" s="1056"/>
      <c r="P31" s="1056"/>
      <c r="Q31" s="1057"/>
      <c r="R31" s="1057"/>
      <c r="S31" s="1057"/>
      <c r="T31" s="1057"/>
      <c r="U31" s="1057"/>
      <c r="V31" s="1057"/>
      <c r="W31" s="1057"/>
      <c r="X31" s="1057"/>
      <c r="Y31" s="1057"/>
      <c r="Z31" s="1057"/>
      <c r="AA31" s="1057"/>
      <c r="AB31" s="1057"/>
      <c r="AC31" s="1057"/>
      <c r="AD31" s="1057"/>
      <c r="AE31" s="1057"/>
      <c r="AF31" s="1057"/>
      <c r="AG31" s="1057"/>
      <c r="AH31" s="1057"/>
      <c r="AI31" s="1057"/>
      <c r="AJ31" s="1057"/>
      <c r="AK31" s="1057"/>
      <c r="AL31" s="1057"/>
      <c r="AM31" s="1057"/>
      <c r="AN31" s="1057"/>
      <c r="AO31" s="1057"/>
      <c r="AP31" s="1057"/>
      <c r="AQ31" s="1057"/>
      <c r="AR31" s="1057"/>
      <c r="AS31" s="1057"/>
      <c r="AT31" s="1057"/>
      <c r="AU31" s="1057"/>
      <c r="AV31" s="1057"/>
      <c r="AW31" s="1057"/>
      <c r="AX31" s="1057"/>
      <c r="AY31" s="1057"/>
      <c r="AZ31" s="1057"/>
      <c r="BA31" s="1057"/>
      <c r="BB31" s="1057"/>
      <c r="BC31" s="1057"/>
      <c r="BD31" s="1057"/>
      <c r="BE31" s="1057"/>
      <c r="BF31" s="1057"/>
      <c r="BG31" s="1057"/>
      <c r="BH31" s="1057"/>
      <c r="BI31" s="1057"/>
      <c r="BJ31" s="1057"/>
      <c r="BK31" s="1057"/>
      <c r="BL31" s="1057"/>
      <c r="BM31" s="1057"/>
      <c r="BN31" s="1057"/>
      <c r="BO31" s="1057"/>
      <c r="BP31" s="1057"/>
      <c r="BQ31" s="1057"/>
      <c r="BR31" s="1057"/>
      <c r="BS31" s="1057"/>
      <c r="BT31" s="1057"/>
      <c r="BU31" s="1057"/>
      <c r="BV31" s="1057"/>
      <c r="BW31" s="1057"/>
      <c r="BX31" s="1057"/>
      <c r="BY31" s="1057"/>
      <c r="BZ31" s="1057"/>
      <c r="CA31" s="1057"/>
      <c r="CB31" s="1057"/>
      <c r="CC31" s="1057"/>
      <c r="CD31" s="1057"/>
      <c r="CE31" s="1057"/>
      <c r="CF31" s="1057"/>
      <c r="CG31" s="1057"/>
      <c r="CH31" s="1057"/>
      <c r="CI31" s="1057"/>
      <c r="CJ31" s="1057"/>
      <c r="CK31" s="1057"/>
      <c r="CL31" s="1057"/>
      <c r="CM31" s="1057"/>
      <c r="CN31" s="1057"/>
      <c r="CO31" s="1057"/>
      <c r="CP31" s="1057"/>
      <c r="CQ31" s="1057"/>
      <c r="CR31" s="1057"/>
      <c r="CS31" s="1057"/>
      <c r="CT31" s="1057"/>
      <c r="CU31" s="1057"/>
      <c r="CV31" s="1057"/>
      <c r="CW31" s="1057"/>
      <c r="CX31" s="1057"/>
      <c r="CY31" s="1057"/>
      <c r="CZ31" s="1057"/>
      <c r="DA31" s="1057"/>
      <c r="DB31" s="1057"/>
      <c r="DC31" s="1057"/>
      <c r="DD31" s="1057"/>
      <c r="DE31" s="1057"/>
      <c r="DF31" s="1057"/>
      <c r="DG31" s="1057"/>
      <c r="DH31" s="1057"/>
      <c r="DI31" s="1057"/>
      <c r="DJ31" s="1057"/>
      <c r="DK31" s="1057"/>
      <c r="DL31" s="1057"/>
      <c r="DM31" s="1057"/>
      <c r="DN31" s="1057"/>
      <c r="DO31" s="1057"/>
      <c r="DP31" s="1057"/>
      <c r="DQ31" s="1057"/>
      <c r="DR31" s="1057"/>
      <c r="DS31" s="1057"/>
      <c r="DT31" s="1057"/>
      <c r="DU31" s="1057"/>
      <c r="DV31" s="1057"/>
      <c r="DW31" s="1057"/>
      <c r="DX31" s="1057"/>
      <c r="DY31" s="1057"/>
      <c r="DZ31" s="1057"/>
      <c r="EA31" s="1057"/>
      <c r="EB31" s="1057"/>
      <c r="EC31" s="1057"/>
      <c r="ED31" s="1057"/>
      <c r="EE31" s="1057"/>
      <c r="EF31" s="1057"/>
      <c r="EG31" s="1057"/>
      <c r="EH31" s="1057"/>
      <c r="EI31" s="1057"/>
      <c r="EJ31" s="1057"/>
      <c r="EK31" s="1057"/>
      <c r="EL31" s="1057"/>
      <c r="EM31" s="1057"/>
      <c r="EN31" s="1057"/>
      <c r="EO31" s="1057"/>
      <c r="EP31" s="1057"/>
      <c r="EQ31" s="1057"/>
      <c r="ER31" s="1057"/>
      <c r="ES31" s="1026"/>
      <c r="ET31" s="1026"/>
      <c r="EU31" s="1026"/>
      <c r="EV31" s="1026"/>
      <c r="EW31" s="1026"/>
      <c r="EX31" s="1026"/>
      <c r="EY31" s="1026"/>
      <c r="EZ31" s="1026"/>
    </row>
    <row r="32" spans="1:156" s="11" customFormat="1" ht="14.25" customHeight="1" x14ac:dyDescent="0.2">
      <c r="A32" s="32" t="s">
        <v>72</v>
      </c>
      <c r="B32" s="33" t="s">
        <v>73</v>
      </c>
      <c r="C32" s="34" t="s">
        <v>74</v>
      </c>
      <c r="D32" s="654"/>
      <c r="E32" s="654"/>
      <c r="F32" s="383">
        <f>SUM(D32:E32)</f>
        <v>0</v>
      </c>
      <c r="G32" s="1038"/>
      <c r="H32" s="1066"/>
      <c r="I32" s="1074"/>
      <c r="J32" s="1068"/>
      <c r="K32" s="1056"/>
      <c r="L32" s="1056"/>
      <c r="M32" s="1056"/>
      <c r="N32" s="1056"/>
      <c r="O32" s="1056"/>
      <c r="P32" s="1056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57"/>
      <c r="AC32" s="1057"/>
      <c r="AD32" s="1057"/>
      <c r="AE32" s="1057"/>
      <c r="AF32" s="1057"/>
      <c r="AG32" s="1057"/>
      <c r="AH32" s="1057"/>
      <c r="AI32" s="1057"/>
      <c r="AJ32" s="1057"/>
      <c r="AK32" s="1057"/>
      <c r="AL32" s="1057"/>
      <c r="AM32" s="1057"/>
      <c r="AN32" s="1057"/>
      <c r="AO32" s="1057"/>
      <c r="AP32" s="1057"/>
      <c r="AQ32" s="1057"/>
      <c r="AR32" s="1057"/>
      <c r="AS32" s="1057"/>
      <c r="AT32" s="1057"/>
      <c r="AU32" s="1057"/>
      <c r="AV32" s="1057"/>
      <c r="AW32" s="1057"/>
      <c r="AX32" s="1057"/>
      <c r="AY32" s="1057"/>
      <c r="AZ32" s="1057"/>
      <c r="BA32" s="1057"/>
      <c r="BB32" s="1057"/>
      <c r="BC32" s="1057"/>
      <c r="BD32" s="1057"/>
      <c r="BE32" s="1057"/>
      <c r="BF32" s="1057"/>
      <c r="BG32" s="1057"/>
      <c r="BH32" s="1057"/>
      <c r="BI32" s="1057"/>
      <c r="BJ32" s="1057"/>
      <c r="BK32" s="1057"/>
      <c r="BL32" s="1057"/>
      <c r="BM32" s="1057"/>
      <c r="BN32" s="1057"/>
      <c r="BO32" s="1057"/>
      <c r="BP32" s="1057"/>
      <c r="BQ32" s="1057"/>
      <c r="BR32" s="1057"/>
      <c r="BS32" s="1057"/>
      <c r="BT32" s="1057"/>
      <c r="BU32" s="1057"/>
      <c r="BV32" s="1057"/>
      <c r="BW32" s="1057"/>
      <c r="BX32" s="1057"/>
      <c r="BY32" s="1057"/>
      <c r="BZ32" s="1057"/>
      <c r="CA32" s="1057"/>
      <c r="CB32" s="1057"/>
      <c r="CC32" s="1057"/>
      <c r="CD32" s="1057"/>
      <c r="CE32" s="1057"/>
      <c r="CF32" s="1057"/>
      <c r="CG32" s="1057"/>
      <c r="CH32" s="1057"/>
      <c r="CI32" s="1057"/>
      <c r="CJ32" s="1057"/>
      <c r="CK32" s="1057"/>
      <c r="CL32" s="1057"/>
      <c r="CM32" s="1057"/>
      <c r="CN32" s="1057"/>
      <c r="CO32" s="1057"/>
      <c r="CP32" s="1057"/>
      <c r="CQ32" s="1057"/>
      <c r="CR32" s="1057"/>
      <c r="CS32" s="1057"/>
      <c r="CT32" s="1057"/>
      <c r="CU32" s="1057"/>
      <c r="CV32" s="1057"/>
      <c r="CW32" s="1057"/>
      <c r="CX32" s="1057"/>
      <c r="CY32" s="1057"/>
      <c r="CZ32" s="1057"/>
      <c r="DA32" s="1057"/>
      <c r="DB32" s="1057"/>
      <c r="DC32" s="1057"/>
      <c r="DD32" s="1057"/>
      <c r="DE32" s="1057"/>
      <c r="DF32" s="1057"/>
      <c r="DG32" s="1057"/>
      <c r="DH32" s="1057"/>
      <c r="DI32" s="1057"/>
      <c r="DJ32" s="1057"/>
      <c r="DK32" s="1057"/>
      <c r="DL32" s="1057"/>
      <c r="DM32" s="1057"/>
      <c r="DN32" s="1057"/>
      <c r="DO32" s="1057"/>
      <c r="DP32" s="1057"/>
      <c r="DQ32" s="1057"/>
      <c r="DR32" s="1057"/>
      <c r="DS32" s="1057"/>
      <c r="DT32" s="1057"/>
      <c r="DU32" s="1057"/>
      <c r="DV32" s="1057"/>
      <c r="DW32" s="1057"/>
      <c r="DX32" s="1057"/>
      <c r="DY32" s="1057"/>
      <c r="DZ32" s="1057"/>
      <c r="EA32" s="1057"/>
      <c r="EB32" s="1057"/>
      <c r="EC32" s="1057"/>
      <c r="ED32" s="1057"/>
      <c r="EE32" s="1057"/>
      <c r="EF32" s="1057"/>
      <c r="EG32" s="1057"/>
      <c r="EH32" s="1057"/>
      <c r="EI32" s="1057"/>
      <c r="EJ32" s="1057"/>
      <c r="EK32" s="1057"/>
      <c r="EL32" s="1057"/>
      <c r="EM32" s="1057"/>
      <c r="EN32" s="1057"/>
      <c r="EO32" s="1057"/>
      <c r="EP32" s="1057"/>
      <c r="EQ32" s="1057"/>
      <c r="ER32" s="1057"/>
      <c r="ES32" s="1026"/>
      <c r="ET32" s="1026"/>
      <c r="EU32" s="1026"/>
      <c r="EV32" s="1026"/>
      <c r="EW32" s="1026"/>
      <c r="EX32" s="1026"/>
      <c r="EY32" s="1026"/>
      <c r="EZ32" s="1026"/>
    </row>
    <row r="33" spans="1:156" s="11" customFormat="1" ht="14.25" customHeight="1" x14ac:dyDescent="0.2">
      <c r="A33" s="12" t="s">
        <v>75</v>
      </c>
      <c r="B33" s="865" t="s">
        <v>76</v>
      </c>
      <c r="C33" s="866" t="s">
        <v>77</v>
      </c>
      <c r="D33" s="871">
        <f t="shared" ref="D33:F33" si="3">SUM(D34:D36)</f>
        <v>3500000</v>
      </c>
      <c r="E33" s="871">
        <f t="shared" si="3"/>
        <v>3500000</v>
      </c>
      <c r="F33" s="870">
        <f t="shared" si="3"/>
        <v>3002375</v>
      </c>
      <c r="G33" s="1032"/>
      <c r="H33" s="1066"/>
      <c r="I33" s="1032"/>
      <c r="J33" s="1068"/>
      <c r="K33" s="1056"/>
      <c r="L33" s="1056"/>
      <c r="M33" s="1056"/>
      <c r="N33" s="1056"/>
      <c r="O33" s="1056"/>
      <c r="P33" s="1056"/>
      <c r="Q33" s="1057"/>
      <c r="R33" s="1057"/>
      <c r="S33" s="1057"/>
      <c r="T33" s="1057"/>
      <c r="U33" s="1057"/>
      <c r="V33" s="1057"/>
      <c r="W33" s="1057"/>
      <c r="X33" s="1057"/>
      <c r="Y33" s="1057"/>
      <c r="Z33" s="1057"/>
      <c r="AA33" s="1057"/>
      <c r="AB33" s="1057"/>
      <c r="AC33" s="1057"/>
      <c r="AD33" s="1057"/>
      <c r="AE33" s="1057"/>
      <c r="AF33" s="1057"/>
      <c r="AG33" s="1057"/>
      <c r="AH33" s="1057"/>
      <c r="AI33" s="1057"/>
      <c r="AJ33" s="1057"/>
      <c r="AK33" s="1057"/>
      <c r="AL33" s="1057"/>
      <c r="AM33" s="1057"/>
      <c r="AN33" s="1057"/>
      <c r="AO33" s="1057"/>
      <c r="AP33" s="1057"/>
      <c r="AQ33" s="1057"/>
      <c r="AR33" s="1057"/>
      <c r="AS33" s="1057"/>
      <c r="AT33" s="1057"/>
      <c r="AU33" s="1057"/>
      <c r="AV33" s="1057"/>
      <c r="AW33" s="1057"/>
      <c r="AX33" s="1057"/>
      <c r="AY33" s="1057"/>
      <c r="AZ33" s="1057"/>
      <c r="BA33" s="1057"/>
      <c r="BB33" s="1057"/>
      <c r="BC33" s="1057"/>
      <c r="BD33" s="1057"/>
      <c r="BE33" s="1057"/>
      <c r="BF33" s="1057"/>
      <c r="BG33" s="1057"/>
      <c r="BH33" s="1057"/>
      <c r="BI33" s="1057"/>
      <c r="BJ33" s="1057"/>
      <c r="BK33" s="1057"/>
      <c r="BL33" s="1057"/>
      <c r="BM33" s="1057"/>
      <c r="BN33" s="1057"/>
      <c r="BO33" s="1057"/>
      <c r="BP33" s="1057"/>
      <c r="BQ33" s="1057"/>
      <c r="BR33" s="1057"/>
      <c r="BS33" s="1057"/>
      <c r="BT33" s="1057"/>
      <c r="BU33" s="1057"/>
      <c r="BV33" s="1057"/>
      <c r="BW33" s="1057"/>
      <c r="BX33" s="1057"/>
      <c r="BY33" s="1057"/>
      <c r="BZ33" s="1057"/>
      <c r="CA33" s="1057"/>
      <c r="CB33" s="1057"/>
      <c r="CC33" s="1057"/>
      <c r="CD33" s="1057"/>
      <c r="CE33" s="1057"/>
      <c r="CF33" s="1057"/>
      <c r="CG33" s="1057"/>
      <c r="CH33" s="1057"/>
      <c r="CI33" s="1057"/>
      <c r="CJ33" s="1057"/>
      <c r="CK33" s="1057"/>
      <c r="CL33" s="1057"/>
      <c r="CM33" s="1057"/>
      <c r="CN33" s="1057"/>
      <c r="CO33" s="1057"/>
      <c r="CP33" s="1057"/>
      <c r="CQ33" s="1057"/>
      <c r="CR33" s="1057"/>
      <c r="CS33" s="1057"/>
      <c r="CT33" s="1057"/>
      <c r="CU33" s="1057"/>
      <c r="CV33" s="1057"/>
      <c r="CW33" s="1057"/>
      <c r="CX33" s="1057"/>
      <c r="CY33" s="1057"/>
      <c r="CZ33" s="1057"/>
      <c r="DA33" s="1057"/>
      <c r="DB33" s="1057"/>
      <c r="DC33" s="1057"/>
      <c r="DD33" s="1057"/>
      <c r="DE33" s="1057"/>
      <c r="DF33" s="1057"/>
      <c r="DG33" s="1057"/>
      <c r="DH33" s="1057"/>
      <c r="DI33" s="1057"/>
      <c r="DJ33" s="1057"/>
      <c r="DK33" s="1057"/>
      <c r="DL33" s="1057"/>
      <c r="DM33" s="1057"/>
      <c r="DN33" s="1057"/>
      <c r="DO33" s="1057"/>
      <c r="DP33" s="1057"/>
      <c r="DQ33" s="1057"/>
      <c r="DR33" s="1057"/>
      <c r="DS33" s="1057"/>
      <c r="DT33" s="1057"/>
      <c r="DU33" s="1057"/>
      <c r="DV33" s="1057"/>
      <c r="DW33" s="1057"/>
      <c r="DX33" s="1057"/>
      <c r="DY33" s="1057"/>
      <c r="DZ33" s="1057"/>
      <c r="EA33" s="1057"/>
      <c r="EB33" s="1057"/>
      <c r="EC33" s="1057"/>
      <c r="ED33" s="1057"/>
      <c r="EE33" s="1057"/>
      <c r="EF33" s="1057"/>
      <c r="EG33" s="1057"/>
      <c r="EH33" s="1057"/>
      <c r="EI33" s="1057"/>
      <c r="EJ33" s="1057"/>
      <c r="EK33" s="1057"/>
      <c r="EL33" s="1057"/>
      <c r="EM33" s="1057"/>
      <c r="EN33" s="1057"/>
      <c r="EO33" s="1057"/>
      <c r="EP33" s="1057"/>
      <c r="EQ33" s="1057"/>
      <c r="ER33" s="1057"/>
      <c r="ES33" s="1026"/>
      <c r="ET33" s="1026"/>
      <c r="EU33" s="1026"/>
      <c r="EV33" s="1026"/>
      <c r="EW33" s="1026"/>
      <c r="EX33" s="1026"/>
      <c r="EY33" s="1026"/>
      <c r="EZ33" s="1026"/>
    </row>
    <row r="34" spans="1:156" s="11" customFormat="1" ht="14.25" customHeight="1" x14ac:dyDescent="0.2">
      <c r="A34" s="12" t="s">
        <v>78</v>
      </c>
      <c r="B34" s="35" t="s">
        <v>79</v>
      </c>
      <c r="C34" s="892" t="s">
        <v>77</v>
      </c>
      <c r="D34" s="893"/>
      <c r="E34" s="894"/>
      <c r="F34" s="895">
        <f>SUM(D34:E34)</f>
        <v>0</v>
      </c>
      <c r="G34" s="1039"/>
      <c r="H34" s="1066"/>
      <c r="I34" s="1040"/>
      <c r="J34" s="1068"/>
      <c r="K34" s="1056"/>
      <c r="L34" s="1056"/>
      <c r="M34" s="1056"/>
      <c r="N34" s="1056"/>
      <c r="O34" s="1056"/>
      <c r="P34" s="1056"/>
      <c r="Q34" s="1057"/>
      <c r="R34" s="1057"/>
      <c r="S34" s="1057"/>
      <c r="T34" s="1057"/>
      <c r="U34" s="1057"/>
      <c r="V34" s="1057"/>
      <c r="W34" s="1057"/>
      <c r="X34" s="1057"/>
      <c r="Y34" s="1057"/>
      <c r="Z34" s="1057"/>
      <c r="AA34" s="1057"/>
      <c r="AB34" s="1057"/>
      <c r="AC34" s="1057"/>
      <c r="AD34" s="1057"/>
      <c r="AE34" s="1057"/>
      <c r="AF34" s="1057"/>
      <c r="AG34" s="1057"/>
      <c r="AH34" s="1057"/>
      <c r="AI34" s="1057"/>
      <c r="AJ34" s="1057"/>
      <c r="AK34" s="1057"/>
      <c r="AL34" s="1057"/>
      <c r="AM34" s="1057"/>
      <c r="AN34" s="1057"/>
      <c r="AO34" s="1057"/>
      <c r="AP34" s="1057"/>
      <c r="AQ34" s="1057"/>
      <c r="AR34" s="1057"/>
      <c r="AS34" s="1057"/>
      <c r="AT34" s="1057"/>
      <c r="AU34" s="1057"/>
      <c r="AV34" s="1057"/>
      <c r="AW34" s="1057"/>
      <c r="AX34" s="1057"/>
      <c r="AY34" s="1057"/>
      <c r="AZ34" s="1057"/>
      <c r="BA34" s="1057"/>
      <c r="BB34" s="1057"/>
      <c r="BC34" s="1057"/>
      <c r="BD34" s="1057"/>
      <c r="BE34" s="1057"/>
      <c r="BF34" s="1057"/>
      <c r="BG34" s="1057"/>
      <c r="BH34" s="1057"/>
      <c r="BI34" s="1057"/>
      <c r="BJ34" s="1057"/>
      <c r="BK34" s="1057"/>
      <c r="BL34" s="1057"/>
      <c r="BM34" s="1057"/>
      <c r="BN34" s="1057"/>
      <c r="BO34" s="1057"/>
      <c r="BP34" s="1057"/>
      <c r="BQ34" s="1057"/>
      <c r="BR34" s="1057"/>
      <c r="BS34" s="1057"/>
      <c r="BT34" s="1057"/>
      <c r="BU34" s="1057"/>
      <c r="BV34" s="1057"/>
      <c r="BW34" s="1057"/>
      <c r="BX34" s="1057"/>
      <c r="BY34" s="1057"/>
      <c r="BZ34" s="1057"/>
      <c r="CA34" s="1057"/>
      <c r="CB34" s="1057"/>
      <c r="CC34" s="1057"/>
      <c r="CD34" s="1057"/>
      <c r="CE34" s="1057"/>
      <c r="CF34" s="1057"/>
      <c r="CG34" s="1057"/>
      <c r="CH34" s="1057"/>
      <c r="CI34" s="1057"/>
      <c r="CJ34" s="1057"/>
      <c r="CK34" s="1057"/>
      <c r="CL34" s="1057"/>
      <c r="CM34" s="1057"/>
      <c r="CN34" s="1057"/>
      <c r="CO34" s="1057"/>
      <c r="CP34" s="1057"/>
      <c r="CQ34" s="1057"/>
      <c r="CR34" s="1057"/>
      <c r="CS34" s="1057"/>
      <c r="CT34" s="1057"/>
      <c r="CU34" s="1057"/>
      <c r="CV34" s="1057"/>
      <c r="CW34" s="1057"/>
      <c r="CX34" s="1057"/>
      <c r="CY34" s="1057"/>
      <c r="CZ34" s="1057"/>
      <c r="DA34" s="1057"/>
      <c r="DB34" s="1057"/>
      <c r="DC34" s="1057"/>
      <c r="DD34" s="1057"/>
      <c r="DE34" s="1057"/>
      <c r="DF34" s="1057"/>
      <c r="DG34" s="1057"/>
      <c r="DH34" s="1057"/>
      <c r="DI34" s="1057"/>
      <c r="DJ34" s="1057"/>
      <c r="DK34" s="1057"/>
      <c r="DL34" s="1057"/>
      <c r="DM34" s="1057"/>
      <c r="DN34" s="1057"/>
      <c r="DO34" s="1057"/>
      <c r="DP34" s="1057"/>
      <c r="DQ34" s="1057"/>
      <c r="DR34" s="1057"/>
      <c r="DS34" s="1057"/>
      <c r="DT34" s="1057"/>
      <c r="DU34" s="1057"/>
      <c r="DV34" s="1057"/>
      <c r="DW34" s="1057"/>
      <c r="DX34" s="1057"/>
      <c r="DY34" s="1057"/>
      <c r="DZ34" s="1057"/>
      <c r="EA34" s="1057"/>
      <c r="EB34" s="1057"/>
      <c r="EC34" s="1057"/>
      <c r="ED34" s="1057"/>
      <c r="EE34" s="1057"/>
      <c r="EF34" s="1057"/>
      <c r="EG34" s="1057"/>
      <c r="EH34" s="1057"/>
      <c r="EI34" s="1057"/>
      <c r="EJ34" s="1057"/>
      <c r="EK34" s="1057"/>
      <c r="EL34" s="1057"/>
      <c r="EM34" s="1057"/>
      <c r="EN34" s="1057"/>
      <c r="EO34" s="1057"/>
      <c r="EP34" s="1057"/>
      <c r="EQ34" s="1057"/>
      <c r="ER34" s="1057"/>
      <c r="ES34" s="1026"/>
      <c r="ET34" s="1026"/>
      <c r="EU34" s="1026"/>
      <c r="EV34" s="1026"/>
      <c r="EW34" s="1026"/>
      <c r="EX34" s="1026"/>
      <c r="EY34" s="1026"/>
      <c r="EZ34" s="1026"/>
    </row>
    <row r="35" spans="1:156" s="11" customFormat="1" ht="14.25" customHeight="1" x14ac:dyDescent="0.2">
      <c r="A35" s="8" t="s">
        <v>80</v>
      </c>
      <c r="B35" s="37" t="s">
        <v>81</v>
      </c>
      <c r="C35" s="892" t="s">
        <v>77</v>
      </c>
      <c r="D35" s="893"/>
      <c r="E35" s="894"/>
      <c r="F35" s="895">
        <f>SUM(D35:E35)</f>
        <v>0</v>
      </c>
      <c r="G35" s="1039"/>
      <c r="H35" s="1066"/>
      <c r="I35" s="1040"/>
      <c r="J35" s="1068"/>
      <c r="K35" s="1056"/>
      <c r="L35" s="1056"/>
      <c r="M35" s="1056"/>
      <c r="N35" s="1056"/>
      <c r="O35" s="1056"/>
      <c r="P35" s="1056"/>
      <c r="Q35" s="1057"/>
      <c r="R35" s="1057"/>
      <c r="S35" s="1057"/>
      <c r="T35" s="1057"/>
      <c r="U35" s="1057"/>
      <c r="V35" s="1057"/>
      <c r="W35" s="1057"/>
      <c r="X35" s="1057"/>
      <c r="Y35" s="1057"/>
      <c r="Z35" s="1057"/>
      <c r="AA35" s="1057"/>
      <c r="AB35" s="1057"/>
      <c r="AC35" s="1057"/>
      <c r="AD35" s="1057"/>
      <c r="AE35" s="1057"/>
      <c r="AF35" s="1057"/>
      <c r="AG35" s="1057"/>
      <c r="AH35" s="1057"/>
      <c r="AI35" s="1057"/>
      <c r="AJ35" s="1057"/>
      <c r="AK35" s="1057"/>
      <c r="AL35" s="1057"/>
      <c r="AM35" s="1057"/>
      <c r="AN35" s="1057"/>
      <c r="AO35" s="1057"/>
      <c r="AP35" s="1057"/>
      <c r="AQ35" s="1057"/>
      <c r="AR35" s="1057"/>
      <c r="AS35" s="1057"/>
      <c r="AT35" s="1057"/>
      <c r="AU35" s="1057"/>
      <c r="AV35" s="1057"/>
      <c r="AW35" s="1057"/>
      <c r="AX35" s="1057"/>
      <c r="AY35" s="1057"/>
      <c r="AZ35" s="1057"/>
      <c r="BA35" s="1057"/>
      <c r="BB35" s="1057"/>
      <c r="BC35" s="1057"/>
      <c r="BD35" s="1057"/>
      <c r="BE35" s="1057"/>
      <c r="BF35" s="1057"/>
      <c r="BG35" s="1057"/>
      <c r="BH35" s="1057"/>
      <c r="BI35" s="1057"/>
      <c r="BJ35" s="1057"/>
      <c r="BK35" s="1057"/>
      <c r="BL35" s="1057"/>
      <c r="BM35" s="1057"/>
      <c r="BN35" s="1057"/>
      <c r="BO35" s="1057"/>
      <c r="BP35" s="1057"/>
      <c r="BQ35" s="1057"/>
      <c r="BR35" s="1057"/>
      <c r="BS35" s="1057"/>
      <c r="BT35" s="1057"/>
      <c r="BU35" s="1057"/>
      <c r="BV35" s="1057"/>
      <c r="BW35" s="1057"/>
      <c r="BX35" s="1057"/>
      <c r="BY35" s="1057"/>
      <c r="BZ35" s="1057"/>
      <c r="CA35" s="1057"/>
      <c r="CB35" s="1057"/>
      <c r="CC35" s="1057"/>
      <c r="CD35" s="1057"/>
      <c r="CE35" s="1057"/>
      <c r="CF35" s="1057"/>
      <c r="CG35" s="1057"/>
      <c r="CH35" s="1057"/>
      <c r="CI35" s="1057"/>
      <c r="CJ35" s="1057"/>
      <c r="CK35" s="1057"/>
      <c r="CL35" s="1057"/>
      <c r="CM35" s="1057"/>
      <c r="CN35" s="1057"/>
      <c r="CO35" s="1057"/>
      <c r="CP35" s="1057"/>
      <c r="CQ35" s="1057"/>
      <c r="CR35" s="1057"/>
      <c r="CS35" s="1057"/>
      <c r="CT35" s="1057"/>
      <c r="CU35" s="1057"/>
      <c r="CV35" s="1057"/>
      <c r="CW35" s="1057"/>
      <c r="CX35" s="1057"/>
      <c r="CY35" s="1057"/>
      <c r="CZ35" s="1057"/>
      <c r="DA35" s="1057"/>
      <c r="DB35" s="1057"/>
      <c r="DC35" s="1057"/>
      <c r="DD35" s="1057"/>
      <c r="DE35" s="1057"/>
      <c r="DF35" s="1057"/>
      <c r="DG35" s="1057"/>
      <c r="DH35" s="1057"/>
      <c r="DI35" s="1057"/>
      <c r="DJ35" s="1057"/>
      <c r="DK35" s="1057"/>
      <c r="DL35" s="1057"/>
      <c r="DM35" s="1057"/>
      <c r="DN35" s="1057"/>
      <c r="DO35" s="1057"/>
      <c r="DP35" s="1057"/>
      <c r="DQ35" s="1057"/>
      <c r="DR35" s="1057"/>
      <c r="DS35" s="1057"/>
      <c r="DT35" s="1057"/>
      <c r="DU35" s="1057"/>
      <c r="DV35" s="1057"/>
      <c r="DW35" s="1057"/>
      <c r="DX35" s="1057"/>
      <c r="DY35" s="1057"/>
      <c r="DZ35" s="1057"/>
      <c r="EA35" s="1057"/>
      <c r="EB35" s="1057"/>
      <c r="EC35" s="1057"/>
      <c r="ED35" s="1057"/>
      <c r="EE35" s="1057"/>
      <c r="EF35" s="1057"/>
      <c r="EG35" s="1057"/>
      <c r="EH35" s="1057"/>
      <c r="EI35" s="1057"/>
      <c r="EJ35" s="1057"/>
      <c r="EK35" s="1057"/>
      <c r="EL35" s="1057"/>
      <c r="EM35" s="1057"/>
      <c r="EN35" s="1057"/>
      <c r="EO35" s="1057"/>
      <c r="EP35" s="1057"/>
      <c r="EQ35" s="1057"/>
      <c r="ER35" s="1057"/>
      <c r="ES35" s="1026"/>
      <c r="ET35" s="1026"/>
      <c r="EU35" s="1026"/>
      <c r="EV35" s="1026"/>
      <c r="EW35" s="1026"/>
      <c r="EX35" s="1026"/>
      <c r="EY35" s="1026"/>
      <c r="EZ35" s="1026"/>
    </row>
    <row r="36" spans="1:156" s="11" customFormat="1" ht="14.25" customHeight="1" x14ac:dyDescent="0.2">
      <c r="A36" s="8" t="s">
        <v>82</v>
      </c>
      <c r="B36" s="37" t="s">
        <v>83</v>
      </c>
      <c r="C36" s="892" t="s">
        <v>77</v>
      </c>
      <c r="D36" s="893">
        <v>3500000</v>
      </c>
      <c r="E36" s="894">
        <v>3500000</v>
      </c>
      <c r="F36" s="895">
        <v>3002375</v>
      </c>
      <c r="G36" s="1039"/>
      <c r="H36" s="1066"/>
      <c r="I36" s="1040"/>
      <c r="J36" s="1068"/>
      <c r="K36" s="1056"/>
      <c r="L36" s="1056"/>
      <c r="M36" s="1056"/>
      <c r="N36" s="1056"/>
      <c r="O36" s="1056"/>
      <c r="P36" s="1056"/>
      <c r="Q36" s="1057"/>
      <c r="R36" s="1057"/>
      <c r="S36" s="1057"/>
      <c r="T36" s="1057"/>
      <c r="U36" s="1057"/>
      <c r="V36" s="1057"/>
      <c r="W36" s="1057"/>
      <c r="X36" s="1057"/>
      <c r="Y36" s="1057"/>
      <c r="Z36" s="1057"/>
      <c r="AA36" s="1057"/>
      <c r="AB36" s="1057"/>
      <c r="AC36" s="1057"/>
      <c r="AD36" s="1057"/>
      <c r="AE36" s="1057"/>
      <c r="AF36" s="1057"/>
      <c r="AG36" s="1057"/>
      <c r="AH36" s="1057"/>
      <c r="AI36" s="1057"/>
      <c r="AJ36" s="1057"/>
      <c r="AK36" s="1057"/>
      <c r="AL36" s="1057"/>
      <c r="AM36" s="1057"/>
      <c r="AN36" s="1057"/>
      <c r="AO36" s="1057"/>
      <c r="AP36" s="1057"/>
      <c r="AQ36" s="1057"/>
      <c r="AR36" s="1057"/>
      <c r="AS36" s="1057"/>
      <c r="AT36" s="1057"/>
      <c r="AU36" s="1057"/>
      <c r="AV36" s="1057"/>
      <c r="AW36" s="1057"/>
      <c r="AX36" s="1057"/>
      <c r="AY36" s="1057"/>
      <c r="AZ36" s="1057"/>
      <c r="BA36" s="1057"/>
      <c r="BB36" s="1057"/>
      <c r="BC36" s="1057"/>
      <c r="BD36" s="1057"/>
      <c r="BE36" s="1057"/>
      <c r="BF36" s="1057"/>
      <c r="BG36" s="1057"/>
      <c r="BH36" s="1057"/>
      <c r="BI36" s="1057"/>
      <c r="BJ36" s="1057"/>
      <c r="BK36" s="1057"/>
      <c r="BL36" s="1057"/>
      <c r="BM36" s="1057"/>
      <c r="BN36" s="1057"/>
      <c r="BO36" s="1057"/>
      <c r="BP36" s="1057"/>
      <c r="BQ36" s="1057"/>
      <c r="BR36" s="1057"/>
      <c r="BS36" s="1057"/>
      <c r="BT36" s="1057"/>
      <c r="BU36" s="1057"/>
      <c r="BV36" s="1057"/>
      <c r="BW36" s="1057"/>
      <c r="BX36" s="1057"/>
      <c r="BY36" s="1057"/>
      <c r="BZ36" s="1057"/>
      <c r="CA36" s="1057"/>
      <c r="CB36" s="1057"/>
      <c r="CC36" s="1057"/>
      <c r="CD36" s="1057"/>
      <c r="CE36" s="1057"/>
      <c r="CF36" s="1057"/>
      <c r="CG36" s="1057"/>
      <c r="CH36" s="1057"/>
      <c r="CI36" s="1057"/>
      <c r="CJ36" s="1057"/>
      <c r="CK36" s="1057"/>
      <c r="CL36" s="1057"/>
      <c r="CM36" s="1057"/>
      <c r="CN36" s="1057"/>
      <c r="CO36" s="1057"/>
      <c r="CP36" s="1057"/>
      <c r="CQ36" s="1057"/>
      <c r="CR36" s="1057"/>
      <c r="CS36" s="1057"/>
      <c r="CT36" s="1057"/>
      <c r="CU36" s="1057"/>
      <c r="CV36" s="1057"/>
      <c r="CW36" s="1057"/>
      <c r="CX36" s="1057"/>
      <c r="CY36" s="1057"/>
      <c r="CZ36" s="1057"/>
      <c r="DA36" s="1057"/>
      <c r="DB36" s="1057"/>
      <c r="DC36" s="1057"/>
      <c r="DD36" s="1057"/>
      <c r="DE36" s="1057"/>
      <c r="DF36" s="1057"/>
      <c r="DG36" s="1057"/>
      <c r="DH36" s="1057"/>
      <c r="DI36" s="1057"/>
      <c r="DJ36" s="1057"/>
      <c r="DK36" s="1057"/>
      <c r="DL36" s="1057"/>
      <c r="DM36" s="1057"/>
      <c r="DN36" s="1057"/>
      <c r="DO36" s="1057"/>
      <c r="DP36" s="1057"/>
      <c r="DQ36" s="1057"/>
      <c r="DR36" s="1057"/>
      <c r="DS36" s="1057"/>
      <c r="DT36" s="1057"/>
      <c r="DU36" s="1057"/>
      <c r="DV36" s="1057"/>
      <c r="DW36" s="1057"/>
      <c r="DX36" s="1057"/>
      <c r="DY36" s="1057"/>
      <c r="DZ36" s="1057"/>
      <c r="EA36" s="1057"/>
      <c r="EB36" s="1057"/>
      <c r="EC36" s="1057"/>
      <c r="ED36" s="1057"/>
      <c r="EE36" s="1057"/>
      <c r="EF36" s="1057"/>
      <c r="EG36" s="1057"/>
      <c r="EH36" s="1057"/>
      <c r="EI36" s="1057"/>
      <c r="EJ36" s="1057"/>
      <c r="EK36" s="1057"/>
      <c r="EL36" s="1057"/>
      <c r="EM36" s="1057"/>
      <c r="EN36" s="1057"/>
      <c r="EO36" s="1057"/>
      <c r="EP36" s="1057"/>
      <c r="EQ36" s="1057"/>
      <c r="ER36" s="1057"/>
      <c r="ES36" s="1026"/>
      <c r="ET36" s="1026"/>
      <c r="EU36" s="1026"/>
      <c r="EV36" s="1026"/>
      <c r="EW36" s="1026"/>
      <c r="EX36" s="1026"/>
      <c r="EY36" s="1026"/>
      <c r="EZ36" s="1026"/>
    </row>
    <row r="37" spans="1:156" s="11" customFormat="1" ht="14.25" customHeight="1" x14ac:dyDescent="0.2">
      <c r="A37" s="12" t="s">
        <v>84</v>
      </c>
      <c r="B37" s="38" t="s">
        <v>85</v>
      </c>
      <c r="C37" s="866" t="s">
        <v>86</v>
      </c>
      <c r="D37" s="871">
        <f t="shared" ref="D37:F37" si="4">SUM(D38:D39)</f>
        <v>60000000</v>
      </c>
      <c r="E37" s="872">
        <f t="shared" si="4"/>
        <v>58900000</v>
      </c>
      <c r="F37" s="870">
        <f t="shared" si="4"/>
        <v>54185771</v>
      </c>
      <c r="G37" s="1032"/>
      <c r="H37" s="1066"/>
      <c r="I37" s="1032"/>
      <c r="J37" s="1068"/>
      <c r="K37" s="1056"/>
      <c r="L37" s="1056"/>
      <c r="M37" s="1056"/>
      <c r="N37" s="1056"/>
      <c r="O37" s="1056"/>
      <c r="P37" s="1056"/>
      <c r="Q37" s="1057"/>
      <c r="R37" s="1057"/>
      <c r="S37" s="1057"/>
      <c r="T37" s="1057"/>
      <c r="U37" s="1057"/>
      <c r="V37" s="1057"/>
      <c r="W37" s="1057"/>
      <c r="X37" s="1057"/>
      <c r="Y37" s="1057"/>
      <c r="Z37" s="1057"/>
      <c r="AA37" s="1057"/>
      <c r="AB37" s="1057"/>
      <c r="AC37" s="1057"/>
      <c r="AD37" s="1057"/>
      <c r="AE37" s="1057"/>
      <c r="AF37" s="1057"/>
      <c r="AG37" s="1057"/>
      <c r="AH37" s="1057"/>
      <c r="AI37" s="1057"/>
      <c r="AJ37" s="1057"/>
      <c r="AK37" s="1057"/>
      <c r="AL37" s="1057"/>
      <c r="AM37" s="1057"/>
      <c r="AN37" s="1057"/>
      <c r="AO37" s="1057"/>
      <c r="AP37" s="1057"/>
      <c r="AQ37" s="1057"/>
      <c r="AR37" s="1057"/>
      <c r="AS37" s="1057"/>
      <c r="AT37" s="1057"/>
      <c r="AU37" s="1057"/>
      <c r="AV37" s="1057"/>
      <c r="AW37" s="1057"/>
      <c r="AX37" s="1057"/>
      <c r="AY37" s="1057"/>
      <c r="AZ37" s="1057"/>
      <c r="BA37" s="1057"/>
      <c r="BB37" s="1057"/>
      <c r="BC37" s="1057"/>
      <c r="BD37" s="1057"/>
      <c r="BE37" s="1057"/>
      <c r="BF37" s="1057"/>
      <c r="BG37" s="1057"/>
      <c r="BH37" s="1057"/>
      <c r="BI37" s="1057"/>
      <c r="BJ37" s="1057"/>
      <c r="BK37" s="1057"/>
      <c r="BL37" s="1057"/>
      <c r="BM37" s="1057"/>
      <c r="BN37" s="1057"/>
      <c r="BO37" s="1057"/>
      <c r="BP37" s="1057"/>
      <c r="BQ37" s="1057"/>
      <c r="BR37" s="1057"/>
      <c r="BS37" s="1057"/>
      <c r="BT37" s="1057"/>
      <c r="BU37" s="1057"/>
      <c r="BV37" s="1057"/>
      <c r="BW37" s="1057"/>
      <c r="BX37" s="1057"/>
      <c r="BY37" s="1057"/>
      <c r="BZ37" s="1057"/>
      <c r="CA37" s="1057"/>
      <c r="CB37" s="1057"/>
      <c r="CC37" s="1057"/>
      <c r="CD37" s="1057"/>
      <c r="CE37" s="1057"/>
      <c r="CF37" s="1057"/>
      <c r="CG37" s="1057"/>
      <c r="CH37" s="1057"/>
      <c r="CI37" s="1057"/>
      <c r="CJ37" s="1057"/>
      <c r="CK37" s="1057"/>
      <c r="CL37" s="1057"/>
      <c r="CM37" s="1057"/>
      <c r="CN37" s="1057"/>
      <c r="CO37" s="1057"/>
      <c r="CP37" s="1057"/>
      <c r="CQ37" s="1057"/>
      <c r="CR37" s="1057"/>
      <c r="CS37" s="1057"/>
      <c r="CT37" s="1057"/>
      <c r="CU37" s="1057"/>
      <c r="CV37" s="1057"/>
      <c r="CW37" s="1057"/>
      <c r="CX37" s="1057"/>
      <c r="CY37" s="1057"/>
      <c r="CZ37" s="1057"/>
      <c r="DA37" s="1057"/>
      <c r="DB37" s="1057"/>
      <c r="DC37" s="1057"/>
      <c r="DD37" s="1057"/>
      <c r="DE37" s="1057"/>
      <c r="DF37" s="1057"/>
      <c r="DG37" s="1057"/>
      <c r="DH37" s="1057"/>
      <c r="DI37" s="1057"/>
      <c r="DJ37" s="1057"/>
      <c r="DK37" s="1057"/>
      <c r="DL37" s="1057"/>
      <c r="DM37" s="1057"/>
      <c r="DN37" s="1057"/>
      <c r="DO37" s="1057"/>
      <c r="DP37" s="1057"/>
      <c r="DQ37" s="1057"/>
      <c r="DR37" s="1057"/>
      <c r="DS37" s="1057"/>
      <c r="DT37" s="1057"/>
      <c r="DU37" s="1057"/>
      <c r="DV37" s="1057"/>
      <c r="DW37" s="1057"/>
      <c r="DX37" s="1057"/>
      <c r="DY37" s="1057"/>
      <c r="DZ37" s="1057"/>
      <c r="EA37" s="1057"/>
      <c r="EB37" s="1057"/>
      <c r="EC37" s="1057"/>
      <c r="ED37" s="1057"/>
      <c r="EE37" s="1057"/>
      <c r="EF37" s="1057"/>
      <c r="EG37" s="1057"/>
      <c r="EH37" s="1057"/>
      <c r="EI37" s="1057"/>
      <c r="EJ37" s="1057"/>
      <c r="EK37" s="1057"/>
      <c r="EL37" s="1057"/>
      <c r="EM37" s="1057"/>
      <c r="EN37" s="1057"/>
      <c r="EO37" s="1057"/>
      <c r="EP37" s="1057"/>
      <c r="EQ37" s="1057"/>
      <c r="ER37" s="1057"/>
      <c r="ES37" s="1026"/>
      <c r="ET37" s="1026"/>
      <c r="EU37" s="1026"/>
      <c r="EV37" s="1026"/>
      <c r="EW37" s="1026"/>
      <c r="EX37" s="1026"/>
      <c r="EY37" s="1026"/>
      <c r="EZ37" s="1026"/>
    </row>
    <row r="38" spans="1:156" s="11" customFormat="1" ht="14.25" customHeight="1" x14ac:dyDescent="0.2">
      <c r="A38" s="12" t="s">
        <v>87</v>
      </c>
      <c r="B38" s="39" t="s">
        <v>88</v>
      </c>
      <c r="C38" s="892" t="s">
        <v>86</v>
      </c>
      <c r="D38" s="893">
        <v>60000000</v>
      </c>
      <c r="E38" s="894">
        <v>58900000</v>
      </c>
      <c r="F38" s="1132">
        <v>54185771</v>
      </c>
      <c r="G38" s="1040"/>
      <c r="H38" s="1066"/>
      <c r="I38" s="1040"/>
      <c r="J38" s="1068"/>
      <c r="K38" s="1056"/>
      <c r="L38" s="1056"/>
      <c r="M38" s="1056"/>
      <c r="N38" s="1056"/>
      <c r="O38" s="1056"/>
      <c r="P38" s="1056"/>
      <c r="Q38" s="1057"/>
      <c r="R38" s="1057"/>
      <c r="S38" s="1057"/>
      <c r="T38" s="1057"/>
      <c r="U38" s="1057"/>
      <c r="V38" s="1056"/>
      <c r="W38" s="1057"/>
      <c r="X38" s="1057"/>
      <c r="Y38" s="1057"/>
      <c r="Z38" s="1057"/>
      <c r="AA38" s="1057"/>
      <c r="AB38" s="1057"/>
      <c r="AC38" s="1057"/>
      <c r="AD38" s="1057"/>
      <c r="AE38" s="1057"/>
      <c r="AF38" s="1057"/>
      <c r="AG38" s="1057"/>
      <c r="AH38" s="1057"/>
      <c r="AI38" s="1057"/>
      <c r="AJ38" s="1057"/>
      <c r="AK38" s="1057"/>
      <c r="AL38" s="1057"/>
      <c r="AM38" s="1057"/>
      <c r="AN38" s="1057"/>
      <c r="AO38" s="1057"/>
      <c r="AP38" s="1057"/>
      <c r="AQ38" s="1057"/>
      <c r="AR38" s="1057"/>
      <c r="AS38" s="1057"/>
      <c r="AT38" s="1057"/>
      <c r="AU38" s="1057"/>
      <c r="AV38" s="1057"/>
      <c r="AW38" s="1057"/>
      <c r="AX38" s="1057"/>
      <c r="AY38" s="1057"/>
      <c r="AZ38" s="1057"/>
      <c r="BA38" s="1057"/>
      <c r="BB38" s="1057"/>
      <c r="BC38" s="1057"/>
      <c r="BD38" s="1057"/>
      <c r="BE38" s="1057"/>
      <c r="BF38" s="1057"/>
      <c r="BG38" s="1057"/>
      <c r="BH38" s="1057"/>
      <c r="BI38" s="1057"/>
      <c r="BJ38" s="1057"/>
      <c r="BK38" s="1057"/>
      <c r="BL38" s="1057"/>
      <c r="BM38" s="1057"/>
      <c r="BN38" s="1057"/>
      <c r="BO38" s="1057"/>
      <c r="BP38" s="1057"/>
      <c r="BQ38" s="1057"/>
      <c r="BR38" s="1057"/>
      <c r="BS38" s="1057"/>
      <c r="BT38" s="1057"/>
      <c r="BU38" s="1057"/>
      <c r="BV38" s="1057"/>
      <c r="BW38" s="1057"/>
      <c r="BX38" s="1057"/>
      <c r="BY38" s="1057"/>
      <c r="BZ38" s="1057"/>
      <c r="CA38" s="1057"/>
      <c r="CB38" s="1057"/>
      <c r="CC38" s="1057"/>
      <c r="CD38" s="1057"/>
      <c r="CE38" s="1057"/>
      <c r="CF38" s="1057"/>
      <c r="CG38" s="1057"/>
      <c r="CH38" s="1057"/>
      <c r="CI38" s="1057"/>
      <c r="CJ38" s="1057"/>
      <c r="CK38" s="1057"/>
      <c r="CL38" s="1057"/>
      <c r="CM38" s="1057"/>
      <c r="CN38" s="1057"/>
      <c r="CO38" s="1057"/>
      <c r="CP38" s="1057"/>
      <c r="CQ38" s="1057"/>
      <c r="CR38" s="1057"/>
      <c r="CS38" s="1057"/>
      <c r="CT38" s="1057"/>
      <c r="CU38" s="1057"/>
      <c r="CV38" s="1057"/>
      <c r="CW38" s="1057"/>
      <c r="CX38" s="1057"/>
      <c r="CY38" s="1057"/>
      <c r="CZ38" s="1057"/>
      <c r="DA38" s="1057"/>
      <c r="DB38" s="1057"/>
      <c r="DC38" s="1057"/>
      <c r="DD38" s="1057"/>
      <c r="DE38" s="1057"/>
      <c r="DF38" s="1057"/>
      <c r="DG38" s="1057"/>
      <c r="DH38" s="1057"/>
      <c r="DI38" s="1057"/>
      <c r="DJ38" s="1057"/>
      <c r="DK38" s="1057"/>
      <c r="DL38" s="1057"/>
      <c r="DM38" s="1057"/>
      <c r="DN38" s="1057"/>
      <c r="DO38" s="1057"/>
      <c r="DP38" s="1057"/>
      <c r="DQ38" s="1057"/>
      <c r="DR38" s="1057"/>
      <c r="DS38" s="1057"/>
      <c r="DT38" s="1057"/>
      <c r="DU38" s="1057"/>
      <c r="DV38" s="1057"/>
      <c r="DW38" s="1057"/>
      <c r="DX38" s="1057"/>
      <c r="DY38" s="1057"/>
      <c r="DZ38" s="1057"/>
      <c r="EA38" s="1057"/>
      <c r="EB38" s="1057"/>
      <c r="EC38" s="1057"/>
      <c r="ED38" s="1057"/>
      <c r="EE38" s="1057"/>
      <c r="EF38" s="1057"/>
      <c r="EG38" s="1057"/>
      <c r="EH38" s="1057"/>
      <c r="EI38" s="1057"/>
      <c r="EJ38" s="1057"/>
      <c r="EK38" s="1057"/>
      <c r="EL38" s="1057"/>
      <c r="EM38" s="1057"/>
      <c r="EN38" s="1057"/>
      <c r="EO38" s="1057"/>
      <c r="EP38" s="1057"/>
      <c r="EQ38" s="1057"/>
      <c r="ER38" s="1057"/>
      <c r="ES38" s="1026"/>
      <c r="ET38" s="1026"/>
      <c r="EU38" s="1026"/>
      <c r="EV38" s="1026"/>
      <c r="EW38" s="1026"/>
      <c r="EX38" s="1026"/>
      <c r="EY38" s="1026"/>
      <c r="EZ38" s="1026"/>
    </row>
    <row r="39" spans="1:156" s="11" customFormat="1" ht="14.25" customHeight="1" x14ac:dyDescent="0.2">
      <c r="A39" s="8" t="s">
        <v>89</v>
      </c>
      <c r="B39" s="39" t="s">
        <v>90</v>
      </c>
      <c r="C39" s="892" t="s">
        <v>86</v>
      </c>
      <c r="D39" s="893"/>
      <c r="E39" s="894"/>
      <c r="F39" s="885">
        <f>SUM(D39:E39)</f>
        <v>0</v>
      </c>
      <c r="G39" s="1036"/>
      <c r="H39" s="1066"/>
      <c r="I39" s="1040"/>
      <c r="J39" s="1068"/>
      <c r="K39" s="1056"/>
      <c r="L39" s="1056"/>
      <c r="M39" s="1056"/>
      <c r="N39" s="1056"/>
      <c r="O39" s="1056"/>
      <c r="P39" s="1056"/>
      <c r="Q39" s="1057"/>
      <c r="R39" s="1057"/>
      <c r="S39" s="1057"/>
      <c r="T39" s="1057"/>
      <c r="U39" s="1057"/>
      <c r="V39" s="1056"/>
      <c r="W39" s="1057"/>
      <c r="X39" s="1057"/>
      <c r="Y39" s="1057"/>
      <c r="Z39" s="1057"/>
      <c r="AA39" s="1057"/>
      <c r="AB39" s="1057"/>
      <c r="AC39" s="1057"/>
      <c r="AD39" s="1057"/>
      <c r="AE39" s="1057"/>
      <c r="AF39" s="1057"/>
      <c r="AG39" s="1057"/>
      <c r="AH39" s="1057"/>
      <c r="AI39" s="1057"/>
      <c r="AJ39" s="1057"/>
      <c r="AK39" s="1057"/>
      <c r="AL39" s="1057"/>
      <c r="AM39" s="1057"/>
      <c r="AN39" s="1057"/>
      <c r="AO39" s="1057"/>
      <c r="AP39" s="1057"/>
      <c r="AQ39" s="1057"/>
      <c r="AR39" s="1057"/>
      <c r="AS39" s="1057"/>
      <c r="AT39" s="1057"/>
      <c r="AU39" s="1057"/>
      <c r="AV39" s="1057"/>
      <c r="AW39" s="1057"/>
      <c r="AX39" s="1057"/>
      <c r="AY39" s="1057"/>
      <c r="AZ39" s="1057"/>
      <c r="BA39" s="1057"/>
      <c r="BB39" s="1057"/>
      <c r="BC39" s="1057"/>
      <c r="BD39" s="1057"/>
      <c r="BE39" s="1057"/>
      <c r="BF39" s="1057"/>
      <c r="BG39" s="1057"/>
      <c r="BH39" s="1057"/>
      <c r="BI39" s="1057"/>
      <c r="BJ39" s="1057"/>
      <c r="BK39" s="1057"/>
      <c r="BL39" s="1057"/>
      <c r="BM39" s="1057"/>
      <c r="BN39" s="1057"/>
      <c r="BO39" s="1057"/>
      <c r="BP39" s="1057"/>
      <c r="BQ39" s="1057"/>
      <c r="BR39" s="1057"/>
      <c r="BS39" s="1057"/>
      <c r="BT39" s="1057"/>
      <c r="BU39" s="1057"/>
      <c r="BV39" s="1057"/>
      <c r="BW39" s="1057"/>
      <c r="BX39" s="1057"/>
      <c r="BY39" s="1057"/>
      <c r="BZ39" s="1057"/>
      <c r="CA39" s="1057"/>
      <c r="CB39" s="1057"/>
      <c r="CC39" s="1057"/>
      <c r="CD39" s="1057"/>
      <c r="CE39" s="1057"/>
      <c r="CF39" s="1057"/>
      <c r="CG39" s="1057"/>
      <c r="CH39" s="1057"/>
      <c r="CI39" s="1057"/>
      <c r="CJ39" s="1057"/>
      <c r="CK39" s="1057"/>
      <c r="CL39" s="1057"/>
      <c r="CM39" s="1057"/>
      <c r="CN39" s="1057"/>
      <c r="CO39" s="1057"/>
      <c r="CP39" s="1057"/>
      <c r="CQ39" s="1057"/>
      <c r="CR39" s="1057"/>
      <c r="CS39" s="1057"/>
      <c r="CT39" s="1057"/>
      <c r="CU39" s="1057"/>
      <c r="CV39" s="1057"/>
      <c r="CW39" s="1057"/>
      <c r="CX39" s="1057"/>
      <c r="CY39" s="1057"/>
      <c r="CZ39" s="1057"/>
      <c r="DA39" s="1057"/>
      <c r="DB39" s="1057"/>
      <c r="DC39" s="1057"/>
      <c r="DD39" s="1057"/>
      <c r="DE39" s="1057"/>
      <c r="DF39" s="1057"/>
      <c r="DG39" s="1057"/>
      <c r="DH39" s="1057"/>
      <c r="DI39" s="1057"/>
      <c r="DJ39" s="1057"/>
      <c r="DK39" s="1057"/>
      <c r="DL39" s="1057"/>
      <c r="DM39" s="1057"/>
      <c r="DN39" s="1057"/>
      <c r="DO39" s="1057"/>
      <c r="DP39" s="1057"/>
      <c r="DQ39" s="1057"/>
      <c r="DR39" s="1057"/>
      <c r="DS39" s="1057"/>
      <c r="DT39" s="1057"/>
      <c r="DU39" s="1057"/>
      <c r="DV39" s="1057"/>
      <c r="DW39" s="1057"/>
      <c r="DX39" s="1057"/>
      <c r="DY39" s="1057"/>
      <c r="DZ39" s="1057"/>
      <c r="EA39" s="1057"/>
      <c r="EB39" s="1057"/>
      <c r="EC39" s="1057"/>
      <c r="ED39" s="1057"/>
      <c r="EE39" s="1057"/>
      <c r="EF39" s="1057"/>
      <c r="EG39" s="1057"/>
      <c r="EH39" s="1057"/>
      <c r="EI39" s="1057"/>
      <c r="EJ39" s="1057"/>
      <c r="EK39" s="1057"/>
      <c r="EL39" s="1057"/>
      <c r="EM39" s="1057"/>
      <c r="EN39" s="1057"/>
      <c r="EO39" s="1057"/>
      <c r="EP39" s="1057"/>
      <c r="EQ39" s="1057"/>
      <c r="ER39" s="1057"/>
      <c r="ES39" s="1026"/>
      <c r="ET39" s="1026"/>
      <c r="EU39" s="1026"/>
      <c r="EV39" s="1026"/>
      <c r="EW39" s="1026"/>
      <c r="EX39" s="1026"/>
      <c r="EY39" s="1026"/>
      <c r="EZ39" s="1026"/>
    </row>
    <row r="40" spans="1:156" s="11" customFormat="1" ht="17.25" customHeight="1" x14ac:dyDescent="0.2">
      <c r="A40" s="8" t="s">
        <v>91</v>
      </c>
      <c r="B40" s="40" t="s">
        <v>644</v>
      </c>
      <c r="C40" s="866" t="s">
        <v>93</v>
      </c>
      <c r="D40" s="860">
        <v>3000000</v>
      </c>
      <c r="E40" s="896">
        <v>4000000</v>
      </c>
      <c r="F40" s="885">
        <v>3941163</v>
      </c>
      <c r="G40" s="1036"/>
      <c r="H40" s="1066"/>
      <c r="I40" s="1067"/>
      <c r="J40" s="1068"/>
      <c r="K40" s="1056"/>
      <c r="L40" s="1056"/>
      <c r="M40" s="1056"/>
      <c r="N40" s="1056"/>
      <c r="O40" s="1056"/>
      <c r="P40" s="1056"/>
      <c r="Q40" s="1057"/>
      <c r="R40" s="1057"/>
      <c r="S40" s="1057"/>
      <c r="T40" s="1057"/>
      <c r="U40" s="1057"/>
      <c r="V40" s="1056"/>
      <c r="W40" s="1057"/>
      <c r="X40" s="1057"/>
      <c r="Y40" s="1057"/>
      <c r="Z40" s="1057"/>
      <c r="AA40" s="1057"/>
      <c r="AB40" s="1057"/>
      <c r="AC40" s="1057"/>
      <c r="AD40" s="1057"/>
      <c r="AE40" s="1057"/>
      <c r="AF40" s="1057"/>
      <c r="AG40" s="1057"/>
      <c r="AH40" s="1057"/>
      <c r="AI40" s="1057"/>
      <c r="AJ40" s="1057"/>
      <c r="AK40" s="1057"/>
      <c r="AL40" s="1057"/>
      <c r="AM40" s="1057"/>
      <c r="AN40" s="1057"/>
      <c r="AO40" s="1057"/>
      <c r="AP40" s="1057"/>
      <c r="AQ40" s="1057"/>
      <c r="AR40" s="1057"/>
      <c r="AS40" s="1057"/>
      <c r="AT40" s="1057"/>
      <c r="AU40" s="1057"/>
      <c r="AV40" s="1057"/>
      <c r="AW40" s="1057"/>
      <c r="AX40" s="1057"/>
      <c r="AY40" s="1057"/>
      <c r="AZ40" s="1057"/>
      <c r="BA40" s="1057"/>
      <c r="BB40" s="1057"/>
      <c r="BC40" s="1057"/>
      <c r="BD40" s="1057"/>
      <c r="BE40" s="1057"/>
      <c r="BF40" s="1057"/>
      <c r="BG40" s="1057"/>
      <c r="BH40" s="1057"/>
      <c r="BI40" s="1057"/>
      <c r="BJ40" s="1057"/>
      <c r="BK40" s="1057"/>
      <c r="BL40" s="1057"/>
      <c r="BM40" s="1057"/>
      <c r="BN40" s="1057"/>
      <c r="BO40" s="1057"/>
      <c r="BP40" s="1057"/>
      <c r="BQ40" s="1057"/>
      <c r="BR40" s="1057"/>
      <c r="BS40" s="1057"/>
      <c r="BT40" s="1057"/>
      <c r="BU40" s="1057"/>
      <c r="BV40" s="1057"/>
      <c r="BW40" s="1057"/>
      <c r="BX40" s="1057"/>
      <c r="BY40" s="1057"/>
      <c r="BZ40" s="1057"/>
      <c r="CA40" s="1057"/>
      <c r="CB40" s="1057"/>
      <c r="CC40" s="1057"/>
      <c r="CD40" s="1057"/>
      <c r="CE40" s="1057"/>
      <c r="CF40" s="1057"/>
      <c r="CG40" s="1057"/>
      <c r="CH40" s="1057"/>
      <c r="CI40" s="1057"/>
      <c r="CJ40" s="1057"/>
      <c r="CK40" s="1057"/>
      <c r="CL40" s="1057"/>
      <c r="CM40" s="1057"/>
      <c r="CN40" s="1057"/>
      <c r="CO40" s="1057"/>
      <c r="CP40" s="1057"/>
      <c r="CQ40" s="1057"/>
      <c r="CR40" s="1057"/>
      <c r="CS40" s="1057"/>
      <c r="CT40" s="1057"/>
      <c r="CU40" s="1057"/>
      <c r="CV40" s="1057"/>
      <c r="CW40" s="1057"/>
      <c r="CX40" s="1057"/>
      <c r="CY40" s="1057"/>
      <c r="CZ40" s="1057"/>
      <c r="DA40" s="1057"/>
      <c r="DB40" s="1057"/>
      <c r="DC40" s="1057"/>
      <c r="DD40" s="1057"/>
      <c r="DE40" s="1057"/>
      <c r="DF40" s="1057"/>
      <c r="DG40" s="1057"/>
      <c r="DH40" s="1057"/>
      <c r="DI40" s="1057"/>
      <c r="DJ40" s="1057"/>
      <c r="DK40" s="1057"/>
      <c r="DL40" s="1057"/>
      <c r="DM40" s="1057"/>
      <c r="DN40" s="1057"/>
      <c r="DO40" s="1057"/>
      <c r="DP40" s="1057"/>
      <c r="DQ40" s="1057"/>
      <c r="DR40" s="1057"/>
      <c r="DS40" s="1057"/>
      <c r="DT40" s="1057"/>
      <c r="DU40" s="1057"/>
      <c r="DV40" s="1057"/>
      <c r="DW40" s="1057"/>
      <c r="DX40" s="1057"/>
      <c r="DY40" s="1057"/>
      <c r="DZ40" s="1057"/>
      <c r="EA40" s="1057"/>
      <c r="EB40" s="1057"/>
      <c r="EC40" s="1057"/>
      <c r="ED40" s="1057"/>
      <c r="EE40" s="1057"/>
      <c r="EF40" s="1057"/>
      <c r="EG40" s="1057"/>
      <c r="EH40" s="1057"/>
      <c r="EI40" s="1057"/>
      <c r="EJ40" s="1057"/>
      <c r="EK40" s="1057"/>
      <c r="EL40" s="1057"/>
      <c r="EM40" s="1057"/>
      <c r="EN40" s="1057"/>
      <c r="EO40" s="1057"/>
      <c r="EP40" s="1057"/>
      <c r="EQ40" s="1057"/>
      <c r="ER40" s="1057"/>
      <c r="ES40" s="1026"/>
      <c r="ET40" s="1026"/>
      <c r="EU40" s="1026"/>
      <c r="EV40" s="1026"/>
      <c r="EW40" s="1026"/>
      <c r="EX40" s="1026"/>
      <c r="EY40" s="1026"/>
      <c r="EZ40" s="1026"/>
    </row>
    <row r="41" spans="1:156" s="11" customFormat="1" ht="17.25" customHeight="1" x14ac:dyDescent="0.2">
      <c r="A41" s="12" t="s">
        <v>94</v>
      </c>
      <c r="B41" s="38" t="s">
        <v>98</v>
      </c>
      <c r="C41" s="866" t="s">
        <v>99</v>
      </c>
      <c r="D41" s="871">
        <f>SUM(D42:D43)</f>
        <v>2760000</v>
      </c>
      <c r="E41" s="872">
        <f t="shared" ref="E41:F41" si="5">SUM(E42:E43)</f>
        <v>2860000</v>
      </c>
      <c r="F41" s="870">
        <f t="shared" si="5"/>
        <v>1376075</v>
      </c>
      <c r="G41" s="1032"/>
      <c r="H41" s="1066"/>
      <c r="I41" s="1032"/>
      <c r="J41" s="1068"/>
      <c r="K41" s="1056"/>
      <c r="L41" s="1056"/>
      <c r="M41" s="1056"/>
      <c r="N41" s="1056"/>
      <c r="O41" s="1056"/>
      <c r="P41" s="1056"/>
      <c r="Q41" s="1057"/>
      <c r="R41" s="1057"/>
      <c r="S41" s="1057"/>
      <c r="T41" s="1057"/>
      <c r="U41" s="1057"/>
      <c r="V41" s="1056"/>
      <c r="W41" s="1057"/>
      <c r="X41" s="1057"/>
      <c r="Y41" s="1057"/>
      <c r="Z41" s="1057"/>
      <c r="AA41" s="1057"/>
      <c r="AB41" s="1057"/>
      <c r="AC41" s="1057"/>
      <c r="AD41" s="1057"/>
      <c r="AE41" s="1057"/>
      <c r="AF41" s="1057"/>
      <c r="AG41" s="1057"/>
      <c r="AH41" s="1057"/>
      <c r="AI41" s="1057"/>
      <c r="AJ41" s="1057"/>
      <c r="AK41" s="1057"/>
      <c r="AL41" s="1057"/>
      <c r="AM41" s="1057"/>
      <c r="AN41" s="1057"/>
      <c r="AO41" s="1057"/>
      <c r="AP41" s="1057"/>
      <c r="AQ41" s="1057"/>
      <c r="AR41" s="1057"/>
      <c r="AS41" s="1057"/>
      <c r="AT41" s="1057"/>
      <c r="AU41" s="1057"/>
      <c r="AV41" s="1057"/>
      <c r="AW41" s="1057"/>
      <c r="AX41" s="1057"/>
      <c r="AY41" s="1057"/>
      <c r="AZ41" s="1057"/>
      <c r="BA41" s="1057"/>
      <c r="BB41" s="1057"/>
      <c r="BC41" s="1057"/>
      <c r="BD41" s="1057"/>
      <c r="BE41" s="1057"/>
      <c r="BF41" s="1057"/>
      <c r="BG41" s="1057"/>
      <c r="BH41" s="1057"/>
      <c r="BI41" s="1057"/>
      <c r="BJ41" s="1057"/>
      <c r="BK41" s="1057"/>
      <c r="BL41" s="1057"/>
      <c r="BM41" s="1057"/>
      <c r="BN41" s="1057"/>
      <c r="BO41" s="1057"/>
      <c r="BP41" s="1057"/>
      <c r="BQ41" s="1057"/>
      <c r="BR41" s="1057"/>
      <c r="BS41" s="1057"/>
      <c r="BT41" s="1057"/>
      <c r="BU41" s="1057"/>
      <c r="BV41" s="1057"/>
      <c r="BW41" s="1057"/>
      <c r="BX41" s="1057"/>
      <c r="BY41" s="1057"/>
      <c r="BZ41" s="1057"/>
      <c r="CA41" s="1057"/>
      <c r="CB41" s="1057"/>
      <c r="CC41" s="1057"/>
      <c r="CD41" s="1057"/>
      <c r="CE41" s="1057"/>
      <c r="CF41" s="1057"/>
      <c r="CG41" s="1057"/>
      <c r="CH41" s="1057"/>
      <c r="CI41" s="1057"/>
      <c r="CJ41" s="1057"/>
      <c r="CK41" s="1057"/>
      <c r="CL41" s="1057"/>
      <c r="CM41" s="1057"/>
      <c r="CN41" s="1057"/>
      <c r="CO41" s="1057"/>
      <c r="CP41" s="1057"/>
      <c r="CQ41" s="1057"/>
      <c r="CR41" s="1057"/>
      <c r="CS41" s="1057"/>
      <c r="CT41" s="1057"/>
      <c r="CU41" s="1057"/>
      <c r="CV41" s="1057"/>
      <c r="CW41" s="1057"/>
      <c r="CX41" s="1057"/>
      <c r="CY41" s="1057"/>
      <c r="CZ41" s="1057"/>
      <c r="DA41" s="1057"/>
      <c r="DB41" s="1057"/>
      <c r="DC41" s="1057"/>
      <c r="DD41" s="1057"/>
      <c r="DE41" s="1057"/>
      <c r="DF41" s="1057"/>
      <c r="DG41" s="1057"/>
      <c r="DH41" s="1057"/>
      <c r="DI41" s="1057"/>
      <c r="DJ41" s="1057"/>
      <c r="DK41" s="1057"/>
      <c r="DL41" s="1057"/>
      <c r="DM41" s="1057"/>
      <c r="DN41" s="1057"/>
      <c r="DO41" s="1057"/>
      <c r="DP41" s="1057"/>
      <c r="DQ41" s="1057"/>
      <c r="DR41" s="1057"/>
      <c r="DS41" s="1057"/>
      <c r="DT41" s="1057"/>
      <c r="DU41" s="1057"/>
      <c r="DV41" s="1057"/>
      <c r="DW41" s="1057"/>
      <c r="DX41" s="1057"/>
      <c r="DY41" s="1057"/>
      <c r="DZ41" s="1057"/>
      <c r="EA41" s="1057"/>
      <c r="EB41" s="1057"/>
      <c r="EC41" s="1057"/>
      <c r="ED41" s="1057"/>
      <c r="EE41" s="1057"/>
      <c r="EF41" s="1057"/>
      <c r="EG41" s="1057"/>
      <c r="EH41" s="1057"/>
      <c r="EI41" s="1057"/>
      <c r="EJ41" s="1057"/>
      <c r="EK41" s="1057"/>
      <c r="EL41" s="1057"/>
      <c r="EM41" s="1057"/>
      <c r="EN41" s="1057"/>
      <c r="EO41" s="1057"/>
      <c r="EP41" s="1057"/>
      <c r="EQ41" s="1057"/>
      <c r="ER41" s="1057"/>
      <c r="ES41" s="1026"/>
      <c r="ET41" s="1026"/>
      <c r="EU41" s="1026"/>
      <c r="EV41" s="1026"/>
      <c r="EW41" s="1026"/>
      <c r="EX41" s="1026"/>
      <c r="EY41" s="1026"/>
      <c r="EZ41" s="1026"/>
    </row>
    <row r="42" spans="1:156" s="11" customFormat="1" ht="14.25" customHeight="1" x14ac:dyDescent="0.2">
      <c r="A42" s="12" t="s">
        <v>95</v>
      </c>
      <c r="B42" s="39" t="s">
        <v>645</v>
      </c>
      <c r="C42" s="892" t="s">
        <v>647</v>
      </c>
      <c r="D42" s="893">
        <v>160000</v>
      </c>
      <c r="E42" s="893">
        <v>260000</v>
      </c>
      <c r="F42" s="350">
        <v>240445</v>
      </c>
      <c r="G42" s="1036"/>
      <c r="H42" s="1066"/>
      <c r="I42" s="1040"/>
      <c r="J42" s="1068"/>
      <c r="K42" s="1056"/>
      <c r="L42" s="1056"/>
      <c r="M42" s="1056"/>
      <c r="N42" s="1056"/>
      <c r="O42" s="1056"/>
      <c r="P42" s="1056"/>
      <c r="Q42" s="1057"/>
      <c r="R42" s="1057"/>
      <c r="S42" s="1057"/>
      <c r="T42" s="1057"/>
      <c r="U42" s="1057"/>
      <c r="V42" s="1056"/>
      <c r="W42" s="1057"/>
      <c r="X42" s="1057"/>
      <c r="Y42" s="1057"/>
      <c r="Z42" s="1057"/>
      <c r="AA42" s="1057"/>
      <c r="AB42" s="1057"/>
      <c r="AC42" s="1057"/>
      <c r="AD42" s="1057"/>
      <c r="AE42" s="1057"/>
      <c r="AF42" s="1057"/>
      <c r="AG42" s="1057"/>
      <c r="AH42" s="1057"/>
      <c r="AI42" s="1057"/>
      <c r="AJ42" s="1057"/>
      <c r="AK42" s="1057"/>
      <c r="AL42" s="1057"/>
      <c r="AM42" s="1057"/>
      <c r="AN42" s="1057"/>
      <c r="AO42" s="1057"/>
      <c r="AP42" s="1057"/>
      <c r="AQ42" s="1057"/>
      <c r="AR42" s="1057"/>
      <c r="AS42" s="1057"/>
      <c r="AT42" s="1057"/>
      <c r="AU42" s="1057"/>
      <c r="AV42" s="1057"/>
      <c r="AW42" s="1057"/>
      <c r="AX42" s="1057"/>
      <c r="AY42" s="1057"/>
      <c r="AZ42" s="1057"/>
      <c r="BA42" s="1057"/>
      <c r="BB42" s="1057"/>
      <c r="BC42" s="1057"/>
      <c r="BD42" s="1057"/>
      <c r="BE42" s="1057"/>
      <c r="BF42" s="1057"/>
      <c r="BG42" s="1057"/>
      <c r="BH42" s="1057"/>
      <c r="BI42" s="1057"/>
      <c r="BJ42" s="1057"/>
      <c r="BK42" s="1057"/>
      <c r="BL42" s="1057"/>
      <c r="BM42" s="1057"/>
      <c r="BN42" s="1057"/>
      <c r="BO42" s="1057"/>
      <c r="BP42" s="1057"/>
      <c r="BQ42" s="1057"/>
      <c r="BR42" s="1057"/>
      <c r="BS42" s="1057"/>
      <c r="BT42" s="1057"/>
      <c r="BU42" s="1057"/>
      <c r="BV42" s="1057"/>
      <c r="BW42" s="1057"/>
      <c r="BX42" s="1057"/>
      <c r="BY42" s="1057"/>
      <c r="BZ42" s="1057"/>
      <c r="CA42" s="1057"/>
      <c r="CB42" s="1057"/>
      <c r="CC42" s="1057"/>
      <c r="CD42" s="1057"/>
      <c r="CE42" s="1057"/>
      <c r="CF42" s="1057"/>
      <c r="CG42" s="1057"/>
      <c r="CH42" s="1057"/>
      <c r="CI42" s="1057"/>
      <c r="CJ42" s="1057"/>
      <c r="CK42" s="1057"/>
      <c r="CL42" s="1057"/>
      <c r="CM42" s="1057"/>
      <c r="CN42" s="1057"/>
      <c r="CO42" s="1057"/>
      <c r="CP42" s="1057"/>
      <c r="CQ42" s="1057"/>
      <c r="CR42" s="1057"/>
      <c r="CS42" s="1057"/>
      <c r="CT42" s="1057"/>
      <c r="CU42" s="1057"/>
      <c r="CV42" s="1057"/>
      <c r="CW42" s="1057"/>
      <c r="CX42" s="1057"/>
      <c r="CY42" s="1057"/>
      <c r="CZ42" s="1057"/>
      <c r="DA42" s="1057"/>
      <c r="DB42" s="1057"/>
      <c r="DC42" s="1057"/>
      <c r="DD42" s="1057"/>
      <c r="DE42" s="1057"/>
      <c r="DF42" s="1057"/>
      <c r="DG42" s="1057"/>
      <c r="DH42" s="1057"/>
      <c r="DI42" s="1057"/>
      <c r="DJ42" s="1057"/>
      <c r="DK42" s="1057"/>
      <c r="DL42" s="1057"/>
      <c r="DM42" s="1057"/>
      <c r="DN42" s="1057"/>
      <c r="DO42" s="1057"/>
      <c r="DP42" s="1057"/>
      <c r="DQ42" s="1057"/>
      <c r="DR42" s="1057"/>
      <c r="DS42" s="1057"/>
      <c r="DT42" s="1057"/>
      <c r="DU42" s="1057"/>
      <c r="DV42" s="1057"/>
      <c r="DW42" s="1057"/>
      <c r="DX42" s="1057"/>
      <c r="DY42" s="1057"/>
      <c r="DZ42" s="1057"/>
      <c r="EA42" s="1057"/>
      <c r="EB42" s="1057"/>
      <c r="EC42" s="1057"/>
      <c r="ED42" s="1057"/>
      <c r="EE42" s="1057"/>
      <c r="EF42" s="1057"/>
      <c r="EG42" s="1057"/>
      <c r="EH42" s="1057"/>
      <c r="EI42" s="1057"/>
      <c r="EJ42" s="1057"/>
      <c r="EK42" s="1057"/>
      <c r="EL42" s="1057"/>
      <c r="EM42" s="1057"/>
      <c r="EN42" s="1057"/>
      <c r="EO42" s="1057"/>
      <c r="EP42" s="1057"/>
      <c r="EQ42" s="1057"/>
      <c r="ER42" s="1057"/>
      <c r="ES42" s="1026"/>
      <c r="ET42" s="1026"/>
      <c r="EU42" s="1026"/>
      <c r="EV42" s="1026"/>
      <c r="EW42" s="1026"/>
      <c r="EX42" s="1026"/>
      <c r="EY42" s="1026"/>
      <c r="EZ42" s="1026"/>
    </row>
    <row r="43" spans="1:156" s="11" customFormat="1" ht="14.25" customHeight="1" x14ac:dyDescent="0.2">
      <c r="A43" s="8" t="s">
        <v>96</v>
      </c>
      <c r="B43" s="39" t="s">
        <v>646</v>
      </c>
      <c r="C43" s="892" t="s">
        <v>647</v>
      </c>
      <c r="D43" s="893">
        <v>2600000</v>
      </c>
      <c r="E43" s="893">
        <v>2600000</v>
      </c>
      <c r="F43" s="350">
        <v>1135630</v>
      </c>
      <c r="G43" s="1036"/>
      <c r="H43" s="1066"/>
      <c r="I43" s="1040"/>
      <c r="J43" s="1068"/>
      <c r="K43" s="1056"/>
      <c r="L43" s="1056"/>
      <c r="M43" s="1056"/>
      <c r="N43" s="1056"/>
      <c r="O43" s="1056"/>
      <c r="P43" s="1056"/>
      <c r="Q43" s="1057"/>
      <c r="R43" s="1057"/>
      <c r="S43" s="1057"/>
      <c r="T43" s="1057"/>
      <c r="U43" s="1057"/>
      <c r="V43" s="1056"/>
      <c r="W43" s="1057"/>
      <c r="X43" s="1057"/>
      <c r="Y43" s="1057"/>
      <c r="Z43" s="1057"/>
      <c r="AA43" s="1057"/>
      <c r="AB43" s="1057"/>
      <c r="AC43" s="1057"/>
      <c r="AD43" s="1057"/>
      <c r="AE43" s="1057"/>
      <c r="AF43" s="1057"/>
      <c r="AG43" s="1057"/>
      <c r="AH43" s="1057"/>
      <c r="AI43" s="1057"/>
      <c r="AJ43" s="1057"/>
      <c r="AK43" s="1057"/>
      <c r="AL43" s="1057"/>
      <c r="AM43" s="1057"/>
      <c r="AN43" s="1057"/>
      <c r="AO43" s="1057"/>
      <c r="AP43" s="1057"/>
      <c r="AQ43" s="1057"/>
      <c r="AR43" s="1057"/>
      <c r="AS43" s="1057"/>
      <c r="AT43" s="1057"/>
      <c r="AU43" s="1057"/>
      <c r="AV43" s="1057"/>
      <c r="AW43" s="1057"/>
      <c r="AX43" s="1057"/>
      <c r="AY43" s="1057"/>
      <c r="AZ43" s="1057"/>
      <c r="BA43" s="1057"/>
      <c r="BB43" s="1057"/>
      <c r="BC43" s="1057"/>
      <c r="BD43" s="1057"/>
      <c r="BE43" s="1057"/>
      <c r="BF43" s="1057"/>
      <c r="BG43" s="1057"/>
      <c r="BH43" s="1057"/>
      <c r="BI43" s="1057"/>
      <c r="BJ43" s="1057"/>
      <c r="BK43" s="1057"/>
      <c r="BL43" s="1057"/>
      <c r="BM43" s="1057"/>
      <c r="BN43" s="1057"/>
      <c r="BO43" s="1057"/>
      <c r="BP43" s="1057"/>
      <c r="BQ43" s="1057"/>
      <c r="BR43" s="1057"/>
      <c r="BS43" s="1057"/>
      <c r="BT43" s="1057"/>
      <c r="BU43" s="1057"/>
      <c r="BV43" s="1057"/>
      <c r="BW43" s="1057"/>
      <c r="BX43" s="1057"/>
      <c r="BY43" s="1057"/>
      <c r="BZ43" s="1057"/>
      <c r="CA43" s="1057"/>
      <c r="CB43" s="1057"/>
      <c r="CC43" s="1057"/>
      <c r="CD43" s="1057"/>
      <c r="CE43" s="1057"/>
      <c r="CF43" s="1057"/>
      <c r="CG43" s="1057"/>
      <c r="CH43" s="1057"/>
      <c r="CI43" s="1057"/>
      <c r="CJ43" s="1057"/>
      <c r="CK43" s="1057"/>
      <c r="CL43" s="1057"/>
      <c r="CM43" s="1057"/>
      <c r="CN43" s="1057"/>
      <c r="CO43" s="1057"/>
      <c r="CP43" s="1057"/>
      <c r="CQ43" s="1057"/>
      <c r="CR43" s="1057"/>
      <c r="CS43" s="1057"/>
      <c r="CT43" s="1057"/>
      <c r="CU43" s="1057"/>
      <c r="CV43" s="1057"/>
      <c r="CW43" s="1057"/>
      <c r="CX43" s="1057"/>
      <c r="CY43" s="1057"/>
      <c r="CZ43" s="1057"/>
      <c r="DA43" s="1057"/>
      <c r="DB43" s="1057"/>
      <c r="DC43" s="1057"/>
      <c r="DD43" s="1057"/>
      <c r="DE43" s="1057"/>
      <c r="DF43" s="1057"/>
      <c r="DG43" s="1057"/>
      <c r="DH43" s="1057"/>
      <c r="DI43" s="1057"/>
      <c r="DJ43" s="1057"/>
      <c r="DK43" s="1057"/>
      <c r="DL43" s="1057"/>
      <c r="DM43" s="1057"/>
      <c r="DN43" s="1057"/>
      <c r="DO43" s="1057"/>
      <c r="DP43" s="1057"/>
      <c r="DQ43" s="1057"/>
      <c r="DR43" s="1057"/>
      <c r="DS43" s="1057"/>
      <c r="DT43" s="1057"/>
      <c r="DU43" s="1057"/>
      <c r="DV43" s="1057"/>
      <c r="DW43" s="1057"/>
      <c r="DX43" s="1057"/>
      <c r="DY43" s="1057"/>
      <c r="DZ43" s="1057"/>
      <c r="EA43" s="1057"/>
      <c r="EB43" s="1057"/>
      <c r="EC43" s="1057"/>
      <c r="ED43" s="1057"/>
      <c r="EE43" s="1057"/>
      <c r="EF43" s="1057"/>
      <c r="EG43" s="1057"/>
      <c r="EH43" s="1057"/>
      <c r="EI43" s="1057"/>
      <c r="EJ43" s="1057"/>
      <c r="EK43" s="1057"/>
      <c r="EL43" s="1057"/>
      <c r="EM43" s="1057"/>
      <c r="EN43" s="1057"/>
      <c r="EO43" s="1057"/>
      <c r="EP43" s="1057"/>
      <c r="EQ43" s="1057"/>
      <c r="ER43" s="1057"/>
      <c r="ES43" s="1026"/>
      <c r="ET43" s="1026"/>
      <c r="EU43" s="1026"/>
      <c r="EV43" s="1026"/>
      <c r="EW43" s="1026"/>
      <c r="EX43" s="1026"/>
      <c r="EY43" s="1026"/>
      <c r="EZ43" s="1026"/>
    </row>
    <row r="44" spans="1:156" s="11" customFormat="1" ht="14.25" customHeight="1" x14ac:dyDescent="0.2">
      <c r="A44" s="1133" t="s">
        <v>97</v>
      </c>
      <c r="B44" s="1134" t="s">
        <v>648</v>
      </c>
      <c r="C44" s="1135" t="s">
        <v>649</v>
      </c>
      <c r="D44" s="1136"/>
      <c r="E44" s="1136"/>
      <c r="F44" s="1137">
        <f>SUM(D44:E44)</f>
        <v>0</v>
      </c>
      <c r="G44" s="1036"/>
      <c r="H44" s="1066"/>
      <c r="I44" s="1075"/>
      <c r="J44" s="1068"/>
      <c r="K44" s="1056"/>
      <c r="L44" s="1056"/>
      <c r="M44" s="1056"/>
      <c r="N44" s="1056"/>
      <c r="O44" s="1056"/>
      <c r="P44" s="1056"/>
      <c r="Q44" s="1057"/>
      <c r="R44" s="1057"/>
      <c r="S44" s="1057"/>
      <c r="T44" s="1057"/>
      <c r="U44" s="1057"/>
      <c r="V44" s="1057"/>
      <c r="W44" s="1057"/>
      <c r="X44" s="1057"/>
      <c r="Y44" s="1057"/>
      <c r="Z44" s="1057"/>
      <c r="AA44" s="1057"/>
      <c r="AB44" s="1057"/>
      <c r="AC44" s="1057"/>
      <c r="AD44" s="1057"/>
      <c r="AE44" s="1057"/>
      <c r="AF44" s="1057"/>
      <c r="AG44" s="1057"/>
      <c r="AH44" s="1057"/>
      <c r="AI44" s="1057"/>
      <c r="AJ44" s="1057"/>
      <c r="AK44" s="1057"/>
      <c r="AL44" s="1057"/>
      <c r="AM44" s="1057"/>
      <c r="AN44" s="1057"/>
      <c r="AO44" s="1057"/>
      <c r="AP44" s="1057"/>
      <c r="AQ44" s="1057"/>
      <c r="AR44" s="1057"/>
      <c r="AS44" s="1057"/>
      <c r="AT44" s="1057"/>
      <c r="AU44" s="1057"/>
      <c r="AV44" s="1057"/>
      <c r="AW44" s="1057"/>
      <c r="AX44" s="1057"/>
      <c r="AY44" s="1057"/>
      <c r="AZ44" s="1057"/>
      <c r="BA44" s="1057"/>
      <c r="BB44" s="1057"/>
      <c r="BC44" s="1057"/>
      <c r="BD44" s="1057"/>
      <c r="BE44" s="1057"/>
      <c r="BF44" s="1057"/>
      <c r="BG44" s="1057"/>
      <c r="BH44" s="1057"/>
      <c r="BI44" s="1057"/>
      <c r="BJ44" s="1057"/>
      <c r="BK44" s="1057"/>
      <c r="BL44" s="1057"/>
      <c r="BM44" s="1057"/>
      <c r="BN44" s="1057"/>
      <c r="BO44" s="1057"/>
      <c r="BP44" s="1057"/>
      <c r="BQ44" s="1057"/>
      <c r="BR44" s="1057"/>
      <c r="BS44" s="1057"/>
      <c r="BT44" s="1057"/>
      <c r="BU44" s="1057"/>
      <c r="BV44" s="1057"/>
      <c r="BW44" s="1057"/>
      <c r="BX44" s="1057"/>
      <c r="BY44" s="1057"/>
      <c r="BZ44" s="1057"/>
      <c r="CA44" s="1057"/>
      <c r="CB44" s="1057"/>
      <c r="CC44" s="1057"/>
      <c r="CD44" s="1057"/>
      <c r="CE44" s="1057"/>
      <c r="CF44" s="1057"/>
      <c r="CG44" s="1057"/>
      <c r="CH44" s="1057"/>
      <c r="CI44" s="1057"/>
      <c r="CJ44" s="1057"/>
      <c r="CK44" s="1057"/>
      <c r="CL44" s="1057"/>
      <c r="CM44" s="1057"/>
      <c r="CN44" s="1057"/>
      <c r="CO44" s="1057"/>
      <c r="CP44" s="1057"/>
      <c r="CQ44" s="1057"/>
      <c r="CR44" s="1057"/>
      <c r="CS44" s="1057"/>
      <c r="CT44" s="1057"/>
      <c r="CU44" s="1057"/>
      <c r="CV44" s="1057"/>
      <c r="CW44" s="1057"/>
      <c r="CX44" s="1057"/>
      <c r="CY44" s="1057"/>
      <c r="CZ44" s="1057"/>
      <c r="DA44" s="1057"/>
      <c r="DB44" s="1057"/>
      <c r="DC44" s="1057"/>
      <c r="DD44" s="1057"/>
      <c r="DE44" s="1057"/>
      <c r="DF44" s="1057"/>
      <c r="DG44" s="1057"/>
      <c r="DH44" s="1057"/>
      <c r="DI44" s="1057"/>
      <c r="DJ44" s="1057"/>
      <c r="DK44" s="1057"/>
      <c r="DL44" s="1057"/>
      <c r="DM44" s="1057"/>
      <c r="DN44" s="1057"/>
      <c r="DO44" s="1057"/>
      <c r="DP44" s="1057"/>
      <c r="DQ44" s="1057"/>
      <c r="DR44" s="1057"/>
      <c r="DS44" s="1057"/>
      <c r="DT44" s="1057"/>
      <c r="DU44" s="1057"/>
      <c r="DV44" s="1057"/>
      <c r="DW44" s="1057"/>
      <c r="DX44" s="1057"/>
      <c r="DY44" s="1057"/>
      <c r="DZ44" s="1057"/>
      <c r="EA44" s="1057"/>
      <c r="EB44" s="1057"/>
      <c r="EC44" s="1057"/>
      <c r="ED44" s="1057"/>
      <c r="EE44" s="1057"/>
      <c r="EF44" s="1057"/>
      <c r="EG44" s="1057"/>
      <c r="EH44" s="1057"/>
      <c r="EI44" s="1057"/>
      <c r="EJ44" s="1057"/>
      <c r="EK44" s="1057"/>
      <c r="EL44" s="1057"/>
      <c r="EM44" s="1057"/>
      <c r="EN44" s="1057"/>
      <c r="EO44" s="1057"/>
      <c r="EP44" s="1057"/>
      <c r="EQ44" s="1057"/>
      <c r="ER44" s="1057"/>
      <c r="ES44" s="1026"/>
      <c r="ET44" s="1026"/>
      <c r="EU44" s="1026"/>
      <c r="EV44" s="1026"/>
      <c r="EW44" s="1026"/>
      <c r="EX44" s="1026"/>
      <c r="EY44" s="1026"/>
      <c r="EZ44" s="1026"/>
    </row>
    <row r="45" spans="1:156" s="11" customFormat="1" ht="17.25" customHeight="1" x14ac:dyDescent="0.2">
      <c r="A45" s="29" t="s">
        <v>100</v>
      </c>
      <c r="B45" s="30" t="s">
        <v>101</v>
      </c>
      <c r="C45" s="31" t="s">
        <v>102</v>
      </c>
      <c r="D45" s="672">
        <f>SUM(D32+D33+D37+D40+D41+D44)</f>
        <v>69260000</v>
      </c>
      <c r="E45" s="672">
        <f t="shared" ref="E45" si="6">SUM(E32+E33+E37+E40+E41+E44)</f>
        <v>69260000</v>
      </c>
      <c r="F45" s="356">
        <f>SUM(F32+F33+F37+F40+F41+F44)</f>
        <v>62505384</v>
      </c>
      <c r="G45" s="951"/>
      <c r="H45" s="1066"/>
      <c r="I45" s="951"/>
      <c r="J45" s="1068"/>
      <c r="K45" s="1056"/>
      <c r="L45" s="1056"/>
      <c r="M45" s="1056"/>
      <c r="N45" s="1056"/>
      <c r="O45" s="1056"/>
      <c r="P45" s="1056"/>
      <c r="Q45" s="1057"/>
      <c r="R45" s="1057"/>
      <c r="S45" s="1057"/>
      <c r="T45" s="1057"/>
      <c r="U45" s="1057"/>
      <c r="V45" s="1057"/>
      <c r="W45" s="1057"/>
      <c r="X45" s="1057"/>
      <c r="Y45" s="1057"/>
      <c r="Z45" s="1057"/>
      <c r="AA45" s="1057"/>
      <c r="AB45" s="1057"/>
      <c r="AC45" s="1057"/>
      <c r="AD45" s="1057"/>
      <c r="AE45" s="1057"/>
      <c r="AF45" s="1057"/>
      <c r="AG45" s="1057"/>
      <c r="AH45" s="1057"/>
      <c r="AI45" s="1057"/>
      <c r="AJ45" s="1057"/>
      <c r="AK45" s="1057"/>
      <c r="AL45" s="1057"/>
      <c r="AM45" s="1057"/>
      <c r="AN45" s="1057"/>
      <c r="AO45" s="1057"/>
      <c r="AP45" s="1057"/>
      <c r="AQ45" s="1057"/>
      <c r="AR45" s="1057"/>
      <c r="AS45" s="1057"/>
      <c r="AT45" s="1057"/>
      <c r="AU45" s="1057"/>
      <c r="AV45" s="1057"/>
      <c r="AW45" s="1057"/>
      <c r="AX45" s="1057"/>
      <c r="AY45" s="1057"/>
      <c r="AZ45" s="1057"/>
      <c r="BA45" s="1057"/>
      <c r="BB45" s="1057"/>
      <c r="BC45" s="1057"/>
      <c r="BD45" s="1057"/>
      <c r="BE45" s="1057"/>
      <c r="BF45" s="1057"/>
      <c r="BG45" s="1057"/>
      <c r="BH45" s="1057"/>
      <c r="BI45" s="1057"/>
      <c r="BJ45" s="1057"/>
      <c r="BK45" s="1057"/>
      <c r="BL45" s="1057"/>
      <c r="BM45" s="1057"/>
      <c r="BN45" s="1057"/>
      <c r="BO45" s="1057"/>
      <c r="BP45" s="1057"/>
      <c r="BQ45" s="1057"/>
      <c r="BR45" s="1057"/>
      <c r="BS45" s="1057"/>
      <c r="BT45" s="1057"/>
      <c r="BU45" s="1057"/>
      <c r="BV45" s="1057"/>
      <c r="BW45" s="1057"/>
      <c r="BX45" s="1057"/>
      <c r="BY45" s="1057"/>
      <c r="BZ45" s="1057"/>
      <c r="CA45" s="1057"/>
      <c r="CB45" s="1057"/>
      <c r="CC45" s="1057"/>
      <c r="CD45" s="1057"/>
      <c r="CE45" s="1057"/>
      <c r="CF45" s="1057"/>
      <c r="CG45" s="1057"/>
      <c r="CH45" s="1057"/>
      <c r="CI45" s="1057"/>
      <c r="CJ45" s="1057"/>
      <c r="CK45" s="1057"/>
      <c r="CL45" s="1057"/>
      <c r="CM45" s="1057"/>
      <c r="CN45" s="1057"/>
      <c r="CO45" s="1057"/>
      <c r="CP45" s="1057"/>
      <c r="CQ45" s="1057"/>
      <c r="CR45" s="1057"/>
      <c r="CS45" s="1057"/>
      <c r="CT45" s="1057"/>
      <c r="CU45" s="1057"/>
      <c r="CV45" s="1057"/>
      <c r="CW45" s="1057"/>
      <c r="CX45" s="1057"/>
      <c r="CY45" s="1057"/>
      <c r="CZ45" s="1057"/>
      <c r="DA45" s="1057"/>
      <c r="DB45" s="1057"/>
      <c r="DC45" s="1057"/>
      <c r="DD45" s="1057"/>
      <c r="DE45" s="1057"/>
      <c r="DF45" s="1057"/>
      <c r="DG45" s="1057"/>
      <c r="DH45" s="1057"/>
      <c r="DI45" s="1057"/>
      <c r="DJ45" s="1057"/>
      <c r="DK45" s="1057"/>
      <c r="DL45" s="1057"/>
      <c r="DM45" s="1057"/>
      <c r="DN45" s="1057"/>
      <c r="DO45" s="1057"/>
      <c r="DP45" s="1057"/>
      <c r="DQ45" s="1057"/>
      <c r="DR45" s="1057"/>
      <c r="DS45" s="1057"/>
      <c r="DT45" s="1057"/>
      <c r="DU45" s="1057"/>
      <c r="DV45" s="1057"/>
      <c r="DW45" s="1057"/>
      <c r="DX45" s="1057"/>
      <c r="DY45" s="1057"/>
      <c r="DZ45" s="1057"/>
      <c r="EA45" s="1057"/>
      <c r="EB45" s="1057"/>
      <c r="EC45" s="1057"/>
      <c r="ED45" s="1057"/>
      <c r="EE45" s="1057"/>
      <c r="EF45" s="1057"/>
      <c r="EG45" s="1057"/>
      <c r="EH45" s="1057"/>
      <c r="EI45" s="1057"/>
      <c r="EJ45" s="1057"/>
      <c r="EK45" s="1057"/>
      <c r="EL45" s="1057"/>
      <c r="EM45" s="1057"/>
      <c r="EN45" s="1057"/>
      <c r="EO45" s="1057"/>
      <c r="EP45" s="1057"/>
      <c r="EQ45" s="1057"/>
      <c r="ER45" s="1057"/>
      <c r="ES45" s="1026"/>
      <c r="ET45" s="1026"/>
      <c r="EU45" s="1026"/>
      <c r="EV45" s="1026"/>
      <c r="EW45" s="1026"/>
      <c r="EX45" s="1026"/>
      <c r="EY45" s="1026"/>
      <c r="EZ45" s="1026"/>
    </row>
    <row r="46" spans="1:156" s="11" customFormat="1" ht="14.25" customHeight="1" x14ac:dyDescent="0.2">
      <c r="A46" s="32" t="s">
        <v>103</v>
      </c>
      <c r="B46" s="899" t="s">
        <v>104</v>
      </c>
      <c r="C46" s="900" t="s">
        <v>105</v>
      </c>
      <c r="D46" s="901">
        <v>11000000</v>
      </c>
      <c r="E46" s="901">
        <v>11000000</v>
      </c>
      <c r="F46" s="388">
        <v>5315765</v>
      </c>
      <c r="G46" s="1036"/>
      <c r="H46" s="1066"/>
      <c r="I46" s="1075"/>
      <c r="J46" s="1068"/>
      <c r="K46" s="1056"/>
      <c r="L46" s="1056"/>
      <c r="M46" s="1056"/>
      <c r="N46" s="1056"/>
      <c r="O46" s="1056"/>
      <c r="P46" s="1056"/>
      <c r="Q46" s="1057"/>
      <c r="R46" s="1057"/>
      <c r="S46" s="1057"/>
      <c r="T46" s="1057"/>
      <c r="U46" s="1057"/>
      <c r="V46" s="1057"/>
      <c r="W46" s="1057"/>
      <c r="X46" s="1057"/>
      <c r="Y46" s="1057"/>
      <c r="Z46" s="1057"/>
      <c r="AA46" s="1057"/>
      <c r="AB46" s="1057"/>
      <c r="AC46" s="1057"/>
      <c r="AD46" s="1057"/>
      <c r="AE46" s="1057"/>
      <c r="AF46" s="1057"/>
      <c r="AG46" s="1057"/>
      <c r="AH46" s="1057"/>
      <c r="AI46" s="1057"/>
      <c r="AJ46" s="1057"/>
      <c r="AK46" s="1057"/>
      <c r="AL46" s="1057"/>
      <c r="AM46" s="1057"/>
      <c r="AN46" s="1057"/>
      <c r="AO46" s="1057"/>
      <c r="AP46" s="1057"/>
      <c r="AQ46" s="1057"/>
      <c r="AR46" s="1057"/>
      <c r="AS46" s="1057"/>
      <c r="AT46" s="1057"/>
      <c r="AU46" s="1057"/>
      <c r="AV46" s="1057"/>
      <c r="AW46" s="1057"/>
      <c r="AX46" s="1057"/>
      <c r="AY46" s="1057"/>
      <c r="AZ46" s="1057"/>
      <c r="BA46" s="1057"/>
      <c r="BB46" s="1057"/>
      <c r="BC46" s="1057"/>
      <c r="BD46" s="1057"/>
      <c r="BE46" s="1057"/>
      <c r="BF46" s="1057"/>
      <c r="BG46" s="1057"/>
      <c r="BH46" s="1057"/>
      <c r="BI46" s="1057"/>
      <c r="BJ46" s="1057"/>
      <c r="BK46" s="1057"/>
      <c r="BL46" s="1057"/>
      <c r="BM46" s="1057"/>
      <c r="BN46" s="1057"/>
      <c r="BO46" s="1057"/>
      <c r="BP46" s="1057"/>
      <c r="BQ46" s="1057"/>
      <c r="BR46" s="1057"/>
      <c r="BS46" s="1057"/>
      <c r="BT46" s="1057"/>
      <c r="BU46" s="1057"/>
      <c r="BV46" s="1057"/>
      <c r="BW46" s="1057"/>
      <c r="BX46" s="1057"/>
      <c r="BY46" s="1057"/>
      <c r="BZ46" s="1057"/>
      <c r="CA46" s="1057"/>
      <c r="CB46" s="1057"/>
      <c r="CC46" s="1057"/>
      <c r="CD46" s="1057"/>
      <c r="CE46" s="1057"/>
      <c r="CF46" s="1057"/>
      <c r="CG46" s="1057"/>
      <c r="CH46" s="1057"/>
      <c r="CI46" s="1057"/>
      <c r="CJ46" s="1057"/>
      <c r="CK46" s="1057"/>
      <c r="CL46" s="1057"/>
      <c r="CM46" s="1057"/>
      <c r="CN46" s="1057"/>
      <c r="CO46" s="1057"/>
      <c r="CP46" s="1057"/>
      <c r="CQ46" s="1057"/>
      <c r="CR46" s="1057"/>
      <c r="CS46" s="1057"/>
      <c r="CT46" s="1057"/>
      <c r="CU46" s="1057"/>
      <c r="CV46" s="1057"/>
      <c r="CW46" s="1057"/>
      <c r="CX46" s="1057"/>
      <c r="CY46" s="1057"/>
      <c r="CZ46" s="1057"/>
      <c r="DA46" s="1057"/>
      <c r="DB46" s="1057"/>
      <c r="DC46" s="1057"/>
      <c r="DD46" s="1057"/>
      <c r="DE46" s="1057"/>
      <c r="DF46" s="1057"/>
      <c r="DG46" s="1057"/>
      <c r="DH46" s="1057"/>
      <c r="DI46" s="1057"/>
      <c r="DJ46" s="1057"/>
      <c r="DK46" s="1057"/>
      <c r="DL46" s="1057"/>
      <c r="DM46" s="1057"/>
      <c r="DN46" s="1057"/>
      <c r="DO46" s="1057"/>
      <c r="DP46" s="1057"/>
      <c r="DQ46" s="1057"/>
      <c r="DR46" s="1057"/>
      <c r="DS46" s="1057"/>
      <c r="DT46" s="1057"/>
      <c r="DU46" s="1057"/>
      <c r="DV46" s="1057"/>
      <c r="DW46" s="1057"/>
      <c r="DX46" s="1057"/>
      <c r="DY46" s="1057"/>
      <c r="DZ46" s="1057"/>
      <c r="EA46" s="1057"/>
      <c r="EB46" s="1057"/>
      <c r="EC46" s="1057"/>
      <c r="ED46" s="1057"/>
      <c r="EE46" s="1057"/>
      <c r="EF46" s="1057"/>
      <c r="EG46" s="1057"/>
      <c r="EH46" s="1057"/>
      <c r="EI46" s="1057"/>
      <c r="EJ46" s="1057"/>
      <c r="EK46" s="1057"/>
      <c r="EL46" s="1057"/>
      <c r="EM46" s="1057"/>
      <c r="EN46" s="1057"/>
      <c r="EO46" s="1057"/>
      <c r="EP46" s="1057"/>
      <c r="EQ46" s="1057"/>
      <c r="ER46" s="1057"/>
      <c r="ES46" s="1026"/>
      <c r="ET46" s="1026"/>
      <c r="EU46" s="1026"/>
      <c r="EV46" s="1026"/>
      <c r="EW46" s="1026"/>
      <c r="EX46" s="1026"/>
      <c r="EY46" s="1026"/>
      <c r="EZ46" s="1026"/>
    </row>
    <row r="47" spans="1:156" s="11" customFormat="1" ht="14.25" customHeight="1" x14ac:dyDescent="0.2">
      <c r="A47" s="12" t="s">
        <v>106</v>
      </c>
      <c r="B47" s="883" t="s">
        <v>107</v>
      </c>
      <c r="C47" s="902" t="s">
        <v>108</v>
      </c>
      <c r="D47" s="903">
        <v>11688000</v>
      </c>
      <c r="E47" s="903">
        <v>11688000</v>
      </c>
      <c r="F47" s="350">
        <v>7823277</v>
      </c>
      <c r="G47" s="1036"/>
      <c r="H47" s="1066"/>
      <c r="I47" s="1075"/>
      <c r="J47" s="1068"/>
      <c r="K47" s="1056"/>
      <c r="L47" s="1056"/>
      <c r="M47" s="1056"/>
      <c r="N47" s="1056"/>
      <c r="O47" s="1056"/>
      <c r="P47" s="1056"/>
      <c r="Q47" s="1057"/>
      <c r="R47" s="1057"/>
      <c r="S47" s="1057"/>
      <c r="T47" s="1057"/>
      <c r="U47" s="1057"/>
      <c r="V47" s="1057"/>
      <c r="W47" s="1057"/>
      <c r="X47" s="1057"/>
      <c r="Y47" s="1057"/>
      <c r="Z47" s="1057"/>
      <c r="AA47" s="1057"/>
      <c r="AB47" s="1057"/>
      <c r="AC47" s="1057"/>
      <c r="AD47" s="1057"/>
      <c r="AE47" s="1057"/>
      <c r="AF47" s="1057"/>
      <c r="AG47" s="1057"/>
      <c r="AH47" s="1057"/>
      <c r="AI47" s="1057"/>
      <c r="AJ47" s="1057"/>
      <c r="AK47" s="1057"/>
      <c r="AL47" s="1057"/>
      <c r="AM47" s="1057"/>
      <c r="AN47" s="1057"/>
      <c r="AO47" s="1057"/>
      <c r="AP47" s="1057"/>
      <c r="AQ47" s="1057"/>
      <c r="AR47" s="1057"/>
      <c r="AS47" s="1057"/>
      <c r="AT47" s="1057"/>
      <c r="AU47" s="1057"/>
      <c r="AV47" s="1057"/>
      <c r="AW47" s="1057"/>
      <c r="AX47" s="1057"/>
      <c r="AY47" s="1057"/>
      <c r="AZ47" s="1057"/>
      <c r="BA47" s="1057"/>
      <c r="BB47" s="1057"/>
      <c r="BC47" s="1057"/>
      <c r="BD47" s="1057"/>
      <c r="BE47" s="1057"/>
      <c r="BF47" s="1057"/>
      <c r="BG47" s="1057"/>
      <c r="BH47" s="1057"/>
      <c r="BI47" s="1057"/>
      <c r="BJ47" s="1057"/>
      <c r="BK47" s="1057"/>
      <c r="BL47" s="1057"/>
      <c r="BM47" s="1057"/>
      <c r="BN47" s="1057"/>
      <c r="BO47" s="1057"/>
      <c r="BP47" s="1057"/>
      <c r="BQ47" s="1057"/>
      <c r="BR47" s="1057"/>
      <c r="BS47" s="1057"/>
      <c r="BT47" s="1057"/>
      <c r="BU47" s="1057"/>
      <c r="BV47" s="1057"/>
      <c r="BW47" s="1057"/>
      <c r="BX47" s="1057"/>
      <c r="BY47" s="1057"/>
      <c r="BZ47" s="1057"/>
      <c r="CA47" s="1057"/>
      <c r="CB47" s="1057"/>
      <c r="CC47" s="1057"/>
      <c r="CD47" s="1057"/>
      <c r="CE47" s="1057"/>
      <c r="CF47" s="1057"/>
      <c r="CG47" s="1057"/>
      <c r="CH47" s="1057"/>
      <c r="CI47" s="1057"/>
      <c r="CJ47" s="1057"/>
      <c r="CK47" s="1057"/>
      <c r="CL47" s="1057"/>
      <c r="CM47" s="1057"/>
      <c r="CN47" s="1057"/>
      <c r="CO47" s="1057"/>
      <c r="CP47" s="1057"/>
      <c r="CQ47" s="1057"/>
      <c r="CR47" s="1057"/>
      <c r="CS47" s="1057"/>
      <c r="CT47" s="1057"/>
      <c r="CU47" s="1057"/>
      <c r="CV47" s="1057"/>
      <c r="CW47" s="1057"/>
      <c r="CX47" s="1057"/>
      <c r="CY47" s="1057"/>
      <c r="CZ47" s="1057"/>
      <c r="DA47" s="1057"/>
      <c r="DB47" s="1057"/>
      <c r="DC47" s="1057"/>
      <c r="DD47" s="1057"/>
      <c r="DE47" s="1057"/>
      <c r="DF47" s="1057"/>
      <c r="DG47" s="1057"/>
      <c r="DH47" s="1057"/>
      <c r="DI47" s="1057"/>
      <c r="DJ47" s="1057"/>
      <c r="DK47" s="1057"/>
      <c r="DL47" s="1057"/>
      <c r="DM47" s="1057"/>
      <c r="DN47" s="1057"/>
      <c r="DO47" s="1057"/>
      <c r="DP47" s="1057"/>
      <c r="DQ47" s="1057"/>
      <c r="DR47" s="1057"/>
      <c r="DS47" s="1057"/>
      <c r="DT47" s="1057"/>
      <c r="DU47" s="1057"/>
      <c r="DV47" s="1057"/>
      <c r="DW47" s="1057"/>
      <c r="DX47" s="1057"/>
      <c r="DY47" s="1057"/>
      <c r="DZ47" s="1057"/>
      <c r="EA47" s="1057"/>
      <c r="EB47" s="1057"/>
      <c r="EC47" s="1057"/>
      <c r="ED47" s="1057"/>
      <c r="EE47" s="1057"/>
      <c r="EF47" s="1057"/>
      <c r="EG47" s="1057"/>
      <c r="EH47" s="1057"/>
      <c r="EI47" s="1057"/>
      <c r="EJ47" s="1057"/>
      <c r="EK47" s="1057"/>
      <c r="EL47" s="1057"/>
      <c r="EM47" s="1057"/>
      <c r="EN47" s="1057"/>
      <c r="EO47" s="1057"/>
      <c r="EP47" s="1057"/>
      <c r="EQ47" s="1057"/>
      <c r="ER47" s="1057"/>
      <c r="ES47" s="1026"/>
      <c r="ET47" s="1026"/>
      <c r="EU47" s="1026"/>
      <c r="EV47" s="1026"/>
      <c r="EW47" s="1026"/>
      <c r="EX47" s="1026"/>
      <c r="EY47" s="1026"/>
      <c r="EZ47" s="1026"/>
    </row>
    <row r="48" spans="1:156" s="11" customFormat="1" ht="14.25" customHeight="1" x14ac:dyDescent="0.2">
      <c r="A48" s="12" t="s">
        <v>109</v>
      </c>
      <c r="B48" s="883" t="s">
        <v>110</v>
      </c>
      <c r="C48" s="902" t="s">
        <v>111</v>
      </c>
      <c r="D48" s="903">
        <v>2000000</v>
      </c>
      <c r="E48" s="903">
        <v>2000000</v>
      </c>
      <c r="F48" s="350">
        <v>1341347</v>
      </c>
      <c r="G48" s="1036"/>
      <c r="H48" s="1066"/>
      <c r="I48" s="1075"/>
      <c r="J48" s="1068"/>
      <c r="K48" s="1056"/>
      <c r="L48" s="1056"/>
      <c r="M48" s="1056"/>
      <c r="N48" s="1056"/>
      <c r="O48" s="1056"/>
      <c r="P48" s="1056"/>
      <c r="Q48" s="1057"/>
      <c r="R48" s="1057"/>
      <c r="S48" s="1057"/>
      <c r="T48" s="1057"/>
      <c r="U48" s="1057"/>
      <c r="V48" s="1057"/>
      <c r="W48" s="1057"/>
      <c r="X48" s="1057"/>
      <c r="Y48" s="1057"/>
      <c r="Z48" s="1057"/>
      <c r="AA48" s="1057"/>
      <c r="AB48" s="1057"/>
      <c r="AC48" s="1057"/>
      <c r="AD48" s="1057"/>
      <c r="AE48" s="1057"/>
      <c r="AF48" s="1057"/>
      <c r="AG48" s="1057"/>
      <c r="AH48" s="1057"/>
      <c r="AI48" s="1057"/>
      <c r="AJ48" s="1057"/>
      <c r="AK48" s="1057"/>
      <c r="AL48" s="1057"/>
      <c r="AM48" s="1057"/>
      <c r="AN48" s="1057"/>
      <c r="AO48" s="1057"/>
      <c r="AP48" s="1057"/>
      <c r="AQ48" s="1057"/>
      <c r="AR48" s="1057"/>
      <c r="AS48" s="1057"/>
      <c r="AT48" s="1057"/>
      <c r="AU48" s="1057"/>
      <c r="AV48" s="1057"/>
      <c r="AW48" s="1057"/>
      <c r="AX48" s="1057"/>
      <c r="AY48" s="1057"/>
      <c r="AZ48" s="1057"/>
      <c r="BA48" s="1057"/>
      <c r="BB48" s="1057"/>
      <c r="BC48" s="1057"/>
      <c r="BD48" s="1057"/>
      <c r="BE48" s="1057"/>
      <c r="BF48" s="1057"/>
      <c r="BG48" s="1057"/>
      <c r="BH48" s="1057"/>
      <c r="BI48" s="1057"/>
      <c r="BJ48" s="1057"/>
      <c r="BK48" s="1057"/>
      <c r="BL48" s="1057"/>
      <c r="BM48" s="1057"/>
      <c r="BN48" s="1057"/>
      <c r="BO48" s="1057"/>
      <c r="BP48" s="1057"/>
      <c r="BQ48" s="1057"/>
      <c r="BR48" s="1057"/>
      <c r="BS48" s="1057"/>
      <c r="BT48" s="1057"/>
      <c r="BU48" s="1057"/>
      <c r="BV48" s="1057"/>
      <c r="BW48" s="1057"/>
      <c r="BX48" s="1057"/>
      <c r="BY48" s="1057"/>
      <c r="BZ48" s="1057"/>
      <c r="CA48" s="1057"/>
      <c r="CB48" s="1057"/>
      <c r="CC48" s="1057"/>
      <c r="CD48" s="1057"/>
      <c r="CE48" s="1057"/>
      <c r="CF48" s="1057"/>
      <c r="CG48" s="1057"/>
      <c r="CH48" s="1057"/>
      <c r="CI48" s="1057"/>
      <c r="CJ48" s="1057"/>
      <c r="CK48" s="1057"/>
      <c r="CL48" s="1057"/>
      <c r="CM48" s="1057"/>
      <c r="CN48" s="1057"/>
      <c r="CO48" s="1057"/>
      <c r="CP48" s="1057"/>
      <c r="CQ48" s="1057"/>
      <c r="CR48" s="1057"/>
      <c r="CS48" s="1057"/>
      <c r="CT48" s="1057"/>
      <c r="CU48" s="1057"/>
      <c r="CV48" s="1057"/>
      <c r="CW48" s="1057"/>
      <c r="CX48" s="1057"/>
      <c r="CY48" s="1057"/>
      <c r="CZ48" s="1057"/>
      <c r="DA48" s="1057"/>
      <c r="DB48" s="1057"/>
      <c r="DC48" s="1057"/>
      <c r="DD48" s="1057"/>
      <c r="DE48" s="1057"/>
      <c r="DF48" s="1057"/>
      <c r="DG48" s="1057"/>
      <c r="DH48" s="1057"/>
      <c r="DI48" s="1057"/>
      <c r="DJ48" s="1057"/>
      <c r="DK48" s="1057"/>
      <c r="DL48" s="1057"/>
      <c r="DM48" s="1057"/>
      <c r="DN48" s="1057"/>
      <c r="DO48" s="1057"/>
      <c r="DP48" s="1057"/>
      <c r="DQ48" s="1057"/>
      <c r="DR48" s="1057"/>
      <c r="DS48" s="1057"/>
      <c r="DT48" s="1057"/>
      <c r="DU48" s="1057"/>
      <c r="DV48" s="1057"/>
      <c r="DW48" s="1057"/>
      <c r="DX48" s="1057"/>
      <c r="DY48" s="1057"/>
      <c r="DZ48" s="1057"/>
      <c r="EA48" s="1057"/>
      <c r="EB48" s="1057"/>
      <c r="EC48" s="1057"/>
      <c r="ED48" s="1057"/>
      <c r="EE48" s="1057"/>
      <c r="EF48" s="1057"/>
      <c r="EG48" s="1057"/>
      <c r="EH48" s="1057"/>
      <c r="EI48" s="1057"/>
      <c r="EJ48" s="1057"/>
      <c r="EK48" s="1057"/>
      <c r="EL48" s="1057"/>
      <c r="EM48" s="1057"/>
      <c r="EN48" s="1057"/>
      <c r="EO48" s="1057"/>
      <c r="EP48" s="1057"/>
      <c r="EQ48" s="1057"/>
      <c r="ER48" s="1057"/>
      <c r="ES48" s="1026"/>
      <c r="ET48" s="1026"/>
      <c r="EU48" s="1026"/>
      <c r="EV48" s="1026"/>
      <c r="EW48" s="1026"/>
      <c r="EX48" s="1026"/>
      <c r="EY48" s="1026"/>
      <c r="EZ48" s="1026"/>
    </row>
    <row r="49" spans="1:156" s="11" customFormat="1" ht="14.25" customHeight="1" x14ac:dyDescent="0.2">
      <c r="A49" s="12" t="s">
        <v>112</v>
      </c>
      <c r="B49" s="883" t="s">
        <v>113</v>
      </c>
      <c r="C49" s="902" t="s">
        <v>114</v>
      </c>
      <c r="D49" s="903">
        <v>0</v>
      </c>
      <c r="E49" s="903">
        <v>0</v>
      </c>
      <c r="F49" s="350">
        <v>0</v>
      </c>
      <c r="G49" s="1036"/>
      <c r="H49" s="1066"/>
      <c r="I49" s="1075"/>
      <c r="J49" s="1068"/>
      <c r="K49" s="1056"/>
      <c r="L49" s="1056"/>
      <c r="M49" s="1056"/>
      <c r="N49" s="1056"/>
      <c r="O49" s="1056"/>
      <c r="P49" s="1056"/>
      <c r="Q49" s="1057"/>
      <c r="R49" s="1057"/>
      <c r="S49" s="1057"/>
      <c r="T49" s="1057"/>
      <c r="U49" s="1057"/>
      <c r="V49" s="1057"/>
      <c r="W49" s="1057"/>
      <c r="X49" s="1057"/>
      <c r="Y49" s="1057"/>
      <c r="Z49" s="1057"/>
      <c r="AA49" s="1057"/>
      <c r="AB49" s="1057"/>
      <c r="AC49" s="1057"/>
      <c r="AD49" s="1057"/>
      <c r="AE49" s="1057"/>
      <c r="AF49" s="1057"/>
      <c r="AG49" s="1057"/>
      <c r="AH49" s="1057"/>
      <c r="AI49" s="1057"/>
      <c r="AJ49" s="1057"/>
      <c r="AK49" s="1057"/>
      <c r="AL49" s="1057"/>
      <c r="AM49" s="1057"/>
      <c r="AN49" s="1057"/>
      <c r="AO49" s="1057"/>
      <c r="AP49" s="1057"/>
      <c r="AQ49" s="1057"/>
      <c r="AR49" s="1057"/>
      <c r="AS49" s="1057"/>
      <c r="AT49" s="1057"/>
      <c r="AU49" s="1057"/>
      <c r="AV49" s="1057"/>
      <c r="AW49" s="1057"/>
      <c r="AX49" s="1057"/>
      <c r="AY49" s="1057"/>
      <c r="AZ49" s="1057"/>
      <c r="BA49" s="1057"/>
      <c r="BB49" s="1057"/>
      <c r="BC49" s="1057"/>
      <c r="BD49" s="1057"/>
      <c r="BE49" s="1057"/>
      <c r="BF49" s="1057"/>
      <c r="BG49" s="1057"/>
      <c r="BH49" s="1057"/>
      <c r="BI49" s="1057"/>
      <c r="BJ49" s="1057"/>
      <c r="BK49" s="1057"/>
      <c r="BL49" s="1057"/>
      <c r="BM49" s="1057"/>
      <c r="BN49" s="1057"/>
      <c r="BO49" s="1057"/>
      <c r="BP49" s="1057"/>
      <c r="BQ49" s="1057"/>
      <c r="BR49" s="1057"/>
      <c r="BS49" s="1057"/>
      <c r="BT49" s="1057"/>
      <c r="BU49" s="1057"/>
      <c r="BV49" s="1057"/>
      <c r="BW49" s="1057"/>
      <c r="BX49" s="1057"/>
      <c r="BY49" s="1057"/>
      <c r="BZ49" s="1057"/>
      <c r="CA49" s="1057"/>
      <c r="CB49" s="1057"/>
      <c r="CC49" s="1057"/>
      <c r="CD49" s="1057"/>
      <c r="CE49" s="1057"/>
      <c r="CF49" s="1057"/>
      <c r="CG49" s="1057"/>
      <c r="CH49" s="1057"/>
      <c r="CI49" s="1057"/>
      <c r="CJ49" s="1057"/>
      <c r="CK49" s="1057"/>
      <c r="CL49" s="1057"/>
      <c r="CM49" s="1057"/>
      <c r="CN49" s="1057"/>
      <c r="CO49" s="1057"/>
      <c r="CP49" s="1057"/>
      <c r="CQ49" s="1057"/>
      <c r="CR49" s="1057"/>
      <c r="CS49" s="1057"/>
      <c r="CT49" s="1057"/>
      <c r="CU49" s="1057"/>
      <c r="CV49" s="1057"/>
      <c r="CW49" s="1057"/>
      <c r="CX49" s="1057"/>
      <c r="CY49" s="1057"/>
      <c r="CZ49" s="1057"/>
      <c r="DA49" s="1057"/>
      <c r="DB49" s="1057"/>
      <c r="DC49" s="1057"/>
      <c r="DD49" s="1057"/>
      <c r="DE49" s="1057"/>
      <c r="DF49" s="1057"/>
      <c r="DG49" s="1057"/>
      <c r="DH49" s="1057"/>
      <c r="DI49" s="1057"/>
      <c r="DJ49" s="1057"/>
      <c r="DK49" s="1057"/>
      <c r="DL49" s="1057"/>
      <c r="DM49" s="1057"/>
      <c r="DN49" s="1057"/>
      <c r="DO49" s="1057"/>
      <c r="DP49" s="1057"/>
      <c r="DQ49" s="1057"/>
      <c r="DR49" s="1057"/>
      <c r="DS49" s="1057"/>
      <c r="DT49" s="1057"/>
      <c r="DU49" s="1057"/>
      <c r="DV49" s="1057"/>
      <c r="DW49" s="1057"/>
      <c r="DX49" s="1057"/>
      <c r="DY49" s="1057"/>
      <c r="DZ49" s="1057"/>
      <c r="EA49" s="1057"/>
      <c r="EB49" s="1057"/>
      <c r="EC49" s="1057"/>
      <c r="ED49" s="1057"/>
      <c r="EE49" s="1057"/>
      <c r="EF49" s="1057"/>
      <c r="EG49" s="1057"/>
      <c r="EH49" s="1057"/>
      <c r="EI49" s="1057"/>
      <c r="EJ49" s="1057"/>
      <c r="EK49" s="1057"/>
      <c r="EL49" s="1057"/>
      <c r="EM49" s="1057"/>
      <c r="EN49" s="1057"/>
      <c r="EO49" s="1057"/>
      <c r="EP49" s="1057"/>
      <c r="EQ49" s="1057"/>
      <c r="ER49" s="1057"/>
      <c r="ES49" s="1026"/>
      <c r="ET49" s="1026"/>
      <c r="EU49" s="1026"/>
      <c r="EV49" s="1026"/>
      <c r="EW49" s="1026"/>
      <c r="EX49" s="1026"/>
      <c r="EY49" s="1026"/>
      <c r="EZ49" s="1026"/>
    </row>
    <row r="50" spans="1:156" s="11" customFormat="1" ht="14.25" customHeight="1" x14ac:dyDescent="0.2">
      <c r="A50" s="12" t="s">
        <v>115</v>
      </c>
      <c r="B50" s="883" t="s">
        <v>116</v>
      </c>
      <c r="C50" s="902" t="s">
        <v>117</v>
      </c>
      <c r="D50" s="903">
        <v>2260000</v>
      </c>
      <c r="E50" s="903">
        <v>3260000</v>
      </c>
      <c r="F50" s="350">
        <v>2282124</v>
      </c>
      <c r="G50" s="1036"/>
      <c r="H50" s="1066"/>
      <c r="I50" s="1075"/>
      <c r="J50" s="1068"/>
      <c r="K50" s="1056"/>
      <c r="L50" s="1056"/>
      <c r="M50" s="1056"/>
      <c r="N50" s="1056"/>
      <c r="O50" s="1056"/>
      <c r="P50" s="1056"/>
      <c r="Q50" s="1057"/>
      <c r="R50" s="1057"/>
      <c r="S50" s="1057"/>
      <c r="T50" s="1057"/>
      <c r="U50" s="1057"/>
      <c r="V50" s="1057"/>
      <c r="W50" s="1056"/>
      <c r="X50" s="1057"/>
      <c r="Y50" s="1057"/>
      <c r="Z50" s="1057"/>
      <c r="AA50" s="1057"/>
      <c r="AB50" s="1057"/>
      <c r="AC50" s="1057"/>
      <c r="AD50" s="1057"/>
      <c r="AE50" s="1057"/>
      <c r="AF50" s="1057"/>
      <c r="AG50" s="1057"/>
      <c r="AH50" s="1057"/>
      <c r="AI50" s="1057"/>
      <c r="AJ50" s="1057"/>
      <c r="AK50" s="1057"/>
      <c r="AL50" s="1057"/>
      <c r="AM50" s="1057"/>
      <c r="AN50" s="1057"/>
      <c r="AO50" s="1057"/>
      <c r="AP50" s="1057"/>
      <c r="AQ50" s="1057"/>
      <c r="AR50" s="1057"/>
      <c r="AS50" s="1057"/>
      <c r="AT50" s="1057"/>
      <c r="AU50" s="1057"/>
      <c r="AV50" s="1057"/>
      <c r="AW50" s="1057"/>
      <c r="AX50" s="1057"/>
      <c r="AY50" s="1057"/>
      <c r="AZ50" s="1057"/>
      <c r="BA50" s="1057"/>
      <c r="BB50" s="1057"/>
      <c r="BC50" s="1057"/>
      <c r="BD50" s="1057"/>
      <c r="BE50" s="1057"/>
      <c r="BF50" s="1057"/>
      <c r="BG50" s="1057"/>
      <c r="BH50" s="1057"/>
      <c r="BI50" s="1057"/>
      <c r="BJ50" s="1057"/>
      <c r="BK50" s="1057"/>
      <c r="BL50" s="1057"/>
      <c r="BM50" s="1057"/>
      <c r="BN50" s="1057"/>
      <c r="BO50" s="1057"/>
      <c r="BP50" s="1057"/>
      <c r="BQ50" s="1057"/>
      <c r="BR50" s="1057"/>
      <c r="BS50" s="1057"/>
      <c r="BT50" s="1057"/>
      <c r="BU50" s="1057"/>
      <c r="BV50" s="1057"/>
      <c r="BW50" s="1057"/>
      <c r="BX50" s="1057"/>
      <c r="BY50" s="1057"/>
      <c r="BZ50" s="1057"/>
      <c r="CA50" s="1057"/>
      <c r="CB50" s="1057"/>
      <c r="CC50" s="1057"/>
      <c r="CD50" s="1057"/>
      <c r="CE50" s="1057"/>
      <c r="CF50" s="1057"/>
      <c r="CG50" s="1057"/>
      <c r="CH50" s="1057"/>
      <c r="CI50" s="1057"/>
      <c r="CJ50" s="1057"/>
      <c r="CK50" s="1057"/>
      <c r="CL50" s="1057"/>
      <c r="CM50" s="1057"/>
      <c r="CN50" s="1057"/>
      <c r="CO50" s="1057"/>
      <c r="CP50" s="1057"/>
      <c r="CQ50" s="1057"/>
      <c r="CR50" s="1057"/>
      <c r="CS50" s="1057"/>
      <c r="CT50" s="1057"/>
      <c r="CU50" s="1057"/>
      <c r="CV50" s="1057"/>
      <c r="CW50" s="1057"/>
      <c r="CX50" s="1057"/>
      <c r="CY50" s="1057"/>
      <c r="CZ50" s="1057"/>
      <c r="DA50" s="1057"/>
      <c r="DB50" s="1057"/>
      <c r="DC50" s="1057"/>
      <c r="DD50" s="1057"/>
      <c r="DE50" s="1057"/>
      <c r="DF50" s="1057"/>
      <c r="DG50" s="1057"/>
      <c r="DH50" s="1057"/>
      <c r="DI50" s="1057"/>
      <c r="DJ50" s="1057"/>
      <c r="DK50" s="1057"/>
      <c r="DL50" s="1057"/>
      <c r="DM50" s="1057"/>
      <c r="DN50" s="1057"/>
      <c r="DO50" s="1057"/>
      <c r="DP50" s="1057"/>
      <c r="DQ50" s="1057"/>
      <c r="DR50" s="1057"/>
      <c r="DS50" s="1057"/>
      <c r="DT50" s="1057"/>
      <c r="DU50" s="1057"/>
      <c r="DV50" s="1057"/>
      <c r="DW50" s="1057"/>
      <c r="DX50" s="1057"/>
      <c r="DY50" s="1057"/>
      <c r="DZ50" s="1057"/>
      <c r="EA50" s="1057"/>
      <c r="EB50" s="1057"/>
      <c r="EC50" s="1057"/>
      <c r="ED50" s="1057"/>
      <c r="EE50" s="1057"/>
      <c r="EF50" s="1057"/>
      <c r="EG50" s="1057"/>
      <c r="EH50" s="1057"/>
      <c r="EI50" s="1057"/>
      <c r="EJ50" s="1057"/>
      <c r="EK50" s="1057"/>
      <c r="EL50" s="1057"/>
      <c r="EM50" s="1057"/>
      <c r="EN50" s="1057"/>
      <c r="EO50" s="1057"/>
      <c r="EP50" s="1057"/>
      <c r="EQ50" s="1057"/>
      <c r="ER50" s="1057"/>
      <c r="ES50" s="1026"/>
      <c r="ET50" s="1026"/>
      <c r="EU50" s="1026"/>
      <c r="EV50" s="1026"/>
      <c r="EW50" s="1026"/>
      <c r="EX50" s="1026"/>
      <c r="EY50" s="1026"/>
      <c r="EZ50" s="1026"/>
    </row>
    <row r="51" spans="1:156" s="11" customFormat="1" ht="14.25" customHeight="1" x14ac:dyDescent="0.2">
      <c r="A51" s="12" t="s">
        <v>118</v>
      </c>
      <c r="B51" s="883" t="s">
        <v>119</v>
      </c>
      <c r="C51" s="902" t="s">
        <v>120</v>
      </c>
      <c r="D51" s="903">
        <v>3800000</v>
      </c>
      <c r="E51" s="903">
        <v>3800000</v>
      </c>
      <c r="F51" s="350">
        <v>1802795</v>
      </c>
      <c r="G51" s="1036"/>
      <c r="H51" s="1066"/>
      <c r="I51" s="1075"/>
      <c r="J51" s="1068"/>
      <c r="K51" s="1056"/>
      <c r="L51" s="1056"/>
      <c r="M51" s="1056"/>
      <c r="N51" s="1056"/>
      <c r="O51" s="1056"/>
      <c r="P51" s="1056"/>
      <c r="Q51" s="1057"/>
      <c r="R51" s="1057"/>
      <c r="S51" s="1057"/>
      <c r="T51" s="1057"/>
      <c r="U51" s="1057"/>
      <c r="V51" s="1057"/>
      <c r="W51" s="1056"/>
      <c r="X51" s="1057"/>
      <c r="Y51" s="1057"/>
      <c r="Z51" s="1057"/>
      <c r="AA51" s="1057"/>
      <c r="AB51" s="1057"/>
      <c r="AC51" s="1057"/>
      <c r="AD51" s="1057"/>
      <c r="AE51" s="1057"/>
      <c r="AF51" s="1057"/>
      <c r="AG51" s="1057"/>
      <c r="AH51" s="1057"/>
      <c r="AI51" s="1057"/>
      <c r="AJ51" s="1057"/>
      <c r="AK51" s="1057"/>
      <c r="AL51" s="1057"/>
      <c r="AM51" s="1057"/>
      <c r="AN51" s="1057"/>
      <c r="AO51" s="1057"/>
      <c r="AP51" s="1057"/>
      <c r="AQ51" s="1057"/>
      <c r="AR51" s="1057"/>
      <c r="AS51" s="1057"/>
      <c r="AT51" s="1057"/>
      <c r="AU51" s="1057"/>
      <c r="AV51" s="1057"/>
      <c r="AW51" s="1057"/>
      <c r="AX51" s="1057"/>
      <c r="AY51" s="1057"/>
      <c r="AZ51" s="1057"/>
      <c r="BA51" s="1057"/>
      <c r="BB51" s="1057"/>
      <c r="BC51" s="1057"/>
      <c r="BD51" s="1057"/>
      <c r="BE51" s="1057"/>
      <c r="BF51" s="1057"/>
      <c r="BG51" s="1057"/>
      <c r="BH51" s="1057"/>
      <c r="BI51" s="1057"/>
      <c r="BJ51" s="1057"/>
      <c r="BK51" s="1057"/>
      <c r="BL51" s="1057"/>
      <c r="BM51" s="1057"/>
      <c r="BN51" s="1057"/>
      <c r="BO51" s="1057"/>
      <c r="BP51" s="1057"/>
      <c r="BQ51" s="1057"/>
      <c r="BR51" s="1057"/>
      <c r="BS51" s="1057"/>
      <c r="BT51" s="1057"/>
      <c r="BU51" s="1057"/>
      <c r="BV51" s="1057"/>
      <c r="BW51" s="1057"/>
      <c r="BX51" s="1057"/>
      <c r="BY51" s="1057"/>
      <c r="BZ51" s="1057"/>
      <c r="CA51" s="1057"/>
      <c r="CB51" s="1057"/>
      <c r="CC51" s="1057"/>
      <c r="CD51" s="1057"/>
      <c r="CE51" s="1057"/>
      <c r="CF51" s="1057"/>
      <c r="CG51" s="1057"/>
      <c r="CH51" s="1057"/>
      <c r="CI51" s="1057"/>
      <c r="CJ51" s="1057"/>
      <c r="CK51" s="1057"/>
      <c r="CL51" s="1057"/>
      <c r="CM51" s="1057"/>
      <c r="CN51" s="1057"/>
      <c r="CO51" s="1057"/>
      <c r="CP51" s="1057"/>
      <c r="CQ51" s="1057"/>
      <c r="CR51" s="1057"/>
      <c r="CS51" s="1057"/>
      <c r="CT51" s="1057"/>
      <c r="CU51" s="1057"/>
      <c r="CV51" s="1057"/>
      <c r="CW51" s="1057"/>
      <c r="CX51" s="1057"/>
      <c r="CY51" s="1057"/>
      <c r="CZ51" s="1057"/>
      <c r="DA51" s="1057"/>
      <c r="DB51" s="1057"/>
      <c r="DC51" s="1057"/>
      <c r="DD51" s="1057"/>
      <c r="DE51" s="1057"/>
      <c r="DF51" s="1057"/>
      <c r="DG51" s="1057"/>
      <c r="DH51" s="1057"/>
      <c r="DI51" s="1057"/>
      <c r="DJ51" s="1057"/>
      <c r="DK51" s="1057"/>
      <c r="DL51" s="1057"/>
      <c r="DM51" s="1057"/>
      <c r="DN51" s="1057"/>
      <c r="DO51" s="1057"/>
      <c r="DP51" s="1057"/>
      <c r="DQ51" s="1057"/>
      <c r="DR51" s="1057"/>
      <c r="DS51" s="1057"/>
      <c r="DT51" s="1057"/>
      <c r="DU51" s="1057"/>
      <c r="DV51" s="1057"/>
      <c r="DW51" s="1057"/>
      <c r="DX51" s="1057"/>
      <c r="DY51" s="1057"/>
      <c r="DZ51" s="1057"/>
      <c r="EA51" s="1057"/>
      <c r="EB51" s="1057"/>
      <c r="EC51" s="1057"/>
      <c r="ED51" s="1057"/>
      <c r="EE51" s="1057"/>
      <c r="EF51" s="1057"/>
      <c r="EG51" s="1057"/>
      <c r="EH51" s="1057"/>
      <c r="EI51" s="1057"/>
      <c r="EJ51" s="1057"/>
      <c r="EK51" s="1057"/>
      <c r="EL51" s="1057"/>
      <c r="EM51" s="1057"/>
      <c r="EN51" s="1057"/>
      <c r="EO51" s="1057"/>
      <c r="EP51" s="1057"/>
      <c r="EQ51" s="1057"/>
      <c r="ER51" s="1057"/>
      <c r="ES51" s="1026"/>
      <c r="ET51" s="1026"/>
      <c r="EU51" s="1026"/>
      <c r="EV51" s="1026"/>
      <c r="EW51" s="1026"/>
      <c r="EX51" s="1026"/>
      <c r="EY51" s="1026"/>
      <c r="EZ51" s="1026"/>
    </row>
    <row r="52" spans="1:156" s="11" customFormat="1" ht="14.25" customHeight="1" x14ac:dyDescent="0.2">
      <c r="A52" s="12" t="s">
        <v>121</v>
      </c>
      <c r="B52" s="883" t="s">
        <v>122</v>
      </c>
      <c r="C52" s="902" t="s">
        <v>123</v>
      </c>
      <c r="D52" s="903">
        <v>0</v>
      </c>
      <c r="E52" s="903">
        <v>0</v>
      </c>
      <c r="F52" s="350"/>
      <c r="G52" s="1036"/>
      <c r="H52" s="1066"/>
      <c r="I52" s="1075"/>
      <c r="J52" s="1068"/>
      <c r="K52" s="1056"/>
      <c r="L52" s="1056"/>
      <c r="M52" s="1056"/>
      <c r="N52" s="1056"/>
      <c r="O52" s="1056"/>
      <c r="P52" s="1056"/>
      <c r="Q52" s="1057"/>
      <c r="R52" s="1057"/>
      <c r="S52" s="1057"/>
      <c r="T52" s="1057"/>
      <c r="U52" s="1057"/>
      <c r="V52" s="1057"/>
      <c r="W52" s="1056"/>
      <c r="X52" s="1057"/>
      <c r="Y52" s="1057"/>
      <c r="Z52" s="1057"/>
      <c r="AA52" s="1057"/>
      <c r="AB52" s="1057"/>
      <c r="AC52" s="1057"/>
      <c r="AD52" s="1057"/>
      <c r="AE52" s="1057"/>
      <c r="AF52" s="1057"/>
      <c r="AG52" s="1057"/>
      <c r="AH52" s="1057"/>
      <c r="AI52" s="1057"/>
      <c r="AJ52" s="1057"/>
      <c r="AK52" s="1057"/>
      <c r="AL52" s="1057"/>
      <c r="AM52" s="1057"/>
      <c r="AN52" s="1057"/>
      <c r="AO52" s="1057"/>
      <c r="AP52" s="1057"/>
      <c r="AQ52" s="1057"/>
      <c r="AR52" s="1057"/>
      <c r="AS52" s="1057"/>
      <c r="AT52" s="1057"/>
      <c r="AU52" s="1057"/>
      <c r="AV52" s="1057"/>
      <c r="AW52" s="1057"/>
      <c r="AX52" s="1057"/>
      <c r="AY52" s="1057"/>
      <c r="AZ52" s="1057"/>
      <c r="BA52" s="1057"/>
      <c r="BB52" s="1057"/>
      <c r="BC52" s="1057"/>
      <c r="BD52" s="1057"/>
      <c r="BE52" s="1057"/>
      <c r="BF52" s="1057"/>
      <c r="BG52" s="1057"/>
      <c r="BH52" s="1057"/>
      <c r="BI52" s="1057"/>
      <c r="BJ52" s="1057"/>
      <c r="BK52" s="1057"/>
      <c r="BL52" s="1057"/>
      <c r="BM52" s="1057"/>
      <c r="BN52" s="1057"/>
      <c r="BO52" s="1057"/>
      <c r="BP52" s="1057"/>
      <c r="BQ52" s="1057"/>
      <c r="BR52" s="1057"/>
      <c r="BS52" s="1057"/>
      <c r="BT52" s="1057"/>
      <c r="BU52" s="1057"/>
      <c r="BV52" s="1057"/>
      <c r="BW52" s="1057"/>
      <c r="BX52" s="1057"/>
      <c r="BY52" s="1057"/>
      <c r="BZ52" s="1057"/>
      <c r="CA52" s="1057"/>
      <c r="CB52" s="1057"/>
      <c r="CC52" s="1057"/>
      <c r="CD52" s="1057"/>
      <c r="CE52" s="1057"/>
      <c r="CF52" s="1057"/>
      <c r="CG52" s="1057"/>
      <c r="CH52" s="1057"/>
      <c r="CI52" s="1057"/>
      <c r="CJ52" s="1057"/>
      <c r="CK52" s="1057"/>
      <c r="CL52" s="1057"/>
      <c r="CM52" s="1057"/>
      <c r="CN52" s="1057"/>
      <c r="CO52" s="1057"/>
      <c r="CP52" s="1057"/>
      <c r="CQ52" s="1057"/>
      <c r="CR52" s="1057"/>
      <c r="CS52" s="1057"/>
      <c r="CT52" s="1057"/>
      <c r="CU52" s="1057"/>
      <c r="CV52" s="1057"/>
      <c r="CW52" s="1057"/>
      <c r="CX52" s="1057"/>
      <c r="CY52" s="1057"/>
      <c r="CZ52" s="1057"/>
      <c r="DA52" s="1057"/>
      <c r="DB52" s="1057"/>
      <c r="DC52" s="1057"/>
      <c r="DD52" s="1057"/>
      <c r="DE52" s="1057"/>
      <c r="DF52" s="1057"/>
      <c r="DG52" s="1057"/>
      <c r="DH52" s="1057"/>
      <c r="DI52" s="1057"/>
      <c r="DJ52" s="1057"/>
      <c r="DK52" s="1057"/>
      <c r="DL52" s="1057"/>
      <c r="DM52" s="1057"/>
      <c r="DN52" s="1057"/>
      <c r="DO52" s="1057"/>
      <c r="DP52" s="1057"/>
      <c r="DQ52" s="1057"/>
      <c r="DR52" s="1057"/>
      <c r="DS52" s="1057"/>
      <c r="DT52" s="1057"/>
      <c r="DU52" s="1057"/>
      <c r="DV52" s="1057"/>
      <c r="DW52" s="1057"/>
      <c r="DX52" s="1057"/>
      <c r="DY52" s="1057"/>
      <c r="DZ52" s="1057"/>
      <c r="EA52" s="1057"/>
      <c r="EB52" s="1057"/>
      <c r="EC52" s="1057"/>
      <c r="ED52" s="1057"/>
      <c r="EE52" s="1057"/>
      <c r="EF52" s="1057"/>
      <c r="EG52" s="1057"/>
      <c r="EH52" s="1057"/>
      <c r="EI52" s="1057"/>
      <c r="EJ52" s="1057"/>
      <c r="EK52" s="1057"/>
      <c r="EL52" s="1057"/>
      <c r="EM52" s="1057"/>
      <c r="EN52" s="1057"/>
      <c r="EO52" s="1057"/>
      <c r="EP52" s="1057"/>
      <c r="EQ52" s="1057"/>
      <c r="ER52" s="1057"/>
      <c r="ES52" s="1026"/>
      <c r="ET52" s="1026"/>
      <c r="EU52" s="1026"/>
      <c r="EV52" s="1026"/>
      <c r="EW52" s="1026"/>
      <c r="EX52" s="1026"/>
      <c r="EY52" s="1026"/>
      <c r="EZ52" s="1026"/>
    </row>
    <row r="53" spans="1:156" s="11" customFormat="1" ht="14.25" customHeight="1" x14ac:dyDescent="0.2">
      <c r="A53" s="12" t="s">
        <v>124</v>
      </c>
      <c r="B53" s="883" t="s">
        <v>125</v>
      </c>
      <c r="C53" s="902" t="s">
        <v>126</v>
      </c>
      <c r="D53" s="903">
        <v>0</v>
      </c>
      <c r="E53" s="903">
        <v>0</v>
      </c>
      <c r="F53" s="350">
        <v>0</v>
      </c>
      <c r="G53" s="1036"/>
      <c r="H53" s="1066"/>
      <c r="I53" s="1075"/>
      <c r="J53" s="1068"/>
      <c r="K53" s="1056"/>
      <c r="L53" s="1056"/>
      <c r="M53" s="1056"/>
      <c r="N53" s="1056"/>
      <c r="O53" s="1056"/>
      <c r="P53" s="1056"/>
      <c r="Q53" s="1057"/>
      <c r="R53" s="1057"/>
      <c r="S53" s="1057"/>
      <c r="T53" s="1057"/>
      <c r="U53" s="1057"/>
      <c r="V53" s="1057"/>
      <c r="W53" s="1056"/>
      <c r="X53" s="1057"/>
      <c r="Y53" s="1057"/>
      <c r="Z53" s="1057"/>
      <c r="AA53" s="1057"/>
      <c r="AB53" s="1057"/>
      <c r="AC53" s="1057"/>
      <c r="AD53" s="1057"/>
      <c r="AE53" s="1057"/>
      <c r="AF53" s="1057"/>
      <c r="AG53" s="1057"/>
      <c r="AH53" s="1057"/>
      <c r="AI53" s="1057"/>
      <c r="AJ53" s="1057"/>
      <c r="AK53" s="1057"/>
      <c r="AL53" s="1057"/>
      <c r="AM53" s="1057"/>
      <c r="AN53" s="1057"/>
      <c r="AO53" s="1057"/>
      <c r="AP53" s="1057"/>
      <c r="AQ53" s="1057"/>
      <c r="AR53" s="1057"/>
      <c r="AS53" s="1057"/>
      <c r="AT53" s="1057"/>
      <c r="AU53" s="1057"/>
      <c r="AV53" s="1057"/>
      <c r="AW53" s="1057"/>
      <c r="AX53" s="1057"/>
      <c r="AY53" s="1057"/>
      <c r="AZ53" s="1057"/>
      <c r="BA53" s="1057"/>
      <c r="BB53" s="1057"/>
      <c r="BC53" s="1057"/>
      <c r="BD53" s="1057"/>
      <c r="BE53" s="1057"/>
      <c r="BF53" s="1057"/>
      <c r="BG53" s="1057"/>
      <c r="BH53" s="1057"/>
      <c r="BI53" s="1057"/>
      <c r="BJ53" s="1057"/>
      <c r="BK53" s="1057"/>
      <c r="BL53" s="1057"/>
      <c r="BM53" s="1057"/>
      <c r="BN53" s="1057"/>
      <c r="BO53" s="1057"/>
      <c r="BP53" s="1057"/>
      <c r="BQ53" s="1057"/>
      <c r="BR53" s="1057"/>
      <c r="BS53" s="1057"/>
      <c r="BT53" s="1057"/>
      <c r="BU53" s="1057"/>
      <c r="BV53" s="1057"/>
      <c r="BW53" s="1057"/>
      <c r="BX53" s="1057"/>
      <c r="BY53" s="1057"/>
      <c r="BZ53" s="1057"/>
      <c r="CA53" s="1057"/>
      <c r="CB53" s="1057"/>
      <c r="CC53" s="1057"/>
      <c r="CD53" s="1057"/>
      <c r="CE53" s="1057"/>
      <c r="CF53" s="1057"/>
      <c r="CG53" s="1057"/>
      <c r="CH53" s="1057"/>
      <c r="CI53" s="1057"/>
      <c r="CJ53" s="1057"/>
      <c r="CK53" s="1057"/>
      <c r="CL53" s="1057"/>
      <c r="CM53" s="1057"/>
      <c r="CN53" s="1057"/>
      <c r="CO53" s="1057"/>
      <c r="CP53" s="1057"/>
      <c r="CQ53" s="1057"/>
      <c r="CR53" s="1057"/>
      <c r="CS53" s="1057"/>
      <c r="CT53" s="1057"/>
      <c r="CU53" s="1057"/>
      <c r="CV53" s="1057"/>
      <c r="CW53" s="1057"/>
      <c r="CX53" s="1057"/>
      <c r="CY53" s="1057"/>
      <c r="CZ53" s="1057"/>
      <c r="DA53" s="1057"/>
      <c r="DB53" s="1057"/>
      <c r="DC53" s="1057"/>
      <c r="DD53" s="1057"/>
      <c r="DE53" s="1057"/>
      <c r="DF53" s="1057"/>
      <c r="DG53" s="1057"/>
      <c r="DH53" s="1057"/>
      <c r="DI53" s="1057"/>
      <c r="DJ53" s="1057"/>
      <c r="DK53" s="1057"/>
      <c r="DL53" s="1057"/>
      <c r="DM53" s="1057"/>
      <c r="DN53" s="1057"/>
      <c r="DO53" s="1057"/>
      <c r="DP53" s="1057"/>
      <c r="DQ53" s="1057"/>
      <c r="DR53" s="1057"/>
      <c r="DS53" s="1057"/>
      <c r="DT53" s="1057"/>
      <c r="DU53" s="1057"/>
      <c r="DV53" s="1057"/>
      <c r="DW53" s="1057"/>
      <c r="DX53" s="1057"/>
      <c r="DY53" s="1057"/>
      <c r="DZ53" s="1057"/>
      <c r="EA53" s="1057"/>
      <c r="EB53" s="1057"/>
      <c r="EC53" s="1057"/>
      <c r="ED53" s="1057"/>
      <c r="EE53" s="1057"/>
      <c r="EF53" s="1057"/>
      <c r="EG53" s="1057"/>
      <c r="EH53" s="1057"/>
      <c r="EI53" s="1057"/>
      <c r="EJ53" s="1057"/>
      <c r="EK53" s="1057"/>
      <c r="EL53" s="1057"/>
      <c r="EM53" s="1057"/>
      <c r="EN53" s="1057"/>
      <c r="EO53" s="1057"/>
      <c r="EP53" s="1057"/>
      <c r="EQ53" s="1057"/>
      <c r="ER53" s="1057"/>
      <c r="ES53" s="1026"/>
      <c r="ET53" s="1026"/>
      <c r="EU53" s="1026"/>
      <c r="EV53" s="1026"/>
      <c r="EW53" s="1026"/>
      <c r="EX53" s="1026"/>
      <c r="EY53" s="1026"/>
      <c r="EZ53" s="1026"/>
    </row>
    <row r="54" spans="1:156" s="11" customFormat="1" ht="14.25" customHeight="1" x14ac:dyDescent="0.2">
      <c r="A54" s="12" t="s">
        <v>127</v>
      </c>
      <c r="B54" s="883" t="s">
        <v>128</v>
      </c>
      <c r="C54" s="902" t="s">
        <v>129</v>
      </c>
      <c r="D54" s="903">
        <v>0</v>
      </c>
      <c r="E54" s="903">
        <v>0</v>
      </c>
      <c r="F54" s="389"/>
      <c r="G54" s="1041"/>
      <c r="H54" s="1066"/>
      <c r="I54" s="1075"/>
      <c r="J54" s="1068"/>
      <c r="K54" s="1056"/>
      <c r="L54" s="1056"/>
      <c r="M54" s="1056"/>
      <c r="N54" s="1056"/>
      <c r="O54" s="1056"/>
      <c r="P54" s="1056"/>
      <c r="Q54" s="1057"/>
      <c r="R54" s="1057"/>
      <c r="S54" s="1057"/>
      <c r="T54" s="1057"/>
      <c r="U54" s="1057"/>
      <c r="V54" s="1057"/>
      <c r="W54" s="1056"/>
      <c r="X54" s="1057"/>
      <c r="Y54" s="1057"/>
      <c r="Z54" s="1057"/>
      <c r="AA54" s="1057"/>
      <c r="AB54" s="1057"/>
      <c r="AC54" s="1057"/>
      <c r="AD54" s="1057"/>
      <c r="AE54" s="1057"/>
      <c r="AF54" s="1057"/>
      <c r="AG54" s="1057"/>
      <c r="AH54" s="1057"/>
      <c r="AI54" s="1057"/>
      <c r="AJ54" s="1057"/>
      <c r="AK54" s="1057"/>
      <c r="AL54" s="1057"/>
      <c r="AM54" s="1057"/>
      <c r="AN54" s="1057"/>
      <c r="AO54" s="1057"/>
      <c r="AP54" s="1057"/>
      <c r="AQ54" s="1057"/>
      <c r="AR54" s="1057"/>
      <c r="AS54" s="1057"/>
      <c r="AT54" s="1057"/>
      <c r="AU54" s="1057"/>
      <c r="AV54" s="1057"/>
      <c r="AW54" s="1057"/>
      <c r="AX54" s="1057"/>
      <c r="AY54" s="1057"/>
      <c r="AZ54" s="1057"/>
      <c r="BA54" s="1057"/>
      <c r="BB54" s="1057"/>
      <c r="BC54" s="1057"/>
      <c r="BD54" s="1057"/>
      <c r="BE54" s="1057"/>
      <c r="BF54" s="1057"/>
      <c r="BG54" s="1057"/>
      <c r="BH54" s="1057"/>
      <c r="BI54" s="1057"/>
      <c r="BJ54" s="1057"/>
      <c r="BK54" s="1057"/>
      <c r="BL54" s="1057"/>
      <c r="BM54" s="1057"/>
      <c r="BN54" s="1057"/>
      <c r="BO54" s="1057"/>
      <c r="BP54" s="1057"/>
      <c r="BQ54" s="1057"/>
      <c r="BR54" s="1057"/>
      <c r="BS54" s="1057"/>
      <c r="BT54" s="1057"/>
      <c r="BU54" s="1057"/>
      <c r="BV54" s="1057"/>
      <c r="BW54" s="1057"/>
      <c r="BX54" s="1057"/>
      <c r="BY54" s="1057"/>
      <c r="BZ54" s="1057"/>
      <c r="CA54" s="1057"/>
      <c r="CB54" s="1057"/>
      <c r="CC54" s="1057"/>
      <c r="CD54" s="1057"/>
      <c r="CE54" s="1057"/>
      <c r="CF54" s="1057"/>
      <c r="CG54" s="1057"/>
      <c r="CH54" s="1057"/>
      <c r="CI54" s="1057"/>
      <c r="CJ54" s="1057"/>
      <c r="CK54" s="1057"/>
      <c r="CL54" s="1057"/>
      <c r="CM54" s="1057"/>
      <c r="CN54" s="1057"/>
      <c r="CO54" s="1057"/>
      <c r="CP54" s="1057"/>
      <c r="CQ54" s="1057"/>
      <c r="CR54" s="1057"/>
      <c r="CS54" s="1057"/>
      <c r="CT54" s="1057"/>
      <c r="CU54" s="1057"/>
      <c r="CV54" s="1057"/>
      <c r="CW54" s="1057"/>
      <c r="CX54" s="1057"/>
      <c r="CY54" s="1057"/>
      <c r="CZ54" s="1057"/>
      <c r="DA54" s="1057"/>
      <c r="DB54" s="1057"/>
      <c r="DC54" s="1057"/>
      <c r="DD54" s="1057"/>
      <c r="DE54" s="1057"/>
      <c r="DF54" s="1057"/>
      <c r="DG54" s="1057"/>
      <c r="DH54" s="1057"/>
      <c r="DI54" s="1057"/>
      <c r="DJ54" s="1057"/>
      <c r="DK54" s="1057"/>
      <c r="DL54" s="1057"/>
      <c r="DM54" s="1057"/>
      <c r="DN54" s="1057"/>
      <c r="DO54" s="1057"/>
      <c r="DP54" s="1057"/>
      <c r="DQ54" s="1057"/>
      <c r="DR54" s="1057"/>
      <c r="DS54" s="1057"/>
      <c r="DT54" s="1057"/>
      <c r="DU54" s="1057"/>
      <c r="DV54" s="1057"/>
      <c r="DW54" s="1057"/>
      <c r="DX54" s="1057"/>
      <c r="DY54" s="1057"/>
      <c r="DZ54" s="1057"/>
      <c r="EA54" s="1057"/>
      <c r="EB54" s="1057"/>
      <c r="EC54" s="1057"/>
      <c r="ED54" s="1057"/>
      <c r="EE54" s="1057"/>
      <c r="EF54" s="1057"/>
      <c r="EG54" s="1057"/>
      <c r="EH54" s="1057"/>
      <c r="EI54" s="1057"/>
      <c r="EJ54" s="1057"/>
      <c r="EK54" s="1057"/>
      <c r="EL54" s="1057"/>
      <c r="EM54" s="1057"/>
      <c r="EN54" s="1057"/>
      <c r="EO54" s="1057"/>
      <c r="EP54" s="1057"/>
      <c r="EQ54" s="1057"/>
      <c r="ER54" s="1057"/>
      <c r="ES54" s="1026"/>
      <c r="ET54" s="1026"/>
      <c r="EU54" s="1026"/>
      <c r="EV54" s="1026"/>
      <c r="EW54" s="1026"/>
      <c r="EX54" s="1026"/>
      <c r="EY54" s="1026"/>
      <c r="EZ54" s="1026"/>
    </row>
    <row r="55" spans="1:156" s="11" customFormat="1" ht="14.25" customHeight="1" x14ac:dyDescent="0.2">
      <c r="A55" s="12" t="s">
        <v>130</v>
      </c>
      <c r="B55" s="883" t="s">
        <v>131</v>
      </c>
      <c r="C55" s="902" t="s">
        <v>132</v>
      </c>
      <c r="D55" s="903">
        <v>0</v>
      </c>
      <c r="E55" s="903">
        <v>0</v>
      </c>
      <c r="F55" s="389"/>
      <c r="G55" s="1041"/>
      <c r="H55" s="1066"/>
      <c r="I55" s="1075"/>
      <c r="J55" s="1068"/>
      <c r="K55" s="1056"/>
      <c r="L55" s="1056"/>
      <c r="M55" s="1056"/>
      <c r="N55" s="1056"/>
      <c r="O55" s="1056"/>
      <c r="P55" s="1056"/>
      <c r="Q55" s="1057"/>
      <c r="R55" s="1057"/>
      <c r="S55" s="1057"/>
      <c r="T55" s="1057"/>
      <c r="U55" s="1057"/>
      <c r="V55" s="1057"/>
      <c r="W55" s="1056"/>
      <c r="X55" s="1057"/>
      <c r="Y55" s="1057"/>
      <c r="Z55" s="1057"/>
      <c r="AA55" s="1057"/>
      <c r="AB55" s="1057"/>
      <c r="AC55" s="1057"/>
      <c r="AD55" s="1057"/>
      <c r="AE55" s="1057"/>
      <c r="AF55" s="1057"/>
      <c r="AG55" s="1057"/>
      <c r="AH55" s="1057"/>
      <c r="AI55" s="1057"/>
      <c r="AJ55" s="1057"/>
      <c r="AK55" s="1057"/>
      <c r="AL55" s="1057"/>
      <c r="AM55" s="1057"/>
      <c r="AN55" s="1057"/>
      <c r="AO55" s="1057"/>
      <c r="AP55" s="1057"/>
      <c r="AQ55" s="1057"/>
      <c r="AR55" s="1057"/>
      <c r="AS55" s="1057"/>
      <c r="AT55" s="1057"/>
      <c r="AU55" s="1057"/>
      <c r="AV55" s="1057"/>
      <c r="AW55" s="1057"/>
      <c r="AX55" s="1057"/>
      <c r="AY55" s="1057"/>
      <c r="AZ55" s="1057"/>
      <c r="BA55" s="1057"/>
      <c r="BB55" s="1057"/>
      <c r="BC55" s="1057"/>
      <c r="BD55" s="1057"/>
      <c r="BE55" s="1057"/>
      <c r="BF55" s="1057"/>
      <c r="BG55" s="1057"/>
      <c r="BH55" s="1057"/>
      <c r="BI55" s="1057"/>
      <c r="BJ55" s="1057"/>
      <c r="BK55" s="1057"/>
      <c r="BL55" s="1057"/>
      <c r="BM55" s="1057"/>
      <c r="BN55" s="1057"/>
      <c r="BO55" s="1057"/>
      <c r="BP55" s="1057"/>
      <c r="BQ55" s="1057"/>
      <c r="BR55" s="1057"/>
      <c r="BS55" s="1057"/>
      <c r="BT55" s="1057"/>
      <c r="BU55" s="1057"/>
      <c r="BV55" s="1057"/>
      <c r="BW55" s="1057"/>
      <c r="BX55" s="1057"/>
      <c r="BY55" s="1057"/>
      <c r="BZ55" s="1057"/>
      <c r="CA55" s="1057"/>
      <c r="CB55" s="1057"/>
      <c r="CC55" s="1057"/>
      <c r="CD55" s="1057"/>
      <c r="CE55" s="1057"/>
      <c r="CF55" s="1057"/>
      <c r="CG55" s="1057"/>
      <c r="CH55" s="1057"/>
      <c r="CI55" s="1057"/>
      <c r="CJ55" s="1057"/>
      <c r="CK55" s="1057"/>
      <c r="CL55" s="1057"/>
      <c r="CM55" s="1057"/>
      <c r="CN55" s="1057"/>
      <c r="CO55" s="1057"/>
      <c r="CP55" s="1057"/>
      <c r="CQ55" s="1057"/>
      <c r="CR55" s="1057"/>
      <c r="CS55" s="1057"/>
      <c r="CT55" s="1057"/>
      <c r="CU55" s="1057"/>
      <c r="CV55" s="1057"/>
      <c r="CW55" s="1057"/>
      <c r="CX55" s="1057"/>
      <c r="CY55" s="1057"/>
      <c r="CZ55" s="1057"/>
      <c r="DA55" s="1057"/>
      <c r="DB55" s="1057"/>
      <c r="DC55" s="1057"/>
      <c r="DD55" s="1057"/>
      <c r="DE55" s="1057"/>
      <c r="DF55" s="1057"/>
      <c r="DG55" s="1057"/>
      <c r="DH55" s="1057"/>
      <c r="DI55" s="1057"/>
      <c r="DJ55" s="1057"/>
      <c r="DK55" s="1057"/>
      <c r="DL55" s="1057"/>
      <c r="DM55" s="1057"/>
      <c r="DN55" s="1057"/>
      <c r="DO55" s="1057"/>
      <c r="DP55" s="1057"/>
      <c r="DQ55" s="1057"/>
      <c r="DR55" s="1057"/>
      <c r="DS55" s="1057"/>
      <c r="DT55" s="1057"/>
      <c r="DU55" s="1057"/>
      <c r="DV55" s="1057"/>
      <c r="DW55" s="1057"/>
      <c r="DX55" s="1057"/>
      <c r="DY55" s="1057"/>
      <c r="DZ55" s="1057"/>
      <c r="EA55" s="1057"/>
      <c r="EB55" s="1057"/>
      <c r="EC55" s="1057"/>
      <c r="ED55" s="1057"/>
      <c r="EE55" s="1057"/>
      <c r="EF55" s="1057"/>
      <c r="EG55" s="1057"/>
      <c r="EH55" s="1057"/>
      <c r="EI55" s="1057"/>
      <c r="EJ55" s="1057"/>
      <c r="EK55" s="1057"/>
      <c r="EL55" s="1057"/>
      <c r="EM55" s="1057"/>
      <c r="EN55" s="1057"/>
      <c r="EO55" s="1057"/>
      <c r="EP55" s="1057"/>
      <c r="EQ55" s="1057"/>
      <c r="ER55" s="1057"/>
      <c r="ES55" s="1026"/>
      <c r="ET55" s="1026"/>
      <c r="EU55" s="1026"/>
      <c r="EV55" s="1026"/>
      <c r="EW55" s="1026"/>
      <c r="EX55" s="1026"/>
      <c r="EY55" s="1026"/>
      <c r="EZ55" s="1026"/>
    </row>
    <row r="56" spans="1:156" s="11" customFormat="1" ht="14.25" customHeight="1" x14ac:dyDescent="0.2">
      <c r="A56" s="20" t="s">
        <v>133</v>
      </c>
      <c r="B56" s="904" t="s">
        <v>134</v>
      </c>
      <c r="C56" s="897" t="s">
        <v>135</v>
      </c>
      <c r="D56" s="898">
        <v>1620000</v>
      </c>
      <c r="E56" s="898">
        <v>620000</v>
      </c>
      <c r="F56" s="354">
        <v>9628</v>
      </c>
      <c r="G56" s="1041"/>
      <c r="H56" s="1066"/>
      <c r="I56" s="1075"/>
      <c r="J56" s="1068"/>
      <c r="K56" s="1056"/>
      <c r="L56" s="1056"/>
      <c r="M56" s="1056"/>
      <c r="N56" s="1056"/>
      <c r="O56" s="1056"/>
      <c r="P56" s="1056"/>
      <c r="Q56" s="1057"/>
      <c r="R56" s="1057"/>
      <c r="S56" s="1057"/>
      <c r="T56" s="1057"/>
      <c r="U56" s="1057"/>
      <c r="V56" s="1057"/>
      <c r="W56" s="1056"/>
      <c r="X56" s="1057"/>
      <c r="Y56" s="1057"/>
      <c r="Z56" s="1057"/>
      <c r="AA56" s="1057"/>
      <c r="AB56" s="1057"/>
      <c r="AC56" s="1057"/>
      <c r="AD56" s="1057"/>
      <c r="AE56" s="1057"/>
      <c r="AF56" s="1057"/>
      <c r="AG56" s="1057"/>
      <c r="AH56" s="1057"/>
      <c r="AI56" s="1057"/>
      <c r="AJ56" s="1057"/>
      <c r="AK56" s="1057"/>
      <c r="AL56" s="1057"/>
      <c r="AM56" s="1057"/>
      <c r="AN56" s="1057"/>
      <c r="AO56" s="1057"/>
      <c r="AP56" s="1057"/>
      <c r="AQ56" s="1057"/>
      <c r="AR56" s="1057"/>
      <c r="AS56" s="1057"/>
      <c r="AT56" s="1057"/>
      <c r="AU56" s="1057"/>
      <c r="AV56" s="1057"/>
      <c r="AW56" s="1057"/>
      <c r="AX56" s="1057"/>
      <c r="AY56" s="1057"/>
      <c r="AZ56" s="1057"/>
      <c r="BA56" s="1057"/>
      <c r="BB56" s="1057"/>
      <c r="BC56" s="1057"/>
      <c r="BD56" s="1057"/>
      <c r="BE56" s="1057"/>
      <c r="BF56" s="1057"/>
      <c r="BG56" s="1057"/>
      <c r="BH56" s="1057"/>
      <c r="BI56" s="1057"/>
      <c r="BJ56" s="1057"/>
      <c r="BK56" s="1057"/>
      <c r="BL56" s="1057"/>
      <c r="BM56" s="1057"/>
      <c r="BN56" s="1057"/>
      <c r="BO56" s="1057"/>
      <c r="BP56" s="1057"/>
      <c r="BQ56" s="1057"/>
      <c r="BR56" s="1057"/>
      <c r="BS56" s="1057"/>
      <c r="BT56" s="1057"/>
      <c r="BU56" s="1057"/>
      <c r="BV56" s="1057"/>
      <c r="BW56" s="1057"/>
      <c r="BX56" s="1057"/>
      <c r="BY56" s="1057"/>
      <c r="BZ56" s="1057"/>
      <c r="CA56" s="1057"/>
      <c r="CB56" s="1057"/>
      <c r="CC56" s="1057"/>
      <c r="CD56" s="1057"/>
      <c r="CE56" s="1057"/>
      <c r="CF56" s="1057"/>
      <c r="CG56" s="1057"/>
      <c r="CH56" s="1057"/>
      <c r="CI56" s="1057"/>
      <c r="CJ56" s="1057"/>
      <c r="CK56" s="1057"/>
      <c r="CL56" s="1057"/>
      <c r="CM56" s="1057"/>
      <c r="CN56" s="1057"/>
      <c r="CO56" s="1057"/>
      <c r="CP56" s="1057"/>
      <c r="CQ56" s="1057"/>
      <c r="CR56" s="1057"/>
      <c r="CS56" s="1057"/>
      <c r="CT56" s="1057"/>
      <c r="CU56" s="1057"/>
      <c r="CV56" s="1057"/>
      <c r="CW56" s="1057"/>
      <c r="CX56" s="1057"/>
      <c r="CY56" s="1057"/>
      <c r="CZ56" s="1057"/>
      <c r="DA56" s="1057"/>
      <c r="DB56" s="1057"/>
      <c r="DC56" s="1057"/>
      <c r="DD56" s="1057"/>
      <c r="DE56" s="1057"/>
      <c r="DF56" s="1057"/>
      <c r="DG56" s="1057"/>
      <c r="DH56" s="1057"/>
      <c r="DI56" s="1057"/>
      <c r="DJ56" s="1057"/>
      <c r="DK56" s="1057"/>
      <c r="DL56" s="1057"/>
      <c r="DM56" s="1057"/>
      <c r="DN56" s="1057"/>
      <c r="DO56" s="1057"/>
      <c r="DP56" s="1057"/>
      <c r="DQ56" s="1057"/>
      <c r="DR56" s="1057"/>
      <c r="DS56" s="1057"/>
      <c r="DT56" s="1057"/>
      <c r="DU56" s="1057"/>
      <c r="DV56" s="1057"/>
      <c r="DW56" s="1057"/>
      <c r="DX56" s="1057"/>
      <c r="DY56" s="1057"/>
      <c r="DZ56" s="1057"/>
      <c r="EA56" s="1057"/>
      <c r="EB56" s="1057"/>
      <c r="EC56" s="1057"/>
      <c r="ED56" s="1057"/>
      <c r="EE56" s="1057"/>
      <c r="EF56" s="1057"/>
      <c r="EG56" s="1057"/>
      <c r="EH56" s="1057"/>
      <c r="EI56" s="1057"/>
      <c r="EJ56" s="1057"/>
      <c r="EK56" s="1057"/>
      <c r="EL56" s="1057"/>
      <c r="EM56" s="1057"/>
      <c r="EN56" s="1057"/>
      <c r="EO56" s="1057"/>
      <c r="EP56" s="1057"/>
      <c r="EQ56" s="1057"/>
      <c r="ER56" s="1057"/>
      <c r="ES56" s="1026"/>
      <c r="ET56" s="1026"/>
      <c r="EU56" s="1026"/>
      <c r="EV56" s="1026"/>
      <c r="EW56" s="1026"/>
      <c r="EX56" s="1026"/>
      <c r="EY56" s="1026"/>
      <c r="EZ56" s="1026"/>
    </row>
    <row r="57" spans="1:156" s="11" customFormat="1" ht="15.75" customHeight="1" x14ac:dyDescent="0.2">
      <c r="A57" s="22" t="s">
        <v>136</v>
      </c>
      <c r="B57" s="48" t="s">
        <v>137</v>
      </c>
      <c r="C57" s="879" t="s">
        <v>138</v>
      </c>
      <c r="D57" s="675">
        <f t="shared" ref="D57:E57" si="7">SUM(D46:D56)</f>
        <v>32368000</v>
      </c>
      <c r="E57" s="638">
        <f t="shared" si="7"/>
        <v>32368000</v>
      </c>
      <c r="F57" s="905">
        <f>SUM(F46:F56)</f>
        <v>18574936</v>
      </c>
      <c r="G57" s="1042"/>
      <c r="H57" s="1066"/>
      <c r="I57" s="1042"/>
      <c r="J57" s="1068"/>
      <c r="K57" s="1056"/>
      <c r="L57" s="1056"/>
      <c r="M57" s="1056"/>
      <c r="N57" s="1056"/>
      <c r="O57" s="1056"/>
      <c r="P57" s="1056"/>
      <c r="Q57" s="1057"/>
      <c r="R57" s="1057"/>
      <c r="S57" s="1057"/>
      <c r="T57" s="1057"/>
      <c r="U57" s="1057"/>
      <c r="V57" s="1057"/>
      <c r="W57" s="1056"/>
      <c r="X57" s="1057"/>
      <c r="Y57" s="1057"/>
      <c r="Z57" s="1057"/>
      <c r="AA57" s="1057"/>
      <c r="AB57" s="1057"/>
      <c r="AC57" s="1057"/>
      <c r="AD57" s="1057"/>
      <c r="AE57" s="1057"/>
      <c r="AF57" s="1057"/>
      <c r="AG57" s="1057"/>
      <c r="AH57" s="1057"/>
      <c r="AI57" s="1057"/>
      <c r="AJ57" s="1057"/>
      <c r="AK57" s="1057"/>
      <c r="AL57" s="1057"/>
      <c r="AM57" s="1057"/>
      <c r="AN57" s="1057"/>
      <c r="AO57" s="1057"/>
      <c r="AP57" s="1057"/>
      <c r="AQ57" s="1057"/>
      <c r="AR57" s="1057"/>
      <c r="AS57" s="1057"/>
      <c r="AT57" s="1057"/>
      <c r="AU57" s="1057"/>
      <c r="AV57" s="1057"/>
      <c r="AW57" s="1057"/>
      <c r="AX57" s="1057"/>
      <c r="AY57" s="1057"/>
      <c r="AZ57" s="1057"/>
      <c r="BA57" s="1057"/>
      <c r="BB57" s="1057"/>
      <c r="BC57" s="1057"/>
      <c r="BD57" s="1057"/>
      <c r="BE57" s="1057"/>
      <c r="BF57" s="1057"/>
      <c r="BG57" s="1057"/>
      <c r="BH57" s="1057"/>
      <c r="BI57" s="1057"/>
      <c r="BJ57" s="1057"/>
      <c r="BK57" s="1057"/>
      <c r="BL57" s="1057"/>
      <c r="BM57" s="1057"/>
      <c r="BN57" s="1057"/>
      <c r="BO57" s="1057"/>
      <c r="BP57" s="1057"/>
      <c r="BQ57" s="1057"/>
      <c r="BR57" s="1057"/>
      <c r="BS57" s="1057"/>
      <c r="BT57" s="1057"/>
      <c r="BU57" s="1057"/>
      <c r="BV57" s="1057"/>
      <c r="BW57" s="1057"/>
      <c r="BX57" s="1057"/>
      <c r="BY57" s="1057"/>
      <c r="BZ57" s="1057"/>
      <c r="CA57" s="1057"/>
      <c r="CB57" s="1057"/>
      <c r="CC57" s="1057"/>
      <c r="CD57" s="1057"/>
      <c r="CE57" s="1057"/>
      <c r="CF57" s="1057"/>
      <c r="CG57" s="1057"/>
      <c r="CH57" s="1057"/>
      <c r="CI57" s="1057"/>
      <c r="CJ57" s="1057"/>
      <c r="CK57" s="1057"/>
      <c r="CL57" s="1057"/>
      <c r="CM57" s="1057"/>
      <c r="CN57" s="1057"/>
      <c r="CO57" s="1057"/>
      <c r="CP57" s="1057"/>
      <c r="CQ57" s="1057"/>
      <c r="CR57" s="1057"/>
      <c r="CS57" s="1057"/>
      <c r="CT57" s="1057"/>
      <c r="CU57" s="1057"/>
      <c r="CV57" s="1057"/>
      <c r="CW57" s="1057"/>
      <c r="CX57" s="1057"/>
      <c r="CY57" s="1057"/>
      <c r="CZ57" s="1057"/>
      <c r="DA57" s="1057"/>
      <c r="DB57" s="1057"/>
      <c r="DC57" s="1057"/>
      <c r="DD57" s="1057"/>
      <c r="DE57" s="1057"/>
      <c r="DF57" s="1057"/>
      <c r="DG57" s="1057"/>
      <c r="DH57" s="1057"/>
      <c r="DI57" s="1057"/>
      <c r="DJ57" s="1057"/>
      <c r="DK57" s="1057"/>
      <c r="DL57" s="1057"/>
      <c r="DM57" s="1057"/>
      <c r="DN57" s="1057"/>
      <c r="DO57" s="1057"/>
      <c r="DP57" s="1057"/>
      <c r="DQ57" s="1057"/>
      <c r="DR57" s="1057"/>
      <c r="DS57" s="1057"/>
      <c r="DT57" s="1057"/>
      <c r="DU57" s="1057"/>
      <c r="DV57" s="1057"/>
      <c r="DW57" s="1057"/>
      <c r="DX57" s="1057"/>
      <c r="DY57" s="1057"/>
      <c r="DZ57" s="1057"/>
      <c r="EA57" s="1057"/>
      <c r="EB57" s="1057"/>
      <c r="EC57" s="1057"/>
      <c r="ED57" s="1057"/>
      <c r="EE57" s="1057"/>
      <c r="EF57" s="1057"/>
      <c r="EG57" s="1057"/>
      <c r="EH57" s="1057"/>
      <c r="EI57" s="1057"/>
      <c r="EJ57" s="1057"/>
      <c r="EK57" s="1057"/>
      <c r="EL57" s="1057"/>
      <c r="EM57" s="1057"/>
      <c r="EN57" s="1057"/>
      <c r="EO57" s="1057"/>
      <c r="EP57" s="1057"/>
      <c r="EQ57" s="1057"/>
      <c r="ER57" s="1057"/>
      <c r="ES57" s="1026"/>
      <c r="ET57" s="1026"/>
      <c r="EU57" s="1026"/>
      <c r="EV57" s="1026"/>
      <c r="EW57" s="1026"/>
      <c r="EX57" s="1026"/>
      <c r="EY57" s="1026"/>
      <c r="EZ57" s="1026"/>
    </row>
    <row r="58" spans="1:156" s="11" customFormat="1" ht="14.25" customHeight="1" x14ac:dyDescent="0.2">
      <c r="A58" s="49" t="s">
        <v>139</v>
      </c>
      <c r="B58" s="881" t="s">
        <v>140</v>
      </c>
      <c r="C58" s="906" t="s">
        <v>141</v>
      </c>
      <c r="D58" s="907"/>
      <c r="E58" s="907"/>
      <c r="F58" s="391"/>
      <c r="G58" s="1041"/>
      <c r="H58" s="1066"/>
      <c r="I58" s="1075"/>
      <c r="J58" s="1068"/>
      <c r="K58" s="1056"/>
      <c r="L58" s="1056"/>
      <c r="M58" s="1056"/>
      <c r="N58" s="1056"/>
      <c r="O58" s="1056"/>
      <c r="P58" s="1056"/>
      <c r="Q58" s="1057"/>
      <c r="R58" s="1057"/>
      <c r="S58" s="1057"/>
      <c r="T58" s="1057"/>
      <c r="U58" s="1057"/>
      <c r="V58" s="1057"/>
      <c r="W58" s="1056"/>
      <c r="X58" s="1057"/>
      <c r="Y58" s="1057"/>
      <c r="Z58" s="1057"/>
      <c r="AA58" s="1057"/>
      <c r="AB58" s="1057"/>
      <c r="AC58" s="1057"/>
      <c r="AD58" s="1057"/>
      <c r="AE58" s="1057"/>
      <c r="AF58" s="1057"/>
      <c r="AG58" s="1057"/>
      <c r="AH58" s="1057"/>
      <c r="AI58" s="1057"/>
      <c r="AJ58" s="1057"/>
      <c r="AK58" s="1057"/>
      <c r="AL58" s="1057"/>
      <c r="AM58" s="1057"/>
      <c r="AN58" s="1057"/>
      <c r="AO58" s="1057"/>
      <c r="AP58" s="1057"/>
      <c r="AQ58" s="1057"/>
      <c r="AR58" s="1057"/>
      <c r="AS58" s="1057"/>
      <c r="AT58" s="1057"/>
      <c r="AU58" s="1057"/>
      <c r="AV58" s="1057"/>
      <c r="AW58" s="1057"/>
      <c r="AX58" s="1057"/>
      <c r="AY58" s="1057"/>
      <c r="AZ58" s="1057"/>
      <c r="BA58" s="1057"/>
      <c r="BB58" s="1057"/>
      <c r="BC58" s="1057"/>
      <c r="BD58" s="1057"/>
      <c r="BE58" s="1057"/>
      <c r="BF58" s="1057"/>
      <c r="BG58" s="1057"/>
      <c r="BH58" s="1057"/>
      <c r="BI58" s="1057"/>
      <c r="BJ58" s="1057"/>
      <c r="BK58" s="1057"/>
      <c r="BL58" s="1057"/>
      <c r="BM58" s="1057"/>
      <c r="BN58" s="1057"/>
      <c r="BO58" s="1057"/>
      <c r="BP58" s="1057"/>
      <c r="BQ58" s="1057"/>
      <c r="BR58" s="1057"/>
      <c r="BS58" s="1057"/>
      <c r="BT58" s="1057"/>
      <c r="BU58" s="1057"/>
      <c r="BV58" s="1057"/>
      <c r="BW58" s="1057"/>
      <c r="BX58" s="1057"/>
      <c r="BY58" s="1057"/>
      <c r="BZ58" s="1057"/>
      <c r="CA58" s="1057"/>
      <c r="CB58" s="1057"/>
      <c r="CC58" s="1057"/>
      <c r="CD58" s="1057"/>
      <c r="CE58" s="1057"/>
      <c r="CF58" s="1057"/>
      <c r="CG58" s="1057"/>
      <c r="CH58" s="1057"/>
      <c r="CI58" s="1057"/>
      <c r="CJ58" s="1057"/>
      <c r="CK58" s="1057"/>
      <c r="CL58" s="1057"/>
      <c r="CM58" s="1057"/>
      <c r="CN58" s="1057"/>
      <c r="CO58" s="1057"/>
      <c r="CP58" s="1057"/>
      <c r="CQ58" s="1057"/>
      <c r="CR58" s="1057"/>
      <c r="CS58" s="1057"/>
      <c r="CT58" s="1057"/>
      <c r="CU58" s="1057"/>
      <c r="CV58" s="1057"/>
      <c r="CW58" s="1057"/>
      <c r="CX58" s="1057"/>
      <c r="CY58" s="1057"/>
      <c r="CZ58" s="1057"/>
      <c r="DA58" s="1057"/>
      <c r="DB58" s="1057"/>
      <c r="DC58" s="1057"/>
      <c r="DD58" s="1057"/>
      <c r="DE58" s="1057"/>
      <c r="DF58" s="1057"/>
      <c r="DG58" s="1057"/>
      <c r="DH58" s="1057"/>
      <c r="DI58" s="1057"/>
      <c r="DJ58" s="1057"/>
      <c r="DK58" s="1057"/>
      <c r="DL58" s="1057"/>
      <c r="DM58" s="1057"/>
      <c r="DN58" s="1057"/>
      <c r="DO58" s="1057"/>
      <c r="DP58" s="1057"/>
      <c r="DQ58" s="1057"/>
      <c r="DR58" s="1057"/>
      <c r="DS58" s="1057"/>
      <c r="DT58" s="1057"/>
      <c r="DU58" s="1057"/>
      <c r="DV58" s="1057"/>
      <c r="DW58" s="1057"/>
      <c r="DX58" s="1057"/>
      <c r="DY58" s="1057"/>
      <c r="DZ58" s="1057"/>
      <c r="EA58" s="1057"/>
      <c r="EB58" s="1057"/>
      <c r="EC58" s="1057"/>
      <c r="ED58" s="1057"/>
      <c r="EE58" s="1057"/>
      <c r="EF58" s="1057"/>
      <c r="EG58" s="1057"/>
      <c r="EH58" s="1057"/>
      <c r="EI58" s="1057"/>
      <c r="EJ58" s="1057"/>
      <c r="EK58" s="1057"/>
      <c r="EL58" s="1057"/>
      <c r="EM58" s="1057"/>
      <c r="EN58" s="1057"/>
      <c r="EO58" s="1057"/>
      <c r="EP58" s="1057"/>
      <c r="EQ58" s="1057"/>
      <c r="ER58" s="1057"/>
      <c r="ES58" s="1026"/>
      <c r="ET58" s="1026"/>
      <c r="EU58" s="1026"/>
      <c r="EV58" s="1026"/>
      <c r="EW58" s="1026"/>
      <c r="EX58" s="1026"/>
      <c r="EY58" s="1026"/>
      <c r="EZ58" s="1026"/>
    </row>
    <row r="59" spans="1:156" s="11" customFormat="1" ht="14.25" customHeight="1" x14ac:dyDescent="0.2">
      <c r="A59" s="51" t="s">
        <v>142</v>
      </c>
      <c r="B59" s="883" t="s">
        <v>143</v>
      </c>
      <c r="C59" s="902" t="s">
        <v>144</v>
      </c>
      <c r="D59" s="903">
        <v>20000000</v>
      </c>
      <c r="E59" s="903">
        <v>17619014</v>
      </c>
      <c r="F59" s="389"/>
      <c r="G59" s="1041"/>
      <c r="H59" s="1066"/>
      <c r="I59" s="1075"/>
      <c r="J59" s="1068"/>
      <c r="K59" s="1056"/>
      <c r="L59" s="1056"/>
      <c r="M59" s="1056"/>
      <c r="N59" s="1056"/>
      <c r="O59" s="1056"/>
      <c r="P59" s="1056"/>
      <c r="Q59" s="1057"/>
      <c r="R59" s="1057"/>
      <c r="S59" s="1057"/>
      <c r="T59" s="1057"/>
      <c r="U59" s="1057"/>
      <c r="V59" s="1057"/>
      <c r="W59" s="1057"/>
      <c r="X59" s="1057"/>
      <c r="Y59" s="1057"/>
      <c r="Z59" s="1057"/>
      <c r="AA59" s="1057"/>
      <c r="AB59" s="1057"/>
      <c r="AC59" s="1057"/>
      <c r="AD59" s="1057"/>
      <c r="AE59" s="1057"/>
      <c r="AF59" s="1057"/>
      <c r="AG59" s="1057"/>
      <c r="AH59" s="1057"/>
      <c r="AI59" s="1057"/>
      <c r="AJ59" s="1057"/>
      <c r="AK59" s="1057"/>
      <c r="AL59" s="1057"/>
      <c r="AM59" s="1057"/>
      <c r="AN59" s="1057"/>
      <c r="AO59" s="1057"/>
      <c r="AP59" s="1057"/>
      <c r="AQ59" s="1057"/>
      <c r="AR59" s="1057"/>
      <c r="AS59" s="1057"/>
      <c r="AT59" s="1057"/>
      <c r="AU59" s="1057"/>
      <c r="AV59" s="1057"/>
      <c r="AW59" s="1057"/>
      <c r="AX59" s="1057"/>
      <c r="AY59" s="1057"/>
      <c r="AZ59" s="1057"/>
      <c r="BA59" s="1057"/>
      <c r="BB59" s="1057"/>
      <c r="BC59" s="1057"/>
      <c r="BD59" s="1057"/>
      <c r="BE59" s="1057"/>
      <c r="BF59" s="1057"/>
      <c r="BG59" s="1057"/>
      <c r="BH59" s="1057"/>
      <c r="BI59" s="1057"/>
      <c r="BJ59" s="1057"/>
      <c r="BK59" s="1057"/>
      <c r="BL59" s="1057"/>
      <c r="BM59" s="1057"/>
      <c r="BN59" s="1057"/>
      <c r="BO59" s="1057"/>
      <c r="BP59" s="1057"/>
      <c r="BQ59" s="1057"/>
      <c r="BR59" s="1057"/>
      <c r="BS59" s="1057"/>
      <c r="BT59" s="1057"/>
      <c r="BU59" s="1057"/>
      <c r="BV59" s="1057"/>
      <c r="BW59" s="1057"/>
      <c r="BX59" s="1057"/>
      <c r="BY59" s="1057"/>
      <c r="BZ59" s="1057"/>
      <c r="CA59" s="1057"/>
      <c r="CB59" s="1057"/>
      <c r="CC59" s="1057"/>
      <c r="CD59" s="1057"/>
      <c r="CE59" s="1057"/>
      <c r="CF59" s="1057"/>
      <c r="CG59" s="1057"/>
      <c r="CH59" s="1057"/>
      <c r="CI59" s="1057"/>
      <c r="CJ59" s="1057"/>
      <c r="CK59" s="1057"/>
      <c r="CL59" s="1057"/>
      <c r="CM59" s="1057"/>
      <c r="CN59" s="1057"/>
      <c r="CO59" s="1057"/>
      <c r="CP59" s="1057"/>
      <c r="CQ59" s="1057"/>
      <c r="CR59" s="1057"/>
      <c r="CS59" s="1057"/>
      <c r="CT59" s="1057"/>
      <c r="CU59" s="1057"/>
      <c r="CV59" s="1057"/>
      <c r="CW59" s="1057"/>
      <c r="CX59" s="1057"/>
      <c r="CY59" s="1057"/>
      <c r="CZ59" s="1057"/>
      <c r="DA59" s="1057"/>
      <c r="DB59" s="1057"/>
      <c r="DC59" s="1057"/>
      <c r="DD59" s="1057"/>
      <c r="DE59" s="1057"/>
      <c r="DF59" s="1057"/>
      <c r="DG59" s="1057"/>
      <c r="DH59" s="1057"/>
      <c r="DI59" s="1057"/>
      <c r="DJ59" s="1057"/>
      <c r="DK59" s="1057"/>
      <c r="DL59" s="1057"/>
      <c r="DM59" s="1057"/>
      <c r="DN59" s="1057"/>
      <c r="DO59" s="1057"/>
      <c r="DP59" s="1057"/>
      <c r="DQ59" s="1057"/>
      <c r="DR59" s="1057"/>
      <c r="DS59" s="1057"/>
      <c r="DT59" s="1057"/>
      <c r="DU59" s="1057"/>
      <c r="DV59" s="1057"/>
      <c r="DW59" s="1057"/>
      <c r="DX59" s="1057"/>
      <c r="DY59" s="1057"/>
      <c r="DZ59" s="1057"/>
      <c r="EA59" s="1057"/>
      <c r="EB59" s="1057"/>
      <c r="EC59" s="1057"/>
      <c r="ED59" s="1057"/>
      <c r="EE59" s="1057"/>
      <c r="EF59" s="1057"/>
      <c r="EG59" s="1057"/>
      <c r="EH59" s="1057"/>
      <c r="EI59" s="1057"/>
      <c r="EJ59" s="1057"/>
      <c r="EK59" s="1057"/>
      <c r="EL59" s="1057"/>
      <c r="EM59" s="1057"/>
      <c r="EN59" s="1057"/>
      <c r="EO59" s="1057"/>
      <c r="EP59" s="1057"/>
      <c r="EQ59" s="1057"/>
      <c r="ER59" s="1057"/>
      <c r="ES59" s="1026"/>
      <c r="ET59" s="1026"/>
      <c r="EU59" s="1026"/>
      <c r="EV59" s="1026"/>
      <c r="EW59" s="1026"/>
      <c r="EX59" s="1026"/>
      <c r="EY59" s="1026"/>
      <c r="EZ59" s="1026"/>
    </row>
    <row r="60" spans="1:156" s="11" customFormat="1" ht="14.25" customHeight="1" x14ac:dyDescent="0.2">
      <c r="A60" s="51" t="s">
        <v>145</v>
      </c>
      <c r="B60" s="883" t="s">
        <v>146</v>
      </c>
      <c r="C60" s="902" t="s">
        <v>147</v>
      </c>
      <c r="D60" s="903"/>
      <c r="E60" s="903">
        <v>472441</v>
      </c>
      <c r="F60" s="389">
        <v>472441</v>
      </c>
      <c r="G60" s="1041"/>
      <c r="H60" s="1066"/>
      <c r="I60" s="1075"/>
      <c r="J60" s="1068"/>
      <c r="K60" s="1056"/>
      <c r="L60" s="1056"/>
      <c r="M60" s="1056"/>
      <c r="N60" s="1056"/>
      <c r="O60" s="1056"/>
      <c r="P60" s="1056"/>
      <c r="Q60" s="1057"/>
      <c r="R60" s="1057"/>
      <c r="S60" s="1057"/>
      <c r="T60" s="1057"/>
      <c r="U60" s="1057"/>
      <c r="V60" s="1057"/>
      <c r="W60" s="1057"/>
      <c r="X60" s="1057"/>
      <c r="Y60" s="1057"/>
      <c r="Z60" s="1057"/>
      <c r="AA60" s="1057"/>
      <c r="AB60" s="1057"/>
      <c r="AC60" s="1057"/>
      <c r="AD60" s="1057"/>
      <c r="AE60" s="1057"/>
      <c r="AF60" s="1057"/>
      <c r="AG60" s="1057"/>
      <c r="AH60" s="1057"/>
      <c r="AI60" s="1057"/>
      <c r="AJ60" s="1057"/>
      <c r="AK60" s="1057"/>
      <c r="AL60" s="1057"/>
      <c r="AM60" s="1057"/>
      <c r="AN60" s="1057"/>
      <c r="AO60" s="1057"/>
      <c r="AP60" s="1057"/>
      <c r="AQ60" s="1057"/>
      <c r="AR60" s="1057"/>
      <c r="AS60" s="1057"/>
      <c r="AT60" s="1057"/>
      <c r="AU60" s="1057"/>
      <c r="AV60" s="1057"/>
      <c r="AW60" s="1057"/>
      <c r="AX60" s="1057"/>
      <c r="AY60" s="1057"/>
      <c r="AZ60" s="1057"/>
      <c r="BA60" s="1057"/>
      <c r="BB60" s="1057"/>
      <c r="BC60" s="1057"/>
      <c r="BD60" s="1057"/>
      <c r="BE60" s="1057"/>
      <c r="BF60" s="1057"/>
      <c r="BG60" s="1057"/>
      <c r="BH60" s="1057"/>
      <c r="BI60" s="1057"/>
      <c r="BJ60" s="1057"/>
      <c r="BK60" s="1057"/>
      <c r="BL60" s="1057"/>
      <c r="BM60" s="1057"/>
      <c r="BN60" s="1057"/>
      <c r="BO60" s="1057"/>
      <c r="BP60" s="1057"/>
      <c r="BQ60" s="1057"/>
      <c r="BR60" s="1057"/>
      <c r="BS60" s="1057"/>
      <c r="BT60" s="1057"/>
      <c r="BU60" s="1057"/>
      <c r="BV60" s="1057"/>
      <c r="BW60" s="1057"/>
      <c r="BX60" s="1057"/>
      <c r="BY60" s="1057"/>
      <c r="BZ60" s="1057"/>
      <c r="CA60" s="1057"/>
      <c r="CB60" s="1057"/>
      <c r="CC60" s="1057"/>
      <c r="CD60" s="1057"/>
      <c r="CE60" s="1057"/>
      <c r="CF60" s="1057"/>
      <c r="CG60" s="1057"/>
      <c r="CH60" s="1057"/>
      <c r="CI60" s="1057"/>
      <c r="CJ60" s="1057"/>
      <c r="CK60" s="1057"/>
      <c r="CL60" s="1057"/>
      <c r="CM60" s="1057"/>
      <c r="CN60" s="1057"/>
      <c r="CO60" s="1057"/>
      <c r="CP60" s="1057"/>
      <c r="CQ60" s="1057"/>
      <c r="CR60" s="1057"/>
      <c r="CS60" s="1057"/>
      <c r="CT60" s="1057"/>
      <c r="CU60" s="1057"/>
      <c r="CV60" s="1057"/>
      <c r="CW60" s="1057"/>
      <c r="CX60" s="1057"/>
      <c r="CY60" s="1057"/>
      <c r="CZ60" s="1057"/>
      <c r="DA60" s="1057"/>
      <c r="DB60" s="1057"/>
      <c r="DC60" s="1057"/>
      <c r="DD60" s="1057"/>
      <c r="DE60" s="1057"/>
      <c r="DF60" s="1057"/>
      <c r="DG60" s="1057"/>
      <c r="DH60" s="1057"/>
      <c r="DI60" s="1057"/>
      <c r="DJ60" s="1057"/>
      <c r="DK60" s="1057"/>
      <c r="DL60" s="1057"/>
      <c r="DM60" s="1057"/>
      <c r="DN60" s="1057"/>
      <c r="DO60" s="1057"/>
      <c r="DP60" s="1057"/>
      <c r="DQ60" s="1057"/>
      <c r="DR60" s="1057"/>
      <c r="DS60" s="1057"/>
      <c r="DT60" s="1057"/>
      <c r="DU60" s="1057"/>
      <c r="DV60" s="1057"/>
      <c r="DW60" s="1057"/>
      <c r="DX60" s="1057"/>
      <c r="DY60" s="1057"/>
      <c r="DZ60" s="1057"/>
      <c r="EA60" s="1057"/>
      <c r="EB60" s="1057"/>
      <c r="EC60" s="1057"/>
      <c r="ED60" s="1057"/>
      <c r="EE60" s="1057"/>
      <c r="EF60" s="1057"/>
      <c r="EG60" s="1057"/>
      <c r="EH60" s="1057"/>
      <c r="EI60" s="1057"/>
      <c r="EJ60" s="1057"/>
      <c r="EK60" s="1057"/>
      <c r="EL60" s="1057"/>
      <c r="EM60" s="1057"/>
      <c r="EN60" s="1057"/>
      <c r="EO60" s="1057"/>
      <c r="EP60" s="1057"/>
      <c r="EQ60" s="1057"/>
      <c r="ER60" s="1057"/>
      <c r="ES60" s="1026"/>
      <c r="ET60" s="1026"/>
      <c r="EU60" s="1026"/>
      <c r="EV60" s="1026"/>
      <c r="EW60" s="1026"/>
      <c r="EX60" s="1026"/>
      <c r="EY60" s="1026"/>
      <c r="EZ60" s="1026"/>
    </row>
    <row r="61" spans="1:156" s="11" customFormat="1" ht="14.25" customHeight="1" x14ac:dyDescent="0.2">
      <c r="A61" s="51" t="s">
        <v>148</v>
      </c>
      <c r="B61" s="883" t="s">
        <v>149</v>
      </c>
      <c r="C61" s="902" t="s">
        <v>150</v>
      </c>
      <c r="D61" s="903"/>
      <c r="E61" s="903"/>
      <c r="F61" s="389"/>
      <c r="G61" s="1041"/>
      <c r="H61" s="1066"/>
      <c r="I61" s="1075"/>
      <c r="J61" s="1068"/>
      <c r="K61" s="1056"/>
      <c r="L61" s="1056"/>
      <c r="M61" s="1056"/>
      <c r="N61" s="1056"/>
      <c r="O61" s="1056"/>
      <c r="P61" s="1056"/>
      <c r="Q61" s="1057"/>
      <c r="R61" s="1057"/>
      <c r="S61" s="1057"/>
      <c r="T61" s="1057"/>
      <c r="U61" s="1057"/>
      <c r="V61" s="1057"/>
      <c r="W61" s="1057"/>
      <c r="X61" s="1057"/>
      <c r="Y61" s="1057"/>
      <c r="Z61" s="1057"/>
      <c r="AA61" s="1057"/>
      <c r="AB61" s="1057"/>
      <c r="AC61" s="1057"/>
      <c r="AD61" s="1057"/>
      <c r="AE61" s="1057"/>
      <c r="AF61" s="1057"/>
      <c r="AG61" s="1057"/>
      <c r="AH61" s="1057"/>
      <c r="AI61" s="1057"/>
      <c r="AJ61" s="1057"/>
      <c r="AK61" s="1057"/>
      <c r="AL61" s="1057"/>
      <c r="AM61" s="1057"/>
      <c r="AN61" s="1057"/>
      <c r="AO61" s="1057"/>
      <c r="AP61" s="1057"/>
      <c r="AQ61" s="1057"/>
      <c r="AR61" s="1057"/>
      <c r="AS61" s="1057"/>
      <c r="AT61" s="1057"/>
      <c r="AU61" s="1057"/>
      <c r="AV61" s="1057"/>
      <c r="AW61" s="1057"/>
      <c r="AX61" s="1057"/>
      <c r="AY61" s="1057"/>
      <c r="AZ61" s="1057"/>
      <c r="BA61" s="1057"/>
      <c r="BB61" s="1057"/>
      <c r="BC61" s="1057"/>
      <c r="BD61" s="1057"/>
      <c r="BE61" s="1057"/>
      <c r="BF61" s="1057"/>
      <c r="BG61" s="1057"/>
      <c r="BH61" s="1057"/>
      <c r="BI61" s="1057"/>
      <c r="BJ61" s="1057"/>
      <c r="BK61" s="1057"/>
      <c r="BL61" s="1057"/>
      <c r="BM61" s="1057"/>
      <c r="BN61" s="1057"/>
      <c r="BO61" s="1057"/>
      <c r="BP61" s="1057"/>
      <c r="BQ61" s="1057"/>
      <c r="BR61" s="1057"/>
      <c r="BS61" s="1057"/>
      <c r="BT61" s="1057"/>
      <c r="BU61" s="1057"/>
      <c r="BV61" s="1057"/>
      <c r="BW61" s="1057"/>
      <c r="BX61" s="1057"/>
      <c r="BY61" s="1057"/>
      <c r="BZ61" s="1057"/>
      <c r="CA61" s="1057"/>
      <c r="CB61" s="1057"/>
      <c r="CC61" s="1057"/>
      <c r="CD61" s="1057"/>
      <c r="CE61" s="1057"/>
      <c r="CF61" s="1057"/>
      <c r="CG61" s="1057"/>
      <c r="CH61" s="1057"/>
      <c r="CI61" s="1057"/>
      <c r="CJ61" s="1057"/>
      <c r="CK61" s="1057"/>
      <c r="CL61" s="1057"/>
      <c r="CM61" s="1057"/>
      <c r="CN61" s="1057"/>
      <c r="CO61" s="1057"/>
      <c r="CP61" s="1057"/>
      <c r="CQ61" s="1057"/>
      <c r="CR61" s="1057"/>
      <c r="CS61" s="1057"/>
      <c r="CT61" s="1057"/>
      <c r="CU61" s="1057"/>
      <c r="CV61" s="1057"/>
      <c r="CW61" s="1057"/>
      <c r="CX61" s="1057"/>
      <c r="CY61" s="1057"/>
      <c r="CZ61" s="1057"/>
      <c r="DA61" s="1057"/>
      <c r="DB61" s="1057"/>
      <c r="DC61" s="1057"/>
      <c r="DD61" s="1057"/>
      <c r="DE61" s="1057"/>
      <c r="DF61" s="1057"/>
      <c r="DG61" s="1057"/>
      <c r="DH61" s="1057"/>
      <c r="DI61" s="1057"/>
      <c r="DJ61" s="1057"/>
      <c r="DK61" s="1057"/>
      <c r="DL61" s="1057"/>
      <c r="DM61" s="1057"/>
      <c r="DN61" s="1057"/>
      <c r="DO61" s="1057"/>
      <c r="DP61" s="1057"/>
      <c r="DQ61" s="1057"/>
      <c r="DR61" s="1057"/>
      <c r="DS61" s="1057"/>
      <c r="DT61" s="1057"/>
      <c r="DU61" s="1057"/>
      <c r="DV61" s="1057"/>
      <c r="DW61" s="1057"/>
      <c r="DX61" s="1057"/>
      <c r="DY61" s="1057"/>
      <c r="DZ61" s="1057"/>
      <c r="EA61" s="1057"/>
      <c r="EB61" s="1057"/>
      <c r="EC61" s="1057"/>
      <c r="ED61" s="1057"/>
      <c r="EE61" s="1057"/>
      <c r="EF61" s="1057"/>
      <c r="EG61" s="1057"/>
      <c r="EH61" s="1057"/>
      <c r="EI61" s="1057"/>
      <c r="EJ61" s="1057"/>
      <c r="EK61" s="1057"/>
      <c r="EL61" s="1057"/>
      <c r="EM61" s="1057"/>
      <c r="EN61" s="1057"/>
      <c r="EO61" s="1057"/>
      <c r="EP61" s="1057"/>
      <c r="EQ61" s="1057"/>
      <c r="ER61" s="1057"/>
      <c r="ES61" s="1026"/>
      <c r="ET61" s="1026"/>
      <c r="EU61" s="1026"/>
      <c r="EV61" s="1026"/>
      <c r="EW61" s="1026"/>
      <c r="EX61" s="1026"/>
      <c r="EY61" s="1026"/>
      <c r="EZ61" s="1026"/>
    </row>
    <row r="62" spans="1:156" s="11" customFormat="1" ht="14.25" customHeight="1" x14ac:dyDescent="0.2">
      <c r="A62" s="52" t="s">
        <v>151</v>
      </c>
      <c r="B62" s="904" t="s">
        <v>152</v>
      </c>
      <c r="C62" s="897" t="s">
        <v>153</v>
      </c>
      <c r="D62" s="898">
        <v>240000</v>
      </c>
      <c r="E62" s="898">
        <v>240000</v>
      </c>
      <c r="F62" s="354"/>
      <c r="G62" s="1041"/>
      <c r="H62" s="1066"/>
      <c r="I62" s="1075"/>
      <c r="J62" s="1068"/>
      <c r="K62" s="1056"/>
      <c r="L62" s="1056"/>
      <c r="M62" s="1056"/>
      <c r="N62" s="1056"/>
      <c r="O62" s="1056"/>
      <c r="P62" s="1056"/>
      <c r="Q62" s="1057"/>
      <c r="R62" s="1057"/>
      <c r="S62" s="1057"/>
      <c r="T62" s="1057"/>
      <c r="U62" s="1057"/>
      <c r="V62" s="1057"/>
      <c r="W62" s="1057"/>
      <c r="X62" s="1057"/>
      <c r="Y62" s="1057"/>
      <c r="Z62" s="1057"/>
      <c r="AA62" s="1057"/>
      <c r="AB62" s="1057"/>
      <c r="AC62" s="1057"/>
      <c r="AD62" s="1057"/>
      <c r="AE62" s="1057"/>
      <c r="AF62" s="1057"/>
      <c r="AG62" s="1057"/>
      <c r="AH62" s="1057"/>
      <c r="AI62" s="1057"/>
      <c r="AJ62" s="1057"/>
      <c r="AK62" s="1057"/>
      <c r="AL62" s="1057"/>
      <c r="AM62" s="1057"/>
      <c r="AN62" s="1057"/>
      <c r="AO62" s="1057"/>
      <c r="AP62" s="1057"/>
      <c r="AQ62" s="1057"/>
      <c r="AR62" s="1057"/>
      <c r="AS62" s="1057"/>
      <c r="AT62" s="1057"/>
      <c r="AU62" s="1057"/>
      <c r="AV62" s="1057"/>
      <c r="AW62" s="1057"/>
      <c r="AX62" s="1057"/>
      <c r="AY62" s="1057"/>
      <c r="AZ62" s="1057"/>
      <c r="BA62" s="1057"/>
      <c r="BB62" s="1057"/>
      <c r="BC62" s="1057"/>
      <c r="BD62" s="1057"/>
      <c r="BE62" s="1057"/>
      <c r="BF62" s="1057"/>
      <c r="BG62" s="1057"/>
      <c r="BH62" s="1057"/>
      <c r="BI62" s="1057"/>
      <c r="BJ62" s="1057"/>
      <c r="BK62" s="1057"/>
      <c r="BL62" s="1057"/>
      <c r="BM62" s="1057"/>
      <c r="BN62" s="1057"/>
      <c r="BO62" s="1057"/>
      <c r="BP62" s="1057"/>
      <c r="BQ62" s="1057"/>
      <c r="BR62" s="1057"/>
      <c r="BS62" s="1057"/>
      <c r="BT62" s="1057"/>
      <c r="BU62" s="1057"/>
      <c r="BV62" s="1057"/>
      <c r="BW62" s="1057"/>
      <c r="BX62" s="1057"/>
      <c r="BY62" s="1057"/>
      <c r="BZ62" s="1057"/>
      <c r="CA62" s="1057"/>
      <c r="CB62" s="1057"/>
      <c r="CC62" s="1057"/>
      <c r="CD62" s="1057"/>
      <c r="CE62" s="1057"/>
      <c r="CF62" s="1057"/>
      <c r="CG62" s="1057"/>
      <c r="CH62" s="1057"/>
      <c r="CI62" s="1057"/>
      <c r="CJ62" s="1057"/>
      <c r="CK62" s="1057"/>
      <c r="CL62" s="1057"/>
      <c r="CM62" s="1057"/>
      <c r="CN62" s="1057"/>
      <c r="CO62" s="1057"/>
      <c r="CP62" s="1057"/>
      <c r="CQ62" s="1057"/>
      <c r="CR62" s="1057"/>
      <c r="CS62" s="1057"/>
      <c r="CT62" s="1057"/>
      <c r="CU62" s="1057"/>
      <c r="CV62" s="1057"/>
      <c r="CW62" s="1057"/>
      <c r="CX62" s="1057"/>
      <c r="CY62" s="1057"/>
      <c r="CZ62" s="1057"/>
      <c r="DA62" s="1057"/>
      <c r="DB62" s="1057"/>
      <c r="DC62" s="1057"/>
      <c r="DD62" s="1057"/>
      <c r="DE62" s="1057"/>
      <c r="DF62" s="1057"/>
      <c r="DG62" s="1057"/>
      <c r="DH62" s="1057"/>
      <c r="DI62" s="1057"/>
      <c r="DJ62" s="1057"/>
      <c r="DK62" s="1057"/>
      <c r="DL62" s="1057"/>
      <c r="DM62" s="1057"/>
      <c r="DN62" s="1057"/>
      <c r="DO62" s="1057"/>
      <c r="DP62" s="1057"/>
      <c r="DQ62" s="1057"/>
      <c r="DR62" s="1057"/>
      <c r="DS62" s="1057"/>
      <c r="DT62" s="1057"/>
      <c r="DU62" s="1057"/>
      <c r="DV62" s="1057"/>
      <c r="DW62" s="1057"/>
      <c r="DX62" s="1057"/>
      <c r="DY62" s="1057"/>
      <c r="DZ62" s="1057"/>
      <c r="EA62" s="1057"/>
      <c r="EB62" s="1057"/>
      <c r="EC62" s="1057"/>
      <c r="ED62" s="1057"/>
      <c r="EE62" s="1057"/>
      <c r="EF62" s="1057"/>
      <c r="EG62" s="1057"/>
      <c r="EH62" s="1057"/>
      <c r="EI62" s="1057"/>
      <c r="EJ62" s="1057"/>
      <c r="EK62" s="1057"/>
      <c r="EL62" s="1057"/>
      <c r="EM62" s="1057"/>
      <c r="EN62" s="1057"/>
      <c r="EO62" s="1057"/>
      <c r="EP62" s="1057"/>
      <c r="EQ62" s="1057"/>
      <c r="ER62" s="1057"/>
      <c r="ES62" s="1026"/>
      <c r="ET62" s="1026"/>
      <c r="EU62" s="1026"/>
      <c r="EV62" s="1026"/>
      <c r="EW62" s="1026"/>
      <c r="EX62" s="1026"/>
      <c r="EY62" s="1026"/>
      <c r="EZ62" s="1026"/>
    </row>
    <row r="63" spans="1:156" s="11" customFormat="1" ht="19.5" customHeight="1" x14ac:dyDescent="0.2">
      <c r="A63" s="29" t="s">
        <v>154</v>
      </c>
      <c r="B63" s="48" t="s">
        <v>155</v>
      </c>
      <c r="C63" s="908" t="s">
        <v>156</v>
      </c>
      <c r="D63" s="673">
        <f t="shared" ref="D63:E63" si="8">SUM(D58:D62)</f>
        <v>20240000</v>
      </c>
      <c r="E63" s="674">
        <f t="shared" si="8"/>
        <v>18331455</v>
      </c>
      <c r="F63" s="394">
        <f>SUM(F58:F62)</f>
        <v>472441</v>
      </c>
      <c r="G63" s="1043"/>
      <c r="H63" s="1066"/>
      <c r="I63" s="1043"/>
      <c r="J63" s="1068"/>
      <c r="K63" s="1056"/>
      <c r="L63" s="1056"/>
      <c r="M63" s="1056"/>
      <c r="N63" s="1056"/>
      <c r="O63" s="1056"/>
      <c r="P63" s="1056"/>
      <c r="Q63" s="1057"/>
      <c r="R63" s="1057"/>
      <c r="S63" s="1057"/>
      <c r="T63" s="1057"/>
      <c r="U63" s="1057"/>
      <c r="V63" s="1057"/>
      <c r="W63" s="1057"/>
      <c r="X63" s="1057"/>
      <c r="Y63" s="1057"/>
      <c r="Z63" s="1057"/>
      <c r="AA63" s="1057"/>
      <c r="AB63" s="1057"/>
      <c r="AC63" s="1057"/>
      <c r="AD63" s="1057"/>
      <c r="AE63" s="1057"/>
      <c r="AF63" s="1057"/>
      <c r="AG63" s="1057"/>
      <c r="AH63" s="1057"/>
      <c r="AI63" s="1057"/>
      <c r="AJ63" s="1057"/>
      <c r="AK63" s="1057"/>
      <c r="AL63" s="1057"/>
      <c r="AM63" s="1057"/>
      <c r="AN63" s="1057"/>
      <c r="AO63" s="1057"/>
      <c r="AP63" s="1057"/>
      <c r="AQ63" s="1057"/>
      <c r="AR63" s="1057"/>
      <c r="AS63" s="1057"/>
      <c r="AT63" s="1057"/>
      <c r="AU63" s="1057"/>
      <c r="AV63" s="1057"/>
      <c r="AW63" s="1057"/>
      <c r="AX63" s="1057"/>
      <c r="AY63" s="1057"/>
      <c r="AZ63" s="1057"/>
      <c r="BA63" s="1057"/>
      <c r="BB63" s="1057"/>
      <c r="BC63" s="1057"/>
      <c r="BD63" s="1057"/>
      <c r="BE63" s="1057"/>
      <c r="BF63" s="1057"/>
      <c r="BG63" s="1057"/>
      <c r="BH63" s="1057"/>
      <c r="BI63" s="1057"/>
      <c r="BJ63" s="1057"/>
      <c r="BK63" s="1057"/>
      <c r="BL63" s="1057"/>
      <c r="BM63" s="1057"/>
      <c r="BN63" s="1057"/>
      <c r="BO63" s="1057"/>
      <c r="BP63" s="1057"/>
      <c r="BQ63" s="1057"/>
      <c r="BR63" s="1057"/>
      <c r="BS63" s="1057"/>
      <c r="BT63" s="1057"/>
      <c r="BU63" s="1057"/>
      <c r="BV63" s="1057"/>
      <c r="BW63" s="1057"/>
      <c r="BX63" s="1057"/>
      <c r="BY63" s="1057"/>
      <c r="BZ63" s="1057"/>
      <c r="CA63" s="1057"/>
      <c r="CB63" s="1057"/>
      <c r="CC63" s="1057"/>
      <c r="CD63" s="1057"/>
      <c r="CE63" s="1057"/>
      <c r="CF63" s="1057"/>
      <c r="CG63" s="1057"/>
      <c r="CH63" s="1057"/>
      <c r="CI63" s="1057"/>
      <c r="CJ63" s="1057"/>
      <c r="CK63" s="1057"/>
      <c r="CL63" s="1057"/>
      <c r="CM63" s="1057"/>
      <c r="CN63" s="1057"/>
      <c r="CO63" s="1057"/>
      <c r="CP63" s="1057"/>
      <c r="CQ63" s="1057"/>
      <c r="CR63" s="1057"/>
      <c r="CS63" s="1057"/>
      <c r="CT63" s="1057"/>
      <c r="CU63" s="1057"/>
      <c r="CV63" s="1057"/>
      <c r="CW63" s="1057"/>
      <c r="CX63" s="1057"/>
      <c r="CY63" s="1057"/>
      <c r="CZ63" s="1057"/>
      <c r="DA63" s="1057"/>
      <c r="DB63" s="1057"/>
      <c r="DC63" s="1057"/>
      <c r="DD63" s="1057"/>
      <c r="DE63" s="1057"/>
      <c r="DF63" s="1057"/>
      <c r="DG63" s="1057"/>
      <c r="DH63" s="1057"/>
      <c r="DI63" s="1057"/>
      <c r="DJ63" s="1057"/>
      <c r="DK63" s="1057"/>
      <c r="DL63" s="1057"/>
      <c r="DM63" s="1057"/>
      <c r="DN63" s="1057"/>
      <c r="DO63" s="1057"/>
      <c r="DP63" s="1057"/>
      <c r="DQ63" s="1057"/>
      <c r="DR63" s="1057"/>
      <c r="DS63" s="1057"/>
      <c r="DT63" s="1057"/>
      <c r="DU63" s="1057"/>
      <c r="DV63" s="1057"/>
      <c r="DW63" s="1057"/>
      <c r="DX63" s="1057"/>
      <c r="DY63" s="1057"/>
      <c r="DZ63" s="1057"/>
      <c r="EA63" s="1057"/>
      <c r="EB63" s="1057"/>
      <c r="EC63" s="1057"/>
      <c r="ED63" s="1057"/>
      <c r="EE63" s="1057"/>
      <c r="EF63" s="1057"/>
      <c r="EG63" s="1057"/>
      <c r="EH63" s="1057"/>
      <c r="EI63" s="1057"/>
      <c r="EJ63" s="1057"/>
      <c r="EK63" s="1057"/>
      <c r="EL63" s="1057"/>
      <c r="EM63" s="1057"/>
      <c r="EN63" s="1057"/>
      <c r="EO63" s="1057"/>
      <c r="EP63" s="1057"/>
      <c r="EQ63" s="1057"/>
      <c r="ER63" s="1057"/>
      <c r="ES63" s="1026"/>
      <c r="ET63" s="1026"/>
      <c r="EU63" s="1026"/>
      <c r="EV63" s="1026"/>
      <c r="EW63" s="1026"/>
      <c r="EX63" s="1026"/>
      <c r="EY63" s="1026"/>
      <c r="EZ63" s="1026"/>
    </row>
    <row r="64" spans="1:156" s="11" customFormat="1" ht="24" customHeight="1" x14ac:dyDescent="0.2">
      <c r="A64" s="32" t="s">
        <v>157</v>
      </c>
      <c r="B64" s="909" t="s">
        <v>158</v>
      </c>
      <c r="C64" s="910" t="s">
        <v>159</v>
      </c>
      <c r="D64" s="911"/>
      <c r="E64" s="911">
        <v>72090</v>
      </c>
      <c r="F64" s="388">
        <v>72090</v>
      </c>
      <c r="G64" s="1036"/>
      <c r="H64" s="1066"/>
      <c r="I64" s="1073"/>
      <c r="J64" s="1068"/>
      <c r="K64" s="1056"/>
      <c r="L64" s="1056"/>
      <c r="M64" s="1056"/>
      <c r="N64" s="1056"/>
      <c r="O64" s="1056"/>
      <c r="P64" s="1056"/>
      <c r="Q64" s="1057"/>
      <c r="R64" s="1057"/>
      <c r="S64" s="1057"/>
      <c r="T64" s="1057"/>
      <c r="U64" s="1057"/>
      <c r="V64" s="1057"/>
      <c r="W64" s="1057"/>
      <c r="X64" s="1057"/>
      <c r="Y64" s="1057"/>
      <c r="Z64" s="1057"/>
      <c r="AA64" s="1057"/>
      <c r="AB64" s="1057"/>
      <c r="AC64" s="1057"/>
      <c r="AD64" s="1057"/>
      <c r="AE64" s="1057"/>
      <c r="AF64" s="1057"/>
      <c r="AG64" s="1057"/>
      <c r="AH64" s="1057"/>
      <c r="AI64" s="1057"/>
      <c r="AJ64" s="1057"/>
      <c r="AK64" s="1057"/>
      <c r="AL64" s="1057"/>
      <c r="AM64" s="1057"/>
      <c r="AN64" s="1057"/>
      <c r="AO64" s="1057"/>
      <c r="AP64" s="1057"/>
      <c r="AQ64" s="1057"/>
      <c r="AR64" s="1057"/>
      <c r="AS64" s="1057"/>
      <c r="AT64" s="1057"/>
      <c r="AU64" s="1057"/>
      <c r="AV64" s="1057"/>
      <c r="AW64" s="1057"/>
      <c r="AX64" s="1057"/>
      <c r="AY64" s="1057"/>
      <c r="AZ64" s="1057"/>
      <c r="BA64" s="1057"/>
      <c r="BB64" s="1057"/>
      <c r="BC64" s="1057"/>
      <c r="BD64" s="1057"/>
      <c r="BE64" s="1057"/>
      <c r="BF64" s="1057"/>
      <c r="BG64" s="1057"/>
      <c r="BH64" s="1057"/>
      <c r="BI64" s="1057"/>
      <c r="BJ64" s="1057"/>
      <c r="BK64" s="1057"/>
      <c r="BL64" s="1057"/>
      <c r="BM64" s="1057"/>
      <c r="BN64" s="1057"/>
      <c r="BO64" s="1057"/>
      <c r="BP64" s="1057"/>
      <c r="BQ64" s="1057"/>
      <c r="BR64" s="1057"/>
      <c r="BS64" s="1057"/>
      <c r="BT64" s="1057"/>
      <c r="BU64" s="1057"/>
      <c r="BV64" s="1057"/>
      <c r="BW64" s="1057"/>
      <c r="BX64" s="1057"/>
      <c r="BY64" s="1057"/>
      <c r="BZ64" s="1057"/>
      <c r="CA64" s="1057"/>
      <c r="CB64" s="1057"/>
      <c r="CC64" s="1057"/>
      <c r="CD64" s="1057"/>
      <c r="CE64" s="1057"/>
      <c r="CF64" s="1057"/>
      <c r="CG64" s="1057"/>
      <c r="CH64" s="1057"/>
      <c r="CI64" s="1057"/>
      <c r="CJ64" s="1057"/>
      <c r="CK64" s="1057"/>
      <c r="CL64" s="1057"/>
      <c r="CM64" s="1057"/>
      <c r="CN64" s="1057"/>
      <c r="CO64" s="1057"/>
      <c r="CP64" s="1057"/>
      <c r="CQ64" s="1057"/>
      <c r="CR64" s="1057"/>
      <c r="CS64" s="1057"/>
      <c r="CT64" s="1057"/>
      <c r="CU64" s="1057"/>
      <c r="CV64" s="1057"/>
      <c r="CW64" s="1057"/>
      <c r="CX64" s="1057"/>
      <c r="CY64" s="1057"/>
      <c r="CZ64" s="1057"/>
      <c r="DA64" s="1057"/>
      <c r="DB64" s="1057"/>
      <c r="DC64" s="1057"/>
      <c r="DD64" s="1057"/>
      <c r="DE64" s="1057"/>
      <c r="DF64" s="1057"/>
      <c r="DG64" s="1057"/>
      <c r="DH64" s="1057"/>
      <c r="DI64" s="1057"/>
      <c r="DJ64" s="1057"/>
      <c r="DK64" s="1057"/>
      <c r="DL64" s="1057"/>
      <c r="DM64" s="1057"/>
      <c r="DN64" s="1057"/>
      <c r="DO64" s="1057"/>
      <c r="DP64" s="1057"/>
      <c r="DQ64" s="1057"/>
      <c r="DR64" s="1057"/>
      <c r="DS64" s="1057"/>
      <c r="DT64" s="1057"/>
      <c r="DU64" s="1057"/>
      <c r="DV64" s="1057"/>
      <c r="DW64" s="1057"/>
      <c r="DX64" s="1057"/>
      <c r="DY64" s="1057"/>
      <c r="DZ64" s="1057"/>
      <c r="EA64" s="1057"/>
      <c r="EB64" s="1057"/>
      <c r="EC64" s="1057"/>
      <c r="ED64" s="1057"/>
      <c r="EE64" s="1057"/>
      <c r="EF64" s="1057"/>
      <c r="EG64" s="1057"/>
      <c r="EH64" s="1057"/>
      <c r="EI64" s="1057"/>
      <c r="EJ64" s="1057"/>
      <c r="EK64" s="1057"/>
      <c r="EL64" s="1057"/>
      <c r="EM64" s="1057"/>
      <c r="EN64" s="1057"/>
      <c r="EO64" s="1057"/>
      <c r="EP64" s="1057"/>
      <c r="EQ64" s="1057"/>
      <c r="ER64" s="1057"/>
      <c r="ES64" s="1026"/>
      <c r="ET64" s="1026"/>
      <c r="EU64" s="1026"/>
      <c r="EV64" s="1026"/>
      <c r="EW64" s="1026"/>
      <c r="EX64" s="1026"/>
      <c r="EY64" s="1026"/>
      <c r="EZ64" s="1026"/>
    </row>
    <row r="65" spans="1:156" s="11" customFormat="1" ht="17.25" customHeight="1" x14ac:dyDescent="0.2">
      <c r="A65" s="20" t="s">
        <v>160</v>
      </c>
      <c r="B65" s="904" t="s">
        <v>161</v>
      </c>
      <c r="C65" s="912" t="s">
        <v>162</v>
      </c>
      <c r="D65" s="913">
        <v>1600000</v>
      </c>
      <c r="E65" s="913">
        <v>1600000</v>
      </c>
      <c r="F65" s="384">
        <v>520000</v>
      </c>
      <c r="G65" s="1036"/>
      <c r="H65" s="1066"/>
      <c r="I65" s="1073"/>
      <c r="J65" s="1068"/>
      <c r="K65" s="1056"/>
      <c r="L65" s="1056"/>
      <c r="M65" s="1056"/>
      <c r="N65" s="1056"/>
      <c r="O65" s="1056"/>
      <c r="P65" s="1056"/>
      <c r="Q65" s="1057"/>
      <c r="R65" s="1057"/>
      <c r="S65" s="1057"/>
      <c r="T65" s="1057"/>
      <c r="U65" s="1057"/>
      <c r="V65" s="1057"/>
      <c r="W65" s="1057"/>
      <c r="X65" s="1057"/>
      <c r="Y65" s="1057"/>
      <c r="Z65" s="1057"/>
      <c r="AA65" s="1057"/>
      <c r="AB65" s="1057"/>
      <c r="AC65" s="1057"/>
      <c r="AD65" s="1057"/>
      <c r="AE65" s="1057"/>
      <c r="AF65" s="1057"/>
      <c r="AG65" s="1057"/>
      <c r="AH65" s="1057"/>
      <c r="AI65" s="1057"/>
      <c r="AJ65" s="1057"/>
      <c r="AK65" s="1057"/>
      <c r="AL65" s="1057"/>
      <c r="AM65" s="1057"/>
      <c r="AN65" s="1057"/>
      <c r="AO65" s="1057"/>
      <c r="AP65" s="1057"/>
      <c r="AQ65" s="1057"/>
      <c r="AR65" s="1057"/>
      <c r="AS65" s="1057"/>
      <c r="AT65" s="1057"/>
      <c r="AU65" s="1057"/>
      <c r="AV65" s="1057"/>
      <c r="AW65" s="1057"/>
      <c r="AX65" s="1057"/>
      <c r="AY65" s="1057"/>
      <c r="AZ65" s="1057"/>
      <c r="BA65" s="1057"/>
      <c r="BB65" s="1057"/>
      <c r="BC65" s="1057"/>
      <c r="BD65" s="1057"/>
      <c r="BE65" s="1057"/>
      <c r="BF65" s="1057"/>
      <c r="BG65" s="1057"/>
      <c r="BH65" s="1057"/>
      <c r="BI65" s="1057"/>
      <c r="BJ65" s="1057"/>
      <c r="BK65" s="1057"/>
      <c r="BL65" s="1057"/>
      <c r="BM65" s="1057"/>
      <c r="BN65" s="1057"/>
      <c r="BO65" s="1057"/>
      <c r="BP65" s="1057"/>
      <c r="BQ65" s="1057"/>
      <c r="BR65" s="1057"/>
      <c r="BS65" s="1057"/>
      <c r="BT65" s="1057"/>
      <c r="BU65" s="1057"/>
      <c r="BV65" s="1057"/>
      <c r="BW65" s="1057"/>
      <c r="BX65" s="1057"/>
      <c r="BY65" s="1057"/>
      <c r="BZ65" s="1057"/>
      <c r="CA65" s="1057"/>
      <c r="CB65" s="1057"/>
      <c r="CC65" s="1057"/>
      <c r="CD65" s="1057"/>
      <c r="CE65" s="1057"/>
      <c r="CF65" s="1057"/>
      <c r="CG65" s="1057"/>
      <c r="CH65" s="1057"/>
      <c r="CI65" s="1057"/>
      <c r="CJ65" s="1057"/>
      <c r="CK65" s="1057"/>
      <c r="CL65" s="1057"/>
      <c r="CM65" s="1057"/>
      <c r="CN65" s="1057"/>
      <c r="CO65" s="1057"/>
      <c r="CP65" s="1057"/>
      <c r="CQ65" s="1057"/>
      <c r="CR65" s="1057"/>
      <c r="CS65" s="1057"/>
      <c r="CT65" s="1057"/>
      <c r="CU65" s="1057"/>
      <c r="CV65" s="1057"/>
      <c r="CW65" s="1057"/>
      <c r="CX65" s="1057"/>
      <c r="CY65" s="1057"/>
      <c r="CZ65" s="1057"/>
      <c r="DA65" s="1057"/>
      <c r="DB65" s="1057"/>
      <c r="DC65" s="1057"/>
      <c r="DD65" s="1057"/>
      <c r="DE65" s="1057"/>
      <c r="DF65" s="1057"/>
      <c r="DG65" s="1057"/>
      <c r="DH65" s="1057"/>
      <c r="DI65" s="1057"/>
      <c r="DJ65" s="1057"/>
      <c r="DK65" s="1057"/>
      <c r="DL65" s="1057"/>
      <c r="DM65" s="1057"/>
      <c r="DN65" s="1057"/>
      <c r="DO65" s="1057"/>
      <c r="DP65" s="1057"/>
      <c r="DQ65" s="1057"/>
      <c r="DR65" s="1057"/>
      <c r="DS65" s="1057"/>
      <c r="DT65" s="1057"/>
      <c r="DU65" s="1057"/>
      <c r="DV65" s="1057"/>
      <c r="DW65" s="1057"/>
      <c r="DX65" s="1057"/>
      <c r="DY65" s="1057"/>
      <c r="DZ65" s="1057"/>
      <c r="EA65" s="1057"/>
      <c r="EB65" s="1057"/>
      <c r="EC65" s="1057"/>
      <c r="ED65" s="1057"/>
      <c r="EE65" s="1057"/>
      <c r="EF65" s="1057"/>
      <c r="EG65" s="1057"/>
      <c r="EH65" s="1057"/>
      <c r="EI65" s="1057"/>
      <c r="EJ65" s="1057"/>
      <c r="EK65" s="1057"/>
      <c r="EL65" s="1057"/>
      <c r="EM65" s="1057"/>
      <c r="EN65" s="1057"/>
      <c r="EO65" s="1057"/>
      <c r="EP65" s="1057"/>
      <c r="EQ65" s="1057"/>
      <c r="ER65" s="1057"/>
      <c r="ES65" s="1026"/>
      <c r="ET65" s="1026"/>
      <c r="EU65" s="1026"/>
      <c r="EV65" s="1026"/>
      <c r="EW65" s="1026"/>
      <c r="EX65" s="1026"/>
      <c r="EY65" s="1026"/>
      <c r="EZ65" s="1026"/>
    </row>
    <row r="66" spans="1:156" s="11" customFormat="1" ht="17.25" customHeight="1" x14ac:dyDescent="0.2">
      <c r="A66" s="29" t="s">
        <v>163</v>
      </c>
      <c r="B66" s="878" t="s">
        <v>164</v>
      </c>
      <c r="C66" s="879" t="s">
        <v>165</v>
      </c>
      <c r="D66" s="671">
        <f t="shared" ref="D66:E66" si="9">SUM(D64:D65)</f>
        <v>1600000</v>
      </c>
      <c r="E66" s="671">
        <f t="shared" si="9"/>
        <v>1672090</v>
      </c>
      <c r="F66" s="914">
        <f>SUM(F64:F65)</f>
        <v>592090</v>
      </c>
      <c r="G66" s="1035"/>
      <c r="H66" s="1066"/>
      <c r="I66" s="1035"/>
      <c r="J66" s="1068"/>
      <c r="K66" s="1056"/>
      <c r="L66" s="1056"/>
      <c r="M66" s="1056"/>
      <c r="N66" s="1056"/>
      <c r="O66" s="1056"/>
      <c r="P66" s="1056"/>
      <c r="Q66" s="1057"/>
      <c r="R66" s="1057"/>
      <c r="S66" s="1057"/>
      <c r="T66" s="1057"/>
      <c r="U66" s="1057"/>
      <c r="V66" s="1057"/>
      <c r="W66" s="1057"/>
      <c r="X66" s="1057"/>
      <c r="Y66" s="1057"/>
      <c r="Z66" s="1057"/>
      <c r="AA66" s="1057"/>
      <c r="AB66" s="1057"/>
      <c r="AC66" s="1057"/>
      <c r="AD66" s="1057"/>
      <c r="AE66" s="1057"/>
      <c r="AF66" s="1057"/>
      <c r="AG66" s="1057"/>
      <c r="AH66" s="1057"/>
      <c r="AI66" s="1057"/>
      <c r="AJ66" s="1057"/>
      <c r="AK66" s="1057"/>
      <c r="AL66" s="1057"/>
      <c r="AM66" s="1057"/>
      <c r="AN66" s="1057"/>
      <c r="AO66" s="1057"/>
      <c r="AP66" s="1057"/>
      <c r="AQ66" s="1057"/>
      <c r="AR66" s="1057"/>
      <c r="AS66" s="1057"/>
      <c r="AT66" s="1057"/>
      <c r="AU66" s="1057"/>
      <c r="AV66" s="1057"/>
      <c r="AW66" s="1057"/>
      <c r="AX66" s="1057"/>
      <c r="AY66" s="1057"/>
      <c r="AZ66" s="1057"/>
      <c r="BA66" s="1057"/>
      <c r="BB66" s="1057"/>
      <c r="BC66" s="1057"/>
      <c r="BD66" s="1057"/>
      <c r="BE66" s="1057"/>
      <c r="BF66" s="1057"/>
      <c r="BG66" s="1057"/>
      <c r="BH66" s="1057"/>
      <c r="BI66" s="1057"/>
      <c r="BJ66" s="1057"/>
      <c r="BK66" s="1057"/>
      <c r="BL66" s="1057"/>
      <c r="BM66" s="1057"/>
      <c r="BN66" s="1057"/>
      <c r="BO66" s="1057"/>
      <c r="BP66" s="1057"/>
      <c r="BQ66" s="1057"/>
      <c r="BR66" s="1057"/>
      <c r="BS66" s="1057"/>
      <c r="BT66" s="1057"/>
      <c r="BU66" s="1057"/>
      <c r="BV66" s="1057"/>
      <c r="BW66" s="1057"/>
      <c r="BX66" s="1057"/>
      <c r="BY66" s="1057"/>
      <c r="BZ66" s="1057"/>
      <c r="CA66" s="1057"/>
      <c r="CB66" s="1057"/>
      <c r="CC66" s="1057"/>
      <c r="CD66" s="1057"/>
      <c r="CE66" s="1057"/>
      <c r="CF66" s="1057"/>
      <c r="CG66" s="1057"/>
      <c r="CH66" s="1057"/>
      <c r="CI66" s="1057"/>
      <c r="CJ66" s="1057"/>
      <c r="CK66" s="1057"/>
      <c r="CL66" s="1057"/>
      <c r="CM66" s="1057"/>
      <c r="CN66" s="1057"/>
      <c r="CO66" s="1057"/>
      <c r="CP66" s="1057"/>
      <c r="CQ66" s="1057"/>
      <c r="CR66" s="1057"/>
      <c r="CS66" s="1057"/>
      <c r="CT66" s="1057"/>
      <c r="CU66" s="1057"/>
      <c r="CV66" s="1057"/>
      <c r="CW66" s="1057"/>
      <c r="CX66" s="1057"/>
      <c r="CY66" s="1057"/>
      <c r="CZ66" s="1057"/>
      <c r="DA66" s="1057"/>
      <c r="DB66" s="1057"/>
      <c r="DC66" s="1057"/>
      <c r="DD66" s="1057"/>
      <c r="DE66" s="1057"/>
      <c r="DF66" s="1057"/>
      <c r="DG66" s="1057"/>
      <c r="DH66" s="1057"/>
      <c r="DI66" s="1057"/>
      <c r="DJ66" s="1057"/>
      <c r="DK66" s="1057"/>
      <c r="DL66" s="1057"/>
      <c r="DM66" s="1057"/>
      <c r="DN66" s="1057"/>
      <c r="DO66" s="1057"/>
      <c r="DP66" s="1057"/>
      <c r="DQ66" s="1057"/>
      <c r="DR66" s="1057"/>
      <c r="DS66" s="1057"/>
      <c r="DT66" s="1057"/>
      <c r="DU66" s="1057"/>
      <c r="DV66" s="1057"/>
      <c r="DW66" s="1057"/>
      <c r="DX66" s="1057"/>
      <c r="DY66" s="1057"/>
      <c r="DZ66" s="1057"/>
      <c r="EA66" s="1057"/>
      <c r="EB66" s="1057"/>
      <c r="EC66" s="1057"/>
      <c r="ED66" s="1057"/>
      <c r="EE66" s="1057"/>
      <c r="EF66" s="1057"/>
      <c r="EG66" s="1057"/>
      <c r="EH66" s="1057"/>
      <c r="EI66" s="1057"/>
      <c r="EJ66" s="1057"/>
      <c r="EK66" s="1057"/>
      <c r="EL66" s="1057"/>
      <c r="EM66" s="1057"/>
      <c r="EN66" s="1057"/>
      <c r="EO66" s="1057"/>
      <c r="EP66" s="1057"/>
      <c r="EQ66" s="1057"/>
      <c r="ER66" s="1057"/>
      <c r="ES66" s="1026"/>
      <c r="ET66" s="1026"/>
      <c r="EU66" s="1026"/>
      <c r="EV66" s="1026"/>
      <c r="EW66" s="1026"/>
      <c r="EX66" s="1026"/>
      <c r="EY66" s="1026"/>
      <c r="EZ66" s="1026"/>
    </row>
    <row r="67" spans="1:156" s="11" customFormat="1" ht="16.5" customHeight="1" x14ac:dyDescent="0.2">
      <c r="A67" s="8" t="s">
        <v>166</v>
      </c>
      <c r="B67" s="862" t="s">
        <v>167</v>
      </c>
      <c r="C67" s="863" t="s">
        <v>168</v>
      </c>
      <c r="D67" s="915"/>
      <c r="E67" s="915"/>
      <c r="F67" s="916"/>
      <c r="G67" s="1044"/>
      <c r="H67" s="1066"/>
      <c r="I67" s="1073"/>
      <c r="J67" s="1068"/>
      <c r="K67" s="1056"/>
      <c r="L67" s="1056"/>
      <c r="M67" s="1056"/>
      <c r="N67" s="1056"/>
      <c r="O67" s="1056"/>
      <c r="P67" s="1056"/>
      <c r="Q67" s="1057"/>
      <c r="R67" s="1057"/>
      <c r="S67" s="1057"/>
      <c r="T67" s="1057"/>
      <c r="U67" s="1057"/>
      <c r="V67" s="1057"/>
      <c r="W67" s="1057"/>
      <c r="X67" s="1057"/>
      <c r="Y67" s="1057"/>
      <c r="Z67" s="1057"/>
      <c r="AA67" s="1057"/>
      <c r="AB67" s="1057"/>
      <c r="AC67" s="1057"/>
      <c r="AD67" s="1057"/>
      <c r="AE67" s="1057"/>
      <c r="AF67" s="1057"/>
      <c r="AG67" s="1057"/>
      <c r="AH67" s="1057"/>
      <c r="AI67" s="1057"/>
      <c r="AJ67" s="1057"/>
      <c r="AK67" s="1057"/>
      <c r="AL67" s="1057"/>
      <c r="AM67" s="1057"/>
      <c r="AN67" s="1057"/>
      <c r="AO67" s="1057"/>
      <c r="AP67" s="1057"/>
      <c r="AQ67" s="1057"/>
      <c r="AR67" s="1057"/>
      <c r="AS67" s="1057"/>
      <c r="AT67" s="1057"/>
      <c r="AU67" s="1057"/>
      <c r="AV67" s="1057"/>
      <c r="AW67" s="1057"/>
      <c r="AX67" s="1057"/>
      <c r="AY67" s="1057"/>
      <c r="AZ67" s="1057"/>
      <c r="BA67" s="1057"/>
      <c r="BB67" s="1057"/>
      <c r="BC67" s="1057"/>
      <c r="BD67" s="1057"/>
      <c r="BE67" s="1057"/>
      <c r="BF67" s="1057"/>
      <c r="BG67" s="1057"/>
      <c r="BH67" s="1057"/>
      <c r="BI67" s="1057"/>
      <c r="BJ67" s="1057"/>
      <c r="BK67" s="1057"/>
      <c r="BL67" s="1057"/>
      <c r="BM67" s="1057"/>
      <c r="BN67" s="1057"/>
      <c r="BO67" s="1057"/>
      <c r="BP67" s="1057"/>
      <c r="BQ67" s="1057"/>
      <c r="BR67" s="1057"/>
      <c r="BS67" s="1057"/>
      <c r="BT67" s="1057"/>
      <c r="BU67" s="1057"/>
      <c r="BV67" s="1057"/>
      <c r="BW67" s="1057"/>
      <c r="BX67" s="1057"/>
      <c r="BY67" s="1057"/>
      <c r="BZ67" s="1057"/>
      <c r="CA67" s="1057"/>
      <c r="CB67" s="1057"/>
      <c r="CC67" s="1057"/>
      <c r="CD67" s="1057"/>
      <c r="CE67" s="1057"/>
      <c r="CF67" s="1057"/>
      <c r="CG67" s="1057"/>
      <c r="CH67" s="1057"/>
      <c r="CI67" s="1057"/>
      <c r="CJ67" s="1057"/>
      <c r="CK67" s="1057"/>
      <c r="CL67" s="1057"/>
      <c r="CM67" s="1057"/>
      <c r="CN67" s="1057"/>
      <c r="CO67" s="1057"/>
      <c r="CP67" s="1057"/>
      <c r="CQ67" s="1057"/>
      <c r="CR67" s="1057"/>
      <c r="CS67" s="1057"/>
      <c r="CT67" s="1057"/>
      <c r="CU67" s="1057"/>
      <c r="CV67" s="1057"/>
      <c r="CW67" s="1057"/>
      <c r="CX67" s="1057"/>
      <c r="CY67" s="1057"/>
      <c r="CZ67" s="1057"/>
      <c r="DA67" s="1057"/>
      <c r="DB67" s="1057"/>
      <c r="DC67" s="1057"/>
      <c r="DD67" s="1057"/>
      <c r="DE67" s="1057"/>
      <c r="DF67" s="1057"/>
      <c r="DG67" s="1057"/>
      <c r="DH67" s="1057"/>
      <c r="DI67" s="1057"/>
      <c r="DJ67" s="1057"/>
      <c r="DK67" s="1057"/>
      <c r="DL67" s="1057"/>
      <c r="DM67" s="1057"/>
      <c r="DN67" s="1057"/>
      <c r="DO67" s="1057"/>
      <c r="DP67" s="1057"/>
      <c r="DQ67" s="1057"/>
      <c r="DR67" s="1057"/>
      <c r="DS67" s="1057"/>
      <c r="DT67" s="1057"/>
      <c r="DU67" s="1057"/>
      <c r="DV67" s="1057"/>
      <c r="DW67" s="1057"/>
      <c r="DX67" s="1057"/>
      <c r="DY67" s="1057"/>
      <c r="DZ67" s="1057"/>
      <c r="EA67" s="1057"/>
      <c r="EB67" s="1057"/>
      <c r="EC67" s="1057"/>
      <c r="ED67" s="1057"/>
      <c r="EE67" s="1057"/>
      <c r="EF67" s="1057"/>
      <c r="EG67" s="1057"/>
      <c r="EH67" s="1057"/>
      <c r="EI67" s="1057"/>
      <c r="EJ67" s="1057"/>
      <c r="EK67" s="1057"/>
      <c r="EL67" s="1057"/>
      <c r="EM67" s="1057"/>
      <c r="EN67" s="1057"/>
      <c r="EO67" s="1057"/>
      <c r="EP67" s="1057"/>
      <c r="EQ67" s="1057"/>
      <c r="ER67" s="1057"/>
      <c r="ES67" s="1026"/>
      <c r="ET67" s="1026"/>
      <c r="EU67" s="1026"/>
      <c r="EV67" s="1026"/>
      <c r="EW67" s="1026"/>
      <c r="EX67" s="1026"/>
      <c r="EY67" s="1026"/>
      <c r="EZ67" s="1026"/>
    </row>
    <row r="68" spans="1:156" s="11" customFormat="1" ht="14.25" customHeight="1" x14ac:dyDescent="0.2">
      <c r="A68" s="20" t="s">
        <v>169</v>
      </c>
      <c r="B68" s="904" t="s">
        <v>170</v>
      </c>
      <c r="C68" s="875" t="s">
        <v>171</v>
      </c>
      <c r="D68" s="913"/>
      <c r="E68" s="913"/>
      <c r="F68" s="917"/>
      <c r="G68" s="1044"/>
      <c r="H68" s="1066"/>
      <c r="I68" s="1073"/>
      <c r="J68" s="1068"/>
      <c r="K68" s="1056"/>
      <c r="L68" s="1056"/>
      <c r="M68" s="1056"/>
      <c r="N68" s="1056"/>
      <c r="O68" s="1056"/>
      <c r="P68" s="1056"/>
      <c r="Q68" s="1057"/>
      <c r="R68" s="1057"/>
      <c r="S68" s="1057"/>
      <c r="T68" s="1057"/>
      <c r="U68" s="1057"/>
      <c r="V68" s="1057"/>
      <c r="W68" s="1057"/>
      <c r="X68" s="1057"/>
      <c r="Y68" s="1057"/>
      <c r="Z68" s="1057"/>
      <c r="AA68" s="1057"/>
      <c r="AB68" s="1057"/>
      <c r="AC68" s="1057"/>
      <c r="AD68" s="1057"/>
      <c r="AE68" s="1057"/>
      <c r="AF68" s="1057"/>
      <c r="AG68" s="1057"/>
      <c r="AH68" s="1057"/>
      <c r="AI68" s="1057"/>
      <c r="AJ68" s="1057"/>
      <c r="AK68" s="1057"/>
      <c r="AL68" s="1057"/>
      <c r="AM68" s="1057"/>
      <c r="AN68" s="1057"/>
      <c r="AO68" s="1057"/>
      <c r="AP68" s="1057"/>
      <c r="AQ68" s="1057"/>
      <c r="AR68" s="1057"/>
      <c r="AS68" s="1057"/>
      <c r="AT68" s="1057"/>
      <c r="AU68" s="1057"/>
      <c r="AV68" s="1057"/>
      <c r="AW68" s="1057"/>
      <c r="AX68" s="1057"/>
      <c r="AY68" s="1057"/>
      <c r="AZ68" s="1057"/>
      <c r="BA68" s="1057"/>
      <c r="BB68" s="1057"/>
      <c r="BC68" s="1057"/>
      <c r="BD68" s="1057"/>
      <c r="BE68" s="1057"/>
      <c r="BF68" s="1057"/>
      <c r="BG68" s="1057"/>
      <c r="BH68" s="1057"/>
      <c r="BI68" s="1057"/>
      <c r="BJ68" s="1057"/>
      <c r="BK68" s="1057"/>
      <c r="BL68" s="1057"/>
      <c r="BM68" s="1057"/>
      <c r="BN68" s="1057"/>
      <c r="BO68" s="1057"/>
      <c r="BP68" s="1057"/>
      <c r="BQ68" s="1057"/>
      <c r="BR68" s="1057"/>
      <c r="BS68" s="1057"/>
      <c r="BT68" s="1057"/>
      <c r="BU68" s="1057"/>
      <c r="BV68" s="1057"/>
      <c r="BW68" s="1057"/>
      <c r="BX68" s="1057"/>
      <c r="BY68" s="1057"/>
      <c r="BZ68" s="1057"/>
      <c r="CA68" s="1057"/>
      <c r="CB68" s="1057"/>
      <c r="CC68" s="1057"/>
      <c r="CD68" s="1057"/>
      <c r="CE68" s="1057"/>
      <c r="CF68" s="1057"/>
      <c r="CG68" s="1057"/>
      <c r="CH68" s="1057"/>
      <c r="CI68" s="1057"/>
      <c r="CJ68" s="1057"/>
      <c r="CK68" s="1057"/>
      <c r="CL68" s="1057"/>
      <c r="CM68" s="1057"/>
      <c r="CN68" s="1057"/>
      <c r="CO68" s="1057"/>
      <c r="CP68" s="1057"/>
      <c r="CQ68" s="1057"/>
      <c r="CR68" s="1057"/>
      <c r="CS68" s="1057"/>
      <c r="CT68" s="1057"/>
      <c r="CU68" s="1057"/>
      <c r="CV68" s="1057"/>
      <c r="CW68" s="1057"/>
      <c r="CX68" s="1057"/>
      <c r="CY68" s="1057"/>
      <c r="CZ68" s="1057"/>
      <c r="DA68" s="1057"/>
      <c r="DB68" s="1057"/>
      <c r="DC68" s="1057"/>
      <c r="DD68" s="1057"/>
      <c r="DE68" s="1057"/>
      <c r="DF68" s="1057"/>
      <c r="DG68" s="1057"/>
      <c r="DH68" s="1057"/>
      <c r="DI68" s="1057"/>
      <c r="DJ68" s="1057"/>
      <c r="DK68" s="1057"/>
      <c r="DL68" s="1057"/>
      <c r="DM68" s="1057"/>
      <c r="DN68" s="1057"/>
      <c r="DO68" s="1057"/>
      <c r="DP68" s="1057"/>
      <c r="DQ68" s="1057"/>
      <c r="DR68" s="1057"/>
      <c r="DS68" s="1057"/>
      <c r="DT68" s="1057"/>
      <c r="DU68" s="1057"/>
      <c r="DV68" s="1057"/>
      <c r="DW68" s="1057"/>
      <c r="DX68" s="1057"/>
      <c r="DY68" s="1057"/>
      <c r="DZ68" s="1057"/>
      <c r="EA68" s="1057"/>
      <c r="EB68" s="1057"/>
      <c r="EC68" s="1057"/>
      <c r="ED68" s="1057"/>
      <c r="EE68" s="1057"/>
      <c r="EF68" s="1057"/>
      <c r="EG68" s="1057"/>
      <c r="EH68" s="1057"/>
      <c r="EI68" s="1057"/>
      <c r="EJ68" s="1057"/>
      <c r="EK68" s="1057"/>
      <c r="EL68" s="1057"/>
      <c r="EM68" s="1057"/>
      <c r="EN68" s="1057"/>
      <c r="EO68" s="1057"/>
      <c r="EP68" s="1057"/>
      <c r="EQ68" s="1057"/>
      <c r="ER68" s="1057"/>
      <c r="ES68" s="1026"/>
      <c r="ET68" s="1026"/>
      <c r="EU68" s="1026"/>
      <c r="EV68" s="1026"/>
      <c r="EW68" s="1026"/>
      <c r="EX68" s="1026"/>
      <c r="EY68" s="1026"/>
      <c r="EZ68" s="1026"/>
    </row>
    <row r="69" spans="1:156" s="11" customFormat="1" ht="15.75" customHeight="1" x14ac:dyDescent="0.2">
      <c r="A69" s="20" t="s">
        <v>172</v>
      </c>
      <c r="B69" s="918" t="s">
        <v>173</v>
      </c>
      <c r="C69" s="919" t="s">
        <v>174</v>
      </c>
      <c r="D69" s="920">
        <f t="shared" ref="D69:E69" si="10">SUM(D67:D68)</f>
        <v>0</v>
      </c>
      <c r="E69" s="920">
        <f t="shared" si="10"/>
        <v>0</v>
      </c>
      <c r="F69" s="921">
        <f>SUM(F67:F68)</f>
        <v>0</v>
      </c>
      <c r="G69" s="1045"/>
      <c r="H69" s="1066"/>
      <c r="I69" s="1045"/>
      <c r="J69" s="1068"/>
      <c r="K69" s="1056"/>
      <c r="L69" s="1056"/>
      <c r="M69" s="1056"/>
      <c r="N69" s="1056"/>
      <c r="O69" s="1056"/>
      <c r="P69" s="1056"/>
      <c r="Q69" s="1057"/>
      <c r="R69" s="1057"/>
      <c r="S69" s="1057"/>
      <c r="T69" s="1057"/>
      <c r="U69" s="1057"/>
      <c r="V69" s="1057"/>
      <c r="W69" s="1057"/>
      <c r="X69" s="1057"/>
      <c r="Y69" s="1057"/>
      <c r="Z69" s="1057"/>
      <c r="AA69" s="1057"/>
      <c r="AB69" s="1057"/>
      <c r="AC69" s="1057"/>
      <c r="AD69" s="1057"/>
      <c r="AE69" s="1057"/>
      <c r="AF69" s="1057"/>
      <c r="AG69" s="1057"/>
      <c r="AH69" s="1057"/>
      <c r="AI69" s="1057"/>
      <c r="AJ69" s="1057"/>
      <c r="AK69" s="1057"/>
      <c r="AL69" s="1057"/>
      <c r="AM69" s="1057"/>
      <c r="AN69" s="1057"/>
      <c r="AO69" s="1057"/>
      <c r="AP69" s="1057"/>
      <c r="AQ69" s="1057"/>
      <c r="AR69" s="1057"/>
      <c r="AS69" s="1057"/>
      <c r="AT69" s="1057"/>
      <c r="AU69" s="1057"/>
      <c r="AV69" s="1057"/>
      <c r="AW69" s="1057"/>
      <c r="AX69" s="1057"/>
      <c r="AY69" s="1057"/>
      <c r="AZ69" s="1057"/>
      <c r="BA69" s="1057"/>
      <c r="BB69" s="1057"/>
      <c r="BC69" s="1057"/>
      <c r="BD69" s="1057"/>
      <c r="BE69" s="1057"/>
      <c r="BF69" s="1057"/>
      <c r="BG69" s="1057"/>
      <c r="BH69" s="1057"/>
      <c r="BI69" s="1057"/>
      <c r="BJ69" s="1057"/>
      <c r="BK69" s="1057"/>
      <c r="BL69" s="1057"/>
      <c r="BM69" s="1057"/>
      <c r="BN69" s="1057"/>
      <c r="BO69" s="1057"/>
      <c r="BP69" s="1057"/>
      <c r="BQ69" s="1057"/>
      <c r="BR69" s="1057"/>
      <c r="BS69" s="1057"/>
      <c r="BT69" s="1057"/>
      <c r="BU69" s="1057"/>
      <c r="BV69" s="1057"/>
      <c r="BW69" s="1057"/>
      <c r="BX69" s="1057"/>
      <c r="BY69" s="1057"/>
      <c r="BZ69" s="1057"/>
      <c r="CA69" s="1057"/>
      <c r="CB69" s="1057"/>
      <c r="CC69" s="1057"/>
      <c r="CD69" s="1057"/>
      <c r="CE69" s="1057"/>
      <c r="CF69" s="1057"/>
      <c r="CG69" s="1057"/>
      <c r="CH69" s="1057"/>
      <c r="CI69" s="1057"/>
      <c r="CJ69" s="1057"/>
      <c r="CK69" s="1057"/>
      <c r="CL69" s="1057"/>
      <c r="CM69" s="1057"/>
      <c r="CN69" s="1057"/>
      <c r="CO69" s="1057"/>
      <c r="CP69" s="1057"/>
      <c r="CQ69" s="1057"/>
      <c r="CR69" s="1057"/>
      <c r="CS69" s="1057"/>
      <c r="CT69" s="1057"/>
      <c r="CU69" s="1057"/>
      <c r="CV69" s="1057"/>
      <c r="CW69" s="1057"/>
      <c r="CX69" s="1057"/>
      <c r="CY69" s="1057"/>
      <c r="CZ69" s="1057"/>
      <c r="DA69" s="1057"/>
      <c r="DB69" s="1057"/>
      <c r="DC69" s="1057"/>
      <c r="DD69" s="1057"/>
      <c r="DE69" s="1057"/>
      <c r="DF69" s="1057"/>
      <c r="DG69" s="1057"/>
      <c r="DH69" s="1057"/>
      <c r="DI69" s="1057"/>
      <c r="DJ69" s="1057"/>
      <c r="DK69" s="1057"/>
      <c r="DL69" s="1057"/>
      <c r="DM69" s="1057"/>
      <c r="DN69" s="1057"/>
      <c r="DO69" s="1057"/>
      <c r="DP69" s="1057"/>
      <c r="DQ69" s="1057"/>
      <c r="DR69" s="1057"/>
      <c r="DS69" s="1057"/>
      <c r="DT69" s="1057"/>
      <c r="DU69" s="1057"/>
      <c r="DV69" s="1057"/>
      <c r="DW69" s="1057"/>
      <c r="DX69" s="1057"/>
      <c r="DY69" s="1057"/>
      <c r="DZ69" s="1057"/>
      <c r="EA69" s="1057"/>
      <c r="EB69" s="1057"/>
      <c r="EC69" s="1057"/>
      <c r="ED69" s="1057"/>
      <c r="EE69" s="1057"/>
      <c r="EF69" s="1057"/>
      <c r="EG69" s="1057"/>
      <c r="EH69" s="1057"/>
      <c r="EI69" s="1057"/>
      <c r="EJ69" s="1057"/>
      <c r="EK69" s="1057"/>
      <c r="EL69" s="1057"/>
      <c r="EM69" s="1057"/>
      <c r="EN69" s="1057"/>
      <c r="EO69" s="1057"/>
      <c r="EP69" s="1057"/>
      <c r="EQ69" s="1057"/>
      <c r="ER69" s="1057"/>
      <c r="ES69" s="1026"/>
      <c r="ET69" s="1026"/>
      <c r="EU69" s="1026"/>
      <c r="EV69" s="1026"/>
      <c r="EW69" s="1026"/>
      <c r="EX69" s="1026"/>
      <c r="EY69" s="1026"/>
      <c r="EZ69" s="1026"/>
    </row>
    <row r="70" spans="1:156" s="11" customFormat="1" ht="25.5" customHeight="1" x14ac:dyDescent="0.2">
      <c r="A70" s="29" t="s">
        <v>175</v>
      </c>
      <c r="B70" s="48" t="s">
        <v>176</v>
      </c>
      <c r="C70" s="59" t="s">
        <v>177</v>
      </c>
      <c r="D70" s="355">
        <f t="shared" ref="D70" si="11">SUM(D22+D31+D45+D57+D63+D66+D69)</f>
        <v>563618474</v>
      </c>
      <c r="E70" s="355">
        <f>SUM(E22+E31+E45+E57+E63+E66+E69)</f>
        <v>739083184</v>
      </c>
      <c r="F70" s="356">
        <f>SUM(F22+F31+F45+F57+F63+F66+F69)</f>
        <v>613509615</v>
      </c>
      <c r="G70" s="951"/>
      <c r="H70" s="1066"/>
      <c r="I70" s="951"/>
      <c r="J70" s="1068"/>
      <c r="K70" s="1056"/>
      <c r="L70" s="1056"/>
      <c r="M70" s="1056"/>
      <c r="N70" s="1056"/>
      <c r="O70" s="1056"/>
      <c r="P70" s="1056"/>
      <c r="Q70" s="1057"/>
      <c r="R70" s="1057"/>
      <c r="S70" s="1057"/>
      <c r="T70" s="1057"/>
      <c r="U70" s="1057"/>
      <c r="V70" s="1057"/>
      <c r="W70" s="1057"/>
      <c r="X70" s="1057"/>
      <c r="Y70" s="1057"/>
      <c r="Z70" s="1057"/>
      <c r="AA70" s="1057"/>
      <c r="AB70" s="1057"/>
      <c r="AC70" s="1057"/>
      <c r="AD70" s="1057"/>
      <c r="AE70" s="1057"/>
      <c r="AF70" s="1057"/>
      <c r="AG70" s="1057"/>
      <c r="AH70" s="1057"/>
      <c r="AI70" s="1057"/>
      <c r="AJ70" s="1057"/>
      <c r="AK70" s="1057"/>
      <c r="AL70" s="1057"/>
      <c r="AM70" s="1057"/>
      <c r="AN70" s="1057"/>
      <c r="AO70" s="1057"/>
      <c r="AP70" s="1057"/>
      <c r="AQ70" s="1057"/>
      <c r="AR70" s="1057"/>
      <c r="AS70" s="1057"/>
      <c r="AT70" s="1057"/>
      <c r="AU70" s="1057"/>
      <c r="AV70" s="1057"/>
      <c r="AW70" s="1057"/>
      <c r="AX70" s="1057"/>
      <c r="AY70" s="1057"/>
      <c r="AZ70" s="1057"/>
      <c r="BA70" s="1057"/>
      <c r="BB70" s="1057"/>
      <c r="BC70" s="1057"/>
      <c r="BD70" s="1057"/>
      <c r="BE70" s="1057"/>
      <c r="BF70" s="1057"/>
      <c r="BG70" s="1057"/>
      <c r="BH70" s="1057"/>
      <c r="BI70" s="1057"/>
      <c r="BJ70" s="1057"/>
      <c r="BK70" s="1057"/>
      <c r="BL70" s="1057"/>
      <c r="BM70" s="1057"/>
      <c r="BN70" s="1057"/>
      <c r="BO70" s="1057"/>
      <c r="BP70" s="1057"/>
      <c r="BQ70" s="1057"/>
      <c r="BR70" s="1057"/>
      <c r="BS70" s="1057"/>
      <c r="BT70" s="1057"/>
      <c r="BU70" s="1057"/>
      <c r="BV70" s="1057"/>
      <c r="BW70" s="1057"/>
      <c r="BX70" s="1057"/>
      <c r="BY70" s="1057"/>
      <c r="BZ70" s="1057"/>
      <c r="CA70" s="1057"/>
      <c r="CB70" s="1057"/>
      <c r="CC70" s="1057"/>
      <c r="CD70" s="1057"/>
      <c r="CE70" s="1057"/>
      <c r="CF70" s="1057"/>
      <c r="CG70" s="1057"/>
      <c r="CH70" s="1057"/>
      <c r="CI70" s="1057"/>
      <c r="CJ70" s="1057"/>
      <c r="CK70" s="1057"/>
      <c r="CL70" s="1057"/>
      <c r="CM70" s="1057"/>
      <c r="CN70" s="1057"/>
      <c r="CO70" s="1057"/>
      <c r="CP70" s="1057"/>
      <c r="CQ70" s="1057"/>
      <c r="CR70" s="1057"/>
      <c r="CS70" s="1057"/>
      <c r="CT70" s="1057"/>
      <c r="CU70" s="1057"/>
      <c r="CV70" s="1057"/>
      <c r="CW70" s="1057"/>
      <c r="CX70" s="1057"/>
      <c r="CY70" s="1057"/>
      <c r="CZ70" s="1057"/>
      <c r="DA70" s="1057"/>
      <c r="DB70" s="1057"/>
      <c r="DC70" s="1057"/>
      <c r="DD70" s="1057"/>
      <c r="DE70" s="1057"/>
      <c r="DF70" s="1057"/>
      <c r="DG70" s="1057"/>
      <c r="DH70" s="1057"/>
      <c r="DI70" s="1057"/>
      <c r="DJ70" s="1057"/>
      <c r="DK70" s="1057"/>
      <c r="DL70" s="1057"/>
      <c r="DM70" s="1057"/>
      <c r="DN70" s="1057"/>
      <c r="DO70" s="1057"/>
      <c r="DP70" s="1057"/>
      <c r="DQ70" s="1057"/>
      <c r="DR70" s="1057"/>
      <c r="DS70" s="1057"/>
      <c r="DT70" s="1057"/>
      <c r="DU70" s="1057"/>
      <c r="DV70" s="1057"/>
      <c r="DW70" s="1057"/>
      <c r="DX70" s="1057"/>
      <c r="DY70" s="1057"/>
      <c r="DZ70" s="1057"/>
      <c r="EA70" s="1057"/>
      <c r="EB70" s="1057"/>
      <c r="EC70" s="1057"/>
      <c r="ED70" s="1057"/>
      <c r="EE70" s="1057"/>
      <c r="EF70" s="1057"/>
      <c r="EG70" s="1057"/>
      <c r="EH70" s="1057"/>
      <c r="EI70" s="1057"/>
      <c r="EJ70" s="1057"/>
      <c r="EK70" s="1057"/>
      <c r="EL70" s="1057"/>
      <c r="EM70" s="1057"/>
      <c r="EN70" s="1057"/>
      <c r="EO70" s="1057"/>
      <c r="EP70" s="1057"/>
      <c r="EQ70" s="1057"/>
      <c r="ER70" s="1057"/>
      <c r="ES70" s="1026"/>
      <c r="ET70" s="1026"/>
      <c r="EU70" s="1026"/>
      <c r="EV70" s="1026"/>
      <c r="EW70" s="1026"/>
      <c r="EX70" s="1026"/>
      <c r="EY70" s="1026"/>
      <c r="EZ70" s="1026"/>
    </row>
    <row r="71" spans="1:156" s="11" customFormat="1" ht="14.25" customHeight="1" x14ac:dyDescent="0.2">
      <c r="A71" s="8" t="s">
        <v>178</v>
      </c>
      <c r="B71" s="862" t="s">
        <v>725</v>
      </c>
      <c r="C71" s="863" t="s">
        <v>726</v>
      </c>
      <c r="D71" s="859">
        <v>5605355</v>
      </c>
      <c r="E71" s="859">
        <v>5605355</v>
      </c>
      <c r="F71" s="393"/>
      <c r="G71" s="1046"/>
      <c r="H71" s="1066"/>
      <c r="I71" s="1067"/>
      <c r="J71" s="1068"/>
      <c r="K71" s="1056"/>
      <c r="L71" s="1056"/>
      <c r="M71" s="1056"/>
      <c r="N71" s="1056"/>
      <c r="O71" s="1056"/>
      <c r="P71" s="1056"/>
      <c r="Q71" s="1057"/>
      <c r="R71" s="1057"/>
      <c r="S71" s="1057"/>
      <c r="T71" s="1057"/>
      <c r="U71" s="1057"/>
      <c r="V71" s="1057"/>
      <c r="W71" s="1057"/>
      <c r="X71" s="1057"/>
      <c r="Y71" s="1057"/>
      <c r="Z71" s="1057"/>
      <c r="AA71" s="1057"/>
      <c r="AB71" s="1057"/>
      <c r="AC71" s="1057"/>
      <c r="AD71" s="1057"/>
      <c r="AE71" s="1057"/>
      <c r="AF71" s="1057"/>
      <c r="AG71" s="1057"/>
      <c r="AH71" s="1057"/>
      <c r="AI71" s="1057"/>
      <c r="AJ71" s="1057"/>
      <c r="AK71" s="1057"/>
      <c r="AL71" s="1057"/>
      <c r="AM71" s="1057"/>
      <c r="AN71" s="1057"/>
      <c r="AO71" s="1057"/>
      <c r="AP71" s="1057"/>
      <c r="AQ71" s="1057"/>
      <c r="AR71" s="1057"/>
      <c r="AS71" s="1057"/>
      <c r="AT71" s="1057"/>
      <c r="AU71" s="1057"/>
      <c r="AV71" s="1057"/>
      <c r="AW71" s="1057"/>
      <c r="AX71" s="1057"/>
      <c r="AY71" s="1057"/>
      <c r="AZ71" s="1057"/>
      <c r="BA71" s="1057"/>
      <c r="BB71" s="1057"/>
      <c r="BC71" s="1057"/>
      <c r="BD71" s="1057"/>
      <c r="BE71" s="1057"/>
      <c r="BF71" s="1057"/>
      <c r="BG71" s="1057"/>
      <c r="BH71" s="1057"/>
      <c r="BI71" s="1057"/>
      <c r="BJ71" s="1057"/>
      <c r="BK71" s="1057"/>
      <c r="BL71" s="1057"/>
      <c r="BM71" s="1057"/>
      <c r="BN71" s="1057"/>
      <c r="BO71" s="1057"/>
      <c r="BP71" s="1057"/>
      <c r="BQ71" s="1057"/>
      <c r="BR71" s="1057"/>
      <c r="BS71" s="1057"/>
      <c r="BT71" s="1057"/>
      <c r="BU71" s="1057"/>
      <c r="BV71" s="1057"/>
      <c r="BW71" s="1057"/>
      <c r="BX71" s="1057"/>
      <c r="BY71" s="1057"/>
      <c r="BZ71" s="1057"/>
      <c r="CA71" s="1057"/>
      <c r="CB71" s="1057"/>
      <c r="CC71" s="1057"/>
      <c r="CD71" s="1057"/>
      <c r="CE71" s="1057"/>
      <c r="CF71" s="1057"/>
      <c r="CG71" s="1057"/>
      <c r="CH71" s="1057"/>
      <c r="CI71" s="1057"/>
      <c r="CJ71" s="1057"/>
      <c r="CK71" s="1057"/>
      <c r="CL71" s="1057"/>
      <c r="CM71" s="1057"/>
      <c r="CN71" s="1057"/>
      <c r="CO71" s="1057"/>
      <c r="CP71" s="1057"/>
      <c r="CQ71" s="1057"/>
      <c r="CR71" s="1057"/>
      <c r="CS71" s="1057"/>
      <c r="CT71" s="1057"/>
      <c r="CU71" s="1057"/>
      <c r="CV71" s="1057"/>
      <c r="CW71" s="1057"/>
      <c r="CX71" s="1057"/>
      <c r="CY71" s="1057"/>
      <c r="CZ71" s="1057"/>
      <c r="DA71" s="1057"/>
      <c r="DB71" s="1057"/>
      <c r="DC71" s="1057"/>
      <c r="DD71" s="1057"/>
      <c r="DE71" s="1057"/>
      <c r="DF71" s="1057"/>
      <c r="DG71" s="1057"/>
      <c r="DH71" s="1057"/>
      <c r="DI71" s="1057"/>
      <c r="DJ71" s="1057"/>
      <c r="DK71" s="1057"/>
      <c r="DL71" s="1057"/>
      <c r="DM71" s="1057"/>
      <c r="DN71" s="1057"/>
      <c r="DO71" s="1057"/>
      <c r="DP71" s="1057"/>
      <c r="DQ71" s="1057"/>
      <c r="DR71" s="1057"/>
      <c r="DS71" s="1057"/>
      <c r="DT71" s="1057"/>
      <c r="DU71" s="1057"/>
      <c r="DV71" s="1057"/>
      <c r="DW71" s="1057"/>
      <c r="DX71" s="1057"/>
      <c r="DY71" s="1057"/>
      <c r="DZ71" s="1057"/>
      <c r="EA71" s="1057"/>
      <c r="EB71" s="1057"/>
      <c r="EC71" s="1057"/>
      <c r="ED71" s="1057"/>
      <c r="EE71" s="1057"/>
      <c r="EF71" s="1057"/>
      <c r="EG71" s="1057"/>
      <c r="EH71" s="1057"/>
      <c r="EI71" s="1057"/>
      <c r="EJ71" s="1057"/>
      <c r="EK71" s="1057"/>
      <c r="EL71" s="1057"/>
      <c r="EM71" s="1057"/>
      <c r="EN71" s="1057"/>
      <c r="EO71" s="1057"/>
      <c r="EP71" s="1057"/>
      <c r="EQ71" s="1057"/>
      <c r="ER71" s="1057"/>
      <c r="ES71" s="1026"/>
      <c r="ET71" s="1026"/>
      <c r="EU71" s="1026"/>
      <c r="EV71" s="1026"/>
      <c r="EW71" s="1026"/>
      <c r="EX71" s="1026"/>
      <c r="EY71" s="1026"/>
      <c r="EZ71" s="1026"/>
    </row>
    <row r="72" spans="1:156" s="11" customFormat="1" ht="14.25" customHeight="1" x14ac:dyDescent="0.2">
      <c r="A72" s="12" t="s">
        <v>180</v>
      </c>
      <c r="B72" s="865" t="s">
        <v>181</v>
      </c>
      <c r="C72" s="866" t="s">
        <v>182</v>
      </c>
      <c r="D72" s="922">
        <f t="shared" ref="D72:F72" si="12">SUM(D73:D74)</f>
        <v>50000000</v>
      </c>
      <c r="E72" s="366">
        <f t="shared" si="12"/>
        <v>53346850</v>
      </c>
      <c r="F72" s="923">
        <f t="shared" si="12"/>
        <v>53346850</v>
      </c>
      <c r="G72" s="1046"/>
      <c r="H72" s="1066"/>
      <c r="I72" s="1046"/>
      <c r="J72" s="1068"/>
      <c r="K72" s="1056"/>
      <c r="L72" s="1056"/>
      <c r="M72" s="1056"/>
      <c r="N72" s="1056"/>
      <c r="O72" s="1056"/>
      <c r="P72" s="1056"/>
      <c r="Q72" s="1057"/>
      <c r="R72" s="1057"/>
      <c r="S72" s="1057"/>
      <c r="T72" s="1057"/>
      <c r="U72" s="1057"/>
      <c r="V72" s="1057"/>
      <c r="W72" s="1057"/>
      <c r="X72" s="1057"/>
      <c r="Y72" s="1057"/>
      <c r="Z72" s="1057"/>
      <c r="AA72" s="1057"/>
      <c r="AB72" s="1057"/>
      <c r="AC72" s="1057"/>
      <c r="AD72" s="1057"/>
      <c r="AE72" s="1057"/>
      <c r="AF72" s="1057"/>
      <c r="AG72" s="1057"/>
      <c r="AH72" s="1057"/>
      <c r="AI72" s="1057"/>
      <c r="AJ72" s="1057"/>
      <c r="AK72" s="1057"/>
      <c r="AL72" s="1057"/>
      <c r="AM72" s="1057"/>
      <c r="AN72" s="1057"/>
      <c r="AO72" s="1057"/>
      <c r="AP72" s="1057"/>
      <c r="AQ72" s="1057"/>
      <c r="AR72" s="1057"/>
      <c r="AS72" s="1057"/>
      <c r="AT72" s="1057"/>
      <c r="AU72" s="1057"/>
      <c r="AV72" s="1057"/>
      <c r="AW72" s="1057"/>
      <c r="AX72" s="1057"/>
      <c r="AY72" s="1057"/>
      <c r="AZ72" s="1057"/>
      <c r="BA72" s="1057"/>
      <c r="BB72" s="1057"/>
      <c r="BC72" s="1057"/>
      <c r="BD72" s="1057"/>
      <c r="BE72" s="1057"/>
      <c r="BF72" s="1057"/>
      <c r="BG72" s="1057"/>
      <c r="BH72" s="1057"/>
      <c r="BI72" s="1057"/>
      <c r="BJ72" s="1057"/>
      <c r="BK72" s="1057"/>
      <c r="BL72" s="1057"/>
      <c r="BM72" s="1057"/>
      <c r="BN72" s="1057"/>
      <c r="BO72" s="1057"/>
      <c r="BP72" s="1057"/>
      <c r="BQ72" s="1057"/>
      <c r="BR72" s="1057"/>
      <c r="BS72" s="1057"/>
      <c r="BT72" s="1057"/>
      <c r="BU72" s="1057"/>
      <c r="BV72" s="1057"/>
      <c r="BW72" s="1057"/>
      <c r="BX72" s="1057"/>
      <c r="BY72" s="1057"/>
      <c r="BZ72" s="1057"/>
      <c r="CA72" s="1057"/>
      <c r="CB72" s="1057"/>
      <c r="CC72" s="1057"/>
      <c r="CD72" s="1057"/>
      <c r="CE72" s="1057"/>
      <c r="CF72" s="1057"/>
      <c r="CG72" s="1057"/>
      <c r="CH72" s="1057"/>
      <c r="CI72" s="1057"/>
      <c r="CJ72" s="1057"/>
      <c r="CK72" s="1057"/>
      <c r="CL72" s="1057"/>
      <c r="CM72" s="1057"/>
      <c r="CN72" s="1057"/>
      <c r="CO72" s="1057"/>
      <c r="CP72" s="1057"/>
      <c r="CQ72" s="1057"/>
      <c r="CR72" s="1057"/>
      <c r="CS72" s="1057"/>
      <c r="CT72" s="1057"/>
      <c r="CU72" s="1057"/>
      <c r="CV72" s="1057"/>
      <c r="CW72" s="1057"/>
      <c r="CX72" s="1057"/>
      <c r="CY72" s="1057"/>
      <c r="CZ72" s="1057"/>
      <c r="DA72" s="1057"/>
      <c r="DB72" s="1057"/>
      <c r="DC72" s="1057"/>
      <c r="DD72" s="1057"/>
      <c r="DE72" s="1057"/>
      <c r="DF72" s="1057"/>
      <c r="DG72" s="1057"/>
      <c r="DH72" s="1057"/>
      <c r="DI72" s="1057"/>
      <c r="DJ72" s="1057"/>
      <c r="DK72" s="1057"/>
      <c r="DL72" s="1057"/>
      <c r="DM72" s="1057"/>
      <c r="DN72" s="1057"/>
      <c r="DO72" s="1057"/>
      <c r="DP72" s="1057"/>
      <c r="DQ72" s="1057"/>
      <c r="DR72" s="1057"/>
      <c r="DS72" s="1057"/>
      <c r="DT72" s="1057"/>
      <c r="DU72" s="1057"/>
      <c r="DV72" s="1057"/>
      <c r="DW72" s="1057"/>
      <c r="DX72" s="1057"/>
      <c r="DY72" s="1057"/>
      <c r="DZ72" s="1057"/>
      <c r="EA72" s="1057"/>
      <c r="EB72" s="1057"/>
      <c r="EC72" s="1057"/>
      <c r="ED72" s="1057"/>
      <c r="EE72" s="1057"/>
      <c r="EF72" s="1057"/>
      <c r="EG72" s="1057"/>
      <c r="EH72" s="1057"/>
      <c r="EI72" s="1057"/>
      <c r="EJ72" s="1057"/>
      <c r="EK72" s="1057"/>
      <c r="EL72" s="1057"/>
      <c r="EM72" s="1057"/>
      <c r="EN72" s="1057"/>
      <c r="EO72" s="1057"/>
      <c r="EP72" s="1057"/>
      <c r="EQ72" s="1057"/>
      <c r="ER72" s="1057"/>
      <c r="ES72" s="1026"/>
      <c r="ET72" s="1026"/>
      <c r="EU72" s="1026"/>
      <c r="EV72" s="1026"/>
      <c r="EW72" s="1026"/>
      <c r="EX72" s="1026"/>
      <c r="EY72" s="1026"/>
      <c r="EZ72" s="1026"/>
    </row>
    <row r="73" spans="1:156" s="11" customFormat="1" ht="14.25" customHeight="1" x14ac:dyDescent="0.2">
      <c r="A73" s="12" t="s">
        <v>183</v>
      </c>
      <c r="B73" s="924" t="s">
        <v>184</v>
      </c>
      <c r="C73" s="866" t="s">
        <v>185</v>
      </c>
      <c r="D73" s="860">
        <v>50000000</v>
      </c>
      <c r="E73" s="860">
        <v>53346850</v>
      </c>
      <c r="F73" s="389">
        <v>53346850</v>
      </c>
      <c r="G73" s="1041"/>
      <c r="H73" s="1066"/>
      <c r="I73" s="1067"/>
      <c r="J73" s="1068"/>
      <c r="K73" s="1056"/>
      <c r="L73" s="1056"/>
      <c r="M73" s="1056"/>
      <c r="N73" s="1056"/>
      <c r="O73" s="1056"/>
      <c r="P73" s="1056"/>
      <c r="Q73" s="1057"/>
      <c r="R73" s="1057"/>
      <c r="S73" s="1057"/>
      <c r="T73" s="1057"/>
      <c r="U73" s="1057"/>
      <c r="V73" s="1057"/>
      <c r="W73" s="1057"/>
      <c r="X73" s="1057"/>
      <c r="Y73" s="1057"/>
      <c r="Z73" s="1057"/>
      <c r="AA73" s="1057"/>
      <c r="AB73" s="1057"/>
      <c r="AC73" s="1057"/>
      <c r="AD73" s="1057"/>
      <c r="AE73" s="1057"/>
      <c r="AF73" s="1057"/>
      <c r="AG73" s="1057"/>
      <c r="AH73" s="1057"/>
      <c r="AI73" s="1057"/>
      <c r="AJ73" s="1057"/>
      <c r="AK73" s="1057"/>
      <c r="AL73" s="1057"/>
      <c r="AM73" s="1057"/>
      <c r="AN73" s="1057"/>
      <c r="AO73" s="1057"/>
      <c r="AP73" s="1057"/>
      <c r="AQ73" s="1057"/>
      <c r="AR73" s="1057"/>
      <c r="AS73" s="1057"/>
      <c r="AT73" s="1057"/>
      <c r="AU73" s="1057"/>
      <c r="AV73" s="1057"/>
      <c r="AW73" s="1057"/>
      <c r="AX73" s="1057"/>
      <c r="AY73" s="1057"/>
      <c r="AZ73" s="1057"/>
      <c r="BA73" s="1057"/>
      <c r="BB73" s="1057"/>
      <c r="BC73" s="1057"/>
      <c r="BD73" s="1057"/>
      <c r="BE73" s="1057"/>
      <c r="BF73" s="1057"/>
      <c r="BG73" s="1057"/>
      <c r="BH73" s="1057"/>
      <c r="BI73" s="1057"/>
      <c r="BJ73" s="1057"/>
      <c r="BK73" s="1057"/>
      <c r="BL73" s="1057"/>
      <c r="BM73" s="1057"/>
      <c r="BN73" s="1057"/>
      <c r="BO73" s="1057"/>
      <c r="BP73" s="1057"/>
      <c r="BQ73" s="1057"/>
      <c r="BR73" s="1057"/>
      <c r="BS73" s="1057"/>
      <c r="BT73" s="1057"/>
      <c r="BU73" s="1057"/>
      <c r="BV73" s="1057"/>
      <c r="BW73" s="1057"/>
      <c r="BX73" s="1057"/>
      <c r="BY73" s="1057"/>
      <c r="BZ73" s="1057"/>
      <c r="CA73" s="1057"/>
      <c r="CB73" s="1057"/>
      <c r="CC73" s="1057"/>
      <c r="CD73" s="1057"/>
      <c r="CE73" s="1057"/>
      <c r="CF73" s="1057"/>
      <c r="CG73" s="1057"/>
      <c r="CH73" s="1057"/>
      <c r="CI73" s="1057"/>
      <c r="CJ73" s="1057"/>
      <c r="CK73" s="1057"/>
      <c r="CL73" s="1057"/>
      <c r="CM73" s="1057"/>
      <c r="CN73" s="1057"/>
      <c r="CO73" s="1057"/>
      <c r="CP73" s="1057"/>
      <c r="CQ73" s="1057"/>
      <c r="CR73" s="1057"/>
      <c r="CS73" s="1057"/>
      <c r="CT73" s="1057"/>
      <c r="CU73" s="1057"/>
      <c r="CV73" s="1057"/>
      <c r="CW73" s="1057"/>
      <c r="CX73" s="1057"/>
      <c r="CY73" s="1057"/>
      <c r="CZ73" s="1057"/>
      <c r="DA73" s="1057"/>
      <c r="DB73" s="1057"/>
      <c r="DC73" s="1057"/>
      <c r="DD73" s="1057"/>
      <c r="DE73" s="1057"/>
      <c r="DF73" s="1057"/>
      <c r="DG73" s="1057"/>
      <c r="DH73" s="1057"/>
      <c r="DI73" s="1057"/>
      <c r="DJ73" s="1057"/>
      <c r="DK73" s="1057"/>
      <c r="DL73" s="1057"/>
      <c r="DM73" s="1057"/>
      <c r="DN73" s="1057"/>
      <c r="DO73" s="1057"/>
      <c r="DP73" s="1057"/>
      <c r="DQ73" s="1057"/>
      <c r="DR73" s="1057"/>
      <c r="DS73" s="1057"/>
      <c r="DT73" s="1057"/>
      <c r="DU73" s="1057"/>
      <c r="DV73" s="1057"/>
      <c r="DW73" s="1057"/>
      <c r="DX73" s="1057"/>
      <c r="DY73" s="1057"/>
      <c r="DZ73" s="1057"/>
      <c r="EA73" s="1057"/>
      <c r="EB73" s="1057"/>
      <c r="EC73" s="1057"/>
      <c r="ED73" s="1057"/>
      <c r="EE73" s="1057"/>
      <c r="EF73" s="1057"/>
      <c r="EG73" s="1057"/>
      <c r="EH73" s="1057"/>
      <c r="EI73" s="1057"/>
      <c r="EJ73" s="1057"/>
      <c r="EK73" s="1057"/>
      <c r="EL73" s="1057"/>
      <c r="EM73" s="1057"/>
      <c r="EN73" s="1057"/>
      <c r="EO73" s="1057"/>
      <c r="EP73" s="1057"/>
      <c r="EQ73" s="1057"/>
      <c r="ER73" s="1057"/>
      <c r="ES73" s="1026"/>
      <c r="ET73" s="1026"/>
      <c r="EU73" s="1026"/>
      <c r="EV73" s="1026"/>
      <c r="EW73" s="1026"/>
      <c r="EX73" s="1026"/>
      <c r="EY73" s="1026"/>
      <c r="EZ73" s="1026"/>
    </row>
    <row r="74" spans="1:156" s="11" customFormat="1" ht="14.25" customHeight="1" x14ac:dyDescent="0.2">
      <c r="A74" s="20" t="s">
        <v>186</v>
      </c>
      <c r="B74" s="925" t="s">
        <v>187</v>
      </c>
      <c r="C74" s="866" t="s">
        <v>188</v>
      </c>
      <c r="D74" s="876"/>
      <c r="E74" s="876"/>
      <c r="F74" s="354"/>
      <c r="G74" s="1041"/>
      <c r="H74" s="1066"/>
      <c r="I74" s="1067"/>
      <c r="J74" s="1068"/>
      <c r="K74" s="1056"/>
      <c r="L74" s="1056"/>
      <c r="M74" s="1056"/>
      <c r="N74" s="1056"/>
      <c r="O74" s="1056"/>
      <c r="P74" s="1056"/>
      <c r="Q74" s="1057"/>
      <c r="R74" s="1057"/>
      <c r="S74" s="1057"/>
      <c r="T74" s="1057"/>
      <c r="U74" s="1057"/>
      <c r="V74" s="1057"/>
      <c r="W74" s="1057"/>
      <c r="X74" s="1057"/>
      <c r="Y74" s="1057"/>
      <c r="Z74" s="1057"/>
      <c r="AA74" s="1057"/>
      <c r="AB74" s="1057"/>
      <c r="AC74" s="1057"/>
      <c r="AD74" s="1057"/>
      <c r="AE74" s="1057"/>
      <c r="AF74" s="1057"/>
      <c r="AG74" s="1057"/>
      <c r="AH74" s="1057"/>
      <c r="AI74" s="1057"/>
      <c r="AJ74" s="1057"/>
      <c r="AK74" s="1057"/>
      <c r="AL74" s="1057"/>
      <c r="AM74" s="1057"/>
      <c r="AN74" s="1057"/>
      <c r="AO74" s="1057"/>
      <c r="AP74" s="1057"/>
      <c r="AQ74" s="1057"/>
      <c r="AR74" s="1057"/>
      <c r="AS74" s="1057"/>
      <c r="AT74" s="1057"/>
      <c r="AU74" s="1057"/>
      <c r="AV74" s="1057"/>
      <c r="AW74" s="1057"/>
      <c r="AX74" s="1057"/>
      <c r="AY74" s="1057"/>
      <c r="AZ74" s="1057"/>
      <c r="BA74" s="1057"/>
      <c r="BB74" s="1057"/>
      <c r="BC74" s="1057"/>
      <c r="BD74" s="1057"/>
      <c r="BE74" s="1057"/>
      <c r="BF74" s="1057"/>
      <c r="BG74" s="1057"/>
      <c r="BH74" s="1057"/>
      <c r="BI74" s="1057"/>
      <c r="BJ74" s="1057"/>
      <c r="BK74" s="1057"/>
      <c r="BL74" s="1057"/>
      <c r="BM74" s="1057"/>
      <c r="BN74" s="1057"/>
      <c r="BO74" s="1057"/>
      <c r="BP74" s="1057"/>
      <c r="BQ74" s="1057"/>
      <c r="BR74" s="1057"/>
      <c r="BS74" s="1057"/>
      <c r="BT74" s="1057"/>
      <c r="BU74" s="1057"/>
      <c r="BV74" s="1057"/>
      <c r="BW74" s="1057"/>
      <c r="BX74" s="1057"/>
      <c r="BY74" s="1057"/>
      <c r="BZ74" s="1057"/>
      <c r="CA74" s="1057"/>
      <c r="CB74" s="1057"/>
      <c r="CC74" s="1057"/>
      <c r="CD74" s="1057"/>
      <c r="CE74" s="1057"/>
      <c r="CF74" s="1057"/>
      <c r="CG74" s="1057"/>
      <c r="CH74" s="1057"/>
      <c r="CI74" s="1057"/>
      <c r="CJ74" s="1057"/>
      <c r="CK74" s="1057"/>
      <c r="CL74" s="1057"/>
      <c r="CM74" s="1057"/>
      <c r="CN74" s="1057"/>
      <c r="CO74" s="1057"/>
      <c r="CP74" s="1057"/>
      <c r="CQ74" s="1057"/>
      <c r="CR74" s="1057"/>
      <c r="CS74" s="1057"/>
      <c r="CT74" s="1057"/>
      <c r="CU74" s="1057"/>
      <c r="CV74" s="1057"/>
      <c r="CW74" s="1057"/>
      <c r="CX74" s="1057"/>
      <c r="CY74" s="1057"/>
      <c r="CZ74" s="1057"/>
      <c r="DA74" s="1057"/>
      <c r="DB74" s="1057"/>
      <c r="DC74" s="1057"/>
      <c r="DD74" s="1057"/>
      <c r="DE74" s="1057"/>
      <c r="DF74" s="1057"/>
      <c r="DG74" s="1057"/>
      <c r="DH74" s="1057"/>
      <c r="DI74" s="1057"/>
      <c r="DJ74" s="1057"/>
      <c r="DK74" s="1057"/>
      <c r="DL74" s="1057"/>
      <c r="DM74" s="1057"/>
      <c r="DN74" s="1057"/>
      <c r="DO74" s="1057"/>
      <c r="DP74" s="1057"/>
      <c r="DQ74" s="1057"/>
      <c r="DR74" s="1057"/>
      <c r="DS74" s="1057"/>
      <c r="DT74" s="1057"/>
      <c r="DU74" s="1057"/>
      <c r="DV74" s="1057"/>
      <c r="DW74" s="1057"/>
      <c r="DX74" s="1057"/>
      <c r="DY74" s="1057"/>
      <c r="DZ74" s="1057"/>
      <c r="EA74" s="1057"/>
      <c r="EB74" s="1057"/>
      <c r="EC74" s="1057"/>
      <c r="ED74" s="1057"/>
      <c r="EE74" s="1057"/>
      <c r="EF74" s="1057"/>
      <c r="EG74" s="1057"/>
      <c r="EH74" s="1057"/>
      <c r="EI74" s="1057"/>
      <c r="EJ74" s="1057"/>
      <c r="EK74" s="1057"/>
      <c r="EL74" s="1057"/>
      <c r="EM74" s="1057"/>
      <c r="EN74" s="1057"/>
      <c r="EO74" s="1057"/>
      <c r="EP74" s="1057"/>
      <c r="EQ74" s="1057"/>
      <c r="ER74" s="1057"/>
      <c r="ES74" s="1026"/>
      <c r="ET74" s="1026"/>
      <c r="EU74" s="1026"/>
      <c r="EV74" s="1026"/>
      <c r="EW74" s="1026"/>
      <c r="EX74" s="1026"/>
      <c r="EY74" s="1026"/>
      <c r="EZ74" s="1026"/>
    </row>
    <row r="75" spans="1:156" s="11" customFormat="1" ht="24.75" customHeight="1" x14ac:dyDescent="0.2">
      <c r="A75" s="29" t="s">
        <v>189</v>
      </c>
      <c r="B75" s="926" t="s">
        <v>190</v>
      </c>
      <c r="C75" s="879" t="s">
        <v>191</v>
      </c>
      <c r="D75" s="672">
        <f t="shared" ref="D75:E75" si="13">SUM(D71:D72)</f>
        <v>55605355</v>
      </c>
      <c r="E75" s="355">
        <f t="shared" si="13"/>
        <v>58952205</v>
      </c>
      <c r="F75" s="891">
        <f>SUM(F71:F72)</f>
        <v>53346850</v>
      </c>
      <c r="G75" s="951"/>
      <c r="H75" s="1066"/>
      <c r="I75" s="951"/>
      <c r="J75" s="1068"/>
      <c r="K75" s="1056"/>
      <c r="L75" s="1056"/>
      <c r="M75" s="1056"/>
      <c r="N75" s="1056"/>
      <c r="O75" s="1056"/>
      <c r="P75" s="1056"/>
      <c r="Q75" s="1057"/>
      <c r="R75" s="1057"/>
      <c r="S75" s="1057"/>
      <c r="T75" s="1057"/>
      <c r="U75" s="1057"/>
      <c r="V75" s="1057"/>
      <c r="W75" s="1057"/>
      <c r="X75" s="1057"/>
      <c r="Y75" s="1057"/>
      <c r="Z75" s="1057"/>
      <c r="AA75" s="1057"/>
      <c r="AB75" s="1057"/>
      <c r="AC75" s="1057"/>
      <c r="AD75" s="1057"/>
      <c r="AE75" s="1057"/>
      <c r="AF75" s="1057"/>
      <c r="AG75" s="1057"/>
      <c r="AH75" s="1057"/>
      <c r="AI75" s="1057"/>
      <c r="AJ75" s="1057"/>
      <c r="AK75" s="1057"/>
      <c r="AL75" s="1057"/>
      <c r="AM75" s="1057"/>
      <c r="AN75" s="1057"/>
      <c r="AO75" s="1057"/>
      <c r="AP75" s="1057"/>
      <c r="AQ75" s="1057"/>
      <c r="AR75" s="1057"/>
      <c r="AS75" s="1057"/>
      <c r="AT75" s="1057"/>
      <c r="AU75" s="1057"/>
      <c r="AV75" s="1057"/>
      <c r="AW75" s="1057"/>
      <c r="AX75" s="1057"/>
      <c r="AY75" s="1057"/>
      <c r="AZ75" s="1057"/>
      <c r="BA75" s="1057"/>
      <c r="BB75" s="1057"/>
      <c r="BC75" s="1057"/>
      <c r="BD75" s="1057"/>
      <c r="BE75" s="1057"/>
      <c r="BF75" s="1057"/>
      <c r="BG75" s="1057"/>
      <c r="BH75" s="1057"/>
      <c r="BI75" s="1057"/>
      <c r="BJ75" s="1057"/>
      <c r="BK75" s="1057"/>
      <c r="BL75" s="1057"/>
      <c r="BM75" s="1057"/>
      <c r="BN75" s="1057"/>
      <c r="BO75" s="1057"/>
      <c r="BP75" s="1057"/>
      <c r="BQ75" s="1057"/>
      <c r="BR75" s="1057"/>
      <c r="BS75" s="1057"/>
      <c r="BT75" s="1057"/>
      <c r="BU75" s="1057"/>
      <c r="BV75" s="1057"/>
      <c r="BW75" s="1057"/>
      <c r="BX75" s="1057"/>
      <c r="BY75" s="1057"/>
      <c r="BZ75" s="1057"/>
      <c r="CA75" s="1057"/>
      <c r="CB75" s="1057"/>
      <c r="CC75" s="1057"/>
      <c r="CD75" s="1057"/>
      <c r="CE75" s="1057"/>
      <c r="CF75" s="1057"/>
      <c r="CG75" s="1057"/>
      <c r="CH75" s="1057"/>
      <c r="CI75" s="1057"/>
      <c r="CJ75" s="1057"/>
      <c r="CK75" s="1057"/>
      <c r="CL75" s="1057"/>
      <c r="CM75" s="1057"/>
      <c r="CN75" s="1057"/>
      <c r="CO75" s="1057"/>
      <c r="CP75" s="1057"/>
      <c r="CQ75" s="1057"/>
      <c r="CR75" s="1057"/>
      <c r="CS75" s="1057"/>
      <c r="CT75" s="1057"/>
      <c r="CU75" s="1057"/>
      <c r="CV75" s="1057"/>
      <c r="CW75" s="1057"/>
      <c r="CX75" s="1057"/>
      <c r="CY75" s="1057"/>
      <c r="CZ75" s="1057"/>
      <c r="DA75" s="1057"/>
      <c r="DB75" s="1057"/>
      <c r="DC75" s="1057"/>
      <c r="DD75" s="1057"/>
      <c r="DE75" s="1057"/>
      <c r="DF75" s="1057"/>
      <c r="DG75" s="1057"/>
      <c r="DH75" s="1057"/>
      <c r="DI75" s="1057"/>
      <c r="DJ75" s="1057"/>
      <c r="DK75" s="1057"/>
      <c r="DL75" s="1057"/>
      <c r="DM75" s="1057"/>
      <c r="DN75" s="1057"/>
      <c r="DO75" s="1057"/>
      <c r="DP75" s="1057"/>
      <c r="DQ75" s="1057"/>
      <c r="DR75" s="1057"/>
      <c r="DS75" s="1057"/>
      <c r="DT75" s="1057"/>
      <c r="DU75" s="1057"/>
      <c r="DV75" s="1057"/>
      <c r="DW75" s="1057"/>
      <c r="DX75" s="1057"/>
      <c r="DY75" s="1057"/>
      <c r="DZ75" s="1057"/>
      <c r="EA75" s="1057"/>
      <c r="EB75" s="1057"/>
      <c r="EC75" s="1057"/>
      <c r="ED75" s="1057"/>
      <c r="EE75" s="1057"/>
      <c r="EF75" s="1057"/>
      <c r="EG75" s="1057"/>
      <c r="EH75" s="1057"/>
      <c r="EI75" s="1057"/>
      <c r="EJ75" s="1057"/>
      <c r="EK75" s="1057"/>
      <c r="EL75" s="1057"/>
      <c r="EM75" s="1057"/>
      <c r="EN75" s="1057"/>
      <c r="EO75" s="1057"/>
      <c r="EP75" s="1057"/>
      <c r="EQ75" s="1057"/>
      <c r="ER75" s="1057"/>
      <c r="ES75" s="1026"/>
      <c r="ET75" s="1026"/>
      <c r="EU75" s="1026"/>
      <c r="EV75" s="1026"/>
      <c r="EW75" s="1026"/>
      <c r="EX75" s="1026"/>
      <c r="EY75" s="1026"/>
      <c r="EZ75" s="1026"/>
    </row>
    <row r="76" spans="1:156" s="11" customFormat="1" ht="27" customHeight="1" x14ac:dyDescent="0.2">
      <c r="A76" s="29" t="s">
        <v>192</v>
      </c>
      <c r="B76" s="926" t="s">
        <v>193</v>
      </c>
      <c r="C76" s="879" t="s">
        <v>593</v>
      </c>
      <c r="D76" s="672">
        <f t="shared" ref="D76:E76" si="14">SUM(D75,D70)</f>
        <v>619223829</v>
      </c>
      <c r="E76" s="355">
        <f t="shared" si="14"/>
        <v>798035389</v>
      </c>
      <c r="F76" s="891">
        <f>SUM(F75,F70)</f>
        <v>666856465</v>
      </c>
      <c r="G76" s="951"/>
      <c r="H76" s="1076"/>
      <c r="I76" s="951"/>
      <c r="J76" s="1068"/>
      <c r="K76" s="1056"/>
      <c r="L76" s="1056"/>
      <c r="M76" s="1056"/>
      <c r="N76" s="1056"/>
      <c r="O76" s="1056"/>
      <c r="P76" s="1056"/>
      <c r="Q76" s="1057"/>
      <c r="R76" s="1057"/>
      <c r="S76" s="1057"/>
      <c r="T76" s="1057"/>
      <c r="U76" s="1057"/>
      <c r="V76" s="1057"/>
      <c r="W76" s="1057"/>
      <c r="X76" s="1057"/>
      <c r="Y76" s="1057"/>
      <c r="Z76" s="1057"/>
      <c r="AA76" s="1057"/>
      <c r="AB76" s="1057"/>
      <c r="AC76" s="1057"/>
      <c r="AD76" s="1057"/>
      <c r="AE76" s="1057"/>
      <c r="AF76" s="1057"/>
      <c r="AG76" s="1057"/>
      <c r="AH76" s="1057"/>
      <c r="AI76" s="1057"/>
      <c r="AJ76" s="1057"/>
      <c r="AK76" s="1057"/>
      <c r="AL76" s="1057"/>
      <c r="AM76" s="1057"/>
      <c r="AN76" s="1057"/>
      <c r="AO76" s="1057"/>
      <c r="AP76" s="1057"/>
      <c r="AQ76" s="1057"/>
      <c r="AR76" s="1057"/>
      <c r="AS76" s="1057"/>
      <c r="AT76" s="1057"/>
      <c r="AU76" s="1057"/>
      <c r="AV76" s="1057"/>
      <c r="AW76" s="1057"/>
      <c r="AX76" s="1057"/>
      <c r="AY76" s="1057"/>
      <c r="AZ76" s="1057"/>
      <c r="BA76" s="1057"/>
      <c r="BB76" s="1057"/>
      <c r="BC76" s="1057"/>
      <c r="BD76" s="1057"/>
      <c r="BE76" s="1057"/>
      <c r="BF76" s="1057"/>
      <c r="BG76" s="1057"/>
      <c r="BH76" s="1057"/>
      <c r="BI76" s="1057"/>
      <c r="BJ76" s="1057"/>
      <c r="BK76" s="1057"/>
      <c r="BL76" s="1057"/>
      <c r="BM76" s="1057"/>
      <c r="BN76" s="1057"/>
      <c r="BO76" s="1057"/>
      <c r="BP76" s="1057"/>
      <c r="BQ76" s="1057"/>
      <c r="BR76" s="1057"/>
      <c r="BS76" s="1057"/>
      <c r="BT76" s="1057"/>
      <c r="BU76" s="1057"/>
      <c r="BV76" s="1057"/>
      <c r="BW76" s="1057"/>
      <c r="BX76" s="1057"/>
      <c r="BY76" s="1057"/>
      <c r="BZ76" s="1057"/>
      <c r="CA76" s="1057"/>
      <c r="CB76" s="1057"/>
      <c r="CC76" s="1057"/>
      <c r="CD76" s="1057"/>
      <c r="CE76" s="1057"/>
      <c r="CF76" s="1057"/>
      <c r="CG76" s="1057"/>
      <c r="CH76" s="1057"/>
      <c r="CI76" s="1057"/>
      <c r="CJ76" s="1057"/>
      <c r="CK76" s="1057"/>
      <c r="CL76" s="1057"/>
      <c r="CM76" s="1057"/>
      <c r="CN76" s="1057"/>
      <c r="CO76" s="1057"/>
      <c r="CP76" s="1057"/>
      <c r="CQ76" s="1057"/>
      <c r="CR76" s="1057"/>
      <c r="CS76" s="1057"/>
      <c r="CT76" s="1057"/>
      <c r="CU76" s="1057"/>
      <c r="CV76" s="1057"/>
      <c r="CW76" s="1057"/>
      <c r="CX76" s="1057"/>
      <c r="CY76" s="1057"/>
      <c r="CZ76" s="1057"/>
      <c r="DA76" s="1057"/>
      <c r="DB76" s="1057"/>
      <c r="DC76" s="1057"/>
      <c r="DD76" s="1057"/>
      <c r="DE76" s="1057"/>
      <c r="DF76" s="1057"/>
      <c r="DG76" s="1057"/>
      <c r="DH76" s="1057"/>
      <c r="DI76" s="1057"/>
      <c r="DJ76" s="1057"/>
      <c r="DK76" s="1057"/>
      <c r="DL76" s="1057"/>
      <c r="DM76" s="1057"/>
      <c r="DN76" s="1057"/>
      <c r="DO76" s="1057"/>
      <c r="DP76" s="1057"/>
      <c r="DQ76" s="1057"/>
      <c r="DR76" s="1057"/>
      <c r="DS76" s="1057"/>
      <c r="DT76" s="1057"/>
      <c r="DU76" s="1057"/>
      <c r="DV76" s="1057"/>
      <c r="DW76" s="1057"/>
      <c r="DX76" s="1057"/>
      <c r="DY76" s="1057"/>
      <c r="DZ76" s="1057"/>
      <c r="EA76" s="1057"/>
      <c r="EB76" s="1057"/>
      <c r="EC76" s="1057"/>
      <c r="ED76" s="1057"/>
      <c r="EE76" s="1057"/>
      <c r="EF76" s="1057"/>
      <c r="EG76" s="1057"/>
      <c r="EH76" s="1057"/>
      <c r="EI76" s="1057"/>
      <c r="EJ76" s="1057"/>
      <c r="EK76" s="1057"/>
      <c r="EL76" s="1057"/>
      <c r="EM76" s="1057"/>
      <c r="EN76" s="1057"/>
      <c r="EO76" s="1057"/>
      <c r="EP76" s="1057"/>
      <c r="EQ76" s="1057"/>
      <c r="ER76" s="1057"/>
      <c r="ES76" s="1026"/>
      <c r="ET76" s="1026"/>
      <c r="EU76" s="1026"/>
      <c r="EV76" s="1026"/>
      <c r="EW76" s="1026"/>
      <c r="EX76" s="1026"/>
      <c r="EY76" s="1026"/>
      <c r="EZ76" s="1026"/>
    </row>
    <row r="77" spans="1:156" s="11" customFormat="1" ht="17.25" customHeight="1" x14ac:dyDescent="0.2">
      <c r="A77" s="1212"/>
      <c r="B77" s="1212"/>
      <c r="C77" s="1212"/>
      <c r="D77" s="1212"/>
      <c r="E77" s="1212"/>
      <c r="F77" s="1212"/>
      <c r="G77" s="1047"/>
      <c r="H77" s="1066"/>
      <c r="I77" s="1077"/>
      <c r="J77" s="1068"/>
      <c r="K77" s="1056"/>
      <c r="L77" s="1056"/>
      <c r="M77" s="1056"/>
      <c r="N77" s="1056"/>
      <c r="O77" s="1056"/>
      <c r="P77" s="1056"/>
      <c r="Q77" s="1056"/>
      <c r="R77" s="1056"/>
      <c r="S77" s="1056"/>
      <c r="T77" s="1056"/>
      <c r="U77" s="1056"/>
      <c r="V77" s="1056"/>
      <c r="W77" s="1056"/>
      <c r="X77" s="1056"/>
      <c r="Y77" s="1056"/>
      <c r="Z77" s="1056"/>
      <c r="AA77" s="1056"/>
      <c r="AB77" s="1056"/>
      <c r="AC77" s="1056"/>
      <c r="AD77" s="1056"/>
      <c r="AE77" s="1056"/>
      <c r="AF77" s="1057"/>
      <c r="AG77" s="1057"/>
      <c r="AH77" s="1057"/>
      <c r="AI77" s="1057"/>
      <c r="AJ77" s="1057"/>
      <c r="AK77" s="1057"/>
      <c r="AL77" s="1057"/>
      <c r="AM77" s="1057"/>
      <c r="AN77" s="1057"/>
      <c r="AO77" s="1057"/>
      <c r="AP77" s="1057"/>
      <c r="AQ77" s="1057"/>
      <c r="AR77" s="1057"/>
      <c r="AS77" s="1057"/>
      <c r="AT77" s="1057"/>
      <c r="AU77" s="1057"/>
      <c r="AV77" s="1057"/>
      <c r="AW77" s="1057"/>
      <c r="AX77" s="1057"/>
      <c r="AY77" s="1057"/>
      <c r="AZ77" s="1057"/>
      <c r="BA77" s="1057"/>
      <c r="BB77" s="1057"/>
      <c r="BC77" s="1057"/>
      <c r="BD77" s="1057"/>
      <c r="BE77" s="1057"/>
      <c r="BF77" s="1057"/>
      <c r="BG77" s="1057"/>
      <c r="BH77" s="1057"/>
      <c r="BI77" s="1057"/>
      <c r="BJ77" s="1057"/>
      <c r="BK77" s="1057"/>
      <c r="BL77" s="1057"/>
      <c r="BM77" s="1057"/>
      <c r="BN77" s="1057"/>
      <c r="BO77" s="1057"/>
      <c r="BP77" s="1057"/>
      <c r="BQ77" s="1057"/>
      <c r="BR77" s="1057"/>
      <c r="BS77" s="1057"/>
      <c r="BT77" s="1057"/>
      <c r="BU77" s="1057"/>
      <c r="BV77" s="1057"/>
      <c r="BW77" s="1057"/>
      <c r="BX77" s="1057"/>
      <c r="BY77" s="1057"/>
      <c r="BZ77" s="1057"/>
      <c r="CA77" s="1057"/>
      <c r="CB77" s="1057"/>
      <c r="CC77" s="1057"/>
      <c r="CD77" s="1057"/>
      <c r="CE77" s="1057"/>
      <c r="CF77" s="1057"/>
      <c r="CG77" s="1057"/>
      <c r="CH77" s="1057"/>
      <c r="CI77" s="1057"/>
      <c r="CJ77" s="1057"/>
      <c r="CK77" s="1057"/>
      <c r="CL77" s="1057"/>
      <c r="CM77" s="1057"/>
      <c r="CN77" s="1057"/>
      <c r="CO77" s="1057"/>
      <c r="CP77" s="1057"/>
      <c r="CQ77" s="1057"/>
      <c r="CR77" s="1057"/>
      <c r="CS77" s="1057"/>
      <c r="CT77" s="1057"/>
      <c r="CU77" s="1057"/>
      <c r="CV77" s="1057"/>
      <c r="CW77" s="1057"/>
      <c r="CX77" s="1057"/>
      <c r="CY77" s="1057"/>
      <c r="CZ77" s="1057"/>
      <c r="DA77" s="1057"/>
      <c r="DB77" s="1057"/>
      <c r="DC77" s="1057"/>
      <c r="DD77" s="1057"/>
      <c r="DE77" s="1057"/>
      <c r="DF77" s="1057"/>
      <c r="DG77" s="1057"/>
      <c r="DH77" s="1057"/>
      <c r="DI77" s="1057"/>
      <c r="DJ77" s="1057"/>
      <c r="DK77" s="1057"/>
      <c r="DL77" s="1057"/>
      <c r="DM77" s="1057"/>
      <c r="DN77" s="1057"/>
      <c r="DO77" s="1057"/>
      <c r="DP77" s="1057"/>
      <c r="DQ77" s="1057"/>
      <c r="DR77" s="1057"/>
      <c r="DS77" s="1057"/>
      <c r="DT77" s="1057"/>
      <c r="DU77" s="1057"/>
      <c r="DV77" s="1057"/>
      <c r="DW77" s="1057"/>
      <c r="DX77" s="1057"/>
      <c r="DY77" s="1057"/>
      <c r="DZ77" s="1057"/>
      <c r="EA77" s="1057"/>
      <c r="EB77" s="1057"/>
      <c r="EC77" s="1057"/>
      <c r="ED77" s="1057"/>
      <c r="EE77" s="1057"/>
      <c r="EF77" s="1057"/>
      <c r="EG77" s="1057"/>
      <c r="EH77" s="1057"/>
      <c r="EI77" s="1057"/>
      <c r="EJ77" s="1057"/>
      <c r="EK77" s="1057"/>
      <c r="EL77" s="1057"/>
      <c r="EM77" s="1057"/>
      <c r="EN77" s="1057"/>
      <c r="EO77" s="1057"/>
      <c r="EP77" s="1057"/>
      <c r="EQ77" s="1057"/>
      <c r="ER77" s="1057"/>
      <c r="ES77" s="1026"/>
      <c r="ET77" s="1026"/>
      <c r="EU77" s="1026"/>
      <c r="EV77" s="1026"/>
      <c r="EW77" s="1026"/>
      <c r="EX77" s="1026"/>
      <c r="EY77" s="1026"/>
      <c r="EZ77" s="1026"/>
    </row>
    <row r="78" spans="1:156" s="63" customFormat="1" ht="16.5" customHeight="1" x14ac:dyDescent="0.25">
      <c r="A78" s="1144" t="s">
        <v>194</v>
      </c>
      <c r="B78" s="1144"/>
      <c r="C78" s="1144"/>
      <c r="D78" s="1144"/>
      <c r="E78" s="1144"/>
      <c r="F78" s="1144"/>
      <c r="G78" s="1012"/>
      <c r="H78" s="1066"/>
      <c r="I78" s="1077"/>
      <c r="J78" s="1068"/>
      <c r="K78" s="1078"/>
      <c r="L78" s="1078"/>
      <c r="M78" s="1078"/>
      <c r="N78" s="1078"/>
      <c r="O78" s="1078"/>
      <c r="P78" s="1078"/>
      <c r="Q78" s="1079"/>
      <c r="R78" s="1079"/>
      <c r="S78" s="1079"/>
      <c r="T78" s="1079"/>
      <c r="U78" s="1079"/>
      <c r="V78" s="1079"/>
      <c r="W78" s="1079"/>
      <c r="X78" s="1079"/>
      <c r="Y78" s="1079"/>
      <c r="Z78" s="1079"/>
      <c r="AA78" s="1079"/>
      <c r="AB78" s="1079"/>
      <c r="AC78" s="1079"/>
      <c r="AD78" s="1079"/>
      <c r="AE78" s="1079"/>
      <c r="AF78" s="1079"/>
      <c r="AG78" s="1079"/>
      <c r="AH78" s="1079"/>
      <c r="AI78" s="1079"/>
      <c r="AJ78" s="1079"/>
      <c r="AK78" s="1079"/>
      <c r="AL78" s="1079"/>
      <c r="AM78" s="1079"/>
      <c r="AN78" s="1079"/>
      <c r="AO78" s="1079"/>
      <c r="AP78" s="1079"/>
      <c r="AQ78" s="1079"/>
      <c r="AR78" s="1079"/>
      <c r="AS78" s="1079"/>
      <c r="AT78" s="1079"/>
      <c r="AU78" s="1079"/>
      <c r="AV78" s="1079"/>
      <c r="AW78" s="1079"/>
      <c r="AX78" s="1079"/>
      <c r="AY78" s="1079"/>
      <c r="AZ78" s="1079"/>
      <c r="BA78" s="1079"/>
      <c r="BB78" s="1079"/>
      <c r="BC78" s="1079"/>
      <c r="BD78" s="1079"/>
      <c r="BE78" s="1079"/>
      <c r="BF78" s="1079"/>
      <c r="BG78" s="1079"/>
      <c r="BH78" s="1079"/>
      <c r="BI78" s="1079"/>
      <c r="BJ78" s="1079"/>
      <c r="BK78" s="1079"/>
      <c r="BL78" s="1079"/>
      <c r="BM78" s="1079"/>
      <c r="BN78" s="1079"/>
      <c r="BO78" s="1079"/>
      <c r="BP78" s="1079"/>
      <c r="BQ78" s="1079"/>
      <c r="BR78" s="1079"/>
      <c r="BS78" s="1079"/>
      <c r="BT78" s="1079"/>
      <c r="BU78" s="1079"/>
      <c r="BV78" s="1079"/>
      <c r="BW78" s="1079"/>
      <c r="BX78" s="1079"/>
      <c r="BY78" s="1079"/>
      <c r="BZ78" s="1079"/>
      <c r="CA78" s="1079"/>
      <c r="CB78" s="1079"/>
      <c r="CC78" s="1079"/>
      <c r="CD78" s="1079"/>
      <c r="CE78" s="1079"/>
      <c r="CF78" s="1079"/>
      <c r="CG78" s="1079"/>
      <c r="CH78" s="1079"/>
      <c r="CI78" s="1079"/>
      <c r="CJ78" s="1079"/>
      <c r="CK78" s="1079"/>
      <c r="CL78" s="1079"/>
      <c r="CM78" s="1079"/>
      <c r="CN78" s="1079"/>
      <c r="CO78" s="1079"/>
      <c r="CP78" s="1079"/>
      <c r="CQ78" s="1079"/>
      <c r="CR78" s="1079"/>
      <c r="CS78" s="1079"/>
      <c r="CT78" s="1079"/>
      <c r="CU78" s="1079"/>
      <c r="CV78" s="1079"/>
      <c r="CW78" s="1079"/>
      <c r="CX78" s="1079"/>
      <c r="CY78" s="1079"/>
      <c r="CZ78" s="1079"/>
      <c r="DA78" s="1079"/>
      <c r="DB78" s="1079"/>
      <c r="DC78" s="1079"/>
      <c r="DD78" s="1079"/>
      <c r="DE78" s="1079"/>
      <c r="DF78" s="1079"/>
      <c r="DG78" s="1079"/>
      <c r="DH78" s="1079"/>
      <c r="DI78" s="1079"/>
      <c r="DJ78" s="1079"/>
      <c r="DK78" s="1079"/>
      <c r="DL78" s="1079"/>
      <c r="DM78" s="1079"/>
      <c r="DN78" s="1079"/>
      <c r="DO78" s="1079"/>
      <c r="DP78" s="1079"/>
      <c r="DQ78" s="1079"/>
      <c r="DR78" s="1079"/>
      <c r="DS78" s="1079"/>
      <c r="DT78" s="1079"/>
      <c r="DU78" s="1079"/>
      <c r="DV78" s="1079"/>
      <c r="DW78" s="1079"/>
      <c r="DX78" s="1079"/>
      <c r="DY78" s="1079"/>
      <c r="DZ78" s="1079"/>
      <c r="EA78" s="1079"/>
      <c r="EB78" s="1079"/>
      <c r="EC78" s="1079"/>
      <c r="ED78" s="1079"/>
      <c r="EE78" s="1079"/>
      <c r="EF78" s="1079"/>
      <c r="EG78" s="1079"/>
      <c r="EH78" s="1079"/>
      <c r="EI78" s="1079"/>
      <c r="EJ78" s="1079"/>
      <c r="EK78" s="1079"/>
      <c r="EL78" s="1079"/>
      <c r="EM78" s="1079"/>
      <c r="EN78" s="1079"/>
      <c r="EO78" s="1079"/>
      <c r="EP78" s="1079"/>
      <c r="EQ78" s="1079"/>
      <c r="ER78" s="1079"/>
      <c r="ES78" s="1030"/>
      <c r="ET78" s="1030"/>
      <c r="EU78" s="1030"/>
      <c r="EV78" s="1030"/>
      <c r="EW78" s="1030"/>
      <c r="EX78" s="1030"/>
      <c r="EY78" s="1030"/>
      <c r="EZ78" s="1030"/>
    </row>
    <row r="79" spans="1:156" ht="38.1" customHeight="1" x14ac:dyDescent="0.25">
      <c r="A79" s="4" t="s">
        <v>2</v>
      </c>
      <c r="B79" s="5" t="s">
        <v>195</v>
      </c>
      <c r="C79" s="5" t="s">
        <v>4</v>
      </c>
      <c r="D79" s="192" t="s">
        <v>487</v>
      </c>
      <c r="E79" s="192" t="s">
        <v>722</v>
      </c>
      <c r="F79" s="192" t="s">
        <v>723</v>
      </c>
      <c r="G79" s="1031"/>
      <c r="H79" s="1066"/>
      <c r="I79" s="1077"/>
      <c r="J79" s="1068"/>
    </row>
    <row r="80" spans="1:156" s="7" customFormat="1" ht="12" customHeight="1" x14ac:dyDescent="0.2">
      <c r="A80" s="4" t="s">
        <v>5</v>
      </c>
      <c r="B80" s="5" t="s">
        <v>6</v>
      </c>
      <c r="C80" s="5" t="s">
        <v>7</v>
      </c>
      <c r="D80" s="653" t="s">
        <v>8</v>
      </c>
      <c r="E80" s="653" t="s">
        <v>260</v>
      </c>
      <c r="F80" s="6" t="s">
        <v>409</v>
      </c>
      <c r="G80" s="1031"/>
      <c r="H80" s="1066"/>
      <c r="I80" s="1077"/>
      <c r="J80" s="1068"/>
      <c r="K80" s="1056"/>
      <c r="L80" s="1056"/>
      <c r="M80" s="1056"/>
      <c r="N80" s="1056"/>
      <c r="O80" s="1056"/>
      <c r="P80" s="1056"/>
      <c r="Q80" s="1057"/>
      <c r="R80" s="1057"/>
      <c r="S80" s="1057"/>
      <c r="T80" s="1057"/>
      <c r="U80" s="1057"/>
      <c r="V80" s="1057"/>
      <c r="W80" s="1057"/>
      <c r="X80" s="1057"/>
      <c r="Y80" s="1057"/>
      <c r="Z80" s="1057"/>
      <c r="AA80" s="1057"/>
      <c r="AB80" s="1057"/>
      <c r="AC80" s="1057"/>
      <c r="AD80" s="1057"/>
      <c r="AE80" s="1057"/>
      <c r="AF80" s="1057"/>
      <c r="AG80" s="1057"/>
      <c r="AH80" s="1057"/>
      <c r="AI80" s="1057"/>
      <c r="AJ80" s="1057"/>
      <c r="AK80" s="1057"/>
      <c r="AL80" s="1057"/>
      <c r="AM80" s="1057"/>
      <c r="AN80" s="1057"/>
      <c r="AO80" s="1057"/>
      <c r="AP80" s="1057"/>
      <c r="AQ80" s="1057"/>
      <c r="AR80" s="1057"/>
      <c r="AS80" s="1057"/>
      <c r="AT80" s="1057"/>
      <c r="AU80" s="1057"/>
      <c r="AV80" s="1057"/>
      <c r="AW80" s="1057"/>
      <c r="AX80" s="1057"/>
      <c r="AY80" s="1057"/>
      <c r="AZ80" s="1057"/>
      <c r="BA80" s="1057"/>
      <c r="BB80" s="1057"/>
      <c r="BC80" s="1057"/>
      <c r="BD80" s="1057"/>
      <c r="BE80" s="1057"/>
      <c r="BF80" s="1057"/>
      <c r="BG80" s="1057"/>
      <c r="BH80" s="1057"/>
      <c r="BI80" s="1057"/>
      <c r="BJ80" s="1057"/>
      <c r="BK80" s="1057"/>
      <c r="BL80" s="1057"/>
      <c r="BM80" s="1057"/>
      <c r="BN80" s="1057"/>
      <c r="BO80" s="1057"/>
      <c r="BP80" s="1057"/>
      <c r="BQ80" s="1057"/>
      <c r="BR80" s="1057"/>
      <c r="BS80" s="1057"/>
      <c r="BT80" s="1057"/>
      <c r="BU80" s="1057"/>
      <c r="BV80" s="1057"/>
      <c r="BW80" s="1057"/>
      <c r="BX80" s="1057"/>
      <c r="BY80" s="1057"/>
      <c r="BZ80" s="1057"/>
      <c r="CA80" s="1057"/>
      <c r="CB80" s="1057"/>
      <c r="CC80" s="1057"/>
      <c r="CD80" s="1057"/>
      <c r="CE80" s="1057"/>
      <c r="CF80" s="1057"/>
      <c r="CG80" s="1057"/>
      <c r="CH80" s="1057"/>
      <c r="CI80" s="1057"/>
      <c r="CJ80" s="1057"/>
      <c r="CK80" s="1057"/>
      <c r="CL80" s="1057"/>
      <c r="CM80" s="1057"/>
      <c r="CN80" s="1057"/>
      <c r="CO80" s="1057"/>
      <c r="CP80" s="1057"/>
      <c r="CQ80" s="1057"/>
      <c r="CR80" s="1057"/>
      <c r="CS80" s="1057"/>
      <c r="CT80" s="1057"/>
      <c r="CU80" s="1057"/>
      <c r="CV80" s="1057"/>
      <c r="CW80" s="1057"/>
      <c r="CX80" s="1057"/>
      <c r="CY80" s="1057"/>
      <c r="CZ80" s="1057"/>
      <c r="DA80" s="1057"/>
      <c r="DB80" s="1057"/>
      <c r="DC80" s="1057"/>
      <c r="DD80" s="1057"/>
      <c r="DE80" s="1057"/>
      <c r="DF80" s="1057"/>
      <c r="DG80" s="1057"/>
      <c r="DH80" s="1057"/>
      <c r="DI80" s="1057"/>
      <c r="DJ80" s="1057"/>
      <c r="DK80" s="1057"/>
      <c r="DL80" s="1057"/>
      <c r="DM80" s="1057"/>
      <c r="DN80" s="1057"/>
      <c r="DO80" s="1057"/>
      <c r="DP80" s="1057"/>
      <c r="DQ80" s="1057"/>
      <c r="DR80" s="1057"/>
      <c r="DS80" s="1057"/>
      <c r="DT80" s="1057"/>
      <c r="DU80" s="1057"/>
      <c r="DV80" s="1057"/>
      <c r="DW80" s="1057"/>
      <c r="DX80" s="1057"/>
      <c r="DY80" s="1057"/>
      <c r="DZ80" s="1057"/>
      <c r="EA80" s="1057"/>
      <c r="EB80" s="1057"/>
      <c r="EC80" s="1057"/>
      <c r="ED80" s="1057"/>
      <c r="EE80" s="1057"/>
      <c r="EF80" s="1057"/>
      <c r="EG80" s="1057"/>
      <c r="EH80" s="1057"/>
      <c r="EI80" s="1057"/>
      <c r="EJ80" s="1057"/>
      <c r="EK80" s="1057"/>
      <c r="EL80" s="1057"/>
      <c r="EM80" s="1057"/>
      <c r="EN80" s="1057"/>
      <c r="EO80" s="1057"/>
      <c r="EP80" s="1057"/>
      <c r="EQ80" s="1057"/>
      <c r="ER80" s="1057"/>
      <c r="ES80" s="1026"/>
      <c r="ET80" s="1026"/>
      <c r="EU80" s="1026"/>
      <c r="EV80" s="1026"/>
      <c r="EW80" s="1026"/>
      <c r="EX80" s="1026"/>
      <c r="EY80" s="1026"/>
      <c r="EZ80" s="1026"/>
    </row>
    <row r="81" spans="1:25" ht="16.5" customHeight="1" x14ac:dyDescent="0.25">
      <c r="A81" s="77" t="s">
        <v>9</v>
      </c>
      <c r="B81" s="33" t="s">
        <v>196</v>
      </c>
      <c r="C81" s="34" t="s">
        <v>197</v>
      </c>
      <c r="D81" s="658">
        <v>130677641</v>
      </c>
      <c r="E81" s="658">
        <v>138390717</v>
      </c>
      <c r="F81" s="783">
        <v>106056121</v>
      </c>
      <c r="G81" s="1048"/>
      <c r="H81" s="1066"/>
      <c r="I81" s="1080"/>
      <c r="J81" s="1068"/>
    </row>
    <row r="82" spans="1:25" ht="16.5" customHeight="1" x14ac:dyDescent="0.25">
      <c r="A82" s="51" t="s">
        <v>12</v>
      </c>
      <c r="B82" s="66" t="s">
        <v>198</v>
      </c>
      <c r="C82" s="67" t="s">
        <v>199</v>
      </c>
      <c r="D82" s="659">
        <v>17453886</v>
      </c>
      <c r="E82" s="659">
        <v>18053886</v>
      </c>
      <c r="F82" s="783">
        <v>13286770</v>
      </c>
      <c r="G82" s="1048"/>
      <c r="H82" s="1066"/>
      <c r="I82" s="1080"/>
      <c r="J82" s="1068"/>
    </row>
    <row r="83" spans="1:25" ht="16.5" customHeight="1" x14ac:dyDescent="0.25">
      <c r="A83" s="51" t="s">
        <v>15</v>
      </c>
      <c r="B83" s="66" t="s">
        <v>200</v>
      </c>
      <c r="C83" s="67" t="s">
        <v>201</v>
      </c>
      <c r="D83" s="659">
        <v>173112763</v>
      </c>
      <c r="E83" s="659">
        <v>331505252</v>
      </c>
      <c r="F83" s="783">
        <v>292001773</v>
      </c>
      <c r="G83" s="1048"/>
      <c r="H83" s="1066"/>
      <c r="I83" s="1080"/>
      <c r="J83" s="1068"/>
      <c r="T83" s="1056"/>
    </row>
    <row r="84" spans="1:25" ht="16.5" customHeight="1" x14ac:dyDescent="0.25">
      <c r="A84" s="51" t="s">
        <v>18</v>
      </c>
      <c r="B84" s="66" t="s">
        <v>202</v>
      </c>
      <c r="C84" s="67" t="s">
        <v>203</v>
      </c>
      <c r="D84" s="659">
        <v>2000000</v>
      </c>
      <c r="E84" s="659">
        <v>2025000</v>
      </c>
      <c r="F84" s="783">
        <v>1815700</v>
      </c>
      <c r="G84" s="1048"/>
      <c r="H84" s="1066"/>
      <c r="I84" s="1080"/>
      <c r="J84" s="1068"/>
      <c r="U84" s="1056"/>
    </row>
    <row r="85" spans="1:25" ht="16.5" customHeight="1" x14ac:dyDescent="0.25">
      <c r="A85" s="51" t="s">
        <v>21</v>
      </c>
      <c r="B85" s="66" t="s">
        <v>204</v>
      </c>
      <c r="C85" s="67" t="s">
        <v>205</v>
      </c>
      <c r="D85" s="872">
        <f t="shared" ref="D85:F85" si="15">SUM(D86:D92)</f>
        <v>21178862</v>
      </c>
      <c r="E85" s="872">
        <f t="shared" si="15"/>
        <v>22672802</v>
      </c>
      <c r="F85" s="783">
        <f t="shared" si="15"/>
        <v>9302105</v>
      </c>
      <c r="G85" s="1048"/>
      <c r="H85" s="1066"/>
      <c r="I85" s="1032"/>
      <c r="J85" s="1068"/>
      <c r="Y85" s="1056"/>
    </row>
    <row r="86" spans="1:25" ht="16.5" customHeight="1" x14ac:dyDescent="0.25">
      <c r="A86" s="51" t="s">
        <v>24</v>
      </c>
      <c r="B86" s="66" t="s">
        <v>206</v>
      </c>
      <c r="C86" s="67" t="s">
        <v>650</v>
      </c>
      <c r="D86" s="659">
        <v>9778862</v>
      </c>
      <c r="E86" s="659">
        <v>12132802</v>
      </c>
      <c r="F86" s="783">
        <v>4293980</v>
      </c>
      <c r="G86" s="1048"/>
      <c r="H86" s="1066"/>
      <c r="I86" s="1080"/>
      <c r="J86" s="1068"/>
      <c r="Y86" s="1056"/>
    </row>
    <row r="87" spans="1:25" ht="16.5" customHeight="1" x14ac:dyDescent="0.25">
      <c r="A87" s="51" t="s">
        <v>27</v>
      </c>
      <c r="B87" s="68" t="s">
        <v>208</v>
      </c>
      <c r="C87" s="94" t="s">
        <v>209</v>
      </c>
      <c r="D87" s="660">
        <v>0</v>
      </c>
      <c r="E87" s="660">
        <v>0</v>
      </c>
      <c r="F87" s="783"/>
      <c r="G87" s="1048"/>
      <c r="H87" s="1066"/>
      <c r="I87" s="1081"/>
      <c r="J87" s="1068"/>
      <c r="Y87" s="1056"/>
    </row>
    <row r="88" spans="1:25" ht="16.5" customHeight="1" x14ac:dyDescent="0.25">
      <c r="A88" s="51" t="s">
        <v>30</v>
      </c>
      <c r="B88" s="68" t="s">
        <v>210</v>
      </c>
      <c r="C88" s="94" t="s">
        <v>211</v>
      </c>
      <c r="D88" s="660">
        <v>0</v>
      </c>
      <c r="E88" s="660">
        <v>0</v>
      </c>
      <c r="F88" s="783"/>
      <c r="G88" s="1048"/>
      <c r="H88" s="1066"/>
      <c r="I88" s="1081"/>
      <c r="J88" s="1068"/>
      <c r="Y88" s="1056"/>
    </row>
    <row r="89" spans="1:25" ht="16.5" customHeight="1" x14ac:dyDescent="0.25">
      <c r="A89" s="51" t="s">
        <v>33</v>
      </c>
      <c r="B89" s="69" t="s">
        <v>212</v>
      </c>
      <c r="C89" s="94" t="s">
        <v>213</v>
      </c>
      <c r="D89" s="660">
        <v>5400000</v>
      </c>
      <c r="E89" s="660">
        <v>4540000</v>
      </c>
      <c r="F89" s="783">
        <v>3158125</v>
      </c>
      <c r="G89" s="1048"/>
      <c r="H89" s="1066"/>
      <c r="I89" s="1081"/>
      <c r="J89" s="1068"/>
      <c r="Y89" s="1056"/>
    </row>
    <row r="90" spans="1:25" ht="16.5" customHeight="1" x14ac:dyDescent="0.25">
      <c r="A90" s="51" t="s">
        <v>36</v>
      </c>
      <c r="B90" s="68" t="s">
        <v>214</v>
      </c>
      <c r="C90" s="94" t="s">
        <v>215</v>
      </c>
      <c r="D90" s="660">
        <v>0</v>
      </c>
      <c r="E90" s="660">
        <v>0</v>
      </c>
      <c r="F90" s="783"/>
      <c r="G90" s="1048"/>
      <c r="H90" s="1066"/>
      <c r="I90" s="1081"/>
      <c r="J90" s="1068"/>
      <c r="Y90" s="1056"/>
    </row>
    <row r="91" spans="1:25" ht="16.5" customHeight="1" x14ac:dyDescent="0.25">
      <c r="A91" s="51" t="s">
        <v>37</v>
      </c>
      <c r="B91" s="68" t="s">
        <v>216</v>
      </c>
      <c r="C91" s="94" t="s">
        <v>217</v>
      </c>
      <c r="D91" s="660">
        <v>6000000</v>
      </c>
      <c r="E91" s="660">
        <v>6000000</v>
      </c>
      <c r="F91" s="783">
        <v>1850000</v>
      </c>
      <c r="G91" s="1048"/>
      <c r="H91" s="1066"/>
      <c r="I91" s="1081"/>
      <c r="J91" s="1068"/>
      <c r="Y91" s="1056"/>
    </row>
    <row r="92" spans="1:25" ht="16.5" customHeight="1" x14ac:dyDescent="0.25">
      <c r="A92" s="51" t="s">
        <v>38</v>
      </c>
      <c r="B92" s="68" t="s">
        <v>218</v>
      </c>
      <c r="C92" s="94" t="s">
        <v>219</v>
      </c>
      <c r="D92" s="660">
        <f>SUM(D93:D94)</f>
        <v>0</v>
      </c>
      <c r="E92" s="660">
        <v>0</v>
      </c>
      <c r="F92" s="382">
        <f t="shared" ref="F92" si="16">SUM(F93:F94)</f>
        <v>0</v>
      </c>
      <c r="G92" s="1049"/>
      <c r="H92" s="1066"/>
      <c r="I92" s="1081"/>
      <c r="J92" s="1068"/>
      <c r="Y92" s="1056"/>
    </row>
    <row r="93" spans="1:25" ht="16.5" customHeight="1" x14ac:dyDescent="0.25">
      <c r="A93" s="51" t="s">
        <v>40</v>
      </c>
      <c r="B93" s="68" t="s">
        <v>220</v>
      </c>
      <c r="C93" s="70" t="s">
        <v>219</v>
      </c>
      <c r="D93" s="661"/>
      <c r="E93" s="661"/>
      <c r="F93" s="382"/>
      <c r="G93" s="1049"/>
      <c r="H93" s="1066"/>
      <c r="I93" s="1082"/>
      <c r="J93" s="1068"/>
      <c r="Y93" s="1056"/>
    </row>
    <row r="94" spans="1:25" ht="16.5" customHeight="1" x14ac:dyDescent="0.25">
      <c r="A94" s="662" t="s">
        <v>42</v>
      </c>
      <c r="B94" s="663" t="s">
        <v>221</v>
      </c>
      <c r="C94" s="664" t="s">
        <v>219</v>
      </c>
      <c r="D94" s="665"/>
      <c r="E94" s="665"/>
      <c r="F94" s="666"/>
      <c r="G94" s="1049"/>
      <c r="H94" s="1066"/>
      <c r="I94" s="1082"/>
      <c r="J94" s="1068"/>
    </row>
    <row r="95" spans="1:25" ht="16.5" customHeight="1" x14ac:dyDescent="0.25">
      <c r="A95" s="73" t="s">
        <v>44</v>
      </c>
      <c r="B95" s="74" t="s">
        <v>405</v>
      </c>
      <c r="C95" s="31" t="s">
        <v>222</v>
      </c>
      <c r="D95" s="655">
        <f>SUM(D81:D85)</f>
        <v>344423152</v>
      </c>
      <c r="E95" s="655">
        <f>SUM(E81:E85)</f>
        <v>512647657</v>
      </c>
      <c r="F95" s="390">
        <f>SUM(F81:F85)</f>
        <v>422462469</v>
      </c>
      <c r="G95" s="1042"/>
      <c r="H95" s="1066"/>
      <c r="I95" s="1083"/>
      <c r="J95" s="1068"/>
    </row>
    <row r="96" spans="1:25" ht="16.5" customHeight="1" x14ac:dyDescent="0.25">
      <c r="A96" s="77" t="s">
        <v>46</v>
      </c>
      <c r="B96" s="33" t="s">
        <v>223</v>
      </c>
      <c r="C96" s="34" t="s">
        <v>224</v>
      </c>
      <c r="D96" s="658">
        <v>111799135</v>
      </c>
      <c r="E96" s="658">
        <v>114798490</v>
      </c>
      <c r="F96" s="388">
        <v>13174325</v>
      </c>
      <c r="G96" s="1036"/>
      <c r="H96" s="1066"/>
      <c r="I96" s="1080"/>
      <c r="J96" s="1068"/>
    </row>
    <row r="97" spans="1:10" ht="16.5" customHeight="1" x14ac:dyDescent="0.25">
      <c r="A97" s="51" t="s">
        <v>48</v>
      </c>
      <c r="B97" s="66" t="s">
        <v>225</v>
      </c>
      <c r="C97" s="67" t="s">
        <v>226</v>
      </c>
      <c r="D97" s="659">
        <v>29063668</v>
      </c>
      <c r="E97" s="659">
        <v>29063668</v>
      </c>
      <c r="F97" s="350">
        <v>25273037</v>
      </c>
      <c r="G97" s="1036"/>
      <c r="H97" s="1066"/>
      <c r="I97" s="1080"/>
      <c r="J97" s="1068"/>
    </row>
    <row r="98" spans="1:10" ht="16.5" customHeight="1" x14ac:dyDescent="0.25">
      <c r="A98" s="51" t="s">
        <v>51</v>
      </c>
      <c r="B98" s="865" t="s">
        <v>227</v>
      </c>
      <c r="C98" s="866" t="s">
        <v>228</v>
      </c>
      <c r="D98" s="896"/>
      <c r="E98" s="896">
        <f t="shared" ref="E98:F98" si="17">SUM(E99:E104)</f>
        <v>0</v>
      </c>
      <c r="F98" s="350">
        <f t="shared" si="17"/>
        <v>0</v>
      </c>
      <c r="G98" s="1036"/>
      <c r="H98" s="1066"/>
      <c r="I98" s="1067"/>
      <c r="J98" s="1068"/>
    </row>
    <row r="99" spans="1:10" ht="16.5" customHeight="1" x14ac:dyDescent="0.25">
      <c r="A99" s="51" t="s">
        <v>54</v>
      </c>
      <c r="B99" s="555" t="s">
        <v>229</v>
      </c>
      <c r="C99" s="892" t="s">
        <v>230</v>
      </c>
      <c r="D99" s="894"/>
      <c r="E99" s="894"/>
      <c r="F99" s="552">
        <f>SUM(D99:E99)</f>
        <v>0</v>
      </c>
      <c r="G99" s="1039"/>
      <c r="H99" s="1066"/>
      <c r="I99" s="1040"/>
      <c r="J99" s="1068"/>
    </row>
    <row r="100" spans="1:10" ht="16.5" customHeight="1" x14ac:dyDescent="0.25">
      <c r="A100" s="51" t="s">
        <v>57</v>
      </c>
      <c r="B100" s="556" t="s">
        <v>210</v>
      </c>
      <c r="C100" s="892" t="s">
        <v>231</v>
      </c>
      <c r="D100" s="894"/>
      <c r="E100" s="894"/>
      <c r="F100" s="552">
        <f>SUM(D100:E100)</f>
        <v>0</v>
      </c>
      <c r="G100" s="1039"/>
      <c r="H100" s="1066"/>
      <c r="I100" s="1040"/>
      <c r="J100" s="1068"/>
    </row>
    <row r="101" spans="1:10" ht="16.5" customHeight="1" x14ac:dyDescent="0.25">
      <c r="A101" s="51" t="s">
        <v>59</v>
      </c>
      <c r="B101" s="556" t="s">
        <v>232</v>
      </c>
      <c r="C101" s="892" t="s">
        <v>233</v>
      </c>
      <c r="D101" s="894"/>
      <c r="E101" s="894"/>
      <c r="F101" s="552">
        <f>SUM(D101:E101)</f>
        <v>0</v>
      </c>
      <c r="G101" s="1039"/>
      <c r="H101" s="1066"/>
      <c r="I101" s="1040"/>
      <c r="J101" s="1068"/>
    </row>
    <row r="102" spans="1:10" ht="16.5" customHeight="1" x14ac:dyDescent="0.25">
      <c r="A102" s="51" t="s">
        <v>61</v>
      </c>
      <c r="B102" s="556" t="s">
        <v>234</v>
      </c>
      <c r="C102" s="892" t="s">
        <v>235</v>
      </c>
      <c r="D102" s="894"/>
      <c r="E102" s="894"/>
      <c r="F102" s="552">
        <f>SUM(D102:E102)</f>
        <v>0</v>
      </c>
      <c r="G102" s="1039"/>
      <c r="H102" s="1066"/>
      <c r="I102" s="1040"/>
      <c r="J102" s="1068"/>
    </row>
    <row r="103" spans="1:10" ht="16.5" customHeight="1" x14ac:dyDescent="0.25">
      <c r="A103" s="51" t="s">
        <v>63</v>
      </c>
      <c r="B103" s="556" t="s">
        <v>236</v>
      </c>
      <c r="C103" s="892" t="s">
        <v>237</v>
      </c>
      <c r="D103" s="894"/>
      <c r="E103" s="894"/>
      <c r="F103" s="552">
        <f>SUM(D103:E103)</f>
        <v>0</v>
      </c>
      <c r="G103" s="1039"/>
      <c r="H103" s="1066"/>
      <c r="I103" s="1040"/>
      <c r="J103" s="1068"/>
    </row>
    <row r="104" spans="1:10" ht="16.5" customHeight="1" x14ac:dyDescent="0.25">
      <c r="A104" s="662" t="s">
        <v>65</v>
      </c>
      <c r="B104" s="667" t="s">
        <v>238</v>
      </c>
      <c r="C104" s="927" t="s">
        <v>239</v>
      </c>
      <c r="D104" s="928"/>
      <c r="E104" s="928"/>
      <c r="F104" s="668"/>
      <c r="G104" s="1039"/>
      <c r="H104" s="1066"/>
      <c r="I104" s="1040"/>
      <c r="J104" s="1068"/>
    </row>
    <row r="105" spans="1:10" ht="16.5" customHeight="1" x14ac:dyDescent="0.25">
      <c r="A105" s="73" t="s">
        <v>67</v>
      </c>
      <c r="B105" s="74" t="s">
        <v>404</v>
      </c>
      <c r="C105" s="31" t="s">
        <v>240</v>
      </c>
      <c r="D105" s="655">
        <f>+D96+D97+D98</f>
        <v>140862803</v>
      </c>
      <c r="E105" s="655">
        <f t="shared" ref="E105" si="18">+E96+E97+E98</f>
        <v>143862158</v>
      </c>
      <c r="F105" s="356">
        <f>+F96+F97+F98</f>
        <v>38447362</v>
      </c>
      <c r="G105" s="951"/>
      <c r="H105" s="1066"/>
      <c r="I105" s="1083"/>
      <c r="J105" s="1068"/>
    </row>
    <row r="106" spans="1:10" ht="16.5" customHeight="1" x14ac:dyDescent="0.25">
      <c r="A106" s="76" t="s">
        <v>69</v>
      </c>
      <c r="B106" s="48" t="s">
        <v>241</v>
      </c>
      <c r="C106" s="31" t="s">
        <v>242</v>
      </c>
      <c r="D106" s="656">
        <f t="shared" ref="D106:E106" si="19">SUM(D95+D105)</f>
        <v>485285955</v>
      </c>
      <c r="E106" s="657">
        <f t="shared" si="19"/>
        <v>656509815</v>
      </c>
      <c r="F106" s="394">
        <f>SUM(F95+F105)</f>
        <v>460909831</v>
      </c>
      <c r="G106" s="1043"/>
      <c r="H106" s="1066"/>
      <c r="I106" s="1083"/>
      <c r="J106" s="1068"/>
    </row>
    <row r="107" spans="1:10" ht="16.5" customHeight="1" x14ac:dyDescent="0.25">
      <c r="A107" s="77" t="s">
        <v>72</v>
      </c>
      <c r="B107" s="953" t="s">
        <v>243</v>
      </c>
      <c r="C107" s="954" t="s">
        <v>244</v>
      </c>
      <c r="D107" s="955"/>
      <c r="E107" s="955"/>
      <c r="F107" s="395"/>
      <c r="G107" s="1046"/>
      <c r="H107" s="1066"/>
      <c r="I107" s="1084"/>
      <c r="J107" s="1068"/>
    </row>
    <row r="108" spans="1:10" ht="16.5" customHeight="1" x14ac:dyDescent="0.25">
      <c r="A108" s="51" t="s">
        <v>75</v>
      </c>
      <c r="B108" s="80" t="s">
        <v>245</v>
      </c>
      <c r="C108" s="67" t="s">
        <v>246</v>
      </c>
      <c r="D108" s="659"/>
      <c r="E108" s="659"/>
      <c r="F108" s="350"/>
      <c r="G108" s="1036"/>
      <c r="H108" s="1066"/>
      <c r="I108" s="1080"/>
      <c r="J108" s="1068"/>
    </row>
    <row r="109" spans="1:10" ht="16.5" customHeight="1" x14ac:dyDescent="0.25">
      <c r="A109" s="81" t="s">
        <v>78</v>
      </c>
      <c r="B109" s="80" t="s">
        <v>247</v>
      </c>
      <c r="C109" s="67" t="s">
        <v>248</v>
      </c>
      <c r="D109" s="659">
        <v>5605355</v>
      </c>
      <c r="E109" s="659">
        <v>5605355</v>
      </c>
      <c r="F109" s="350">
        <v>5605355</v>
      </c>
      <c r="G109" s="1036"/>
      <c r="H109" s="1066"/>
      <c r="I109" s="1080"/>
      <c r="J109" s="1068"/>
    </row>
    <row r="110" spans="1:10" ht="16.5" customHeight="1" x14ac:dyDescent="0.25">
      <c r="A110" s="51" t="s">
        <v>80</v>
      </c>
      <c r="B110" s="80" t="s">
        <v>397</v>
      </c>
      <c r="C110" s="67" t="s">
        <v>396</v>
      </c>
      <c r="D110" s="659">
        <v>128332519</v>
      </c>
      <c r="E110" s="659">
        <v>135920219</v>
      </c>
      <c r="F110" s="350">
        <v>89605629</v>
      </c>
      <c r="G110" s="1036"/>
      <c r="H110" s="1066"/>
      <c r="I110" s="1080"/>
      <c r="J110" s="1068"/>
    </row>
    <row r="111" spans="1:10" ht="16.5" customHeight="1" x14ac:dyDescent="0.25">
      <c r="A111" s="81" t="s">
        <v>82</v>
      </c>
      <c r="B111" s="80" t="s">
        <v>249</v>
      </c>
      <c r="C111" s="67" t="s">
        <v>250</v>
      </c>
      <c r="D111" s="659"/>
      <c r="E111" s="659"/>
      <c r="F111" s="350"/>
      <c r="G111" s="1036"/>
      <c r="H111" s="1066"/>
      <c r="I111" s="1080"/>
      <c r="J111" s="1068"/>
    </row>
    <row r="112" spans="1:10" ht="16.5" customHeight="1" x14ac:dyDescent="0.25">
      <c r="A112" s="51" t="s">
        <v>84</v>
      </c>
      <c r="B112" s="30" t="s">
        <v>251</v>
      </c>
      <c r="C112" s="31" t="s">
        <v>252</v>
      </c>
      <c r="D112" s="655">
        <f t="shared" ref="D112" si="20">SUM(D107:D111)</f>
        <v>133937874</v>
      </c>
      <c r="E112" s="655">
        <f>SUM(E107:E111)</f>
        <v>141525574</v>
      </c>
      <c r="F112" s="929">
        <f>SUM(F107:F111)</f>
        <v>95210984</v>
      </c>
      <c r="G112" s="1050"/>
      <c r="H112" s="1066"/>
      <c r="I112" s="1083"/>
      <c r="J112" s="1068"/>
    </row>
    <row r="113" spans="1:156" s="11" customFormat="1" ht="24.75" customHeight="1" x14ac:dyDescent="0.2">
      <c r="A113" s="669" t="s">
        <v>87</v>
      </c>
      <c r="B113" s="878" t="s">
        <v>253</v>
      </c>
      <c r="C113" s="930" t="s">
        <v>254</v>
      </c>
      <c r="D113" s="931">
        <f t="shared" ref="D113:E113" si="21">D106+D112</f>
        <v>619223829</v>
      </c>
      <c r="E113" s="931">
        <f t="shared" si="21"/>
        <v>798035389</v>
      </c>
      <c r="F113" s="929">
        <f>F106+F112</f>
        <v>556120815</v>
      </c>
      <c r="G113" s="1050"/>
      <c r="H113" s="1076"/>
      <c r="I113" s="950"/>
      <c r="J113" s="1068"/>
      <c r="K113" s="1056"/>
      <c r="L113" s="1056"/>
      <c r="M113" s="1056"/>
      <c r="N113" s="1056"/>
      <c r="O113" s="1056"/>
      <c r="P113" s="1056"/>
      <c r="Q113" s="1057"/>
      <c r="R113" s="1057"/>
      <c r="S113" s="1057"/>
      <c r="T113" s="1057"/>
      <c r="U113" s="1057"/>
      <c r="V113" s="1057"/>
      <c r="W113" s="1057"/>
      <c r="X113" s="1057"/>
      <c r="Y113" s="1057"/>
      <c r="Z113" s="1057"/>
      <c r="AA113" s="1057"/>
      <c r="AB113" s="1057"/>
      <c r="AC113" s="1057"/>
      <c r="AD113" s="1057"/>
      <c r="AE113" s="1057"/>
      <c r="AF113" s="1057"/>
      <c r="AG113" s="1057"/>
      <c r="AH113" s="1057"/>
      <c r="AI113" s="1057"/>
      <c r="AJ113" s="1057"/>
      <c r="AK113" s="1057"/>
      <c r="AL113" s="1057"/>
      <c r="AM113" s="1057"/>
      <c r="AN113" s="1057"/>
      <c r="AO113" s="1057"/>
      <c r="AP113" s="1057"/>
      <c r="AQ113" s="1057"/>
      <c r="AR113" s="1057"/>
      <c r="AS113" s="1057"/>
      <c r="AT113" s="1057"/>
      <c r="AU113" s="1057"/>
      <c r="AV113" s="1057"/>
      <c r="AW113" s="1057"/>
      <c r="AX113" s="1057"/>
      <c r="AY113" s="1057"/>
      <c r="AZ113" s="1057"/>
      <c r="BA113" s="1057"/>
      <c r="BB113" s="1057"/>
      <c r="BC113" s="1057"/>
      <c r="BD113" s="1057"/>
      <c r="BE113" s="1057"/>
      <c r="BF113" s="1057"/>
      <c r="BG113" s="1057"/>
      <c r="BH113" s="1057"/>
      <c r="BI113" s="1057"/>
      <c r="BJ113" s="1057"/>
      <c r="BK113" s="1057"/>
      <c r="BL113" s="1057"/>
      <c r="BM113" s="1057"/>
      <c r="BN113" s="1057"/>
      <c r="BO113" s="1057"/>
      <c r="BP113" s="1057"/>
      <c r="BQ113" s="1057"/>
      <c r="BR113" s="1057"/>
      <c r="BS113" s="1057"/>
      <c r="BT113" s="1057"/>
      <c r="BU113" s="1057"/>
      <c r="BV113" s="1057"/>
      <c r="BW113" s="1057"/>
      <c r="BX113" s="1057"/>
      <c r="BY113" s="1057"/>
      <c r="BZ113" s="1057"/>
      <c r="CA113" s="1057"/>
      <c r="CB113" s="1057"/>
      <c r="CC113" s="1057"/>
      <c r="CD113" s="1057"/>
      <c r="CE113" s="1057"/>
      <c r="CF113" s="1057"/>
      <c r="CG113" s="1057"/>
      <c r="CH113" s="1057"/>
      <c r="CI113" s="1057"/>
      <c r="CJ113" s="1057"/>
      <c r="CK113" s="1057"/>
      <c r="CL113" s="1057"/>
      <c r="CM113" s="1057"/>
      <c r="CN113" s="1057"/>
      <c r="CO113" s="1057"/>
      <c r="CP113" s="1057"/>
      <c r="CQ113" s="1057"/>
      <c r="CR113" s="1057"/>
      <c r="CS113" s="1057"/>
      <c r="CT113" s="1057"/>
      <c r="CU113" s="1057"/>
      <c r="CV113" s="1057"/>
      <c r="CW113" s="1057"/>
      <c r="CX113" s="1057"/>
      <c r="CY113" s="1057"/>
      <c r="CZ113" s="1057"/>
      <c r="DA113" s="1057"/>
      <c r="DB113" s="1057"/>
      <c r="DC113" s="1057"/>
      <c r="DD113" s="1057"/>
      <c r="DE113" s="1057"/>
      <c r="DF113" s="1057"/>
      <c r="DG113" s="1057"/>
      <c r="DH113" s="1057"/>
      <c r="DI113" s="1057"/>
      <c r="DJ113" s="1057"/>
      <c r="DK113" s="1057"/>
      <c r="DL113" s="1057"/>
      <c r="DM113" s="1057"/>
      <c r="DN113" s="1057"/>
      <c r="DO113" s="1057"/>
      <c r="DP113" s="1057"/>
      <c r="DQ113" s="1057"/>
      <c r="DR113" s="1057"/>
      <c r="DS113" s="1057"/>
      <c r="DT113" s="1057"/>
      <c r="DU113" s="1057"/>
      <c r="DV113" s="1057"/>
      <c r="DW113" s="1057"/>
      <c r="DX113" s="1057"/>
      <c r="DY113" s="1057"/>
      <c r="DZ113" s="1057"/>
      <c r="EA113" s="1057"/>
      <c r="EB113" s="1057"/>
      <c r="EC113" s="1057"/>
      <c r="ED113" s="1057"/>
      <c r="EE113" s="1057"/>
      <c r="EF113" s="1057"/>
      <c r="EG113" s="1057"/>
      <c r="EH113" s="1057"/>
      <c r="EI113" s="1057"/>
      <c r="EJ113" s="1057"/>
      <c r="EK113" s="1057"/>
      <c r="EL113" s="1057"/>
      <c r="EM113" s="1057"/>
      <c r="EN113" s="1057"/>
      <c r="EO113" s="1057"/>
      <c r="EP113" s="1057"/>
      <c r="EQ113" s="1057"/>
      <c r="ER113" s="1057"/>
      <c r="ES113" s="1026"/>
      <c r="ET113" s="1026"/>
      <c r="EU113" s="1026"/>
      <c r="EV113" s="1026"/>
      <c r="EW113" s="1026"/>
      <c r="EX113" s="1026"/>
      <c r="EY113" s="1026"/>
      <c r="EZ113" s="1026"/>
    </row>
    <row r="114" spans="1:156" s="1026" customFormat="1" ht="16.5" customHeight="1" x14ac:dyDescent="0.2">
      <c r="B114" s="1029" t="s">
        <v>746</v>
      </c>
      <c r="F114" s="1028"/>
      <c r="G114" s="1028"/>
      <c r="H114" s="1085"/>
      <c r="I114" s="1071"/>
      <c r="J114" s="1068"/>
      <c r="K114" s="1056"/>
      <c r="L114" s="1056"/>
      <c r="M114" s="1056"/>
      <c r="N114" s="1056"/>
      <c r="O114" s="1056"/>
      <c r="P114" s="1056"/>
      <c r="Q114" s="1056"/>
      <c r="R114" s="1056"/>
      <c r="S114" s="1056"/>
      <c r="T114" s="1056"/>
      <c r="U114" s="1056"/>
      <c r="V114" s="1056"/>
      <c r="W114" s="1056"/>
      <c r="X114" s="1056"/>
      <c r="Y114" s="1056"/>
      <c r="Z114" s="1056"/>
      <c r="AA114" s="1056"/>
      <c r="AB114" s="1056"/>
      <c r="AC114" s="1056"/>
      <c r="AD114" s="1056"/>
      <c r="AE114" s="1056"/>
      <c r="AF114" s="1056"/>
      <c r="AG114" s="1056"/>
      <c r="AH114" s="1056"/>
      <c r="AI114" s="1056"/>
      <c r="AJ114" s="1057"/>
      <c r="AK114" s="1057"/>
      <c r="AL114" s="1057"/>
      <c r="AM114" s="1057"/>
      <c r="AN114" s="1057"/>
      <c r="AO114" s="1057"/>
      <c r="AP114" s="1057"/>
      <c r="AQ114" s="1057"/>
      <c r="AR114" s="1057"/>
      <c r="AS114" s="1057"/>
      <c r="AT114" s="1057"/>
      <c r="AU114" s="1057"/>
      <c r="AV114" s="1057"/>
      <c r="AW114" s="1057"/>
      <c r="AX114" s="1057"/>
      <c r="AY114" s="1057"/>
      <c r="AZ114" s="1057"/>
      <c r="BA114" s="1057"/>
      <c r="BB114" s="1057"/>
      <c r="BC114" s="1057"/>
      <c r="BD114" s="1057"/>
      <c r="BE114" s="1057"/>
      <c r="BF114" s="1057"/>
      <c r="BG114" s="1057"/>
      <c r="BH114" s="1057"/>
      <c r="BI114" s="1057"/>
      <c r="BJ114" s="1057"/>
      <c r="BK114" s="1057"/>
      <c r="BL114" s="1057"/>
      <c r="BM114" s="1057"/>
      <c r="BN114" s="1057"/>
      <c r="BO114" s="1057"/>
      <c r="BP114" s="1057"/>
      <c r="BQ114" s="1057"/>
      <c r="BR114" s="1057"/>
      <c r="BS114" s="1057"/>
      <c r="BT114" s="1057"/>
      <c r="BU114" s="1057"/>
      <c r="BV114" s="1057"/>
      <c r="BW114" s="1057"/>
      <c r="BX114" s="1057"/>
      <c r="BY114" s="1057"/>
      <c r="BZ114" s="1057"/>
      <c r="CA114" s="1057"/>
      <c r="CB114" s="1057"/>
      <c r="CC114" s="1057"/>
      <c r="CD114" s="1057"/>
      <c r="CE114" s="1057"/>
      <c r="CF114" s="1057"/>
      <c r="CG114" s="1057"/>
      <c r="CH114" s="1057"/>
      <c r="CI114" s="1057"/>
      <c r="CJ114" s="1057"/>
      <c r="CK114" s="1057"/>
      <c r="CL114" s="1057"/>
      <c r="CM114" s="1057"/>
      <c r="CN114" s="1057"/>
      <c r="CO114" s="1057"/>
      <c r="CP114" s="1057"/>
      <c r="CQ114" s="1057"/>
      <c r="CR114" s="1057"/>
      <c r="CS114" s="1057"/>
      <c r="CT114" s="1057"/>
      <c r="CU114" s="1057"/>
      <c r="CV114" s="1057"/>
      <c r="CW114" s="1057"/>
      <c r="CX114" s="1057"/>
      <c r="CY114" s="1057"/>
      <c r="CZ114" s="1057"/>
      <c r="DA114" s="1057"/>
      <c r="DB114" s="1057"/>
      <c r="DC114" s="1057"/>
      <c r="DD114" s="1057"/>
      <c r="DE114" s="1057"/>
      <c r="DF114" s="1057"/>
      <c r="DG114" s="1057"/>
      <c r="DH114" s="1057"/>
      <c r="DI114" s="1057"/>
      <c r="DJ114" s="1057"/>
      <c r="DK114" s="1057"/>
      <c r="DL114" s="1057"/>
      <c r="DM114" s="1057"/>
      <c r="DN114" s="1057"/>
      <c r="DO114" s="1057"/>
      <c r="DP114" s="1057"/>
      <c r="DQ114" s="1057"/>
      <c r="DR114" s="1057"/>
      <c r="DS114" s="1057"/>
      <c r="DT114" s="1057"/>
      <c r="DU114" s="1057"/>
      <c r="DV114" s="1057"/>
      <c r="DW114" s="1057"/>
      <c r="DX114" s="1057"/>
      <c r="DY114" s="1057"/>
      <c r="DZ114" s="1057"/>
      <c r="EA114" s="1057"/>
      <c r="EB114" s="1057"/>
      <c r="EC114" s="1057"/>
      <c r="ED114" s="1057"/>
      <c r="EE114" s="1057"/>
      <c r="EF114" s="1057"/>
      <c r="EG114" s="1057"/>
      <c r="EH114" s="1057"/>
      <c r="EI114" s="1057"/>
      <c r="EJ114" s="1057"/>
      <c r="EK114" s="1057"/>
      <c r="EL114" s="1057"/>
      <c r="EM114" s="1057"/>
      <c r="EN114" s="1057"/>
      <c r="EO114" s="1057"/>
      <c r="EP114" s="1057"/>
      <c r="EQ114" s="1057"/>
      <c r="ER114" s="1057"/>
    </row>
    <row r="115" spans="1:156" s="1026" customFormat="1" ht="12.75" x14ac:dyDescent="0.2">
      <c r="D115" s="1027">
        <f>D76-D113</f>
        <v>0</v>
      </c>
      <c r="E115" s="1027">
        <f>E76-E113</f>
        <v>0</v>
      </c>
      <c r="F115" s="1027"/>
      <c r="G115" s="1027"/>
      <c r="H115" s="1085"/>
      <c r="I115" s="1071"/>
      <c r="J115" s="1068"/>
      <c r="K115" s="1056"/>
      <c r="L115" s="1056"/>
      <c r="M115" s="1056"/>
      <c r="N115" s="1056"/>
      <c r="O115" s="1056"/>
      <c r="P115" s="1056"/>
      <c r="Q115" s="1057"/>
      <c r="R115" s="1057"/>
      <c r="S115" s="1057"/>
      <c r="T115" s="1057"/>
      <c r="U115" s="1057"/>
      <c r="V115" s="1057"/>
      <c r="W115" s="1057"/>
      <c r="X115" s="1057"/>
      <c r="Y115" s="1057"/>
      <c r="Z115" s="1057"/>
      <c r="AA115" s="1057"/>
      <c r="AB115" s="1057"/>
      <c r="AC115" s="1057"/>
      <c r="AD115" s="1057"/>
      <c r="AE115" s="1057"/>
      <c r="AF115" s="1057"/>
      <c r="AG115" s="1057"/>
      <c r="AH115" s="1057"/>
      <c r="AI115" s="1057"/>
      <c r="AJ115" s="1057"/>
      <c r="AK115" s="1057"/>
      <c r="AL115" s="1057"/>
      <c r="AM115" s="1057"/>
      <c r="AN115" s="1057"/>
      <c r="AO115" s="1057"/>
      <c r="AP115" s="1057"/>
      <c r="AQ115" s="1057"/>
      <c r="AR115" s="1057"/>
      <c r="AS115" s="1057"/>
      <c r="AT115" s="1057"/>
      <c r="AU115" s="1057"/>
      <c r="AV115" s="1057"/>
      <c r="AW115" s="1057"/>
      <c r="AX115" s="1057"/>
      <c r="AY115" s="1057"/>
      <c r="AZ115" s="1057"/>
      <c r="BA115" s="1057"/>
      <c r="BB115" s="1057"/>
      <c r="BC115" s="1057"/>
      <c r="BD115" s="1057"/>
      <c r="BE115" s="1057"/>
      <c r="BF115" s="1057"/>
      <c r="BG115" s="1057"/>
      <c r="BH115" s="1057"/>
      <c r="BI115" s="1057"/>
      <c r="BJ115" s="1057"/>
      <c r="BK115" s="1057"/>
      <c r="BL115" s="1057"/>
      <c r="BM115" s="1057"/>
      <c r="BN115" s="1057"/>
      <c r="BO115" s="1057"/>
      <c r="BP115" s="1057"/>
      <c r="BQ115" s="1057"/>
      <c r="BR115" s="1057"/>
      <c r="BS115" s="1057"/>
      <c r="BT115" s="1057"/>
      <c r="BU115" s="1057"/>
      <c r="BV115" s="1057"/>
      <c r="BW115" s="1057"/>
      <c r="BX115" s="1057"/>
      <c r="BY115" s="1057"/>
      <c r="BZ115" s="1057"/>
      <c r="CA115" s="1057"/>
      <c r="CB115" s="1057"/>
      <c r="CC115" s="1057"/>
      <c r="CD115" s="1057"/>
      <c r="CE115" s="1057"/>
      <c r="CF115" s="1057"/>
      <c r="CG115" s="1057"/>
      <c r="CH115" s="1057"/>
      <c r="CI115" s="1057"/>
      <c r="CJ115" s="1057"/>
      <c r="CK115" s="1057"/>
      <c r="CL115" s="1057"/>
      <c r="CM115" s="1057"/>
      <c r="CN115" s="1057"/>
      <c r="CO115" s="1057"/>
      <c r="CP115" s="1057"/>
      <c r="CQ115" s="1057"/>
      <c r="CR115" s="1057"/>
      <c r="CS115" s="1057"/>
      <c r="CT115" s="1057"/>
      <c r="CU115" s="1057"/>
      <c r="CV115" s="1057"/>
      <c r="CW115" s="1057"/>
      <c r="CX115" s="1057"/>
      <c r="CY115" s="1057"/>
      <c r="CZ115" s="1057"/>
      <c r="DA115" s="1057"/>
      <c r="DB115" s="1057"/>
      <c r="DC115" s="1057"/>
      <c r="DD115" s="1057"/>
      <c r="DE115" s="1057"/>
      <c r="DF115" s="1057"/>
      <c r="DG115" s="1057"/>
      <c r="DH115" s="1057"/>
      <c r="DI115" s="1057"/>
      <c r="DJ115" s="1057"/>
      <c r="DK115" s="1057"/>
      <c r="DL115" s="1057"/>
      <c r="DM115" s="1057"/>
      <c r="DN115" s="1057"/>
      <c r="DO115" s="1057"/>
      <c r="DP115" s="1057"/>
      <c r="DQ115" s="1057"/>
      <c r="DR115" s="1057"/>
      <c r="DS115" s="1057"/>
      <c r="DT115" s="1057"/>
      <c r="DU115" s="1057"/>
      <c r="DV115" s="1057"/>
      <c r="DW115" s="1057"/>
      <c r="DX115" s="1057"/>
      <c r="DY115" s="1057"/>
      <c r="DZ115" s="1057"/>
      <c r="EA115" s="1057"/>
      <c r="EB115" s="1057"/>
      <c r="EC115" s="1057"/>
      <c r="ED115" s="1057"/>
      <c r="EE115" s="1057"/>
      <c r="EF115" s="1057"/>
      <c r="EG115" s="1057"/>
      <c r="EH115" s="1057"/>
      <c r="EI115" s="1057"/>
      <c r="EJ115" s="1057"/>
      <c r="EK115" s="1057"/>
      <c r="EL115" s="1057"/>
      <c r="EM115" s="1057"/>
      <c r="EN115" s="1057"/>
      <c r="EO115" s="1057"/>
      <c r="EP115" s="1057"/>
      <c r="EQ115" s="1057"/>
      <c r="ER115" s="1057"/>
    </row>
    <row r="116" spans="1:156" x14ac:dyDescent="0.25">
      <c r="Q116" s="1056"/>
      <c r="R116" s="1056"/>
      <c r="S116" s="1056"/>
      <c r="T116" s="1056"/>
      <c r="U116" s="1056"/>
      <c r="V116" s="1056"/>
      <c r="W116" s="1056"/>
      <c r="X116" s="1056"/>
      <c r="Y116" s="1056"/>
      <c r="Z116" s="1056"/>
      <c r="AA116" s="1056"/>
      <c r="AB116" s="1056"/>
      <c r="AC116" s="1056"/>
      <c r="AD116" s="1056"/>
      <c r="AE116" s="1056"/>
      <c r="AF116" s="1056"/>
      <c r="AG116" s="1056"/>
      <c r="AH116" s="1056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........./2017. (.......) önkormányzati rendelethez</oddHeader>
  </headerFooter>
  <rowBreaks count="2" manualBreakCount="2">
    <brk id="45" max="3" man="1"/>
    <brk id="95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37" workbookViewId="0">
      <selection activeCell="F53" sqref="F53"/>
    </sheetView>
  </sheetViews>
  <sheetFormatPr defaultRowHeight="12.75" x14ac:dyDescent="0.2"/>
  <cols>
    <col min="1" max="1" width="6.83203125" style="964" customWidth="1"/>
    <col min="2" max="2" width="60.1640625" style="965" customWidth="1"/>
    <col min="3" max="3" width="8.1640625" style="965" customWidth="1"/>
    <col min="4" max="6" width="14.5" style="966" customWidth="1"/>
    <col min="7" max="7" width="25.83203125" style="974" bestFit="1" customWidth="1"/>
    <col min="8" max="10" width="9.5" style="1094" customWidth="1"/>
    <col min="11" max="12" width="9.5" style="1095" customWidth="1"/>
    <col min="13" max="16" width="9.5" style="1096" customWidth="1"/>
    <col min="17" max="20" width="9.33203125" style="1096"/>
    <col min="21" max="21" width="9.33203125" style="1021"/>
    <col min="22" max="251" width="9.33203125" style="193"/>
    <col min="252" max="252" width="6.83203125" style="193" customWidth="1"/>
    <col min="253" max="253" width="60.1640625" style="193" customWidth="1"/>
    <col min="254" max="254" width="8.1640625" style="193" customWidth="1"/>
    <col min="255" max="257" width="14.5" style="193" customWidth="1"/>
    <col min="258" max="507" width="9.33203125" style="193"/>
    <col min="508" max="508" width="6.83203125" style="193" customWidth="1"/>
    <col min="509" max="509" width="60.1640625" style="193" customWidth="1"/>
    <col min="510" max="510" width="8.1640625" style="193" customWidth="1"/>
    <col min="511" max="513" width="14.5" style="193" customWidth="1"/>
    <col min="514" max="763" width="9.33203125" style="193"/>
    <col min="764" max="764" width="6.83203125" style="193" customWidth="1"/>
    <col min="765" max="765" width="60.1640625" style="193" customWidth="1"/>
    <col min="766" max="766" width="8.1640625" style="193" customWidth="1"/>
    <col min="767" max="769" width="14.5" style="193" customWidth="1"/>
    <col min="770" max="1019" width="9.33203125" style="193"/>
    <col min="1020" max="1020" width="6.83203125" style="193" customWidth="1"/>
    <col min="1021" max="1021" width="60.1640625" style="193" customWidth="1"/>
    <col min="1022" max="1022" width="8.1640625" style="193" customWidth="1"/>
    <col min="1023" max="1025" width="14.5" style="193" customWidth="1"/>
    <col min="1026" max="1275" width="9.33203125" style="193"/>
    <col min="1276" max="1276" width="6.83203125" style="193" customWidth="1"/>
    <col min="1277" max="1277" width="60.1640625" style="193" customWidth="1"/>
    <col min="1278" max="1278" width="8.1640625" style="193" customWidth="1"/>
    <col min="1279" max="1281" width="14.5" style="193" customWidth="1"/>
    <col min="1282" max="1531" width="9.33203125" style="193"/>
    <col min="1532" max="1532" width="6.83203125" style="193" customWidth="1"/>
    <col min="1533" max="1533" width="60.1640625" style="193" customWidth="1"/>
    <col min="1534" max="1534" width="8.1640625" style="193" customWidth="1"/>
    <col min="1535" max="1537" width="14.5" style="193" customWidth="1"/>
    <col min="1538" max="1787" width="9.33203125" style="193"/>
    <col min="1788" max="1788" width="6.83203125" style="193" customWidth="1"/>
    <col min="1789" max="1789" width="60.1640625" style="193" customWidth="1"/>
    <col min="1790" max="1790" width="8.1640625" style="193" customWidth="1"/>
    <col min="1791" max="1793" width="14.5" style="193" customWidth="1"/>
    <col min="1794" max="2043" width="9.33203125" style="193"/>
    <col min="2044" max="2044" width="6.83203125" style="193" customWidth="1"/>
    <col min="2045" max="2045" width="60.1640625" style="193" customWidth="1"/>
    <col min="2046" max="2046" width="8.1640625" style="193" customWidth="1"/>
    <col min="2047" max="2049" width="14.5" style="193" customWidth="1"/>
    <col min="2050" max="2299" width="9.33203125" style="193"/>
    <col min="2300" max="2300" width="6.83203125" style="193" customWidth="1"/>
    <col min="2301" max="2301" width="60.1640625" style="193" customWidth="1"/>
    <col min="2302" max="2302" width="8.1640625" style="193" customWidth="1"/>
    <col min="2303" max="2305" width="14.5" style="193" customWidth="1"/>
    <col min="2306" max="2555" width="9.33203125" style="193"/>
    <col min="2556" max="2556" width="6.83203125" style="193" customWidth="1"/>
    <col min="2557" max="2557" width="60.1640625" style="193" customWidth="1"/>
    <col min="2558" max="2558" width="8.1640625" style="193" customWidth="1"/>
    <col min="2559" max="2561" width="14.5" style="193" customWidth="1"/>
    <col min="2562" max="2811" width="9.33203125" style="193"/>
    <col min="2812" max="2812" width="6.83203125" style="193" customWidth="1"/>
    <col min="2813" max="2813" width="60.1640625" style="193" customWidth="1"/>
    <col min="2814" max="2814" width="8.1640625" style="193" customWidth="1"/>
    <col min="2815" max="2817" width="14.5" style="193" customWidth="1"/>
    <col min="2818" max="3067" width="9.33203125" style="193"/>
    <col min="3068" max="3068" width="6.83203125" style="193" customWidth="1"/>
    <col min="3069" max="3069" width="60.1640625" style="193" customWidth="1"/>
    <col min="3070" max="3070" width="8.1640625" style="193" customWidth="1"/>
    <col min="3071" max="3073" width="14.5" style="193" customWidth="1"/>
    <col min="3074" max="3323" width="9.33203125" style="193"/>
    <col min="3324" max="3324" width="6.83203125" style="193" customWidth="1"/>
    <col min="3325" max="3325" width="60.1640625" style="193" customWidth="1"/>
    <col min="3326" max="3326" width="8.1640625" style="193" customWidth="1"/>
    <col min="3327" max="3329" width="14.5" style="193" customWidth="1"/>
    <col min="3330" max="3579" width="9.33203125" style="193"/>
    <col min="3580" max="3580" width="6.83203125" style="193" customWidth="1"/>
    <col min="3581" max="3581" width="60.1640625" style="193" customWidth="1"/>
    <col min="3582" max="3582" width="8.1640625" style="193" customWidth="1"/>
    <col min="3583" max="3585" width="14.5" style="193" customWidth="1"/>
    <col min="3586" max="3835" width="9.33203125" style="193"/>
    <col min="3836" max="3836" width="6.83203125" style="193" customWidth="1"/>
    <col min="3837" max="3837" width="60.1640625" style="193" customWidth="1"/>
    <col min="3838" max="3838" width="8.1640625" style="193" customWidth="1"/>
    <col min="3839" max="3841" width="14.5" style="193" customWidth="1"/>
    <col min="3842" max="4091" width="9.33203125" style="193"/>
    <col min="4092" max="4092" width="6.83203125" style="193" customWidth="1"/>
    <col min="4093" max="4093" width="60.1640625" style="193" customWidth="1"/>
    <col min="4094" max="4094" width="8.1640625" style="193" customWidth="1"/>
    <col min="4095" max="4097" width="14.5" style="193" customWidth="1"/>
    <col min="4098" max="4347" width="9.33203125" style="193"/>
    <col min="4348" max="4348" width="6.83203125" style="193" customWidth="1"/>
    <col min="4349" max="4349" width="60.1640625" style="193" customWidth="1"/>
    <col min="4350" max="4350" width="8.1640625" style="193" customWidth="1"/>
    <col min="4351" max="4353" width="14.5" style="193" customWidth="1"/>
    <col min="4354" max="4603" width="9.33203125" style="193"/>
    <col min="4604" max="4604" width="6.83203125" style="193" customWidth="1"/>
    <col min="4605" max="4605" width="60.1640625" style="193" customWidth="1"/>
    <col min="4606" max="4606" width="8.1640625" style="193" customWidth="1"/>
    <col min="4607" max="4609" width="14.5" style="193" customWidth="1"/>
    <col min="4610" max="4859" width="9.33203125" style="193"/>
    <col min="4860" max="4860" width="6.83203125" style="193" customWidth="1"/>
    <col min="4861" max="4861" width="60.1640625" style="193" customWidth="1"/>
    <col min="4862" max="4862" width="8.1640625" style="193" customWidth="1"/>
    <col min="4863" max="4865" width="14.5" style="193" customWidth="1"/>
    <col min="4866" max="5115" width="9.33203125" style="193"/>
    <col min="5116" max="5116" width="6.83203125" style="193" customWidth="1"/>
    <col min="5117" max="5117" width="60.1640625" style="193" customWidth="1"/>
    <col min="5118" max="5118" width="8.1640625" style="193" customWidth="1"/>
    <col min="5119" max="5121" width="14.5" style="193" customWidth="1"/>
    <col min="5122" max="5371" width="9.33203125" style="193"/>
    <col min="5372" max="5372" width="6.83203125" style="193" customWidth="1"/>
    <col min="5373" max="5373" width="60.1640625" style="193" customWidth="1"/>
    <col min="5374" max="5374" width="8.1640625" style="193" customWidth="1"/>
    <col min="5375" max="5377" width="14.5" style="193" customWidth="1"/>
    <col min="5378" max="5627" width="9.33203125" style="193"/>
    <col min="5628" max="5628" width="6.83203125" style="193" customWidth="1"/>
    <col min="5629" max="5629" width="60.1640625" style="193" customWidth="1"/>
    <col min="5630" max="5630" width="8.1640625" style="193" customWidth="1"/>
    <col min="5631" max="5633" width="14.5" style="193" customWidth="1"/>
    <col min="5634" max="5883" width="9.33203125" style="193"/>
    <col min="5884" max="5884" width="6.83203125" style="193" customWidth="1"/>
    <col min="5885" max="5885" width="60.1640625" style="193" customWidth="1"/>
    <col min="5886" max="5886" width="8.1640625" style="193" customWidth="1"/>
    <col min="5887" max="5889" width="14.5" style="193" customWidth="1"/>
    <col min="5890" max="6139" width="9.33203125" style="193"/>
    <col min="6140" max="6140" width="6.83203125" style="193" customWidth="1"/>
    <col min="6141" max="6141" width="60.1640625" style="193" customWidth="1"/>
    <col min="6142" max="6142" width="8.1640625" style="193" customWidth="1"/>
    <col min="6143" max="6145" width="14.5" style="193" customWidth="1"/>
    <col min="6146" max="6395" width="9.33203125" style="193"/>
    <col min="6396" max="6396" width="6.83203125" style="193" customWidth="1"/>
    <col min="6397" max="6397" width="60.1640625" style="193" customWidth="1"/>
    <col min="6398" max="6398" width="8.1640625" style="193" customWidth="1"/>
    <col min="6399" max="6401" width="14.5" style="193" customWidth="1"/>
    <col min="6402" max="6651" width="9.33203125" style="193"/>
    <col min="6652" max="6652" width="6.83203125" style="193" customWidth="1"/>
    <col min="6653" max="6653" width="60.1640625" style="193" customWidth="1"/>
    <col min="6654" max="6654" width="8.1640625" style="193" customWidth="1"/>
    <col min="6655" max="6657" width="14.5" style="193" customWidth="1"/>
    <col min="6658" max="6907" width="9.33203125" style="193"/>
    <col min="6908" max="6908" width="6.83203125" style="193" customWidth="1"/>
    <col min="6909" max="6909" width="60.1640625" style="193" customWidth="1"/>
    <col min="6910" max="6910" width="8.1640625" style="193" customWidth="1"/>
    <col min="6911" max="6913" width="14.5" style="193" customWidth="1"/>
    <col min="6914" max="7163" width="9.33203125" style="193"/>
    <col min="7164" max="7164" width="6.83203125" style="193" customWidth="1"/>
    <col min="7165" max="7165" width="60.1640625" style="193" customWidth="1"/>
    <col min="7166" max="7166" width="8.1640625" style="193" customWidth="1"/>
    <col min="7167" max="7169" width="14.5" style="193" customWidth="1"/>
    <col min="7170" max="7419" width="9.33203125" style="193"/>
    <col min="7420" max="7420" width="6.83203125" style="193" customWidth="1"/>
    <col min="7421" max="7421" width="60.1640625" style="193" customWidth="1"/>
    <col min="7422" max="7422" width="8.1640625" style="193" customWidth="1"/>
    <col min="7423" max="7425" width="14.5" style="193" customWidth="1"/>
    <col min="7426" max="7675" width="9.33203125" style="193"/>
    <col min="7676" max="7676" width="6.83203125" style="193" customWidth="1"/>
    <col min="7677" max="7677" width="60.1640625" style="193" customWidth="1"/>
    <col min="7678" max="7678" width="8.1640625" style="193" customWidth="1"/>
    <col min="7679" max="7681" width="14.5" style="193" customWidth="1"/>
    <col min="7682" max="7931" width="9.33203125" style="193"/>
    <col min="7932" max="7932" width="6.83203125" style="193" customWidth="1"/>
    <col min="7933" max="7933" width="60.1640625" style="193" customWidth="1"/>
    <col min="7934" max="7934" width="8.1640625" style="193" customWidth="1"/>
    <col min="7935" max="7937" width="14.5" style="193" customWidth="1"/>
    <col min="7938" max="8187" width="9.33203125" style="193"/>
    <col min="8188" max="8188" width="6.83203125" style="193" customWidth="1"/>
    <col min="8189" max="8189" width="60.1640625" style="193" customWidth="1"/>
    <col min="8190" max="8190" width="8.1640625" style="193" customWidth="1"/>
    <col min="8191" max="8193" width="14.5" style="193" customWidth="1"/>
    <col min="8194" max="8443" width="9.33203125" style="193"/>
    <col min="8444" max="8444" width="6.83203125" style="193" customWidth="1"/>
    <col min="8445" max="8445" width="60.1640625" style="193" customWidth="1"/>
    <col min="8446" max="8446" width="8.1640625" style="193" customWidth="1"/>
    <col min="8447" max="8449" width="14.5" style="193" customWidth="1"/>
    <col min="8450" max="8699" width="9.33203125" style="193"/>
    <col min="8700" max="8700" width="6.83203125" style="193" customWidth="1"/>
    <col min="8701" max="8701" width="60.1640625" style="193" customWidth="1"/>
    <col min="8702" max="8702" width="8.1640625" style="193" customWidth="1"/>
    <col min="8703" max="8705" width="14.5" style="193" customWidth="1"/>
    <col min="8706" max="8955" width="9.33203125" style="193"/>
    <col min="8956" max="8956" width="6.83203125" style="193" customWidth="1"/>
    <col min="8957" max="8957" width="60.1640625" style="193" customWidth="1"/>
    <col min="8958" max="8958" width="8.1640625" style="193" customWidth="1"/>
    <col min="8959" max="8961" width="14.5" style="193" customWidth="1"/>
    <col min="8962" max="9211" width="9.33203125" style="193"/>
    <col min="9212" max="9212" width="6.83203125" style="193" customWidth="1"/>
    <col min="9213" max="9213" width="60.1640625" style="193" customWidth="1"/>
    <col min="9214" max="9214" width="8.1640625" style="193" customWidth="1"/>
    <col min="9215" max="9217" width="14.5" style="193" customWidth="1"/>
    <col min="9218" max="9467" width="9.33203125" style="193"/>
    <col min="9468" max="9468" width="6.83203125" style="193" customWidth="1"/>
    <col min="9469" max="9469" width="60.1640625" style="193" customWidth="1"/>
    <col min="9470" max="9470" width="8.1640625" style="193" customWidth="1"/>
    <col min="9471" max="9473" width="14.5" style="193" customWidth="1"/>
    <col min="9474" max="9723" width="9.33203125" style="193"/>
    <col min="9724" max="9724" width="6.83203125" style="193" customWidth="1"/>
    <col min="9725" max="9725" width="60.1640625" style="193" customWidth="1"/>
    <col min="9726" max="9726" width="8.1640625" style="193" customWidth="1"/>
    <col min="9727" max="9729" width="14.5" style="193" customWidth="1"/>
    <col min="9730" max="9979" width="9.33203125" style="193"/>
    <col min="9980" max="9980" width="6.83203125" style="193" customWidth="1"/>
    <col min="9981" max="9981" width="60.1640625" style="193" customWidth="1"/>
    <col min="9982" max="9982" width="8.1640625" style="193" customWidth="1"/>
    <col min="9983" max="9985" width="14.5" style="193" customWidth="1"/>
    <col min="9986" max="10235" width="9.33203125" style="193"/>
    <col min="10236" max="10236" width="6.83203125" style="193" customWidth="1"/>
    <col min="10237" max="10237" width="60.1640625" style="193" customWidth="1"/>
    <col min="10238" max="10238" width="8.1640625" style="193" customWidth="1"/>
    <col min="10239" max="10241" width="14.5" style="193" customWidth="1"/>
    <col min="10242" max="10491" width="9.33203125" style="193"/>
    <col min="10492" max="10492" width="6.83203125" style="193" customWidth="1"/>
    <col min="10493" max="10493" width="60.1640625" style="193" customWidth="1"/>
    <col min="10494" max="10494" width="8.1640625" style="193" customWidth="1"/>
    <col min="10495" max="10497" width="14.5" style="193" customWidth="1"/>
    <col min="10498" max="10747" width="9.33203125" style="193"/>
    <col min="10748" max="10748" width="6.83203125" style="193" customWidth="1"/>
    <col min="10749" max="10749" width="60.1640625" style="193" customWidth="1"/>
    <col min="10750" max="10750" width="8.1640625" style="193" customWidth="1"/>
    <col min="10751" max="10753" width="14.5" style="193" customWidth="1"/>
    <col min="10754" max="11003" width="9.33203125" style="193"/>
    <col min="11004" max="11004" width="6.83203125" style="193" customWidth="1"/>
    <col min="11005" max="11005" width="60.1640625" style="193" customWidth="1"/>
    <col min="11006" max="11006" width="8.1640625" style="193" customWidth="1"/>
    <col min="11007" max="11009" width="14.5" style="193" customWidth="1"/>
    <col min="11010" max="11259" width="9.33203125" style="193"/>
    <col min="11260" max="11260" width="6.83203125" style="193" customWidth="1"/>
    <col min="11261" max="11261" width="60.1640625" style="193" customWidth="1"/>
    <col min="11262" max="11262" width="8.1640625" style="193" customWidth="1"/>
    <col min="11263" max="11265" width="14.5" style="193" customWidth="1"/>
    <col min="11266" max="11515" width="9.33203125" style="193"/>
    <col min="11516" max="11516" width="6.83203125" style="193" customWidth="1"/>
    <col min="11517" max="11517" width="60.1640625" style="193" customWidth="1"/>
    <col min="11518" max="11518" width="8.1640625" style="193" customWidth="1"/>
    <col min="11519" max="11521" width="14.5" style="193" customWidth="1"/>
    <col min="11522" max="11771" width="9.33203125" style="193"/>
    <col min="11772" max="11772" width="6.83203125" style="193" customWidth="1"/>
    <col min="11773" max="11773" width="60.1640625" style="193" customWidth="1"/>
    <col min="11774" max="11774" width="8.1640625" style="193" customWidth="1"/>
    <col min="11775" max="11777" width="14.5" style="193" customWidth="1"/>
    <col min="11778" max="12027" width="9.33203125" style="193"/>
    <col min="12028" max="12028" width="6.83203125" style="193" customWidth="1"/>
    <col min="12029" max="12029" width="60.1640625" style="193" customWidth="1"/>
    <col min="12030" max="12030" width="8.1640625" style="193" customWidth="1"/>
    <col min="12031" max="12033" width="14.5" style="193" customWidth="1"/>
    <col min="12034" max="12283" width="9.33203125" style="193"/>
    <col min="12284" max="12284" width="6.83203125" style="193" customWidth="1"/>
    <col min="12285" max="12285" width="60.1640625" style="193" customWidth="1"/>
    <col min="12286" max="12286" width="8.1640625" style="193" customWidth="1"/>
    <col min="12287" max="12289" width="14.5" style="193" customWidth="1"/>
    <col min="12290" max="12539" width="9.33203125" style="193"/>
    <col min="12540" max="12540" width="6.83203125" style="193" customWidth="1"/>
    <col min="12541" max="12541" width="60.1640625" style="193" customWidth="1"/>
    <col min="12542" max="12542" width="8.1640625" style="193" customWidth="1"/>
    <col min="12543" max="12545" width="14.5" style="193" customWidth="1"/>
    <col min="12546" max="12795" width="9.33203125" style="193"/>
    <col min="12796" max="12796" width="6.83203125" style="193" customWidth="1"/>
    <col min="12797" max="12797" width="60.1640625" style="193" customWidth="1"/>
    <col min="12798" max="12798" width="8.1640625" style="193" customWidth="1"/>
    <col min="12799" max="12801" width="14.5" style="193" customWidth="1"/>
    <col min="12802" max="13051" width="9.33203125" style="193"/>
    <col min="13052" max="13052" width="6.83203125" style="193" customWidth="1"/>
    <col min="13053" max="13053" width="60.1640625" style="193" customWidth="1"/>
    <col min="13054" max="13054" width="8.1640625" style="193" customWidth="1"/>
    <col min="13055" max="13057" width="14.5" style="193" customWidth="1"/>
    <col min="13058" max="13307" width="9.33203125" style="193"/>
    <col min="13308" max="13308" width="6.83203125" style="193" customWidth="1"/>
    <col min="13309" max="13309" width="60.1640625" style="193" customWidth="1"/>
    <col min="13310" max="13310" width="8.1640625" style="193" customWidth="1"/>
    <col min="13311" max="13313" width="14.5" style="193" customWidth="1"/>
    <col min="13314" max="13563" width="9.33203125" style="193"/>
    <col min="13564" max="13564" width="6.83203125" style="193" customWidth="1"/>
    <col min="13565" max="13565" width="60.1640625" style="193" customWidth="1"/>
    <col min="13566" max="13566" width="8.1640625" style="193" customWidth="1"/>
    <col min="13567" max="13569" width="14.5" style="193" customWidth="1"/>
    <col min="13570" max="13819" width="9.33203125" style="193"/>
    <col min="13820" max="13820" width="6.83203125" style="193" customWidth="1"/>
    <col min="13821" max="13821" width="60.1640625" style="193" customWidth="1"/>
    <col min="13822" max="13822" width="8.1640625" style="193" customWidth="1"/>
    <col min="13823" max="13825" width="14.5" style="193" customWidth="1"/>
    <col min="13826" max="14075" width="9.33203125" style="193"/>
    <col min="14076" max="14076" width="6.83203125" style="193" customWidth="1"/>
    <col min="14077" max="14077" width="60.1640625" style="193" customWidth="1"/>
    <col min="14078" max="14078" width="8.1640625" style="193" customWidth="1"/>
    <col min="14079" max="14081" width="14.5" style="193" customWidth="1"/>
    <col min="14082" max="14331" width="9.33203125" style="193"/>
    <col min="14332" max="14332" width="6.83203125" style="193" customWidth="1"/>
    <col min="14333" max="14333" width="60.1640625" style="193" customWidth="1"/>
    <col min="14334" max="14334" width="8.1640625" style="193" customWidth="1"/>
    <col min="14335" max="14337" width="14.5" style="193" customWidth="1"/>
    <col min="14338" max="14587" width="9.33203125" style="193"/>
    <col min="14588" max="14588" width="6.83203125" style="193" customWidth="1"/>
    <col min="14589" max="14589" width="60.1640625" style="193" customWidth="1"/>
    <col min="14590" max="14590" width="8.1640625" style="193" customWidth="1"/>
    <col min="14591" max="14593" width="14.5" style="193" customWidth="1"/>
    <col min="14594" max="14843" width="9.33203125" style="193"/>
    <col min="14844" max="14844" width="6.83203125" style="193" customWidth="1"/>
    <col min="14845" max="14845" width="60.1640625" style="193" customWidth="1"/>
    <col min="14846" max="14846" width="8.1640625" style="193" customWidth="1"/>
    <col min="14847" max="14849" width="14.5" style="193" customWidth="1"/>
    <col min="14850" max="15099" width="9.33203125" style="193"/>
    <col min="15100" max="15100" width="6.83203125" style="193" customWidth="1"/>
    <col min="15101" max="15101" width="60.1640625" style="193" customWidth="1"/>
    <col min="15102" max="15102" width="8.1640625" style="193" customWidth="1"/>
    <col min="15103" max="15105" width="14.5" style="193" customWidth="1"/>
    <col min="15106" max="15355" width="9.33203125" style="193"/>
    <col min="15356" max="15356" width="6.83203125" style="193" customWidth="1"/>
    <col min="15357" max="15357" width="60.1640625" style="193" customWidth="1"/>
    <col min="15358" max="15358" width="8.1640625" style="193" customWidth="1"/>
    <col min="15359" max="15361" width="14.5" style="193" customWidth="1"/>
    <col min="15362" max="15611" width="9.33203125" style="193"/>
    <col min="15612" max="15612" width="6.83203125" style="193" customWidth="1"/>
    <col min="15613" max="15613" width="60.1640625" style="193" customWidth="1"/>
    <col min="15614" max="15614" width="8.1640625" style="193" customWidth="1"/>
    <col min="15615" max="15617" width="14.5" style="193" customWidth="1"/>
    <col min="15618" max="15867" width="9.33203125" style="193"/>
    <col min="15868" max="15868" width="6.83203125" style="193" customWidth="1"/>
    <col min="15869" max="15869" width="60.1640625" style="193" customWidth="1"/>
    <col min="15870" max="15870" width="8.1640625" style="193" customWidth="1"/>
    <col min="15871" max="15873" width="14.5" style="193" customWidth="1"/>
    <col min="15874" max="16123" width="9.33203125" style="193"/>
    <col min="16124" max="16124" width="6.83203125" style="193" customWidth="1"/>
    <col min="16125" max="16125" width="60.1640625" style="193" customWidth="1"/>
    <col min="16126" max="16126" width="8.1640625" style="193" customWidth="1"/>
    <col min="16127" max="16129" width="14.5" style="193" customWidth="1"/>
    <col min="16130" max="16384" width="9.33203125" style="193"/>
  </cols>
  <sheetData>
    <row r="1" spans="1:21" s="187" customFormat="1" ht="51.75" customHeight="1" x14ac:dyDescent="0.2">
      <c r="A1" s="1213" t="s">
        <v>728</v>
      </c>
      <c r="B1" s="1214"/>
      <c r="C1" s="1214"/>
      <c r="D1" s="1214"/>
      <c r="E1" s="1214"/>
      <c r="F1" s="1214"/>
      <c r="G1" s="968"/>
      <c r="H1" s="1086"/>
      <c r="I1" s="1086"/>
      <c r="J1" s="1086"/>
      <c r="K1" s="1087"/>
      <c r="L1" s="1088"/>
      <c r="M1" s="1089"/>
      <c r="N1" s="1089"/>
      <c r="O1" s="1089"/>
      <c r="P1" s="1089"/>
      <c r="Q1" s="1089"/>
      <c r="R1" s="1089"/>
      <c r="S1" s="1089"/>
      <c r="T1" s="1089"/>
      <c r="U1" s="1019"/>
    </row>
    <row r="2" spans="1:21" s="190" customFormat="1" ht="12" customHeight="1" x14ac:dyDescent="0.2">
      <c r="A2" s="188"/>
      <c r="B2" s="188"/>
      <c r="C2" s="189"/>
      <c r="D2" s="189"/>
      <c r="E2" s="189"/>
      <c r="F2" s="189" t="s">
        <v>1</v>
      </c>
      <c r="G2" s="969"/>
      <c r="H2" s="1090"/>
      <c r="I2" s="1090"/>
      <c r="J2" s="1090"/>
      <c r="K2" s="1091"/>
      <c r="L2" s="1092"/>
      <c r="M2" s="1093"/>
      <c r="N2" s="1093"/>
      <c r="O2" s="1093"/>
      <c r="P2" s="1093"/>
      <c r="Q2" s="1093"/>
      <c r="R2" s="1093"/>
      <c r="S2" s="1093"/>
      <c r="T2" s="1093"/>
      <c r="U2" s="1020"/>
    </row>
    <row r="3" spans="1:21" ht="38.25" customHeight="1" x14ac:dyDescent="0.25">
      <c r="A3" s="191" t="s">
        <v>362</v>
      </c>
      <c r="B3" s="191" t="s">
        <v>407</v>
      </c>
      <c r="C3" s="192" t="s">
        <v>408</v>
      </c>
      <c r="D3" s="192" t="s">
        <v>487</v>
      </c>
      <c r="E3" s="192" t="s">
        <v>722</v>
      </c>
      <c r="F3" s="192" t="s">
        <v>723</v>
      </c>
      <c r="G3" s="967"/>
      <c r="H3" s="1031"/>
    </row>
    <row r="4" spans="1:21" s="195" customFormat="1" ht="12.95" customHeight="1" x14ac:dyDescent="0.2">
      <c r="A4" s="194" t="s">
        <v>5</v>
      </c>
      <c r="B4" s="194" t="s">
        <v>6</v>
      </c>
      <c r="C4" s="194" t="s">
        <v>7</v>
      </c>
      <c r="D4" s="597" t="s">
        <v>8</v>
      </c>
      <c r="E4" s="598" t="s">
        <v>260</v>
      </c>
      <c r="F4" s="194" t="s">
        <v>596</v>
      </c>
      <c r="G4" s="970"/>
      <c r="H4" s="1097"/>
      <c r="I4" s="1097"/>
      <c r="J4" s="1097"/>
      <c r="K4" s="1098"/>
      <c r="L4" s="1099"/>
      <c r="M4" s="1089"/>
      <c r="N4" s="1089"/>
      <c r="O4" s="1089"/>
      <c r="P4" s="1089"/>
      <c r="Q4" s="1089"/>
      <c r="R4" s="1089"/>
      <c r="S4" s="1089"/>
      <c r="T4" s="1089"/>
      <c r="U4" s="1019"/>
    </row>
    <row r="5" spans="1:21" s="195" customFormat="1" ht="15.95" customHeight="1" x14ac:dyDescent="0.2">
      <c r="A5" s="1215" t="s">
        <v>257</v>
      </c>
      <c r="B5" s="1216"/>
      <c r="C5" s="1216"/>
      <c r="D5" s="1216"/>
      <c r="E5" s="1216"/>
      <c r="F5" s="1217"/>
      <c r="G5" s="970"/>
      <c r="H5" s="1097"/>
      <c r="I5" s="1097"/>
      <c r="J5" s="1097"/>
      <c r="K5" s="1098"/>
      <c r="L5" s="1099"/>
      <c r="M5" s="1089"/>
      <c r="N5" s="1089"/>
      <c r="O5" s="1089"/>
      <c r="P5" s="1089"/>
      <c r="Q5" s="1089"/>
      <c r="R5" s="1089"/>
      <c r="S5" s="1089"/>
      <c r="T5" s="1089"/>
      <c r="U5" s="1019"/>
    </row>
    <row r="6" spans="1:21" s="195" customFormat="1" ht="25.5" customHeight="1" x14ac:dyDescent="0.2">
      <c r="A6" s="196" t="s">
        <v>9</v>
      </c>
      <c r="B6" s="197" t="s">
        <v>41</v>
      </c>
      <c r="C6" s="196" t="s">
        <v>35</v>
      </c>
      <c r="D6" s="599"/>
      <c r="E6" s="600">
        <v>879818</v>
      </c>
      <c r="F6" s="198">
        <v>879818</v>
      </c>
      <c r="G6" s="1010"/>
      <c r="H6" s="1100"/>
      <c r="I6" s="1097"/>
      <c r="J6" s="1101"/>
      <c r="K6" s="1098"/>
      <c r="L6" s="1099"/>
      <c r="M6" s="1097"/>
      <c r="N6" s="1089"/>
      <c r="O6" s="1089"/>
      <c r="P6" s="1089"/>
      <c r="Q6" s="1089"/>
      <c r="R6" s="1089"/>
      <c r="S6" s="1089"/>
      <c r="T6" s="1089"/>
      <c r="U6" s="1019"/>
    </row>
    <row r="7" spans="1:21" s="195" customFormat="1" ht="30" customHeight="1" x14ac:dyDescent="0.2">
      <c r="A7" s="199" t="s">
        <v>12</v>
      </c>
      <c r="B7" s="200" t="s">
        <v>412</v>
      </c>
      <c r="C7" s="199" t="s">
        <v>35</v>
      </c>
      <c r="D7" s="601"/>
      <c r="E7" s="602"/>
      <c r="F7" s="201">
        <f>SUM(D7:E7)</f>
        <v>0</v>
      </c>
      <c r="G7" s="1010"/>
      <c r="H7" s="1100"/>
      <c r="I7" s="1097"/>
      <c r="J7" s="1101"/>
      <c r="K7" s="1098"/>
      <c r="L7" s="1099"/>
      <c r="M7" s="1089"/>
      <c r="N7" s="1089"/>
      <c r="O7" s="1089"/>
      <c r="P7" s="1089"/>
      <c r="Q7" s="1089"/>
      <c r="R7" s="1089"/>
      <c r="S7" s="1089"/>
      <c r="T7" s="1089"/>
      <c r="U7" s="1019"/>
    </row>
    <row r="8" spans="1:21" s="195" customFormat="1" ht="25.5" customHeight="1" x14ac:dyDescent="0.2">
      <c r="A8" s="199" t="s">
        <v>15</v>
      </c>
      <c r="B8" s="200" t="s">
        <v>414</v>
      </c>
      <c r="C8" s="202" t="s">
        <v>35</v>
      </c>
      <c r="D8" s="601"/>
      <c r="E8" s="602"/>
      <c r="F8" s="201">
        <f>SUM(D8:E8)</f>
        <v>0</v>
      </c>
      <c r="G8" s="1010"/>
      <c r="H8" s="1100"/>
      <c r="I8" s="1097"/>
      <c r="J8" s="1101"/>
      <c r="K8" s="1098"/>
      <c r="L8" s="1099"/>
      <c r="M8" s="1089"/>
      <c r="N8" s="1089"/>
      <c r="O8" s="1089"/>
      <c r="P8" s="1089"/>
      <c r="Q8" s="1089"/>
      <c r="R8" s="1089"/>
      <c r="S8" s="1089"/>
      <c r="T8" s="1089"/>
      <c r="U8" s="1019"/>
    </row>
    <row r="9" spans="1:21" s="195" customFormat="1" ht="25.5" customHeight="1" x14ac:dyDescent="0.2">
      <c r="A9" s="566" t="s">
        <v>18</v>
      </c>
      <c r="B9" s="567" t="s">
        <v>416</v>
      </c>
      <c r="C9" s="568" t="s">
        <v>35</v>
      </c>
      <c r="D9" s="603"/>
      <c r="E9" s="604"/>
      <c r="F9" s="590"/>
      <c r="G9" s="1010"/>
      <c r="H9" s="1100"/>
      <c r="I9" s="1097"/>
      <c r="J9" s="1101"/>
      <c r="K9" s="1098"/>
      <c r="L9" s="1099"/>
      <c r="M9" s="1089"/>
      <c r="N9" s="1089"/>
      <c r="O9" s="1089"/>
      <c r="P9" s="1089"/>
      <c r="Q9" s="1089"/>
      <c r="R9" s="1089"/>
      <c r="S9" s="1089"/>
      <c r="T9" s="1089"/>
      <c r="U9" s="1019"/>
    </row>
    <row r="10" spans="1:21" s="195" customFormat="1" ht="27.75" customHeight="1" x14ac:dyDescent="0.2">
      <c r="A10" s="217" t="s">
        <v>21</v>
      </c>
      <c r="B10" s="572" t="s">
        <v>418</v>
      </c>
      <c r="C10" s="217" t="s">
        <v>35</v>
      </c>
      <c r="D10" s="605">
        <f>SUM(D6:D9)</f>
        <v>0</v>
      </c>
      <c r="E10" s="606">
        <f>SUM(E6:E9)</f>
        <v>879818</v>
      </c>
      <c r="F10" s="573">
        <f>SUM(F6:F9)</f>
        <v>879818</v>
      </c>
      <c r="G10" s="1010"/>
      <c r="H10" s="1102"/>
      <c r="I10" s="1097"/>
      <c r="J10" s="1101"/>
      <c r="K10" s="1098"/>
      <c r="L10" s="1099"/>
      <c r="M10" s="1089"/>
      <c r="N10" s="1089"/>
      <c r="O10" s="1089"/>
      <c r="P10" s="1089"/>
      <c r="Q10" s="1089"/>
      <c r="R10" s="1089"/>
      <c r="S10" s="1089"/>
      <c r="T10" s="1089"/>
      <c r="U10" s="1019"/>
    </row>
    <row r="11" spans="1:21" s="195" customFormat="1" ht="24.75" customHeight="1" x14ac:dyDescent="0.2">
      <c r="A11" s="569" t="s">
        <v>24</v>
      </c>
      <c r="B11" s="570" t="s">
        <v>419</v>
      </c>
      <c r="C11" s="569" t="s">
        <v>420</v>
      </c>
      <c r="D11" s="607"/>
      <c r="E11" s="608"/>
      <c r="F11" s="571">
        <f>SUM(D11:E11)</f>
        <v>0</v>
      </c>
      <c r="G11" s="1010"/>
      <c r="H11" s="1102"/>
      <c r="I11" s="1097"/>
      <c r="J11" s="1101"/>
      <c r="K11" s="1098"/>
      <c r="L11" s="1099"/>
      <c r="M11" s="1089"/>
      <c r="N11" s="1089"/>
      <c r="O11" s="1089"/>
      <c r="P11" s="1089"/>
      <c r="Q11" s="1089"/>
      <c r="R11" s="1089"/>
      <c r="S11" s="1089"/>
      <c r="T11" s="1089"/>
      <c r="U11" s="1019"/>
    </row>
    <row r="12" spans="1:21" s="195" customFormat="1" ht="30" customHeight="1" x14ac:dyDescent="0.2">
      <c r="A12" s="199" t="s">
        <v>27</v>
      </c>
      <c r="B12" s="200" t="s">
        <v>421</v>
      </c>
      <c r="C12" s="199" t="s">
        <v>422</v>
      </c>
      <c r="D12" s="609"/>
      <c r="E12" s="610"/>
      <c r="F12" s="571">
        <f>SUM(D12:E12)</f>
        <v>0</v>
      </c>
      <c r="G12" s="1010"/>
      <c r="H12" s="1102"/>
      <c r="I12" s="1097"/>
      <c r="J12" s="1101"/>
      <c r="K12" s="1098"/>
      <c r="L12" s="1099"/>
      <c r="M12" s="1089"/>
      <c r="N12" s="1089"/>
      <c r="O12" s="1089"/>
      <c r="P12" s="1089"/>
      <c r="Q12" s="1089"/>
      <c r="R12" s="1089"/>
      <c r="S12" s="1089"/>
      <c r="T12" s="1089"/>
      <c r="U12" s="1019"/>
    </row>
    <row r="13" spans="1:21" s="195" customFormat="1" ht="30" customHeight="1" x14ac:dyDescent="0.2">
      <c r="A13" s="199" t="s">
        <v>30</v>
      </c>
      <c r="B13" s="200" t="s">
        <v>423</v>
      </c>
      <c r="C13" s="199" t="s">
        <v>424</v>
      </c>
      <c r="D13" s="609"/>
      <c r="E13" s="610"/>
      <c r="F13" s="571">
        <f>SUM(D13:E13)</f>
        <v>0</v>
      </c>
      <c r="G13" s="1010"/>
      <c r="H13" s="1102"/>
      <c r="I13" s="1097"/>
      <c r="J13" s="1101"/>
      <c r="K13" s="1098"/>
      <c r="L13" s="1099"/>
      <c r="M13" s="1089"/>
      <c r="N13" s="1089"/>
      <c r="O13" s="1089"/>
      <c r="P13" s="1089"/>
      <c r="Q13" s="1089"/>
      <c r="R13" s="1089"/>
      <c r="S13" s="1089"/>
      <c r="T13" s="1089"/>
      <c r="U13" s="1019"/>
    </row>
    <row r="14" spans="1:21" s="195" customFormat="1" ht="30" customHeight="1" x14ac:dyDescent="0.2">
      <c r="A14" s="566" t="s">
        <v>33</v>
      </c>
      <c r="B14" s="567" t="s">
        <v>425</v>
      </c>
      <c r="C14" s="566" t="s">
        <v>426</v>
      </c>
      <c r="D14" s="611"/>
      <c r="E14" s="612"/>
      <c r="F14" s="571">
        <f>SUM(D14:E14)</f>
        <v>0</v>
      </c>
      <c r="G14" s="1010"/>
      <c r="H14" s="1102"/>
      <c r="I14" s="1097"/>
      <c r="J14" s="1101"/>
      <c r="K14" s="1098"/>
      <c r="L14" s="1099"/>
      <c r="M14" s="1089"/>
      <c r="N14" s="1089"/>
      <c r="O14" s="1089"/>
      <c r="P14" s="1089"/>
      <c r="Q14" s="1089"/>
      <c r="R14" s="1089"/>
      <c r="S14" s="1089"/>
      <c r="T14" s="1089"/>
      <c r="U14" s="1019"/>
    </row>
    <row r="15" spans="1:21" s="195" customFormat="1" ht="21.75" customHeight="1" x14ac:dyDescent="0.2">
      <c r="A15" s="217" t="s">
        <v>36</v>
      </c>
      <c r="B15" s="577" t="s">
        <v>398</v>
      </c>
      <c r="C15" s="578" t="s">
        <v>56</v>
      </c>
      <c r="D15" s="605">
        <f>SUM(D11:D14)</f>
        <v>0</v>
      </c>
      <c r="E15" s="606">
        <f>SUM(E11:E14)</f>
        <v>0</v>
      </c>
      <c r="F15" s="573">
        <f>SUM(F11:F14)</f>
        <v>0</v>
      </c>
      <c r="G15" s="1010"/>
      <c r="H15" s="1102"/>
      <c r="I15" s="1097"/>
      <c r="J15" s="1101"/>
      <c r="K15" s="1098"/>
      <c r="L15" s="1099"/>
      <c r="M15" s="1089"/>
      <c r="N15" s="1089"/>
      <c r="O15" s="1089"/>
      <c r="P15" s="1089"/>
      <c r="Q15" s="1089"/>
      <c r="R15" s="1089"/>
      <c r="S15" s="1089"/>
      <c r="T15" s="1089"/>
      <c r="U15" s="1019"/>
    </row>
    <row r="16" spans="1:21" s="209" customFormat="1" ht="16.5" customHeight="1" x14ac:dyDescent="0.2">
      <c r="A16" s="569" t="s">
        <v>37</v>
      </c>
      <c r="B16" s="574" t="s">
        <v>104</v>
      </c>
      <c r="C16" s="575" t="s">
        <v>105</v>
      </c>
      <c r="D16" s="613"/>
      <c r="E16" s="614"/>
      <c r="F16" s="576">
        <f>SUM(D16:E16)</f>
        <v>0</v>
      </c>
      <c r="G16" s="1010"/>
      <c r="H16" s="1103"/>
      <c r="I16" s="1104"/>
      <c r="J16" s="1101"/>
      <c r="K16" s="1105"/>
      <c r="L16" s="1106"/>
      <c r="M16" s="1107"/>
      <c r="N16" s="1107"/>
      <c r="O16" s="1107"/>
      <c r="P16" s="1107"/>
      <c r="Q16" s="1107"/>
      <c r="R16" s="1107"/>
      <c r="S16" s="1107"/>
      <c r="T16" s="1107"/>
      <c r="U16" s="1022"/>
    </row>
    <row r="17" spans="1:21" s="209" customFormat="1" ht="16.5" customHeight="1" x14ac:dyDescent="0.2">
      <c r="A17" s="199" t="s">
        <v>38</v>
      </c>
      <c r="B17" s="206" t="s">
        <v>107</v>
      </c>
      <c r="C17" s="207" t="s">
        <v>108</v>
      </c>
      <c r="D17" s="615"/>
      <c r="E17" s="616"/>
      <c r="F17" s="208">
        <f>SUM(D17:E17)</f>
        <v>0</v>
      </c>
      <c r="G17" s="1010"/>
      <c r="H17" s="1103"/>
      <c r="I17" s="1104"/>
      <c r="J17" s="1101"/>
      <c r="K17" s="1105"/>
      <c r="L17" s="1106"/>
      <c r="M17" s="1107"/>
      <c r="N17" s="1107"/>
      <c r="O17" s="1107"/>
      <c r="P17" s="1107"/>
      <c r="Q17" s="1107"/>
      <c r="R17" s="1107"/>
      <c r="S17" s="1107"/>
      <c r="T17" s="1107"/>
      <c r="U17" s="1022"/>
    </row>
    <row r="18" spans="1:21" s="209" customFormat="1" ht="16.5" customHeight="1" x14ac:dyDescent="0.2">
      <c r="A18" s="199" t="s">
        <v>40</v>
      </c>
      <c r="B18" s="206" t="s">
        <v>427</v>
      </c>
      <c r="C18" s="207" t="s">
        <v>111</v>
      </c>
      <c r="D18" s="615">
        <f>SUM(D19:D20)</f>
        <v>0</v>
      </c>
      <c r="E18" s="616">
        <f>SUM(E19:E20)</f>
        <v>0</v>
      </c>
      <c r="F18" s="208">
        <f>SUM(F19:F20)</f>
        <v>0</v>
      </c>
      <c r="G18" s="1010"/>
      <c r="H18" s="1103"/>
      <c r="I18" s="1104"/>
      <c r="J18" s="1101"/>
      <c r="K18" s="1105"/>
      <c r="L18" s="1106"/>
      <c r="M18" s="1107"/>
      <c r="N18" s="1107"/>
      <c r="O18" s="1107"/>
      <c r="P18" s="1107"/>
      <c r="Q18" s="1107"/>
      <c r="R18" s="1107"/>
      <c r="S18" s="1107"/>
      <c r="T18" s="1107"/>
      <c r="U18" s="1022"/>
    </row>
    <row r="19" spans="1:21" s="209" customFormat="1" ht="16.5" customHeight="1" x14ac:dyDescent="0.2">
      <c r="A19" s="199" t="s">
        <v>42</v>
      </c>
      <c r="B19" s="210" t="s">
        <v>428</v>
      </c>
      <c r="C19" s="211" t="s">
        <v>429</v>
      </c>
      <c r="D19" s="617"/>
      <c r="E19" s="618"/>
      <c r="F19" s="212">
        <f t="shared" ref="F19:F27" si="0">SUM(D19:E19)</f>
        <v>0</v>
      </c>
      <c r="G19" s="1010"/>
      <c r="H19" s="1108"/>
      <c r="I19" s="1104"/>
      <c r="J19" s="1101"/>
      <c r="K19" s="1105"/>
      <c r="L19" s="1106"/>
      <c r="M19" s="1107"/>
      <c r="N19" s="1107"/>
      <c r="O19" s="1107"/>
      <c r="P19" s="1107"/>
      <c r="Q19" s="1107"/>
      <c r="R19" s="1107"/>
      <c r="S19" s="1107"/>
      <c r="T19" s="1107"/>
      <c r="U19" s="1022"/>
    </row>
    <row r="20" spans="1:21" s="213" customFormat="1" ht="16.5" customHeight="1" x14ac:dyDescent="0.2">
      <c r="A20" s="199" t="s">
        <v>44</v>
      </c>
      <c r="B20" s="210" t="s">
        <v>430</v>
      </c>
      <c r="C20" s="211" t="s">
        <v>431</v>
      </c>
      <c r="D20" s="617"/>
      <c r="E20" s="618"/>
      <c r="F20" s="212">
        <f t="shared" si="0"/>
        <v>0</v>
      </c>
      <c r="G20" s="1010"/>
      <c r="H20" s="1108"/>
      <c r="I20" s="1109"/>
      <c r="J20" s="1101"/>
      <c r="K20" s="1110"/>
      <c r="L20" s="1111"/>
      <c r="M20" s="1112"/>
      <c r="N20" s="1112"/>
      <c r="O20" s="1112"/>
      <c r="P20" s="1112"/>
      <c r="Q20" s="1112"/>
      <c r="R20" s="1112"/>
      <c r="S20" s="1112"/>
      <c r="T20" s="1112"/>
      <c r="U20" s="1023"/>
    </row>
    <row r="21" spans="1:21" s="213" customFormat="1" ht="16.5" customHeight="1" x14ac:dyDescent="0.2">
      <c r="A21" s="199" t="s">
        <v>46</v>
      </c>
      <c r="B21" s="214" t="s">
        <v>113</v>
      </c>
      <c r="C21" s="207" t="s">
        <v>114</v>
      </c>
      <c r="D21" s="617"/>
      <c r="E21" s="618"/>
      <c r="F21" s="212">
        <f t="shared" si="0"/>
        <v>0</v>
      </c>
      <c r="G21" s="1010"/>
      <c r="H21" s="1108"/>
      <c r="I21" s="1109"/>
      <c r="J21" s="1101"/>
      <c r="K21" s="1110"/>
      <c r="L21" s="1111"/>
      <c r="M21" s="1112"/>
      <c r="N21" s="1112"/>
      <c r="O21" s="1112"/>
      <c r="P21" s="1112"/>
      <c r="Q21" s="1112"/>
      <c r="R21" s="1112"/>
      <c r="S21" s="1112"/>
      <c r="T21" s="1112"/>
      <c r="U21" s="1023"/>
    </row>
    <row r="22" spans="1:21" s="209" customFormat="1" ht="16.5" customHeight="1" x14ac:dyDescent="0.2">
      <c r="A22" s="199" t="s">
        <v>48</v>
      </c>
      <c r="B22" s="206" t="s">
        <v>116</v>
      </c>
      <c r="C22" s="207" t="s">
        <v>117</v>
      </c>
      <c r="D22" s="615"/>
      <c r="E22" s="616"/>
      <c r="F22" s="212">
        <f t="shared" si="0"/>
        <v>0</v>
      </c>
      <c r="G22" s="1010"/>
      <c r="H22" s="1103"/>
      <c r="I22" s="1104"/>
      <c r="J22" s="1101"/>
      <c r="K22" s="1105"/>
      <c r="L22" s="1106"/>
      <c r="M22" s="1107"/>
      <c r="N22" s="1107"/>
      <c r="O22" s="1107"/>
      <c r="P22" s="1107"/>
      <c r="Q22" s="1107"/>
      <c r="R22" s="1107"/>
      <c r="S22" s="1107"/>
      <c r="T22" s="1107"/>
      <c r="U22" s="1022"/>
    </row>
    <row r="23" spans="1:21" s="209" customFormat="1" ht="16.5" customHeight="1" x14ac:dyDescent="0.2">
      <c r="A23" s="199" t="s">
        <v>51</v>
      </c>
      <c r="B23" s="206" t="s">
        <v>432</v>
      </c>
      <c r="C23" s="207" t="s">
        <v>120</v>
      </c>
      <c r="D23" s="615"/>
      <c r="E23" s="616"/>
      <c r="F23" s="212">
        <f t="shared" si="0"/>
        <v>0</v>
      </c>
      <c r="G23" s="1010"/>
      <c r="H23" s="1103"/>
      <c r="I23" s="1104"/>
      <c r="J23" s="1101"/>
      <c r="K23" s="1105"/>
      <c r="L23" s="1106"/>
      <c r="M23" s="1107"/>
      <c r="N23" s="1107"/>
      <c r="O23" s="1107"/>
      <c r="P23" s="1107"/>
      <c r="Q23" s="1107"/>
      <c r="R23" s="1107"/>
      <c r="S23" s="1107"/>
      <c r="T23" s="1107"/>
      <c r="U23" s="1022"/>
    </row>
    <row r="24" spans="1:21" s="213" customFormat="1" ht="16.5" customHeight="1" x14ac:dyDescent="0.2">
      <c r="A24" s="199" t="s">
        <v>54</v>
      </c>
      <c r="B24" s="206" t="s">
        <v>433</v>
      </c>
      <c r="C24" s="207" t="s">
        <v>123</v>
      </c>
      <c r="D24" s="615"/>
      <c r="E24" s="616"/>
      <c r="F24" s="212">
        <f t="shared" si="0"/>
        <v>0</v>
      </c>
      <c r="G24" s="1010"/>
      <c r="H24" s="1103"/>
      <c r="I24" s="1109"/>
      <c r="J24" s="1101"/>
      <c r="K24" s="1110"/>
      <c r="L24" s="1111"/>
      <c r="M24" s="1112"/>
      <c r="N24" s="1112"/>
      <c r="O24" s="1112"/>
      <c r="P24" s="1112"/>
      <c r="Q24" s="1112"/>
      <c r="R24" s="1112"/>
      <c r="S24" s="1112"/>
      <c r="T24" s="1112"/>
      <c r="U24" s="1023"/>
    </row>
    <row r="25" spans="1:21" s="213" customFormat="1" ht="16.5" customHeight="1" x14ac:dyDescent="0.2">
      <c r="A25" s="199" t="s">
        <v>57</v>
      </c>
      <c r="B25" s="215" t="s">
        <v>125</v>
      </c>
      <c r="C25" s="207" t="s">
        <v>126</v>
      </c>
      <c r="D25" s="615"/>
      <c r="E25" s="616"/>
      <c r="F25" s="212">
        <f t="shared" si="0"/>
        <v>0</v>
      </c>
      <c r="G25" s="1010"/>
      <c r="H25" s="1103"/>
      <c r="I25" s="1109"/>
      <c r="J25" s="1101"/>
      <c r="K25" s="1110"/>
      <c r="L25" s="1111"/>
      <c r="M25" s="1112"/>
      <c r="N25" s="1112"/>
      <c r="O25" s="1112"/>
      <c r="P25" s="1112"/>
      <c r="Q25" s="1112"/>
      <c r="R25" s="1112"/>
      <c r="S25" s="1112"/>
      <c r="T25" s="1112"/>
      <c r="U25" s="1023"/>
    </row>
    <row r="26" spans="1:21" s="213" customFormat="1" ht="16.5" customHeight="1" x14ac:dyDescent="0.2">
      <c r="A26" s="199" t="s">
        <v>59</v>
      </c>
      <c r="B26" s="206" t="s">
        <v>434</v>
      </c>
      <c r="C26" s="207" t="s">
        <v>129</v>
      </c>
      <c r="D26" s="615"/>
      <c r="E26" s="616"/>
      <c r="F26" s="212">
        <f t="shared" si="0"/>
        <v>0</v>
      </c>
      <c r="G26" s="1010"/>
      <c r="H26" s="1103"/>
      <c r="I26" s="1109"/>
      <c r="J26" s="1101"/>
      <c r="K26" s="1110"/>
      <c r="L26" s="1111"/>
      <c r="M26" s="1112"/>
      <c r="N26" s="1112"/>
      <c r="O26" s="1112"/>
      <c r="P26" s="1112"/>
      <c r="Q26" s="1112"/>
      <c r="R26" s="1112"/>
      <c r="S26" s="1112"/>
      <c r="T26" s="1112"/>
      <c r="U26" s="1023"/>
    </row>
    <row r="27" spans="1:21" s="213" customFormat="1" ht="16.5" customHeight="1" x14ac:dyDescent="0.2">
      <c r="A27" s="199" t="s">
        <v>61</v>
      </c>
      <c r="B27" s="206" t="s">
        <v>435</v>
      </c>
      <c r="C27" s="207" t="s">
        <v>132</v>
      </c>
      <c r="D27" s="615"/>
      <c r="E27" s="616"/>
      <c r="F27" s="212">
        <f t="shared" si="0"/>
        <v>0</v>
      </c>
      <c r="G27" s="1010"/>
      <c r="H27" s="1103"/>
      <c r="I27" s="1109"/>
      <c r="J27" s="1101"/>
      <c r="K27" s="1110"/>
      <c r="L27" s="1111"/>
      <c r="M27" s="1112"/>
      <c r="N27" s="1112"/>
      <c r="O27" s="1112"/>
      <c r="P27" s="1112"/>
      <c r="Q27" s="1112"/>
      <c r="R27" s="1112"/>
      <c r="S27" s="1112"/>
      <c r="T27" s="1112"/>
      <c r="U27" s="1023"/>
    </row>
    <row r="28" spans="1:21" s="213" customFormat="1" ht="16.5" customHeight="1" x14ac:dyDescent="0.2">
      <c r="A28" s="566" t="s">
        <v>63</v>
      </c>
      <c r="B28" s="579" t="s">
        <v>134</v>
      </c>
      <c r="C28" s="580" t="s">
        <v>135</v>
      </c>
      <c r="D28" s="619"/>
      <c r="E28" s="620">
        <v>2107</v>
      </c>
      <c r="F28" s="212">
        <v>2107</v>
      </c>
      <c r="G28" s="1010"/>
      <c r="H28" s="1113"/>
      <c r="I28" s="1109"/>
      <c r="J28" s="1101"/>
      <c r="K28" s="1110"/>
      <c r="L28" s="1111"/>
      <c r="M28" s="1112"/>
      <c r="N28" s="1112"/>
      <c r="O28" s="1112"/>
      <c r="P28" s="1112"/>
      <c r="Q28" s="1112"/>
      <c r="R28" s="1112"/>
      <c r="S28" s="1112"/>
      <c r="T28" s="1112"/>
      <c r="U28" s="1023"/>
    </row>
    <row r="29" spans="1:21" s="213" customFormat="1" ht="21" customHeight="1" x14ac:dyDescent="0.2">
      <c r="A29" s="217" t="s">
        <v>65</v>
      </c>
      <c r="B29" s="218" t="s">
        <v>436</v>
      </c>
      <c r="C29" s="581" t="s">
        <v>138</v>
      </c>
      <c r="D29" s="621">
        <f>SUM(D16+D17+D18+D21+D22+D23+D24+D25+D26+D27+D28)</f>
        <v>0</v>
      </c>
      <c r="E29" s="622">
        <f>SUM(E16+E17+E18+E21+E22+E23+E24+E25+E26+E27+E28)</f>
        <v>2107</v>
      </c>
      <c r="F29" s="220">
        <f>SUM(F16+F17+F18+F21+F22+F23+F24+F25+F26+F27+F28)</f>
        <v>2107</v>
      </c>
      <c r="G29" s="1010"/>
      <c r="H29" s="1114"/>
      <c r="I29" s="1109"/>
      <c r="J29" s="1101"/>
      <c r="K29" s="1110"/>
      <c r="L29" s="1111"/>
      <c r="M29" s="1112"/>
      <c r="N29" s="1112"/>
      <c r="O29" s="1112"/>
      <c r="P29" s="1112"/>
      <c r="Q29" s="1112"/>
      <c r="R29" s="1112"/>
      <c r="S29" s="1112"/>
      <c r="T29" s="1112"/>
      <c r="U29" s="1023"/>
    </row>
    <row r="30" spans="1:21" s="216" customFormat="1" ht="21" customHeight="1" x14ac:dyDescent="0.2">
      <c r="A30" s="217" t="s">
        <v>67</v>
      </c>
      <c r="B30" s="218" t="s">
        <v>400</v>
      </c>
      <c r="C30" s="581" t="s">
        <v>156</v>
      </c>
      <c r="D30" s="621"/>
      <c r="E30" s="622"/>
      <c r="F30" s="220">
        <f>SUM(D30:E30)</f>
        <v>0</v>
      </c>
      <c r="G30" s="1010"/>
      <c r="H30" s="1114"/>
      <c r="I30" s="1115"/>
      <c r="J30" s="1101"/>
      <c r="K30" s="1116"/>
      <c r="L30" s="1111"/>
      <c r="M30" s="1117"/>
      <c r="N30" s="1117"/>
      <c r="O30" s="1117"/>
      <c r="P30" s="1117"/>
      <c r="Q30" s="1117"/>
      <c r="R30" s="1117"/>
      <c r="S30" s="1117"/>
      <c r="T30" s="1117"/>
      <c r="U30" s="1024"/>
    </row>
    <row r="31" spans="1:21" s="213" customFormat="1" ht="21" customHeight="1" x14ac:dyDescent="0.2">
      <c r="A31" s="217" t="s">
        <v>69</v>
      </c>
      <c r="B31" s="218" t="s">
        <v>372</v>
      </c>
      <c r="C31" s="581" t="s">
        <v>165</v>
      </c>
      <c r="D31" s="623"/>
      <c r="E31" s="624"/>
      <c r="F31" s="586">
        <f>SUM(D31:E31)</f>
        <v>0</v>
      </c>
      <c r="G31" s="1010"/>
      <c r="H31" s="1118"/>
      <c r="I31" s="1109"/>
      <c r="J31" s="1101"/>
      <c r="K31" s="1110"/>
      <c r="L31" s="1111"/>
      <c r="M31" s="1112"/>
      <c r="N31" s="1112"/>
      <c r="O31" s="1112"/>
      <c r="P31" s="1112"/>
      <c r="Q31" s="1112"/>
      <c r="R31" s="1112"/>
      <c r="S31" s="1112"/>
      <c r="T31" s="1112"/>
      <c r="U31" s="1023"/>
    </row>
    <row r="32" spans="1:21" s="213" customFormat="1" ht="21" customHeight="1" x14ac:dyDescent="0.2">
      <c r="A32" s="582" t="s">
        <v>72</v>
      </c>
      <c r="B32" s="583" t="s">
        <v>401</v>
      </c>
      <c r="C32" s="584" t="s">
        <v>174</v>
      </c>
      <c r="D32" s="625"/>
      <c r="E32" s="626"/>
      <c r="F32" s="585">
        <f>SUM(D32:E32)</f>
        <v>0</v>
      </c>
      <c r="G32" s="1010"/>
      <c r="H32" s="1118"/>
      <c r="I32" s="1109"/>
      <c r="J32" s="1101"/>
      <c r="K32" s="1110"/>
      <c r="L32" s="1111"/>
      <c r="M32" s="1112"/>
      <c r="N32" s="1112"/>
      <c r="O32" s="1112"/>
      <c r="P32" s="1112"/>
      <c r="Q32" s="1112"/>
      <c r="R32" s="1112"/>
      <c r="S32" s="1112"/>
      <c r="T32" s="1112"/>
      <c r="U32" s="1023"/>
    </row>
    <row r="33" spans="1:21" s="213" customFormat="1" ht="21" customHeight="1" x14ac:dyDescent="0.2">
      <c r="A33" s="217" t="s">
        <v>75</v>
      </c>
      <c r="B33" s="218" t="s">
        <v>437</v>
      </c>
      <c r="C33" s="219"/>
      <c r="D33" s="621">
        <f>D10+D15+D29+D30+D31+D32</f>
        <v>0</v>
      </c>
      <c r="E33" s="622">
        <f>E10+E15+E29+E30+E31+E32</f>
        <v>881925</v>
      </c>
      <c r="F33" s="220">
        <f>F10+F15+F29+F30+F31+F32</f>
        <v>881925</v>
      </c>
      <c r="G33" s="1010"/>
      <c r="H33" s="1114"/>
      <c r="I33" s="1109"/>
      <c r="J33" s="1101"/>
      <c r="K33" s="1110"/>
      <c r="L33" s="1111"/>
      <c r="M33" s="1112"/>
      <c r="N33" s="1112"/>
      <c r="O33" s="1112"/>
      <c r="P33" s="1112"/>
      <c r="Q33" s="1112"/>
      <c r="R33" s="1112"/>
      <c r="S33" s="1112"/>
      <c r="T33" s="1112"/>
      <c r="U33" s="1023"/>
    </row>
    <row r="34" spans="1:21" s="209" customFormat="1" ht="20.25" customHeight="1" x14ac:dyDescent="0.2">
      <c r="A34" s="199" t="s">
        <v>78</v>
      </c>
      <c r="B34" s="221" t="s">
        <v>438</v>
      </c>
      <c r="C34" s="224" t="s">
        <v>182</v>
      </c>
      <c r="D34" s="956">
        <f>SUM(D35:D36)</f>
        <v>1000000</v>
      </c>
      <c r="E34" s="957">
        <f>SUM(E35:E36)</f>
        <v>1132237</v>
      </c>
      <c r="F34" s="958">
        <f>SUM(F35:F36)</f>
        <v>1132237</v>
      </c>
      <c r="G34" s="1010"/>
      <c r="H34" s="1119"/>
      <c r="I34" s="1104"/>
      <c r="J34" s="1101"/>
      <c r="K34" s="1105"/>
      <c r="L34" s="1106"/>
      <c r="M34" s="1107"/>
      <c r="N34" s="1107"/>
      <c r="O34" s="1107"/>
      <c r="P34" s="1107"/>
      <c r="Q34" s="1107"/>
      <c r="R34" s="1107"/>
      <c r="S34" s="1107"/>
      <c r="T34" s="1107"/>
      <c r="U34" s="1022"/>
    </row>
    <row r="35" spans="1:21" s="209" customFormat="1" ht="20.25" customHeight="1" x14ac:dyDescent="0.2">
      <c r="A35" s="199" t="s">
        <v>80</v>
      </c>
      <c r="B35" s="101" t="s">
        <v>184</v>
      </c>
      <c r="C35" s="224" t="s">
        <v>185</v>
      </c>
      <c r="D35" s="956">
        <v>1000000</v>
      </c>
      <c r="E35" s="957">
        <v>1132237</v>
      </c>
      <c r="F35" s="958">
        <v>1132237</v>
      </c>
      <c r="G35" s="1010"/>
      <c r="H35" s="1119"/>
      <c r="I35" s="1104"/>
      <c r="J35" s="1101"/>
      <c r="K35" s="1105"/>
      <c r="L35" s="1106"/>
      <c r="M35" s="1107"/>
      <c r="N35" s="1107"/>
      <c r="O35" s="1107"/>
      <c r="P35" s="1107"/>
      <c r="Q35" s="1107"/>
      <c r="R35" s="1107"/>
      <c r="S35" s="1107"/>
      <c r="T35" s="1107"/>
      <c r="U35" s="1022"/>
    </row>
    <row r="36" spans="1:21" s="209" customFormat="1" ht="20.25" customHeight="1" x14ac:dyDescent="0.2">
      <c r="A36" s="199" t="s">
        <v>82</v>
      </c>
      <c r="B36" s="101" t="s">
        <v>187</v>
      </c>
      <c r="C36" s="224" t="s">
        <v>188</v>
      </c>
      <c r="D36" s="956"/>
      <c r="E36" s="957"/>
      <c r="F36" s="958">
        <f>SUM(D36:E36)</f>
        <v>0</v>
      </c>
      <c r="G36" s="1010"/>
      <c r="H36" s="1119"/>
      <c r="I36" s="1104"/>
      <c r="J36" s="1101"/>
      <c r="K36" s="1105"/>
      <c r="L36" s="1106"/>
      <c r="M36" s="1107"/>
      <c r="N36" s="1107"/>
      <c r="O36" s="1107"/>
      <c r="P36" s="1107"/>
      <c r="Q36" s="1107"/>
      <c r="R36" s="1107"/>
      <c r="S36" s="1107"/>
      <c r="T36" s="1107"/>
      <c r="U36" s="1022"/>
    </row>
    <row r="37" spans="1:21" s="209" customFormat="1" ht="20.25" customHeight="1" x14ac:dyDescent="0.2">
      <c r="A37" s="199" t="s">
        <v>84</v>
      </c>
      <c r="B37" s="221" t="s">
        <v>439</v>
      </c>
      <c r="C37" s="224" t="s">
        <v>440</v>
      </c>
      <c r="D37" s="956">
        <f>SUM(D38:D39)</f>
        <v>39696588</v>
      </c>
      <c r="E37" s="957">
        <f t="shared" ref="E37:F37" si="1">SUM(E38:E39)</f>
        <v>45372588</v>
      </c>
      <c r="F37" s="958">
        <f t="shared" si="1"/>
        <v>30011000</v>
      </c>
      <c r="G37" s="1010"/>
      <c r="H37" s="1119"/>
      <c r="I37" s="1104"/>
      <c r="J37" s="1101"/>
      <c r="K37" s="1105"/>
      <c r="L37" s="1106"/>
      <c r="M37" s="1107"/>
      <c r="N37" s="1107"/>
      <c r="O37" s="1107"/>
      <c r="P37" s="1107"/>
      <c r="Q37" s="1107"/>
      <c r="R37" s="1107"/>
      <c r="S37" s="1107"/>
      <c r="T37" s="1107"/>
      <c r="U37" s="1022"/>
    </row>
    <row r="38" spans="1:21" s="209" customFormat="1" ht="20.25" customHeight="1" x14ac:dyDescent="0.2">
      <c r="A38" s="199"/>
      <c r="B38" s="378" t="s">
        <v>515</v>
      </c>
      <c r="C38" s="379" t="s">
        <v>440</v>
      </c>
      <c r="D38" s="956">
        <v>29632600</v>
      </c>
      <c r="E38" s="957">
        <v>34808600</v>
      </c>
      <c r="F38" s="958">
        <v>30011000</v>
      </c>
      <c r="G38" s="1010"/>
      <c r="H38" s="1119"/>
      <c r="I38" s="1104"/>
      <c r="J38" s="1101"/>
      <c r="K38" s="1105"/>
      <c r="L38" s="1106"/>
      <c r="M38" s="1107"/>
      <c r="N38" s="1107"/>
      <c r="O38" s="1107"/>
      <c r="P38" s="1107"/>
      <c r="Q38" s="1107"/>
      <c r="R38" s="1107"/>
      <c r="S38" s="1107"/>
      <c r="T38" s="1107"/>
      <c r="U38" s="1022"/>
    </row>
    <row r="39" spans="1:21" s="209" customFormat="1" ht="20.25" customHeight="1" x14ac:dyDescent="0.2">
      <c r="A39" s="566"/>
      <c r="B39" s="587" t="s">
        <v>516</v>
      </c>
      <c r="C39" s="588" t="s">
        <v>440</v>
      </c>
      <c r="D39" s="959">
        <v>10063988</v>
      </c>
      <c r="E39" s="960">
        <f>10063988+500000</f>
        <v>10563988</v>
      </c>
      <c r="F39" s="961">
        <v>0</v>
      </c>
      <c r="G39" s="1010"/>
      <c r="H39" s="1119"/>
      <c r="I39" s="1104"/>
      <c r="J39" s="1101"/>
      <c r="K39" s="1105"/>
      <c r="L39" s="1106"/>
      <c r="M39" s="1107"/>
      <c r="N39" s="1107"/>
      <c r="O39" s="1107"/>
      <c r="P39" s="1107"/>
      <c r="Q39" s="1107"/>
      <c r="R39" s="1107"/>
      <c r="S39" s="1107"/>
      <c r="T39" s="1107"/>
      <c r="U39" s="1022"/>
    </row>
    <row r="40" spans="1:21" s="209" customFormat="1" ht="20.25" customHeight="1" x14ac:dyDescent="0.2">
      <c r="A40" s="589" t="s">
        <v>87</v>
      </c>
      <c r="B40" s="218" t="s">
        <v>441</v>
      </c>
      <c r="C40" s="225" t="s">
        <v>442</v>
      </c>
      <c r="D40" s="627">
        <f>SUM(D34+D37)</f>
        <v>40696588</v>
      </c>
      <c r="E40" s="628">
        <f t="shared" ref="E40" si="2">SUM(E34+E37)</f>
        <v>46504825</v>
      </c>
      <c r="F40" s="226">
        <f>SUM(F34+F37)</f>
        <v>31143237</v>
      </c>
      <c r="G40" s="1010"/>
      <c r="H40" s="1033"/>
      <c r="I40" s="1104"/>
      <c r="J40" s="1101"/>
      <c r="K40" s="1105"/>
      <c r="L40" s="1106"/>
      <c r="M40" s="1107"/>
      <c r="N40" s="1107"/>
      <c r="O40" s="1107"/>
      <c r="P40" s="1107"/>
      <c r="Q40" s="1107"/>
      <c r="R40" s="1107"/>
      <c r="S40" s="1107"/>
      <c r="T40" s="1107"/>
      <c r="U40" s="1022"/>
    </row>
    <row r="41" spans="1:21" s="209" customFormat="1" ht="20.25" customHeight="1" x14ac:dyDescent="0.2">
      <c r="A41" s="217" t="s">
        <v>91</v>
      </c>
      <c r="B41" s="218" t="s">
        <v>443</v>
      </c>
      <c r="C41" s="225" t="s">
        <v>191</v>
      </c>
      <c r="D41" s="627">
        <f>D40</f>
        <v>40696588</v>
      </c>
      <c r="E41" s="628">
        <f t="shared" ref="E41" si="3">E40</f>
        <v>46504825</v>
      </c>
      <c r="F41" s="226">
        <f t="shared" ref="F41" si="4">F40</f>
        <v>31143237</v>
      </c>
      <c r="G41" s="1010"/>
      <c r="H41" s="1033"/>
      <c r="I41" s="1104"/>
      <c r="J41" s="1101"/>
      <c r="K41" s="1105"/>
      <c r="L41" s="1106"/>
      <c r="M41" s="1107"/>
      <c r="N41" s="1107"/>
      <c r="O41" s="1107"/>
      <c r="P41" s="1107"/>
      <c r="Q41" s="1107"/>
      <c r="R41" s="1107"/>
      <c r="S41" s="1107"/>
      <c r="T41" s="1107"/>
      <c r="U41" s="1022"/>
    </row>
    <row r="42" spans="1:21" s="209" customFormat="1" ht="27" customHeight="1" x14ac:dyDescent="0.2">
      <c r="A42" s="217" t="s">
        <v>94</v>
      </c>
      <c r="B42" s="218" t="s">
        <v>444</v>
      </c>
      <c r="C42" s="227"/>
      <c r="D42" s="627">
        <f>D33+D41</f>
        <v>40696588</v>
      </c>
      <c r="E42" s="628">
        <f>E33+E41</f>
        <v>47386750</v>
      </c>
      <c r="F42" s="226">
        <f>F33+F41</f>
        <v>32025162</v>
      </c>
      <c r="G42" s="970"/>
      <c r="H42" s="1033"/>
      <c r="I42" s="1104"/>
      <c r="J42" s="1101"/>
      <c r="K42" s="1105"/>
      <c r="L42" s="1106"/>
      <c r="M42" s="1107"/>
      <c r="N42" s="1107"/>
      <c r="O42" s="1107"/>
      <c r="P42" s="1107"/>
      <c r="Q42" s="1107"/>
      <c r="R42" s="1107"/>
      <c r="S42" s="1107"/>
      <c r="T42" s="1107"/>
      <c r="U42" s="1022"/>
    </row>
    <row r="43" spans="1:21" s="209" customFormat="1" ht="15" customHeight="1" x14ac:dyDescent="0.2">
      <c r="A43" s="228"/>
      <c r="B43" s="229"/>
      <c r="C43" s="230"/>
      <c r="D43" s="231"/>
      <c r="E43" s="231"/>
      <c r="F43" s="231"/>
      <c r="G43" s="970"/>
      <c r="H43" s="1120"/>
      <c r="I43" s="1104"/>
      <c r="J43" s="1101"/>
      <c r="K43" s="1105"/>
      <c r="L43" s="1106"/>
      <c r="M43" s="1107"/>
      <c r="N43" s="1107"/>
      <c r="O43" s="1107"/>
      <c r="P43" s="1107"/>
      <c r="Q43" s="1107"/>
      <c r="R43" s="1107"/>
      <c r="S43" s="1107"/>
      <c r="T43" s="1107"/>
      <c r="U43" s="1022"/>
    </row>
    <row r="44" spans="1:21" s="209" customFormat="1" ht="15" customHeight="1" x14ac:dyDescent="0.2">
      <c r="A44" s="1218" t="s">
        <v>445</v>
      </c>
      <c r="B44" s="1218"/>
      <c r="C44" s="1218"/>
      <c r="D44" s="1218"/>
      <c r="E44" s="1218"/>
      <c r="F44" s="232"/>
      <c r="G44" s="970"/>
      <c r="H44" s="1120"/>
      <c r="I44" s="1104"/>
      <c r="J44" s="1101"/>
      <c r="K44" s="1105"/>
      <c r="L44" s="1106"/>
      <c r="M44" s="1107"/>
      <c r="N44" s="1107"/>
      <c r="O44" s="1107"/>
      <c r="P44" s="1107"/>
      <c r="Q44" s="1107"/>
      <c r="R44" s="1107"/>
      <c r="S44" s="1107"/>
      <c r="T44" s="1107"/>
      <c r="U44" s="1022"/>
    </row>
    <row r="45" spans="1:21" s="209" customFormat="1" ht="38.25" customHeight="1" x14ac:dyDescent="0.2">
      <c r="A45" s="192" t="s">
        <v>362</v>
      </c>
      <c r="B45" s="192" t="s">
        <v>259</v>
      </c>
      <c r="C45" s="233" t="s">
        <v>408</v>
      </c>
      <c r="D45" s="192" t="s">
        <v>487</v>
      </c>
      <c r="E45" s="192" t="s">
        <v>722</v>
      </c>
      <c r="F45" s="192" t="s">
        <v>723</v>
      </c>
      <c r="G45" s="970"/>
      <c r="H45" s="1120"/>
      <c r="I45" s="1104"/>
      <c r="J45" s="1101"/>
      <c r="K45" s="1105"/>
      <c r="L45" s="1106"/>
      <c r="M45" s="1107"/>
      <c r="N45" s="1107"/>
      <c r="O45" s="1107"/>
      <c r="P45" s="1107"/>
      <c r="Q45" s="1107"/>
      <c r="R45" s="1107"/>
      <c r="S45" s="1107"/>
      <c r="T45" s="1107"/>
      <c r="U45" s="1022"/>
    </row>
    <row r="46" spans="1:21" s="209" customFormat="1" ht="15" customHeight="1" x14ac:dyDescent="0.2">
      <c r="A46" s="234" t="s">
        <v>5</v>
      </c>
      <c r="B46" s="234" t="s">
        <v>6</v>
      </c>
      <c r="C46" s="234"/>
      <c r="D46" s="629" t="s">
        <v>8</v>
      </c>
      <c r="E46" s="630" t="s">
        <v>260</v>
      </c>
      <c r="F46" s="234" t="s">
        <v>409</v>
      </c>
      <c r="G46" s="970"/>
      <c r="H46" s="1120"/>
      <c r="I46" s="1104"/>
      <c r="J46" s="1101"/>
      <c r="K46" s="1105"/>
      <c r="L46" s="1106"/>
      <c r="M46" s="1107"/>
      <c r="N46" s="1107"/>
      <c r="O46" s="1107"/>
      <c r="P46" s="1107"/>
      <c r="Q46" s="1107"/>
      <c r="R46" s="1107"/>
      <c r="S46" s="1107"/>
      <c r="T46" s="1107"/>
      <c r="U46" s="1022"/>
    </row>
    <row r="47" spans="1:21" s="209" customFormat="1" ht="17.25" customHeight="1" x14ac:dyDescent="0.2">
      <c r="A47" s="235" t="s">
        <v>9</v>
      </c>
      <c r="B47" s="236" t="s">
        <v>196</v>
      </c>
      <c r="C47" s="237" t="s">
        <v>197</v>
      </c>
      <c r="D47" s="631">
        <v>29294962</v>
      </c>
      <c r="E47" s="962">
        <v>34666159</v>
      </c>
      <c r="F47" s="238">
        <v>23597267</v>
      </c>
      <c r="G47" s="1010"/>
      <c r="H47" s="1036"/>
      <c r="I47" s="1104"/>
      <c r="J47" s="1101"/>
      <c r="K47" s="1105"/>
      <c r="L47" s="1106"/>
      <c r="M47" s="1104"/>
      <c r="N47" s="1107"/>
      <c r="O47" s="1107"/>
      <c r="P47" s="1107"/>
      <c r="Q47" s="1107"/>
      <c r="R47" s="1107"/>
      <c r="S47" s="1107"/>
      <c r="T47" s="1107"/>
      <c r="U47" s="1022"/>
    </row>
    <row r="48" spans="1:21" s="209" customFormat="1" ht="17.25" customHeight="1" x14ac:dyDescent="0.2">
      <c r="A48" s="239" t="s">
        <v>12</v>
      </c>
      <c r="B48" s="240" t="s">
        <v>198</v>
      </c>
      <c r="C48" s="241" t="s">
        <v>199</v>
      </c>
      <c r="D48" s="632">
        <v>5670546</v>
      </c>
      <c r="E48" s="349">
        <v>6716426</v>
      </c>
      <c r="F48" s="238">
        <v>4439769</v>
      </c>
      <c r="G48" s="1010"/>
      <c r="H48" s="1036"/>
      <c r="I48" s="1104"/>
      <c r="J48" s="1101"/>
      <c r="K48" s="1105"/>
      <c r="L48" s="1106"/>
      <c r="M48" s="1107"/>
      <c r="N48" s="1107"/>
      <c r="O48" s="1107"/>
      <c r="P48" s="1107"/>
      <c r="Q48" s="1107"/>
      <c r="R48" s="1107"/>
      <c r="S48" s="1107"/>
      <c r="T48" s="1107"/>
      <c r="U48" s="1022"/>
    </row>
    <row r="49" spans="1:21" s="209" customFormat="1" ht="17.25" customHeight="1" x14ac:dyDescent="0.2">
      <c r="A49" s="239" t="s">
        <v>15</v>
      </c>
      <c r="B49" s="240" t="s">
        <v>200</v>
      </c>
      <c r="C49" s="241" t="s">
        <v>201</v>
      </c>
      <c r="D49" s="632">
        <v>5081080</v>
      </c>
      <c r="E49" s="349">
        <v>5354165</v>
      </c>
      <c r="F49" s="238">
        <v>2665419</v>
      </c>
      <c r="G49" s="1010"/>
      <c r="H49" s="1036"/>
      <c r="I49" s="1104"/>
      <c r="J49" s="1101"/>
      <c r="K49" s="1105"/>
      <c r="L49" s="1106"/>
      <c r="M49" s="1107"/>
      <c r="N49" s="1107"/>
      <c r="O49" s="1107"/>
      <c r="P49" s="1107"/>
      <c r="Q49" s="1107"/>
      <c r="R49" s="1107"/>
      <c r="S49" s="1107"/>
      <c r="T49" s="1107"/>
      <c r="U49" s="1022"/>
    </row>
    <row r="50" spans="1:21" s="209" customFormat="1" ht="17.25" customHeight="1" x14ac:dyDescent="0.2">
      <c r="A50" s="239" t="s">
        <v>18</v>
      </c>
      <c r="B50" s="240" t="s">
        <v>202</v>
      </c>
      <c r="C50" s="241" t="s">
        <v>203</v>
      </c>
      <c r="D50" s="632"/>
      <c r="E50" s="349"/>
      <c r="F50" s="238">
        <f>SUM(D50:E50)</f>
        <v>0</v>
      </c>
      <c r="G50" s="1010"/>
      <c r="H50" s="1036"/>
      <c r="I50" s="1104"/>
      <c r="J50" s="1101"/>
      <c r="K50" s="1105"/>
      <c r="L50" s="1106"/>
      <c r="M50" s="1107"/>
      <c r="N50" s="1107"/>
      <c r="O50" s="1107"/>
      <c r="P50" s="1107"/>
      <c r="Q50" s="1107"/>
      <c r="R50" s="1107"/>
      <c r="S50" s="1107"/>
      <c r="T50" s="1107"/>
      <c r="U50" s="1022"/>
    </row>
    <row r="51" spans="1:21" s="209" customFormat="1" ht="17.25" customHeight="1" x14ac:dyDescent="0.2">
      <c r="A51" s="239" t="s">
        <v>21</v>
      </c>
      <c r="B51" s="240" t="s">
        <v>204</v>
      </c>
      <c r="C51" s="241" t="s">
        <v>205</v>
      </c>
      <c r="D51" s="632"/>
      <c r="E51" s="349"/>
      <c r="F51" s="238">
        <f>SUM(D51:E51)</f>
        <v>0</v>
      </c>
      <c r="G51" s="1010"/>
      <c r="H51" s="1036"/>
      <c r="I51" s="1104"/>
      <c r="J51" s="1101"/>
      <c r="K51" s="1105"/>
      <c r="L51" s="1106"/>
      <c r="M51" s="1107"/>
      <c r="N51" s="1107"/>
      <c r="O51" s="1107"/>
      <c r="P51" s="1107"/>
      <c r="Q51" s="1107"/>
      <c r="R51" s="1107"/>
      <c r="S51" s="1107"/>
      <c r="T51" s="1107"/>
      <c r="U51" s="1022"/>
    </row>
    <row r="52" spans="1:21" s="195" customFormat="1" ht="17.25" customHeight="1" x14ac:dyDescent="0.2">
      <c r="A52" s="243" t="s">
        <v>24</v>
      </c>
      <c r="B52" s="244" t="s">
        <v>446</v>
      </c>
      <c r="C52" s="245" t="s">
        <v>222</v>
      </c>
      <c r="D52" s="633">
        <f>SUM(D47:D51)</f>
        <v>40046588</v>
      </c>
      <c r="E52" s="634">
        <f>SUM(E47:E51)</f>
        <v>46736750</v>
      </c>
      <c r="F52" s="246">
        <f>SUM(F47:F51)</f>
        <v>30702455</v>
      </c>
      <c r="G52" s="1010"/>
      <c r="H52" s="1042"/>
      <c r="I52" s="1097"/>
      <c r="J52" s="1101"/>
      <c r="K52" s="1098"/>
      <c r="L52" s="1099"/>
      <c r="M52" s="1089"/>
      <c r="N52" s="1089"/>
      <c r="O52" s="1089"/>
      <c r="P52" s="1089"/>
      <c r="Q52" s="1089"/>
      <c r="R52" s="1089"/>
      <c r="S52" s="1089"/>
      <c r="T52" s="1089"/>
      <c r="U52" s="1019"/>
    </row>
    <row r="53" spans="1:21" s="247" customFormat="1" ht="17.25" customHeight="1" x14ac:dyDescent="0.2">
      <c r="A53" s="239" t="s">
        <v>27</v>
      </c>
      <c r="B53" s="240" t="s">
        <v>447</v>
      </c>
      <c r="C53" s="241" t="s">
        <v>224</v>
      </c>
      <c r="D53" s="632">
        <v>650000</v>
      </c>
      <c r="E53" s="349">
        <v>650000</v>
      </c>
      <c r="F53" s="242"/>
      <c r="G53" s="1010"/>
      <c r="H53" s="1036"/>
      <c r="I53" s="1121"/>
      <c r="J53" s="1101"/>
      <c r="K53" s="1122"/>
      <c r="L53" s="1123"/>
      <c r="M53" s="1124"/>
      <c r="N53" s="1124"/>
      <c r="O53" s="1124"/>
      <c r="P53" s="1124"/>
      <c r="Q53" s="1124"/>
      <c r="R53" s="1124"/>
      <c r="S53" s="1124"/>
      <c r="T53" s="1124"/>
      <c r="U53" s="1025"/>
    </row>
    <row r="54" spans="1:21" ht="17.25" customHeight="1" x14ac:dyDescent="0.2">
      <c r="A54" s="239" t="s">
        <v>30</v>
      </c>
      <c r="B54" s="240" t="s">
        <v>225</v>
      </c>
      <c r="C54" s="241" t="s">
        <v>226</v>
      </c>
      <c r="D54" s="632"/>
      <c r="E54" s="349"/>
      <c r="F54" s="242"/>
      <c r="G54" s="1010"/>
      <c r="H54" s="1036"/>
      <c r="J54" s="1101"/>
    </row>
    <row r="55" spans="1:21" ht="17.25" customHeight="1" x14ac:dyDescent="0.2">
      <c r="A55" s="591" t="s">
        <v>33</v>
      </c>
      <c r="B55" s="592" t="s">
        <v>448</v>
      </c>
      <c r="C55" s="593" t="s">
        <v>228</v>
      </c>
      <c r="D55" s="635"/>
      <c r="E55" s="636"/>
      <c r="F55" s="594"/>
      <c r="G55" s="1010"/>
      <c r="H55" s="1036"/>
      <c r="J55" s="1101"/>
    </row>
    <row r="56" spans="1:21" ht="17.25" customHeight="1" x14ac:dyDescent="0.2">
      <c r="A56" s="248" t="s">
        <v>36</v>
      </c>
      <c r="B56" s="595" t="s">
        <v>449</v>
      </c>
      <c r="C56" s="227" t="s">
        <v>240</v>
      </c>
      <c r="D56" s="637">
        <f>SUM(D53:D55)</f>
        <v>650000</v>
      </c>
      <c r="E56" s="638">
        <f>SUM(E53:E55)</f>
        <v>650000</v>
      </c>
      <c r="F56" s="596">
        <f>SUM(F53:F55)</f>
        <v>0</v>
      </c>
      <c r="G56" s="1010"/>
      <c r="H56" s="1042"/>
      <c r="J56" s="1101"/>
    </row>
    <row r="57" spans="1:21" ht="17.25" customHeight="1" x14ac:dyDescent="0.2">
      <c r="A57" s="248" t="s">
        <v>37</v>
      </c>
      <c r="B57" s="249" t="s">
        <v>450</v>
      </c>
      <c r="C57" s="227" t="s">
        <v>451</v>
      </c>
      <c r="D57" s="639">
        <f>D52+D56</f>
        <v>40696588</v>
      </c>
      <c r="E57" s="355">
        <f>E52+E56</f>
        <v>47386750</v>
      </c>
      <c r="F57" s="250">
        <f>F52+F56</f>
        <v>30702455</v>
      </c>
      <c r="G57" s="1010"/>
      <c r="H57" s="951"/>
      <c r="J57" s="1101"/>
    </row>
    <row r="58" spans="1:21" ht="22.5" customHeight="1" x14ac:dyDescent="0.2">
      <c r="A58" s="963" t="s">
        <v>38</v>
      </c>
      <c r="B58" s="251" t="s">
        <v>452</v>
      </c>
      <c r="C58" s="252" t="s">
        <v>453</v>
      </c>
      <c r="D58" s="640"/>
      <c r="E58" s="641"/>
      <c r="F58" s="253">
        <f>SUM(D58:E58)</f>
        <v>0</v>
      </c>
      <c r="G58" s="1010"/>
      <c r="H58" s="951"/>
      <c r="J58" s="1101"/>
    </row>
    <row r="59" spans="1:21" ht="20.25" customHeight="1" x14ac:dyDescent="0.2">
      <c r="A59" s="227" t="s">
        <v>42</v>
      </c>
      <c r="B59" s="249" t="s">
        <v>517</v>
      </c>
      <c r="C59" s="227" t="s">
        <v>252</v>
      </c>
      <c r="D59" s="639">
        <f>D58</f>
        <v>0</v>
      </c>
      <c r="E59" s="355">
        <f t="shared" ref="E59:F59" si="5">E58</f>
        <v>0</v>
      </c>
      <c r="F59" s="250">
        <f t="shared" si="5"/>
        <v>0</v>
      </c>
      <c r="G59" s="970"/>
      <c r="H59" s="951"/>
      <c r="J59" s="1101"/>
    </row>
    <row r="60" spans="1:21" ht="30.75" customHeight="1" x14ac:dyDescent="0.2">
      <c r="A60" s="254" t="s">
        <v>44</v>
      </c>
      <c r="B60" s="255" t="s">
        <v>454</v>
      </c>
      <c r="C60" s="227" t="s">
        <v>254</v>
      </c>
      <c r="D60" s="642">
        <f>SUM(D57+D59)</f>
        <v>40696588</v>
      </c>
      <c r="E60" s="643">
        <f>SUM(E57+E59)</f>
        <v>47386750</v>
      </c>
      <c r="F60" s="256">
        <f>SUM(F57+F59)</f>
        <v>30702455</v>
      </c>
      <c r="G60" s="970"/>
      <c r="H60" s="951"/>
      <c r="J60" s="1101"/>
    </row>
    <row r="61" spans="1:21" ht="12" customHeight="1" x14ac:dyDescent="0.2">
      <c r="A61" s="257"/>
      <c r="B61" s="258"/>
      <c r="C61" s="259"/>
      <c r="D61" s="259"/>
      <c r="E61" s="259"/>
      <c r="F61" s="259"/>
      <c r="G61" s="973"/>
      <c r="H61" s="1125"/>
    </row>
    <row r="62" spans="1:21" ht="21" customHeight="1" x14ac:dyDescent="0.2">
      <c r="A62" s="257"/>
      <c r="B62" s="258"/>
      <c r="C62" s="259"/>
      <c r="D62" s="259"/>
      <c r="E62" s="259"/>
      <c r="F62" s="259"/>
      <c r="G62" s="973"/>
      <c r="L62" s="1107"/>
      <c r="M62" s="1107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……/2017.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topLeftCell="B37" workbookViewId="0">
      <selection activeCell="I52" sqref="I52"/>
    </sheetView>
  </sheetViews>
  <sheetFormatPr defaultRowHeight="12.75" x14ac:dyDescent="0.2"/>
  <cols>
    <col min="1" max="1" width="6.83203125" style="262" customWidth="1"/>
    <col min="2" max="2" width="66.83203125" style="263" customWidth="1"/>
    <col min="3" max="3" width="8.1640625" style="263" customWidth="1"/>
    <col min="4" max="6" width="16.33203125" style="193" customWidth="1"/>
    <col min="7" max="7" width="25.83203125" style="978" bestFit="1" customWidth="1"/>
    <col min="8" max="12" width="9.1640625" style="1094" customWidth="1"/>
    <col min="13" max="36" width="9.33203125" style="1094"/>
    <col min="37" max="243" width="9.33203125" style="193"/>
    <col min="244" max="244" width="6.83203125" style="193" customWidth="1"/>
    <col min="245" max="245" width="60.1640625" style="193" customWidth="1"/>
    <col min="246" max="246" width="8.1640625" style="193" customWidth="1"/>
    <col min="247" max="249" width="14.5" style="193" customWidth="1"/>
    <col min="250" max="499" width="9.33203125" style="193"/>
    <col min="500" max="500" width="6.83203125" style="193" customWidth="1"/>
    <col min="501" max="501" width="60.1640625" style="193" customWidth="1"/>
    <col min="502" max="502" width="8.1640625" style="193" customWidth="1"/>
    <col min="503" max="505" width="14.5" style="193" customWidth="1"/>
    <col min="506" max="755" width="9.33203125" style="193"/>
    <col min="756" max="756" width="6.83203125" style="193" customWidth="1"/>
    <col min="757" max="757" width="60.1640625" style="193" customWidth="1"/>
    <col min="758" max="758" width="8.1640625" style="193" customWidth="1"/>
    <col min="759" max="761" width="14.5" style="193" customWidth="1"/>
    <col min="762" max="1011" width="9.33203125" style="193"/>
    <col min="1012" max="1012" width="6.83203125" style="193" customWidth="1"/>
    <col min="1013" max="1013" width="60.1640625" style="193" customWidth="1"/>
    <col min="1014" max="1014" width="8.1640625" style="193" customWidth="1"/>
    <col min="1015" max="1017" width="14.5" style="193" customWidth="1"/>
    <col min="1018" max="1267" width="9.33203125" style="193"/>
    <col min="1268" max="1268" width="6.83203125" style="193" customWidth="1"/>
    <col min="1269" max="1269" width="60.1640625" style="193" customWidth="1"/>
    <col min="1270" max="1270" width="8.1640625" style="193" customWidth="1"/>
    <col min="1271" max="1273" width="14.5" style="193" customWidth="1"/>
    <col min="1274" max="1523" width="9.33203125" style="193"/>
    <col min="1524" max="1524" width="6.83203125" style="193" customWidth="1"/>
    <col min="1525" max="1525" width="60.1640625" style="193" customWidth="1"/>
    <col min="1526" max="1526" width="8.1640625" style="193" customWidth="1"/>
    <col min="1527" max="1529" width="14.5" style="193" customWidth="1"/>
    <col min="1530" max="1779" width="9.33203125" style="193"/>
    <col min="1780" max="1780" width="6.83203125" style="193" customWidth="1"/>
    <col min="1781" max="1781" width="60.1640625" style="193" customWidth="1"/>
    <col min="1782" max="1782" width="8.1640625" style="193" customWidth="1"/>
    <col min="1783" max="1785" width="14.5" style="193" customWidth="1"/>
    <col min="1786" max="2035" width="9.33203125" style="193"/>
    <col min="2036" max="2036" width="6.83203125" style="193" customWidth="1"/>
    <col min="2037" max="2037" width="60.1640625" style="193" customWidth="1"/>
    <col min="2038" max="2038" width="8.1640625" style="193" customWidth="1"/>
    <col min="2039" max="2041" width="14.5" style="193" customWidth="1"/>
    <col min="2042" max="2291" width="9.33203125" style="193"/>
    <col min="2292" max="2292" width="6.83203125" style="193" customWidth="1"/>
    <col min="2293" max="2293" width="60.1640625" style="193" customWidth="1"/>
    <col min="2294" max="2294" width="8.1640625" style="193" customWidth="1"/>
    <col min="2295" max="2297" width="14.5" style="193" customWidth="1"/>
    <col min="2298" max="2547" width="9.33203125" style="193"/>
    <col min="2548" max="2548" width="6.83203125" style="193" customWidth="1"/>
    <col min="2549" max="2549" width="60.1640625" style="193" customWidth="1"/>
    <col min="2550" max="2550" width="8.1640625" style="193" customWidth="1"/>
    <col min="2551" max="2553" width="14.5" style="193" customWidth="1"/>
    <col min="2554" max="2803" width="9.33203125" style="193"/>
    <col min="2804" max="2804" width="6.83203125" style="193" customWidth="1"/>
    <col min="2805" max="2805" width="60.1640625" style="193" customWidth="1"/>
    <col min="2806" max="2806" width="8.1640625" style="193" customWidth="1"/>
    <col min="2807" max="2809" width="14.5" style="193" customWidth="1"/>
    <col min="2810" max="3059" width="9.33203125" style="193"/>
    <col min="3060" max="3060" width="6.83203125" style="193" customWidth="1"/>
    <col min="3061" max="3061" width="60.1640625" style="193" customWidth="1"/>
    <col min="3062" max="3062" width="8.1640625" style="193" customWidth="1"/>
    <col min="3063" max="3065" width="14.5" style="193" customWidth="1"/>
    <col min="3066" max="3315" width="9.33203125" style="193"/>
    <col min="3316" max="3316" width="6.83203125" style="193" customWidth="1"/>
    <col min="3317" max="3317" width="60.1640625" style="193" customWidth="1"/>
    <col min="3318" max="3318" width="8.1640625" style="193" customWidth="1"/>
    <col min="3319" max="3321" width="14.5" style="193" customWidth="1"/>
    <col min="3322" max="3571" width="9.33203125" style="193"/>
    <col min="3572" max="3572" width="6.83203125" style="193" customWidth="1"/>
    <col min="3573" max="3573" width="60.1640625" style="193" customWidth="1"/>
    <col min="3574" max="3574" width="8.1640625" style="193" customWidth="1"/>
    <col min="3575" max="3577" width="14.5" style="193" customWidth="1"/>
    <col min="3578" max="3827" width="9.33203125" style="193"/>
    <col min="3828" max="3828" width="6.83203125" style="193" customWidth="1"/>
    <col min="3829" max="3829" width="60.1640625" style="193" customWidth="1"/>
    <col min="3830" max="3830" width="8.1640625" style="193" customWidth="1"/>
    <col min="3831" max="3833" width="14.5" style="193" customWidth="1"/>
    <col min="3834" max="4083" width="9.33203125" style="193"/>
    <col min="4084" max="4084" width="6.83203125" style="193" customWidth="1"/>
    <col min="4085" max="4085" width="60.1640625" style="193" customWidth="1"/>
    <col min="4086" max="4086" width="8.1640625" style="193" customWidth="1"/>
    <col min="4087" max="4089" width="14.5" style="193" customWidth="1"/>
    <col min="4090" max="4339" width="9.33203125" style="193"/>
    <col min="4340" max="4340" width="6.83203125" style="193" customWidth="1"/>
    <col min="4341" max="4341" width="60.1640625" style="193" customWidth="1"/>
    <col min="4342" max="4342" width="8.1640625" style="193" customWidth="1"/>
    <col min="4343" max="4345" width="14.5" style="193" customWidth="1"/>
    <col min="4346" max="4595" width="9.33203125" style="193"/>
    <col min="4596" max="4596" width="6.83203125" style="193" customWidth="1"/>
    <col min="4597" max="4597" width="60.1640625" style="193" customWidth="1"/>
    <col min="4598" max="4598" width="8.1640625" style="193" customWidth="1"/>
    <col min="4599" max="4601" width="14.5" style="193" customWidth="1"/>
    <col min="4602" max="4851" width="9.33203125" style="193"/>
    <col min="4852" max="4852" width="6.83203125" style="193" customWidth="1"/>
    <col min="4853" max="4853" width="60.1640625" style="193" customWidth="1"/>
    <col min="4854" max="4854" width="8.1640625" style="193" customWidth="1"/>
    <col min="4855" max="4857" width="14.5" style="193" customWidth="1"/>
    <col min="4858" max="5107" width="9.33203125" style="193"/>
    <col min="5108" max="5108" width="6.83203125" style="193" customWidth="1"/>
    <col min="5109" max="5109" width="60.1640625" style="193" customWidth="1"/>
    <col min="5110" max="5110" width="8.1640625" style="193" customWidth="1"/>
    <col min="5111" max="5113" width="14.5" style="193" customWidth="1"/>
    <col min="5114" max="5363" width="9.33203125" style="193"/>
    <col min="5364" max="5364" width="6.83203125" style="193" customWidth="1"/>
    <col min="5365" max="5365" width="60.1640625" style="193" customWidth="1"/>
    <col min="5366" max="5366" width="8.1640625" style="193" customWidth="1"/>
    <col min="5367" max="5369" width="14.5" style="193" customWidth="1"/>
    <col min="5370" max="5619" width="9.33203125" style="193"/>
    <col min="5620" max="5620" width="6.83203125" style="193" customWidth="1"/>
    <col min="5621" max="5621" width="60.1640625" style="193" customWidth="1"/>
    <col min="5622" max="5622" width="8.1640625" style="193" customWidth="1"/>
    <col min="5623" max="5625" width="14.5" style="193" customWidth="1"/>
    <col min="5626" max="5875" width="9.33203125" style="193"/>
    <col min="5876" max="5876" width="6.83203125" style="193" customWidth="1"/>
    <col min="5877" max="5877" width="60.1640625" style="193" customWidth="1"/>
    <col min="5878" max="5878" width="8.1640625" style="193" customWidth="1"/>
    <col min="5879" max="5881" width="14.5" style="193" customWidth="1"/>
    <col min="5882" max="6131" width="9.33203125" style="193"/>
    <col min="6132" max="6132" width="6.83203125" style="193" customWidth="1"/>
    <col min="6133" max="6133" width="60.1640625" style="193" customWidth="1"/>
    <col min="6134" max="6134" width="8.1640625" style="193" customWidth="1"/>
    <col min="6135" max="6137" width="14.5" style="193" customWidth="1"/>
    <col min="6138" max="6387" width="9.33203125" style="193"/>
    <col min="6388" max="6388" width="6.83203125" style="193" customWidth="1"/>
    <col min="6389" max="6389" width="60.1640625" style="193" customWidth="1"/>
    <col min="6390" max="6390" width="8.1640625" style="193" customWidth="1"/>
    <col min="6391" max="6393" width="14.5" style="193" customWidth="1"/>
    <col min="6394" max="6643" width="9.33203125" style="193"/>
    <col min="6644" max="6644" width="6.83203125" style="193" customWidth="1"/>
    <col min="6645" max="6645" width="60.1640625" style="193" customWidth="1"/>
    <col min="6646" max="6646" width="8.1640625" style="193" customWidth="1"/>
    <col min="6647" max="6649" width="14.5" style="193" customWidth="1"/>
    <col min="6650" max="6899" width="9.33203125" style="193"/>
    <col min="6900" max="6900" width="6.83203125" style="193" customWidth="1"/>
    <col min="6901" max="6901" width="60.1640625" style="193" customWidth="1"/>
    <col min="6902" max="6902" width="8.1640625" style="193" customWidth="1"/>
    <col min="6903" max="6905" width="14.5" style="193" customWidth="1"/>
    <col min="6906" max="7155" width="9.33203125" style="193"/>
    <col min="7156" max="7156" width="6.83203125" style="193" customWidth="1"/>
    <col min="7157" max="7157" width="60.1640625" style="193" customWidth="1"/>
    <col min="7158" max="7158" width="8.1640625" style="193" customWidth="1"/>
    <col min="7159" max="7161" width="14.5" style="193" customWidth="1"/>
    <col min="7162" max="7411" width="9.33203125" style="193"/>
    <col min="7412" max="7412" width="6.83203125" style="193" customWidth="1"/>
    <col min="7413" max="7413" width="60.1640625" style="193" customWidth="1"/>
    <col min="7414" max="7414" width="8.1640625" style="193" customWidth="1"/>
    <col min="7415" max="7417" width="14.5" style="193" customWidth="1"/>
    <col min="7418" max="7667" width="9.33203125" style="193"/>
    <col min="7668" max="7668" width="6.83203125" style="193" customWidth="1"/>
    <col min="7669" max="7669" width="60.1640625" style="193" customWidth="1"/>
    <col min="7670" max="7670" width="8.1640625" style="193" customWidth="1"/>
    <col min="7671" max="7673" width="14.5" style="193" customWidth="1"/>
    <col min="7674" max="7923" width="9.33203125" style="193"/>
    <col min="7924" max="7924" width="6.83203125" style="193" customWidth="1"/>
    <col min="7925" max="7925" width="60.1640625" style="193" customWidth="1"/>
    <col min="7926" max="7926" width="8.1640625" style="193" customWidth="1"/>
    <col min="7927" max="7929" width="14.5" style="193" customWidth="1"/>
    <col min="7930" max="8179" width="9.33203125" style="193"/>
    <col min="8180" max="8180" width="6.83203125" style="193" customWidth="1"/>
    <col min="8181" max="8181" width="60.1640625" style="193" customWidth="1"/>
    <col min="8182" max="8182" width="8.1640625" style="193" customWidth="1"/>
    <col min="8183" max="8185" width="14.5" style="193" customWidth="1"/>
    <col min="8186" max="8435" width="9.33203125" style="193"/>
    <col min="8436" max="8436" width="6.83203125" style="193" customWidth="1"/>
    <col min="8437" max="8437" width="60.1640625" style="193" customWidth="1"/>
    <col min="8438" max="8438" width="8.1640625" style="193" customWidth="1"/>
    <col min="8439" max="8441" width="14.5" style="193" customWidth="1"/>
    <col min="8442" max="8691" width="9.33203125" style="193"/>
    <col min="8692" max="8692" width="6.83203125" style="193" customWidth="1"/>
    <col min="8693" max="8693" width="60.1640625" style="193" customWidth="1"/>
    <col min="8694" max="8694" width="8.1640625" style="193" customWidth="1"/>
    <col min="8695" max="8697" width="14.5" style="193" customWidth="1"/>
    <col min="8698" max="8947" width="9.33203125" style="193"/>
    <col min="8948" max="8948" width="6.83203125" style="193" customWidth="1"/>
    <col min="8949" max="8949" width="60.1640625" style="193" customWidth="1"/>
    <col min="8950" max="8950" width="8.1640625" style="193" customWidth="1"/>
    <col min="8951" max="8953" width="14.5" style="193" customWidth="1"/>
    <col min="8954" max="9203" width="9.33203125" style="193"/>
    <col min="9204" max="9204" width="6.83203125" style="193" customWidth="1"/>
    <col min="9205" max="9205" width="60.1640625" style="193" customWidth="1"/>
    <col min="9206" max="9206" width="8.1640625" style="193" customWidth="1"/>
    <col min="9207" max="9209" width="14.5" style="193" customWidth="1"/>
    <col min="9210" max="9459" width="9.33203125" style="193"/>
    <col min="9460" max="9460" width="6.83203125" style="193" customWidth="1"/>
    <col min="9461" max="9461" width="60.1640625" style="193" customWidth="1"/>
    <col min="9462" max="9462" width="8.1640625" style="193" customWidth="1"/>
    <col min="9463" max="9465" width="14.5" style="193" customWidth="1"/>
    <col min="9466" max="9715" width="9.33203125" style="193"/>
    <col min="9716" max="9716" width="6.83203125" style="193" customWidth="1"/>
    <col min="9717" max="9717" width="60.1640625" style="193" customWidth="1"/>
    <col min="9718" max="9718" width="8.1640625" style="193" customWidth="1"/>
    <col min="9719" max="9721" width="14.5" style="193" customWidth="1"/>
    <col min="9722" max="9971" width="9.33203125" style="193"/>
    <col min="9972" max="9972" width="6.83203125" style="193" customWidth="1"/>
    <col min="9973" max="9973" width="60.1640625" style="193" customWidth="1"/>
    <col min="9974" max="9974" width="8.1640625" style="193" customWidth="1"/>
    <col min="9975" max="9977" width="14.5" style="193" customWidth="1"/>
    <col min="9978" max="10227" width="9.33203125" style="193"/>
    <col min="10228" max="10228" width="6.83203125" style="193" customWidth="1"/>
    <col min="10229" max="10229" width="60.1640625" style="193" customWidth="1"/>
    <col min="10230" max="10230" width="8.1640625" style="193" customWidth="1"/>
    <col min="10231" max="10233" width="14.5" style="193" customWidth="1"/>
    <col min="10234" max="10483" width="9.33203125" style="193"/>
    <col min="10484" max="10484" width="6.83203125" style="193" customWidth="1"/>
    <col min="10485" max="10485" width="60.1640625" style="193" customWidth="1"/>
    <col min="10486" max="10486" width="8.1640625" style="193" customWidth="1"/>
    <col min="10487" max="10489" width="14.5" style="193" customWidth="1"/>
    <col min="10490" max="10739" width="9.33203125" style="193"/>
    <col min="10740" max="10740" width="6.83203125" style="193" customWidth="1"/>
    <col min="10741" max="10741" width="60.1640625" style="193" customWidth="1"/>
    <col min="10742" max="10742" width="8.1640625" style="193" customWidth="1"/>
    <col min="10743" max="10745" width="14.5" style="193" customWidth="1"/>
    <col min="10746" max="10995" width="9.33203125" style="193"/>
    <col min="10996" max="10996" width="6.83203125" style="193" customWidth="1"/>
    <col min="10997" max="10997" width="60.1640625" style="193" customWidth="1"/>
    <col min="10998" max="10998" width="8.1640625" style="193" customWidth="1"/>
    <col min="10999" max="11001" width="14.5" style="193" customWidth="1"/>
    <col min="11002" max="11251" width="9.33203125" style="193"/>
    <col min="11252" max="11252" width="6.83203125" style="193" customWidth="1"/>
    <col min="11253" max="11253" width="60.1640625" style="193" customWidth="1"/>
    <col min="11254" max="11254" width="8.1640625" style="193" customWidth="1"/>
    <col min="11255" max="11257" width="14.5" style="193" customWidth="1"/>
    <col min="11258" max="11507" width="9.33203125" style="193"/>
    <col min="11508" max="11508" width="6.83203125" style="193" customWidth="1"/>
    <col min="11509" max="11509" width="60.1640625" style="193" customWidth="1"/>
    <col min="11510" max="11510" width="8.1640625" style="193" customWidth="1"/>
    <col min="11511" max="11513" width="14.5" style="193" customWidth="1"/>
    <col min="11514" max="11763" width="9.33203125" style="193"/>
    <col min="11764" max="11764" width="6.83203125" style="193" customWidth="1"/>
    <col min="11765" max="11765" width="60.1640625" style="193" customWidth="1"/>
    <col min="11766" max="11766" width="8.1640625" style="193" customWidth="1"/>
    <col min="11767" max="11769" width="14.5" style="193" customWidth="1"/>
    <col min="11770" max="12019" width="9.33203125" style="193"/>
    <col min="12020" max="12020" width="6.83203125" style="193" customWidth="1"/>
    <col min="12021" max="12021" width="60.1640625" style="193" customWidth="1"/>
    <col min="12022" max="12022" width="8.1640625" style="193" customWidth="1"/>
    <col min="12023" max="12025" width="14.5" style="193" customWidth="1"/>
    <col min="12026" max="12275" width="9.33203125" style="193"/>
    <col min="12276" max="12276" width="6.83203125" style="193" customWidth="1"/>
    <col min="12277" max="12277" width="60.1640625" style="193" customWidth="1"/>
    <col min="12278" max="12278" width="8.1640625" style="193" customWidth="1"/>
    <col min="12279" max="12281" width="14.5" style="193" customWidth="1"/>
    <col min="12282" max="12531" width="9.33203125" style="193"/>
    <col min="12532" max="12532" width="6.83203125" style="193" customWidth="1"/>
    <col min="12533" max="12533" width="60.1640625" style="193" customWidth="1"/>
    <col min="12534" max="12534" width="8.1640625" style="193" customWidth="1"/>
    <col min="12535" max="12537" width="14.5" style="193" customWidth="1"/>
    <col min="12538" max="12787" width="9.33203125" style="193"/>
    <col min="12788" max="12788" width="6.83203125" style="193" customWidth="1"/>
    <col min="12789" max="12789" width="60.1640625" style="193" customWidth="1"/>
    <col min="12790" max="12790" width="8.1640625" style="193" customWidth="1"/>
    <col min="12791" max="12793" width="14.5" style="193" customWidth="1"/>
    <col min="12794" max="13043" width="9.33203125" style="193"/>
    <col min="13044" max="13044" width="6.83203125" style="193" customWidth="1"/>
    <col min="13045" max="13045" width="60.1640625" style="193" customWidth="1"/>
    <col min="13046" max="13046" width="8.1640625" style="193" customWidth="1"/>
    <col min="13047" max="13049" width="14.5" style="193" customWidth="1"/>
    <col min="13050" max="13299" width="9.33203125" style="193"/>
    <col min="13300" max="13300" width="6.83203125" style="193" customWidth="1"/>
    <col min="13301" max="13301" width="60.1640625" style="193" customWidth="1"/>
    <col min="13302" max="13302" width="8.1640625" style="193" customWidth="1"/>
    <col min="13303" max="13305" width="14.5" style="193" customWidth="1"/>
    <col min="13306" max="13555" width="9.33203125" style="193"/>
    <col min="13556" max="13556" width="6.83203125" style="193" customWidth="1"/>
    <col min="13557" max="13557" width="60.1640625" style="193" customWidth="1"/>
    <col min="13558" max="13558" width="8.1640625" style="193" customWidth="1"/>
    <col min="13559" max="13561" width="14.5" style="193" customWidth="1"/>
    <col min="13562" max="13811" width="9.33203125" style="193"/>
    <col min="13812" max="13812" width="6.83203125" style="193" customWidth="1"/>
    <col min="13813" max="13813" width="60.1640625" style="193" customWidth="1"/>
    <col min="13814" max="13814" width="8.1640625" style="193" customWidth="1"/>
    <col min="13815" max="13817" width="14.5" style="193" customWidth="1"/>
    <col min="13818" max="14067" width="9.33203125" style="193"/>
    <col min="14068" max="14068" width="6.83203125" style="193" customWidth="1"/>
    <col min="14069" max="14069" width="60.1640625" style="193" customWidth="1"/>
    <col min="14070" max="14070" width="8.1640625" style="193" customWidth="1"/>
    <col min="14071" max="14073" width="14.5" style="193" customWidth="1"/>
    <col min="14074" max="14323" width="9.33203125" style="193"/>
    <col min="14324" max="14324" width="6.83203125" style="193" customWidth="1"/>
    <col min="14325" max="14325" width="60.1640625" style="193" customWidth="1"/>
    <col min="14326" max="14326" width="8.1640625" style="193" customWidth="1"/>
    <col min="14327" max="14329" width="14.5" style="193" customWidth="1"/>
    <col min="14330" max="14579" width="9.33203125" style="193"/>
    <col min="14580" max="14580" width="6.83203125" style="193" customWidth="1"/>
    <col min="14581" max="14581" width="60.1640625" style="193" customWidth="1"/>
    <col min="14582" max="14582" width="8.1640625" style="193" customWidth="1"/>
    <col min="14583" max="14585" width="14.5" style="193" customWidth="1"/>
    <col min="14586" max="14835" width="9.33203125" style="193"/>
    <col min="14836" max="14836" width="6.83203125" style="193" customWidth="1"/>
    <col min="14837" max="14837" width="60.1640625" style="193" customWidth="1"/>
    <col min="14838" max="14838" width="8.1640625" style="193" customWidth="1"/>
    <col min="14839" max="14841" width="14.5" style="193" customWidth="1"/>
    <col min="14842" max="15091" width="9.33203125" style="193"/>
    <col min="15092" max="15092" width="6.83203125" style="193" customWidth="1"/>
    <col min="15093" max="15093" width="60.1640625" style="193" customWidth="1"/>
    <col min="15094" max="15094" width="8.1640625" style="193" customWidth="1"/>
    <col min="15095" max="15097" width="14.5" style="193" customWidth="1"/>
    <col min="15098" max="15347" width="9.33203125" style="193"/>
    <col min="15348" max="15348" width="6.83203125" style="193" customWidth="1"/>
    <col min="15349" max="15349" width="60.1640625" style="193" customWidth="1"/>
    <col min="15350" max="15350" width="8.1640625" style="193" customWidth="1"/>
    <col min="15351" max="15353" width="14.5" style="193" customWidth="1"/>
    <col min="15354" max="15603" width="9.33203125" style="193"/>
    <col min="15604" max="15604" width="6.83203125" style="193" customWidth="1"/>
    <col min="15605" max="15605" width="60.1640625" style="193" customWidth="1"/>
    <col min="15606" max="15606" width="8.1640625" style="193" customWidth="1"/>
    <col min="15607" max="15609" width="14.5" style="193" customWidth="1"/>
    <col min="15610" max="15859" width="9.33203125" style="193"/>
    <col min="15860" max="15860" width="6.83203125" style="193" customWidth="1"/>
    <col min="15861" max="15861" width="60.1640625" style="193" customWidth="1"/>
    <col min="15862" max="15862" width="8.1640625" style="193" customWidth="1"/>
    <col min="15863" max="15865" width="14.5" style="193" customWidth="1"/>
    <col min="15866" max="16115" width="9.33203125" style="193"/>
    <col min="16116" max="16116" width="6.83203125" style="193" customWidth="1"/>
    <col min="16117" max="16117" width="60.1640625" style="193" customWidth="1"/>
    <col min="16118" max="16118" width="8.1640625" style="193" customWidth="1"/>
    <col min="16119" max="16121" width="14.5" style="193" customWidth="1"/>
    <col min="16122" max="16384" width="9.33203125" style="193"/>
  </cols>
  <sheetData>
    <row r="1" spans="1:36" s="187" customFormat="1" ht="40.5" customHeight="1" x14ac:dyDescent="0.2">
      <c r="A1" s="1213" t="s">
        <v>729</v>
      </c>
      <c r="B1" s="1214"/>
      <c r="C1" s="1214"/>
      <c r="D1" s="1214"/>
      <c r="E1" s="1214"/>
      <c r="F1" s="1214"/>
      <c r="G1" s="968"/>
      <c r="H1" s="1086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6"/>
      <c r="X1" s="1086"/>
      <c r="Y1" s="1086"/>
      <c r="Z1" s="1086"/>
      <c r="AA1" s="1086"/>
      <c r="AB1" s="1086"/>
      <c r="AC1" s="1086"/>
      <c r="AD1" s="1086"/>
      <c r="AE1" s="1086"/>
      <c r="AF1" s="1086"/>
      <c r="AG1" s="1086"/>
      <c r="AH1" s="1086"/>
      <c r="AI1" s="1086"/>
      <c r="AJ1" s="1086"/>
    </row>
    <row r="2" spans="1:36" s="190" customFormat="1" ht="15.95" customHeight="1" x14ac:dyDescent="0.2">
      <c r="A2" s="188"/>
      <c r="B2" s="188"/>
      <c r="C2" s="189"/>
      <c r="D2" s="189"/>
      <c r="E2" s="189"/>
      <c r="F2" s="189" t="s">
        <v>1</v>
      </c>
      <c r="G2" s="969"/>
      <c r="H2" s="1090"/>
      <c r="I2" s="1090"/>
      <c r="J2" s="1090"/>
      <c r="K2" s="1090"/>
      <c r="L2" s="1090"/>
      <c r="M2" s="1090"/>
      <c r="N2" s="1090"/>
      <c r="O2" s="1090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0"/>
      <c r="AD2" s="1090"/>
      <c r="AE2" s="1090"/>
      <c r="AF2" s="1090"/>
      <c r="AG2" s="1090"/>
      <c r="AH2" s="1090"/>
      <c r="AI2" s="1090"/>
      <c r="AJ2" s="1090"/>
    </row>
    <row r="3" spans="1:36" ht="38.25" customHeight="1" x14ac:dyDescent="0.25">
      <c r="A3" s="191" t="s">
        <v>362</v>
      </c>
      <c r="B3" s="191" t="s">
        <v>407</v>
      </c>
      <c r="C3" s="192" t="s">
        <v>408</v>
      </c>
      <c r="D3" s="192" t="s">
        <v>487</v>
      </c>
      <c r="E3" s="192" t="s">
        <v>722</v>
      </c>
      <c r="F3" s="192" t="s">
        <v>723</v>
      </c>
      <c r="G3" s="967"/>
      <c r="H3" s="1031"/>
    </row>
    <row r="4" spans="1:36" s="195" customFormat="1" ht="12.95" customHeight="1" x14ac:dyDescent="0.2">
      <c r="A4" s="194" t="s">
        <v>5</v>
      </c>
      <c r="B4" s="194" t="s">
        <v>6</v>
      </c>
      <c r="C4" s="194" t="s">
        <v>7</v>
      </c>
      <c r="D4" s="194" t="s">
        <v>8</v>
      </c>
      <c r="E4" s="194" t="s">
        <v>260</v>
      </c>
      <c r="F4" s="194" t="s">
        <v>409</v>
      </c>
      <c r="G4" s="975"/>
      <c r="H4" s="1097"/>
      <c r="I4" s="1097"/>
      <c r="J4" s="1097"/>
      <c r="K4" s="1097"/>
      <c r="L4" s="1097"/>
      <c r="M4" s="1097"/>
      <c r="N4" s="1097"/>
      <c r="O4" s="1097"/>
      <c r="P4" s="1097"/>
      <c r="Q4" s="1097"/>
      <c r="R4" s="1097"/>
      <c r="S4" s="1097"/>
      <c r="T4" s="1097"/>
      <c r="U4" s="1097"/>
      <c r="V4" s="1097"/>
      <c r="W4" s="1097"/>
      <c r="X4" s="1097"/>
      <c r="Y4" s="1097"/>
      <c r="Z4" s="1097"/>
      <c r="AA4" s="1097"/>
      <c r="AB4" s="1097"/>
      <c r="AC4" s="1097"/>
      <c r="AD4" s="1097"/>
      <c r="AE4" s="1097"/>
      <c r="AF4" s="1097"/>
      <c r="AG4" s="1097"/>
      <c r="AH4" s="1097"/>
      <c r="AI4" s="1097"/>
      <c r="AJ4" s="1097"/>
    </row>
    <row r="5" spans="1:36" s="195" customFormat="1" ht="15.95" customHeight="1" x14ac:dyDescent="0.2">
      <c r="A5" s="1215" t="s">
        <v>257</v>
      </c>
      <c r="B5" s="1216"/>
      <c r="C5" s="1216"/>
      <c r="D5" s="1216"/>
      <c r="E5" s="1216"/>
      <c r="F5" s="1217"/>
      <c r="G5" s="975"/>
      <c r="H5" s="1097"/>
      <c r="I5" s="1097"/>
      <c r="J5" s="1097"/>
      <c r="K5" s="1097"/>
      <c r="L5" s="1097"/>
      <c r="M5" s="1097"/>
      <c r="N5" s="1097"/>
      <c r="O5" s="1097"/>
      <c r="P5" s="1097"/>
      <c r="Q5" s="1097"/>
      <c r="R5" s="1097"/>
      <c r="S5" s="1097"/>
      <c r="T5" s="1097"/>
      <c r="U5" s="1097"/>
      <c r="V5" s="1097"/>
      <c r="W5" s="1097"/>
      <c r="X5" s="1097"/>
      <c r="Y5" s="1097"/>
      <c r="Z5" s="1097"/>
      <c r="AA5" s="1097"/>
      <c r="AB5" s="1097"/>
      <c r="AC5" s="1097"/>
      <c r="AD5" s="1097"/>
      <c r="AE5" s="1097"/>
      <c r="AF5" s="1097"/>
      <c r="AG5" s="1097"/>
      <c r="AH5" s="1097"/>
      <c r="AI5" s="1097"/>
      <c r="AJ5" s="1097"/>
    </row>
    <row r="6" spans="1:36" s="195" customFormat="1" ht="25.5" customHeight="1" x14ac:dyDescent="0.2">
      <c r="A6" s="196" t="s">
        <v>9</v>
      </c>
      <c r="B6" s="732" t="s">
        <v>410</v>
      </c>
      <c r="C6" s="196" t="s">
        <v>411</v>
      </c>
      <c r="D6" s="198"/>
      <c r="E6" s="198"/>
      <c r="F6" s="198"/>
      <c r="G6" s="975"/>
      <c r="H6" s="1100"/>
      <c r="I6" s="1097"/>
      <c r="J6" s="1097"/>
      <c r="K6" s="1097"/>
      <c r="L6" s="1097"/>
      <c r="M6" s="1097"/>
      <c r="N6" s="1097"/>
      <c r="O6" s="1097"/>
      <c r="P6" s="1097"/>
      <c r="Q6" s="1097"/>
      <c r="R6" s="1097"/>
      <c r="S6" s="1097"/>
      <c r="T6" s="1097"/>
      <c r="U6" s="1097"/>
      <c r="V6" s="1097"/>
      <c r="W6" s="1097"/>
      <c r="X6" s="1097"/>
      <c r="Y6" s="1097"/>
      <c r="Z6" s="1097"/>
      <c r="AA6" s="1097"/>
      <c r="AB6" s="1097"/>
      <c r="AC6" s="1097"/>
      <c r="AD6" s="1097"/>
      <c r="AE6" s="1097"/>
      <c r="AF6" s="1097"/>
      <c r="AG6" s="1097"/>
      <c r="AH6" s="1097"/>
      <c r="AI6" s="1097"/>
      <c r="AJ6" s="1097"/>
    </row>
    <row r="7" spans="1:36" s="195" customFormat="1" ht="30" customHeight="1" x14ac:dyDescent="0.2">
      <c r="A7" s="199" t="s">
        <v>12</v>
      </c>
      <c r="B7" s="733" t="s">
        <v>412</v>
      </c>
      <c r="C7" s="199" t="s">
        <v>413</v>
      </c>
      <c r="D7" s="201"/>
      <c r="E7" s="201"/>
      <c r="F7" s="201">
        <f>SUM(D7:E7)</f>
        <v>0</v>
      </c>
      <c r="G7" s="975"/>
      <c r="H7" s="1100"/>
      <c r="I7" s="1097"/>
      <c r="J7" s="1097"/>
      <c r="K7" s="1097"/>
      <c r="L7" s="1097"/>
      <c r="M7" s="1097"/>
      <c r="N7" s="1097"/>
      <c r="O7" s="1097"/>
      <c r="P7" s="1097"/>
      <c r="Q7" s="1097"/>
      <c r="R7" s="1097"/>
      <c r="S7" s="1097"/>
      <c r="T7" s="1097"/>
      <c r="U7" s="1097"/>
      <c r="V7" s="1097"/>
      <c r="W7" s="1097"/>
      <c r="X7" s="1097"/>
      <c r="Y7" s="1097"/>
      <c r="Z7" s="1097"/>
      <c r="AA7" s="1097"/>
      <c r="AB7" s="1097"/>
      <c r="AC7" s="1097"/>
      <c r="AD7" s="1097"/>
      <c r="AE7" s="1097"/>
      <c r="AF7" s="1097"/>
      <c r="AG7" s="1097"/>
      <c r="AH7" s="1097"/>
      <c r="AI7" s="1097"/>
      <c r="AJ7" s="1097"/>
    </row>
    <row r="8" spans="1:36" s="195" customFormat="1" ht="25.5" customHeight="1" x14ac:dyDescent="0.2">
      <c r="A8" s="199" t="s">
        <v>15</v>
      </c>
      <c r="B8" s="733" t="s">
        <v>414</v>
      </c>
      <c r="C8" s="202" t="s">
        <v>415</v>
      </c>
      <c r="D8" s="201"/>
      <c r="E8" s="201"/>
      <c r="F8" s="201">
        <f>SUM(D8:E8)</f>
        <v>0</v>
      </c>
      <c r="G8" s="975"/>
      <c r="H8" s="1100"/>
      <c r="I8" s="1097"/>
      <c r="J8" s="1097"/>
      <c r="K8" s="1097"/>
      <c r="L8" s="1097"/>
      <c r="M8" s="1097"/>
      <c r="N8" s="1097"/>
      <c r="O8" s="1097"/>
      <c r="P8" s="1097"/>
      <c r="Q8" s="1097"/>
      <c r="R8" s="1097"/>
      <c r="S8" s="1097"/>
      <c r="T8" s="1097"/>
      <c r="U8" s="1097"/>
      <c r="V8" s="1097"/>
      <c r="W8" s="1097"/>
      <c r="X8" s="1097"/>
      <c r="Y8" s="1097"/>
      <c r="Z8" s="1097"/>
      <c r="AA8" s="1097"/>
      <c r="AB8" s="1097"/>
      <c r="AC8" s="1097"/>
      <c r="AD8" s="1097"/>
      <c r="AE8" s="1097"/>
      <c r="AF8" s="1097"/>
      <c r="AG8" s="1097"/>
      <c r="AH8" s="1097"/>
      <c r="AI8" s="1097"/>
      <c r="AJ8" s="1097"/>
    </row>
    <row r="9" spans="1:36" s="195" customFormat="1" ht="25.5" customHeight="1" x14ac:dyDescent="0.2">
      <c r="A9" s="199" t="s">
        <v>18</v>
      </c>
      <c r="B9" s="733" t="s">
        <v>416</v>
      </c>
      <c r="C9" s="202" t="s">
        <v>417</v>
      </c>
      <c r="D9" s="201"/>
      <c r="E9" s="201"/>
      <c r="F9" s="201">
        <f>SUM(D9:E9)</f>
        <v>0</v>
      </c>
      <c r="G9" s="975"/>
      <c r="H9" s="1100"/>
      <c r="I9" s="1097"/>
      <c r="J9" s="1097"/>
      <c r="K9" s="1097"/>
      <c r="L9" s="1097"/>
      <c r="M9" s="1097"/>
      <c r="N9" s="1097"/>
      <c r="O9" s="1097"/>
      <c r="P9" s="1097"/>
      <c r="Q9" s="1097"/>
      <c r="R9" s="1097"/>
      <c r="S9" s="1097"/>
      <c r="T9" s="1097"/>
      <c r="U9" s="1097"/>
      <c r="V9" s="1097"/>
      <c r="W9" s="1097"/>
      <c r="X9" s="1097"/>
      <c r="Y9" s="1097"/>
      <c r="Z9" s="1097"/>
      <c r="AA9" s="1097"/>
      <c r="AB9" s="1097"/>
      <c r="AC9" s="1097"/>
      <c r="AD9" s="1097"/>
      <c r="AE9" s="1097"/>
      <c r="AF9" s="1097"/>
      <c r="AG9" s="1097"/>
      <c r="AH9" s="1097"/>
      <c r="AI9" s="1097"/>
      <c r="AJ9" s="1097"/>
    </row>
    <row r="10" spans="1:36" s="195" customFormat="1" ht="27.75" customHeight="1" x14ac:dyDescent="0.2">
      <c r="A10" s="203" t="s">
        <v>21</v>
      </c>
      <c r="B10" s="734" t="s">
        <v>418</v>
      </c>
      <c r="C10" s="203" t="s">
        <v>35</v>
      </c>
      <c r="D10" s="201">
        <f>SUM(D6:D9)</f>
        <v>0</v>
      </c>
      <c r="E10" s="201">
        <f>SUM(E6:E9)</f>
        <v>0</v>
      </c>
      <c r="F10" s="201">
        <f>SUM(F6:F9)</f>
        <v>0</v>
      </c>
      <c r="G10" s="975"/>
      <c r="H10" s="1100"/>
      <c r="I10" s="1097"/>
      <c r="J10" s="1097"/>
      <c r="K10" s="1097"/>
      <c r="L10" s="1097"/>
      <c r="M10" s="1097"/>
      <c r="N10" s="1097"/>
      <c r="O10" s="1097"/>
      <c r="P10" s="1097"/>
      <c r="Q10" s="1097"/>
      <c r="R10" s="1097"/>
      <c r="S10" s="1097"/>
      <c r="T10" s="1097"/>
      <c r="U10" s="1097"/>
      <c r="V10" s="1097"/>
      <c r="W10" s="1097"/>
      <c r="X10" s="1097"/>
      <c r="Y10" s="1097"/>
      <c r="Z10" s="1097"/>
      <c r="AA10" s="1097"/>
      <c r="AB10" s="1097"/>
      <c r="AC10" s="1097"/>
      <c r="AD10" s="1097"/>
      <c r="AE10" s="1097"/>
      <c r="AF10" s="1097"/>
      <c r="AG10" s="1097"/>
      <c r="AH10" s="1097"/>
      <c r="AI10" s="1097"/>
      <c r="AJ10" s="1097"/>
    </row>
    <row r="11" spans="1:36" s="195" customFormat="1" ht="24.75" customHeight="1" x14ac:dyDescent="0.2">
      <c r="A11" s="199" t="s">
        <v>24</v>
      </c>
      <c r="B11" s="733" t="s">
        <v>419</v>
      </c>
      <c r="C11" s="199" t="s">
        <v>420</v>
      </c>
      <c r="D11" s="201"/>
      <c r="E11" s="201"/>
      <c r="F11" s="201">
        <f t="shared" ref="F11:F14" si="0">SUM(D11:E11)</f>
        <v>0</v>
      </c>
      <c r="G11" s="975"/>
      <c r="H11" s="1100"/>
      <c r="I11" s="1097"/>
      <c r="J11" s="1097"/>
      <c r="K11" s="1097"/>
      <c r="L11" s="1097"/>
      <c r="M11" s="1097"/>
      <c r="N11" s="1097"/>
      <c r="O11" s="1097"/>
      <c r="P11" s="1097"/>
      <c r="Q11" s="1097"/>
      <c r="R11" s="1097"/>
      <c r="S11" s="1097"/>
      <c r="T11" s="1097"/>
      <c r="U11" s="1097"/>
      <c r="V11" s="1097"/>
      <c r="W11" s="1097"/>
      <c r="X11" s="1097"/>
      <c r="Y11" s="1097"/>
      <c r="Z11" s="1097"/>
      <c r="AA11" s="1097"/>
      <c r="AB11" s="1097"/>
      <c r="AC11" s="1097"/>
      <c r="AD11" s="1097"/>
      <c r="AE11" s="1097"/>
      <c r="AF11" s="1097"/>
      <c r="AG11" s="1097"/>
      <c r="AH11" s="1097"/>
      <c r="AI11" s="1097"/>
      <c r="AJ11" s="1097"/>
    </row>
    <row r="12" spans="1:36" s="195" customFormat="1" ht="30" customHeight="1" x14ac:dyDescent="0.2">
      <c r="A12" s="199" t="s">
        <v>27</v>
      </c>
      <c r="B12" s="733" t="s">
        <v>421</v>
      </c>
      <c r="C12" s="199" t="s">
        <v>422</v>
      </c>
      <c r="D12" s="201"/>
      <c r="E12" s="201"/>
      <c r="F12" s="201">
        <f t="shared" si="0"/>
        <v>0</v>
      </c>
      <c r="G12" s="975"/>
      <c r="H12" s="1100"/>
      <c r="I12" s="1097"/>
      <c r="J12" s="1097"/>
      <c r="K12" s="1097"/>
      <c r="L12" s="1097"/>
      <c r="M12" s="1097"/>
      <c r="N12" s="1097"/>
      <c r="O12" s="1097"/>
      <c r="P12" s="1097"/>
      <c r="Q12" s="1097"/>
      <c r="R12" s="1097"/>
      <c r="S12" s="1097"/>
      <c r="T12" s="1097"/>
      <c r="U12" s="1097"/>
      <c r="V12" s="1097"/>
      <c r="W12" s="1097"/>
      <c r="X12" s="1097"/>
      <c r="Y12" s="1097"/>
      <c r="Z12" s="1097"/>
      <c r="AA12" s="1097"/>
      <c r="AB12" s="1097"/>
      <c r="AC12" s="1097"/>
      <c r="AD12" s="1097"/>
      <c r="AE12" s="1097"/>
      <c r="AF12" s="1097"/>
      <c r="AG12" s="1097"/>
      <c r="AH12" s="1097"/>
      <c r="AI12" s="1097"/>
      <c r="AJ12" s="1097"/>
    </row>
    <row r="13" spans="1:36" s="195" customFormat="1" ht="30" customHeight="1" x14ac:dyDescent="0.2">
      <c r="A13" s="199" t="s">
        <v>30</v>
      </c>
      <c r="B13" s="733" t="s">
        <v>423</v>
      </c>
      <c r="C13" s="199" t="s">
        <v>424</v>
      </c>
      <c r="D13" s="201"/>
      <c r="E13" s="201"/>
      <c r="F13" s="201">
        <f t="shared" si="0"/>
        <v>0</v>
      </c>
      <c r="G13" s="975"/>
      <c r="H13" s="1100"/>
      <c r="I13" s="1097"/>
      <c r="J13" s="1097"/>
      <c r="K13" s="1097"/>
      <c r="L13" s="1097"/>
      <c r="M13" s="1097"/>
      <c r="N13" s="1097"/>
      <c r="O13" s="1097"/>
      <c r="P13" s="1097"/>
      <c r="Q13" s="1097"/>
      <c r="R13" s="1097"/>
      <c r="S13" s="1097"/>
      <c r="T13" s="1097"/>
      <c r="U13" s="1097"/>
      <c r="V13" s="1097"/>
      <c r="W13" s="1097"/>
      <c r="X13" s="1097"/>
      <c r="Y13" s="1097"/>
      <c r="Z13" s="1097"/>
      <c r="AA13" s="1097"/>
      <c r="AB13" s="1097"/>
      <c r="AC13" s="1097"/>
      <c r="AD13" s="1097"/>
      <c r="AE13" s="1097"/>
      <c r="AF13" s="1097"/>
      <c r="AG13" s="1097"/>
      <c r="AH13" s="1097"/>
      <c r="AI13" s="1097"/>
      <c r="AJ13" s="1097"/>
    </row>
    <row r="14" spans="1:36" s="195" customFormat="1" ht="30" customHeight="1" x14ac:dyDescent="0.2">
      <c r="A14" s="199" t="s">
        <v>33</v>
      </c>
      <c r="B14" s="733" t="s">
        <v>425</v>
      </c>
      <c r="C14" s="199" t="s">
        <v>426</v>
      </c>
      <c r="D14" s="201"/>
      <c r="E14" s="201"/>
      <c r="F14" s="201">
        <f t="shared" si="0"/>
        <v>0</v>
      </c>
      <c r="G14" s="975"/>
      <c r="H14" s="1100"/>
      <c r="I14" s="1097"/>
      <c r="J14" s="1097"/>
      <c r="K14" s="1097"/>
      <c r="L14" s="1097"/>
      <c r="M14" s="1097"/>
      <c r="N14" s="1097"/>
      <c r="O14" s="1097"/>
      <c r="P14" s="1097"/>
      <c r="Q14" s="1097"/>
      <c r="R14" s="1097"/>
      <c r="S14" s="1097"/>
      <c r="T14" s="1097"/>
      <c r="U14" s="1097"/>
      <c r="V14" s="1097"/>
      <c r="W14" s="1097"/>
      <c r="X14" s="1097"/>
      <c r="Y14" s="1097"/>
      <c r="Z14" s="1097"/>
      <c r="AA14" s="1097"/>
      <c r="AB14" s="1097"/>
      <c r="AC14" s="1097"/>
      <c r="AD14" s="1097"/>
      <c r="AE14" s="1097"/>
      <c r="AF14" s="1097"/>
      <c r="AG14" s="1097"/>
      <c r="AH14" s="1097"/>
      <c r="AI14" s="1097"/>
      <c r="AJ14" s="1097"/>
    </row>
    <row r="15" spans="1:36" s="195" customFormat="1" ht="21.75" customHeight="1" x14ac:dyDescent="0.2">
      <c r="A15" s="203" t="s">
        <v>36</v>
      </c>
      <c r="B15" s="735" t="s">
        <v>398</v>
      </c>
      <c r="C15" s="205" t="s">
        <v>56</v>
      </c>
      <c r="D15" s="204">
        <f>SUM(D11:D14)</f>
        <v>0</v>
      </c>
      <c r="E15" s="204">
        <f>SUM(E11:E14)</f>
        <v>0</v>
      </c>
      <c r="F15" s="204">
        <f>SUM(F11:F14)</f>
        <v>0</v>
      </c>
      <c r="G15" s="975"/>
      <c r="H15" s="1102"/>
      <c r="I15" s="1097"/>
      <c r="J15" s="1097"/>
      <c r="K15" s="1097"/>
      <c r="L15" s="1097"/>
      <c r="M15" s="1097"/>
      <c r="N15" s="1097"/>
      <c r="O15" s="1097"/>
      <c r="P15" s="1097"/>
      <c r="Q15" s="1097"/>
      <c r="R15" s="1097"/>
      <c r="S15" s="1097"/>
      <c r="T15" s="1097"/>
      <c r="U15" s="1097"/>
      <c r="V15" s="1097"/>
      <c r="W15" s="1097"/>
      <c r="X15" s="1097"/>
      <c r="Y15" s="1097"/>
      <c r="Z15" s="1097"/>
      <c r="AA15" s="1097"/>
      <c r="AB15" s="1097"/>
      <c r="AC15" s="1097"/>
      <c r="AD15" s="1097"/>
      <c r="AE15" s="1097"/>
      <c r="AF15" s="1097"/>
      <c r="AG15" s="1097"/>
      <c r="AH15" s="1097"/>
      <c r="AI15" s="1097"/>
      <c r="AJ15" s="1097"/>
    </row>
    <row r="16" spans="1:36" s="209" customFormat="1" ht="16.5" customHeight="1" x14ac:dyDescent="0.2">
      <c r="A16" s="199" t="s">
        <v>37</v>
      </c>
      <c r="B16" s="736" t="s">
        <v>104</v>
      </c>
      <c r="C16" s="207" t="s">
        <v>105</v>
      </c>
      <c r="D16" s="208"/>
      <c r="E16" s="208"/>
      <c r="F16" s="208"/>
      <c r="G16" s="976"/>
      <c r="H16" s="1103"/>
      <c r="I16" s="1104"/>
      <c r="J16" s="1104"/>
      <c r="K16" s="1104"/>
      <c r="L16" s="1104"/>
      <c r="M16" s="1104"/>
      <c r="N16" s="1104"/>
      <c r="O16" s="1104"/>
      <c r="P16" s="1104"/>
      <c r="Q16" s="1104"/>
      <c r="R16" s="1104"/>
      <c r="S16" s="1104"/>
      <c r="T16" s="1104"/>
      <c r="U16" s="1104"/>
      <c r="V16" s="1104"/>
      <c r="W16" s="1104"/>
      <c r="X16" s="1104"/>
      <c r="Y16" s="1104"/>
      <c r="Z16" s="1104"/>
      <c r="AA16" s="1104"/>
      <c r="AB16" s="1104"/>
      <c r="AC16" s="1104"/>
      <c r="AD16" s="1104"/>
      <c r="AE16" s="1104"/>
      <c r="AF16" s="1104"/>
      <c r="AG16" s="1104"/>
      <c r="AH16" s="1104"/>
      <c r="AI16" s="1104"/>
      <c r="AJ16" s="1104"/>
    </row>
    <row r="17" spans="1:36" s="209" customFormat="1" ht="16.5" customHeight="1" x14ac:dyDescent="0.2">
      <c r="A17" s="199" t="s">
        <v>38</v>
      </c>
      <c r="B17" s="736" t="s">
        <v>107</v>
      </c>
      <c r="C17" s="207" t="s">
        <v>108</v>
      </c>
      <c r="D17" s="208">
        <v>733858</v>
      </c>
      <c r="E17" s="208">
        <v>733858</v>
      </c>
      <c r="F17" s="208">
        <v>530799</v>
      </c>
      <c r="G17" s="976"/>
      <c r="H17" s="1103"/>
      <c r="I17" s="1104"/>
      <c r="J17" s="1104"/>
      <c r="K17" s="1104"/>
      <c r="L17" s="1104"/>
      <c r="M17" s="1104"/>
      <c r="N17" s="1104"/>
      <c r="O17" s="1104"/>
      <c r="P17" s="1104"/>
      <c r="Q17" s="1104"/>
      <c r="R17" s="1104"/>
      <c r="S17" s="1104"/>
      <c r="T17" s="1104"/>
      <c r="U17" s="1104"/>
      <c r="V17" s="1104"/>
      <c r="W17" s="1104"/>
      <c r="X17" s="1104"/>
      <c r="Y17" s="1104"/>
      <c r="Z17" s="1104"/>
      <c r="AA17" s="1104"/>
      <c r="AB17" s="1104"/>
      <c r="AC17" s="1104"/>
      <c r="AD17" s="1104"/>
      <c r="AE17" s="1104"/>
      <c r="AF17" s="1104"/>
      <c r="AG17" s="1104"/>
      <c r="AH17" s="1104"/>
      <c r="AI17" s="1104"/>
      <c r="AJ17" s="1104"/>
    </row>
    <row r="18" spans="1:36" s="209" customFormat="1" ht="16.5" customHeight="1" x14ac:dyDescent="0.2">
      <c r="A18" s="199" t="s">
        <v>40</v>
      </c>
      <c r="B18" s="736" t="s">
        <v>427</v>
      </c>
      <c r="C18" s="207" t="s">
        <v>111</v>
      </c>
      <c r="D18" s="208">
        <f>SUM(D19:D20)</f>
        <v>0</v>
      </c>
      <c r="E18" s="208">
        <f>SUM(E19:E20)</f>
        <v>0</v>
      </c>
      <c r="F18" s="208"/>
      <c r="G18" s="976"/>
      <c r="H18" s="1103"/>
      <c r="I18" s="1104"/>
      <c r="J18" s="1104"/>
      <c r="K18" s="1104"/>
      <c r="L18" s="1104"/>
      <c r="M18" s="1104"/>
      <c r="N18" s="1104"/>
      <c r="O18" s="1104"/>
      <c r="P18" s="1104"/>
      <c r="Q18" s="1104"/>
      <c r="R18" s="1104"/>
      <c r="S18" s="1104"/>
      <c r="T18" s="1104"/>
      <c r="U18" s="1104"/>
      <c r="V18" s="1104"/>
      <c r="W18" s="1104"/>
      <c r="X18" s="1104"/>
      <c r="Y18" s="1104"/>
      <c r="Z18" s="1104"/>
      <c r="AA18" s="1104"/>
      <c r="AB18" s="1104"/>
      <c r="AC18" s="1104"/>
      <c r="AD18" s="1104"/>
      <c r="AE18" s="1104"/>
      <c r="AF18" s="1104"/>
      <c r="AG18" s="1104"/>
      <c r="AH18" s="1104"/>
      <c r="AI18" s="1104"/>
      <c r="AJ18" s="1104"/>
    </row>
    <row r="19" spans="1:36" s="209" customFormat="1" ht="16.5" customHeight="1" x14ac:dyDescent="0.2">
      <c r="A19" s="199" t="s">
        <v>42</v>
      </c>
      <c r="B19" s="737" t="s">
        <v>428</v>
      </c>
      <c r="C19" s="211" t="s">
        <v>429</v>
      </c>
      <c r="D19" s="212"/>
      <c r="E19" s="212"/>
      <c r="F19" s="212"/>
      <c r="G19" s="976"/>
      <c r="H19" s="1108"/>
      <c r="I19" s="1104"/>
      <c r="J19" s="1104"/>
      <c r="K19" s="1104"/>
      <c r="L19" s="1104"/>
      <c r="M19" s="1104"/>
      <c r="N19" s="1104"/>
      <c r="O19" s="1104"/>
      <c r="P19" s="1104"/>
      <c r="Q19" s="1104"/>
      <c r="R19" s="1104"/>
      <c r="S19" s="1104"/>
      <c r="T19" s="1104"/>
      <c r="U19" s="1104"/>
      <c r="V19" s="1104"/>
      <c r="W19" s="1104"/>
      <c r="X19" s="1104"/>
      <c r="Y19" s="1104"/>
      <c r="Z19" s="1104"/>
      <c r="AA19" s="1104"/>
      <c r="AB19" s="1104"/>
      <c r="AC19" s="1104"/>
      <c r="AD19" s="1104"/>
      <c r="AE19" s="1104"/>
      <c r="AF19" s="1104"/>
      <c r="AG19" s="1104"/>
      <c r="AH19" s="1104"/>
      <c r="AI19" s="1104"/>
      <c r="AJ19" s="1104"/>
    </row>
    <row r="20" spans="1:36" s="213" customFormat="1" ht="16.5" customHeight="1" x14ac:dyDescent="0.2">
      <c r="A20" s="199" t="s">
        <v>44</v>
      </c>
      <c r="B20" s="737" t="s">
        <v>430</v>
      </c>
      <c r="C20" s="211" t="s">
        <v>431</v>
      </c>
      <c r="D20" s="212"/>
      <c r="E20" s="212"/>
      <c r="F20" s="212"/>
      <c r="G20" s="976"/>
      <c r="H20" s="1108"/>
      <c r="I20" s="1109"/>
      <c r="J20" s="1109"/>
      <c r="K20" s="1109"/>
      <c r="L20" s="1109"/>
      <c r="M20" s="1109"/>
      <c r="N20" s="1109"/>
      <c r="O20" s="1109"/>
      <c r="P20" s="1109"/>
      <c r="Q20" s="1109"/>
      <c r="R20" s="1109"/>
      <c r="S20" s="1109"/>
      <c r="T20" s="1109"/>
      <c r="U20" s="1109"/>
      <c r="V20" s="1109"/>
      <c r="W20" s="1109"/>
      <c r="X20" s="1109"/>
      <c r="Y20" s="1109"/>
      <c r="Z20" s="1109"/>
      <c r="AA20" s="1109"/>
      <c r="AB20" s="1109"/>
      <c r="AC20" s="1109"/>
      <c r="AD20" s="1109"/>
      <c r="AE20" s="1109"/>
      <c r="AF20" s="1109"/>
      <c r="AG20" s="1109"/>
      <c r="AH20" s="1109"/>
      <c r="AI20" s="1109"/>
      <c r="AJ20" s="1109"/>
    </row>
    <row r="21" spans="1:36" s="213" customFormat="1" ht="16.5" customHeight="1" x14ac:dyDescent="0.2">
      <c r="A21" s="199" t="s">
        <v>46</v>
      </c>
      <c r="B21" s="738" t="s">
        <v>113</v>
      </c>
      <c r="C21" s="207" t="s">
        <v>114</v>
      </c>
      <c r="D21" s="212"/>
      <c r="E21" s="212"/>
      <c r="F21" s="212"/>
      <c r="G21" s="976"/>
      <c r="H21" s="1108"/>
      <c r="I21" s="1109"/>
      <c r="J21" s="1109"/>
      <c r="K21" s="1109"/>
      <c r="L21" s="1109"/>
      <c r="M21" s="1109"/>
      <c r="N21" s="1109"/>
      <c r="O21" s="1109"/>
      <c r="P21" s="1109"/>
      <c r="Q21" s="1109"/>
      <c r="R21" s="1109"/>
      <c r="S21" s="1109"/>
      <c r="T21" s="1109"/>
      <c r="U21" s="1109"/>
      <c r="V21" s="1109"/>
      <c r="W21" s="1109"/>
      <c r="X21" s="1109"/>
      <c r="Y21" s="1109"/>
      <c r="Z21" s="1109"/>
      <c r="AA21" s="1109"/>
      <c r="AB21" s="1109"/>
      <c r="AC21" s="1109"/>
      <c r="AD21" s="1109"/>
      <c r="AE21" s="1109"/>
      <c r="AF21" s="1109"/>
      <c r="AG21" s="1109"/>
      <c r="AH21" s="1109"/>
      <c r="AI21" s="1109"/>
      <c r="AJ21" s="1109"/>
    </row>
    <row r="22" spans="1:36" s="209" customFormat="1" ht="16.5" customHeight="1" x14ac:dyDescent="0.2">
      <c r="A22" s="199" t="s">
        <v>48</v>
      </c>
      <c r="B22" s="736" t="s">
        <v>116</v>
      </c>
      <c r="C22" s="207" t="s">
        <v>117</v>
      </c>
      <c r="D22" s="208"/>
      <c r="E22" s="208"/>
      <c r="F22" s="212"/>
      <c r="G22" s="976"/>
      <c r="H22" s="1103"/>
      <c r="I22" s="1104"/>
      <c r="J22" s="1104"/>
      <c r="K22" s="1104"/>
      <c r="L22" s="1104"/>
      <c r="M22" s="1104"/>
      <c r="N22" s="1104"/>
      <c r="O22" s="1104"/>
      <c r="P22" s="1104"/>
      <c r="Q22" s="1104"/>
      <c r="R22" s="1104"/>
      <c r="S22" s="1104"/>
      <c r="T22" s="1104"/>
      <c r="U22" s="1104"/>
      <c r="V22" s="1104"/>
      <c r="W22" s="1104"/>
      <c r="X22" s="1104"/>
      <c r="Y22" s="1104"/>
      <c r="Z22" s="1104"/>
      <c r="AA22" s="1104"/>
      <c r="AB22" s="1104"/>
      <c r="AC22" s="1104"/>
      <c r="AD22" s="1104"/>
      <c r="AE22" s="1104"/>
      <c r="AF22" s="1104"/>
      <c r="AG22" s="1104"/>
      <c r="AH22" s="1104"/>
      <c r="AI22" s="1104"/>
      <c r="AJ22" s="1104"/>
    </row>
    <row r="23" spans="1:36" s="209" customFormat="1" ht="16.5" customHeight="1" x14ac:dyDescent="0.2">
      <c r="A23" s="199" t="s">
        <v>51</v>
      </c>
      <c r="B23" s="736" t="s">
        <v>432</v>
      </c>
      <c r="C23" s="207" t="s">
        <v>120</v>
      </c>
      <c r="D23" s="208">
        <v>36142</v>
      </c>
      <c r="E23" s="208">
        <v>36142</v>
      </c>
      <c r="F23" s="212">
        <v>11311</v>
      </c>
      <c r="G23" s="976"/>
      <c r="H23" s="1103"/>
      <c r="I23" s="1104"/>
      <c r="J23" s="1104"/>
      <c r="K23" s="1104"/>
      <c r="L23" s="1104"/>
      <c r="M23" s="1104"/>
      <c r="N23" s="1104"/>
      <c r="O23" s="1104"/>
      <c r="P23" s="1104"/>
      <c r="Q23" s="1104"/>
      <c r="R23" s="1104"/>
      <c r="S23" s="1104"/>
      <c r="T23" s="1104"/>
      <c r="U23" s="1104"/>
      <c r="V23" s="1104"/>
      <c r="W23" s="1104"/>
      <c r="X23" s="1104"/>
      <c r="Y23" s="1104"/>
      <c r="Z23" s="1104"/>
      <c r="AA23" s="1104"/>
      <c r="AB23" s="1104"/>
      <c r="AC23" s="1104"/>
      <c r="AD23" s="1104"/>
      <c r="AE23" s="1104"/>
      <c r="AF23" s="1104"/>
      <c r="AG23" s="1104"/>
      <c r="AH23" s="1104"/>
      <c r="AI23" s="1104"/>
      <c r="AJ23" s="1104"/>
    </row>
    <row r="24" spans="1:36" s="213" customFormat="1" ht="16.5" customHeight="1" x14ac:dyDescent="0.2">
      <c r="A24" s="199" t="s">
        <v>54</v>
      </c>
      <c r="B24" s="736" t="s">
        <v>433</v>
      </c>
      <c r="C24" s="207" t="s">
        <v>123</v>
      </c>
      <c r="D24" s="208"/>
      <c r="E24" s="208"/>
      <c r="F24" s="212"/>
      <c r="G24" s="976"/>
      <c r="H24" s="1103"/>
      <c r="I24" s="1109"/>
      <c r="J24" s="1109"/>
      <c r="K24" s="1109"/>
      <c r="L24" s="1109"/>
      <c r="M24" s="1109"/>
      <c r="N24" s="1109"/>
      <c r="O24" s="1109"/>
      <c r="P24" s="1109"/>
      <c r="Q24" s="1109"/>
      <c r="R24" s="1109"/>
      <c r="S24" s="1109"/>
      <c r="T24" s="1109"/>
      <c r="U24" s="1109"/>
      <c r="V24" s="1109"/>
      <c r="W24" s="1109"/>
      <c r="X24" s="1109"/>
      <c r="Y24" s="1109"/>
      <c r="Z24" s="1109"/>
      <c r="AA24" s="1109"/>
      <c r="AB24" s="1109"/>
      <c r="AC24" s="1109"/>
      <c r="AD24" s="1109"/>
      <c r="AE24" s="1109"/>
      <c r="AF24" s="1109"/>
      <c r="AG24" s="1109"/>
      <c r="AH24" s="1109"/>
      <c r="AI24" s="1109"/>
      <c r="AJ24" s="1109"/>
    </row>
    <row r="25" spans="1:36" s="213" customFormat="1" ht="16.5" customHeight="1" x14ac:dyDescent="0.2">
      <c r="A25" s="199" t="s">
        <v>57</v>
      </c>
      <c r="B25" s="739" t="s">
        <v>125</v>
      </c>
      <c r="C25" s="207" t="s">
        <v>126</v>
      </c>
      <c r="D25" s="208"/>
      <c r="E25" s="208"/>
      <c r="F25" s="212"/>
      <c r="G25" s="976"/>
      <c r="H25" s="1103"/>
      <c r="I25" s="1109"/>
      <c r="J25" s="1109"/>
      <c r="K25" s="1109"/>
      <c r="L25" s="1109"/>
      <c r="M25" s="1109"/>
      <c r="N25" s="1109"/>
      <c r="O25" s="1109"/>
      <c r="P25" s="1109"/>
      <c r="Q25" s="1109"/>
      <c r="R25" s="1109"/>
      <c r="S25" s="1109"/>
      <c r="T25" s="1109"/>
      <c r="U25" s="1109"/>
      <c r="V25" s="1109"/>
      <c r="W25" s="1109"/>
      <c r="X25" s="1109"/>
      <c r="Y25" s="1109"/>
      <c r="Z25" s="1109"/>
      <c r="AA25" s="1109"/>
      <c r="AB25" s="1109"/>
      <c r="AC25" s="1109"/>
      <c r="AD25" s="1109"/>
      <c r="AE25" s="1109"/>
      <c r="AF25" s="1109"/>
      <c r="AG25" s="1109"/>
      <c r="AH25" s="1109"/>
      <c r="AI25" s="1109"/>
      <c r="AJ25" s="1109"/>
    </row>
    <row r="26" spans="1:36" s="213" customFormat="1" ht="16.5" customHeight="1" x14ac:dyDescent="0.2">
      <c r="A26" s="199" t="s">
        <v>59</v>
      </c>
      <c r="B26" s="736" t="s">
        <v>434</v>
      </c>
      <c r="C26" s="207" t="s">
        <v>129</v>
      </c>
      <c r="D26" s="208"/>
      <c r="E26" s="208"/>
      <c r="F26" s="212"/>
      <c r="G26" s="976"/>
      <c r="H26" s="1103"/>
      <c r="I26" s="1109"/>
      <c r="J26" s="1109"/>
      <c r="K26" s="1109"/>
      <c r="L26" s="1109"/>
      <c r="M26" s="1109"/>
      <c r="N26" s="1109"/>
      <c r="O26" s="1109"/>
      <c r="P26" s="1109"/>
      <c r="Q26" s="1109"/>
      <c r="R26" s="1109"/>
      <c r="S26" s="1109"/>
      <c r="T26" s="1109"/>
      <c r="U26" s="1109"/>
      <c r="V26" s="1109"/>
      <c r="W26" s="1109"/>
      <c r="X26" s="1109"/>
      <c r="Y26" s="1109"/>
      <c r="Z26" s="1109"/>
      <c r="AA26" s="1109"/>
      <c r="AB26" s="1109"/>
      <c r="AC26" s="1109"/>
      <c r="AD26" s="1109"/>
      <c r="AE26" s="1109"/>
      <c r="AF26" s="1109"/>
      <c r="AG26" s="1109"/>
      <c r="AH26" s="1109"/>
      <c r="AI26" s="1109"/>
      <c r="AJ26" s="1109"/>
    </row>
    <row r="27" spans="1:36" s="213" customFormat="1" ht="16.5" customHeight="1" x14ac:dyDescent="0.2">
      <c r="A27" s="199" t="s">
        <v>61</v>
      </c>
      <c r="B27" s="736" t="s">
        <v>435</v>
      </c>
      <c r="C27" s="207" t="s">
        <v>132</v>
      </c>
      <c r="D27" s="208"/>
      <c r="E27" s="208"/>
      <c r="F27" s="212"/>
      <c r="G27" s="976"/>
      <c r="H27" s="1103"/>
      <c r="I27" s="1109"/>
      <c r="J27" s="1109"/>
      <c r="K27" s="1109"/>
      <c r="L27" s="1109"/>
      <c r="M27" s="1109"/>
      <c r="N27" s="1109"/>
      <c r="O27" s="1109"/>
      <c r="P27" s="1109"/>
      <c r="Q27" s="1109"/>
      <c r="R27" s="1109"/>
      <c r="S27" s="1109"/>
      <c r="T27" s="1109"/>
      <c r="U27" s="1109"/>
      <c r="V27" s="1109"/>
      <c r="W27" s="1109"/>
      <c r="X27" s="1109"/>
      <c r="Y27" s="1109"/>
      <c r="Z27" s="1109"/>
      <c r="AA27" s="1109"/>
      <c r="AB27" s="1109"/>
      <c r="AC27" s="1109"/>
      <c r="AD27" s="1109"/>
      <c r="AE27" s="1109"/>
      <c r="AF27" s="1109"/>
      <c r="AG27" s="1109"/>
      <c r="AH27" s="1109"/>
      <c r="AI27" s="1109"/>
      <c r="AJ27" s="1109"/>
    </row>
    <row r="28" spans="1:36" s="213" customFormat="1" ht="16.5" customHeight="1" x14ac:dyDescent="0.2">
      <c r="A28" s="566" t="s">
        <v>63</v>
      </c>
      <c r="B28" s="740" t="s">
        <v>134</v>
      </c>
      <c r="C28" s="580" t="s">
        <v>135</v>
      </c>
      <c r="D28" s="102"/>
      <c r="E28" s="102">
        <v>2529</v>
      </c>
      <c r="F28" s="1053">
        <v>2529</v>
      </c>
      <c r="G28" s="976"/>
      <c r="H28" s="1113"/>
      <c r="I28" s="1109"/>
      <c r="J28" s="1109"/>
      <c r="K28" s="1109"/>
      <c r="L28" s="1109"/>
      <c r="M28" s="1109"/>
      <c r="N28" s="1109"/>
      <c r="O28" s="1109"/>
      <c r="P28" s="1109"/>
      <c r="Q28" s="1109"/>
      <c r="R28" s="1109"/>
      <c r="S28" s="1109"/>
      <c r="T28" s="1109"/>
      <c r="U28" s="1109"/>
      <c r="V28" s="1109"/>
      <c r="W28" s="1109"/>
      <c r="X28" s="1109"/>
      <c r="Y28" s="1109"/>
      <c r="Z28" s="1109"/>
      <c r="AA28" s="1109"/>
      <c r="AB28" s="1109"/>
      <c r="AC28" s="1109"/>
      <c r="AD28" s="1109"/>
      <c r="AE28" s="1109"/>
      <c r="AF28" s="1109"/>
      <c r="AG28" s="1109"/>
      <c r="AH28" s="1109"/>
      <c r="AI28" s="1109"/>
      <c r="AJ28" s="1109"/>
    </row>
    <row r="29" spans="1:36" s="213" customFormat="1" ht="21.75" customHeight="1" x14ac:dyDescent="0.2">
      <c r="A29" s="217" t="s">
        <v>65</v>
      </c>
      <c r="B29" s="741" t="s">
        <v>436</v>
      </c>
      <c r="C29" s="581" t="s">
        <v>138</v>
      </c>
      <c r="D29" s="220">
        <f>SUM(D16+D17+D18+D21+D22+D23+D24+D25+D26+D27+D28)</f>
        <v>770000</v>
      </c>
      <c r="E29" s="220">
        <f>SUM(E16+E17+E18+E21+E22+E23+E24+E25+E26+E27+E28)</f>
        <v>772529</v>
      </c>
      <c r="F29" s="220">
        <f>SUM(F16+F17+F18+F21+F22+F23+F24+F25+F26+F27+F28)</f>
        <v>544639</v>
      </c>
      <c r="G29" s="976"/>
      <c r="H29" s="1114"/>
      <c r="I29" s="1109"/>
      <c r="J29" s="1109"/>
      <c r="K29" s="1109"/>
      <c r="L29" s="1109"/>
      <c r="M29" s="1109"/>
      <c r="N29" s="1109"/>
      <c r="O29" s="1109"/>
      <c r="P29" s="1109"/>
      <c r="Q29" s="1109"/>
      <c r="R29" s="1109"/>
      <c r="S29" s="1109"/>
      <c r="T29" s="1109"/>
      <c r="U29" s="1109"/>
      <c r="V29" s="1109"/>
      <c r="W29" s="1109"/>
      <c r="X29" s="1109"/>
      <c r="Y29" s="1109"/>
      <c r="Z29" s="1109"/>
      <c r="AA29" s="1109"/>
      <c r="AB29" s="1109"/>
      <c r="AC29" s="1109"/>
      <c r="AD29" s="1109"/>
      <c r="AE29" s="1109"/>
      <c r="AF29" s="1109"/>
      <c r="AG29" s="1109"/>
      <c r="AH29" s="1109"/>
      <c r="AI29" s="1109"/>
      <c r="AJ29" s="1109"/>
    </row>
    <row r="30" spans="1:36" s="216" customFormat="1" ht="21.75" customHeight="1" x14ac:dyDescent="0.2">
      <c r="A30" s="217" t="s">
        <v>67</v>
      </c>
      <c r="B30" s="741" t="s">
        <v>400</v>
      </c>
      <c r="C30" s="581" t="s">
        <v>156</v>
      </c>
      <c r="D30" s="220"/>
      <c r="E30" s="220"/>
      <c r="F30" s="220"/>
      <c r="G30" s="976"/>
      <c r="H30" s="1114"/>
      <c r="I30" s="1115"/>
      <c r="J30" s="1115"/>
      <c r="K30" s="1115"/>
      <c r="L30" s="1115"/>
      <c r="M30" s="1115"/>
      <c r="N30" s="1115"/>
      <c r="O30" s="1115"/>
      <c r="P30" s="1115"/>
      <c r="Q30" s="1115"/>
      <c r="R30" s="1115"/>
      <c r="S30" s="1115"/>
      <c r="T30" s="1115"/>
      <c r="U30" s="1115"/>
      <c r="V30" s="1115"/>
      <c r="W30" s="1115"/>
      <c r="X30" s="1115"/>
      <c r="Y30" s="1115"/>
      <c r="Z30" s="1115"/>
      <c r="AA30" s="1115"/>
      <c r="AB30" s="1115"/>
      <c r="AC30" s="1115"/>
      <c r="AD30" s="1115"/>
      <c r="AE30" s="1115"/>
      <c r="AF30" s="1115"/>
      <c r="AG30" s="1115"/>
      <c r="AH30" s="1115"/>
      <c r="AI30" s="1115"/>
      <c r="AJ30" s="1115"/>
    </row>
    <row r="31" spans="1:36" s="213" customFormat="1" ht="21.75" customHeight="1" x14ac:dyDescent="0.2">
      <c r="A31" s="217" t="s">
        <v>69</v>
      </c>
      <c r="B31" s="741" t="s">
        <v>372</v>
      </c>
      <c r="C31" s="581" t="s">
        <v>165</v>
      </c>
      <c r="D31" s="586">
        <v>600000</v>
      </c>
      <c r="E31" s="586">
        <v>600000</v>
      </c>
      <c r="F31" s="586">
        <v>222000</v>
      </c>
      <c r="G31" s="976"/>
      <c r="H31" s="1118"/>
      <c r="I31" s="1109"/>
      <c r="J31" s="1109"/>
      <c r="K31" s="1109"/>
      <c r="L31" s="1109"/>
      <c r="M31" s="1109"/>
      <c r="N31" s="1109"/>
      <c r="O31" s="1109"/>
      <c r="P31" s="1109"/>
      <c r="Q31" s="1109"/>
      <c r="R31" s="1109"/>
      <c r="S31" s="1109"/>
      <c r="T31" s="1109"/>
      <c r="U31" s="1109"/>
      <c r="V31" s="1109"/>
      <c r="W31" s="1109"/>
      <c r="X31" s="1109"/>
      <c r="Y31" s="1109"/>
      <c r="Z31" s="1109"/>
      <c r="AA31" s="1109"/>
      <c r="AB31" s="1109"/>
      <c r="AC31" s="1109"/>
      <c r="AD31" s="1109"/>
      <c r="AE31" s="1109"/>
      <c r="AF31" s="1109"/>
      <c r="AG31" s="1109"/>
      <c r="AH31" s="1109"/>
      <c r="AI31" s="1109"/>
      <c r="AJ31" s="1109"/>
    </row>
    <row r="32" spans="1:36" s="213" customFormat="1" ht="21.75" customHeight="1" x14ac:dyDescent="0.2">
      <c r="A32" s="582" t="s">
        <v>72</v>
      </c>
      <c r="B32" s="742" t="s">
        <v>401</v>
      </c>
      <c r="C32" s="584" t="s">
        <v>174</v>
      </c>
      <c r="D32" s="585"/>
      <c r="E32" s="585"/>
      <c r="F32" s="585"/>
      <c r="G32" s="976"/>
      <c r="H32" s="1118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  <c r="S32" s="1109"/>
      <c r="T32" s="1109"/>
      <c r="U32" s="1109"/>
      <c r="V32" s="1109"/>
      <c r="W32" s="1109"/>
      <c r="X32" s="1109"/>
      <c r="Y32" s="1109"/>
      <c r="Z32" s="1109"/>
      <c r="AA32" s="1109"/>
      <c r="AB32" s="1109"/>
      <c r="AC32" s="1109"/>
      <c r="AD32" s="1109"/>
      <c r="AE32" s="1109"/>
      <c r="AF32" s="1109"/>
      <c r="AG32" s="1109"/>
      <c r="AH32" s="1109"/>
      <c r="AI32" s="1109"/>
      <c r="AJ32" s="1109"/>
    </row>
    <row r="33" spans="1:36" s="213" customFormat="1" ht="21.75" customHeight="1" x14ac:dyDescent="0.2">
      <c r="A33" s="217" t="s">
        <v>75</v>
      </c>
      <c r="B33" s="741" t="s">
        <v>437</v>
      </c>
      <c r="C33" s="219"/>
      <c r="D33" s="220">
        <f>D10+D15+D29+D30+D31+D32</f>
        <v>1370000</v>
      </c>
      <c r="E33" s="220">
        <f>E10+E15+E29+E30+E31+E32</f>
        <v>1372529</v>
      </c>
      <c r="F33" s="220">
        <f>F10+F15+F29+F30+F31+F32</f>
        <v>766639</v>
      </c>
      <c r="G33" s="976"/>
      <c r="H33" s="1114"/>
      <c r="I33" s="1109"/>
      <c r="J33" s="1109"/>
      <c r="K33" s="1109"/>
      <c r="L33" s="1109"/>
      <c r="M33" s="1109"/>
      <c r="N33" s="1109"/>
      <c r="O33" s="1109"/>
      <c r="P33" s="1109"/>
      <c r="Q33" s="1109"/>
      <c r="R33" s="1109"/>
      <c r="S33" s="1109"/>
      <c r="T33" s="1109"/>
      <c r="U33" s="1109"/>
      <c r="V33" s="1109"/>
      <c r="W33" s="1109"/>
      <c r="X33" s="1109"/>
      <c r="Y33" s="1109"/>
      <c r="Z33" s="1109"/>
      <c r="AA33" s="1109"/>
      <c r="AB33" s="1109"/>
      <c r="AC33" s="1109"/>
      <c r="AD33" s="1109"/>
      <c r="AE33" s="1109"/>
      <c r="AF33" s="1109"/>
      <c r="AG33" s="1109"/>
      <c r="AH33" s="1109"/>
      <c r="AI33" s="1109"/>
      <c r="AJ33" s="1109"/>
    </row>
    <row r="34" spans="1:36" s="209" customFormat="1" ht="21.75" customHeight="1" x14ac:dyDescent="0.2">
      <c r="A34" s="199" t="s">
        <v>78</v>
      </c>
      <c r="B34" s="743" t="s">
        <v>438</v>
      </c>
      <c r="C34" s="222" t="s">
        <v>182</v>
      </c>
      <c r="D34" s="223">
        <f>SUM(D35:D36)</f>
        <v>475000</v>
      </c>
      <c r="E34" s="223">
        <f>SUM(E35:E36)</f>
        <v>475439</v>
      </c>
      <c r="F34" s="223">
        <f>SUM(F35:F36)</f>
        <v>475439</v>
      </c>
      <c r="G34" s="976"/>
      <c r="H34" s="1044"/>
      <c r="I34" s="1104"/>
      <c r="J34" s="1104"/>
      <c r="K34" s="1104"/>
      <c r="L34" s="1104"/>
      <c r="M34" s="1104"/>
      <c r="N34" s="1104"/>
      <c r="O34" s="1104"/>
      <c r="P34" s="1104"/>
      <c r="Q34" s="1104"/>
      <c r="R34" s="1104"/>
      <c r="S34" s="1104"/>
      <c r="T34" s="1104"/>
      <c r="U34" s="1104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4"/>
      <c r="AF34" s="1104"/>
      <c r="AG34" s="1104"/>
      <c r="AH34" s="1104"/>
      <c r="AI34" s="1104"/>
      <c r="AJ34" s="1104"/>
    </row>
    <row r="35" spans="1:36" s="209" customFormat="1" ht="21.75" customHeight="1" x14ac:dyDescent="0.2">
      <c r="A35" s="199" t="s">
        <v>80</v>
      </c>
      <c r="B35" s="744" t="s">
        <v>184</v>
      </c>
      <c r="C35" s="222" t="s">
        <v>185</v>
      </c>
      <c r="D35" s="223">
        <v>475000</v>
      </c>
      <c r="E35" s="223">
        <v>475439</v>
      </c>
      <c r="F35" s="223">
        <v>475439</v>
      </c>
      <c r="G35" s="976"/>
      <c r="H35" s="1044"/>
      <c r="I35" s="1104"/>
      <c r="J35" s="1104"/>
      <c r="K35" s="1104"/>
      <c r="L35" s="1104"/>
      <c r="M35" s="1104"/>
      <c r="N35" s="1104"/>
      <c r="O35" s="1104"/>
      <c r="P35" s="1104"/>
      <c r="Q35" s="1104"/>
      <c r="R35" s="1104"/>
      <c r="S35" s="1104"/>
      <c r="T35" s="1104"/>
      <c r="U35" s="1104"/>
      <c r="V35" s="1104"/>
      <c r="W35" s="1104"/>
      <c r="X35" s="1104"/>
      <c r="Y35" s="1104"/>
      <c r="Z35" s="1104"/>
      <c r="AA35" s="1104"/>
      <c r="AB35" s="1104"/>
      <c r="AC35" s="1104"/>
      <c r="AD35" s="1104"/>
      <c r="AE35" s="1104"/>
      <c r="AF35" s="1104"/>
      <c r="AG35" s="1104"/>
      <c r="AH35" s="1104"/>
      <c r="AI35" s="1104"/>
      <c r="AJ35" s="1104"/>
    </row>
    <row r="36" spans="1:36" s="209" customFormat="1" ht="21.75" customHeight="1" x14ac:dyDescent="0.2">
      <c r="A36" s="199" t="s">
        <v>82</v>
      </c>
      <c r="B36" s="744" t="s">
        <v>187</v>
      </c>
      <c r="C36" s="222" t="s">
        <v>188</v>
      </c>
      <c r="D36" s="223"/>
      <c r="E36" s="223"/>
      <c r="F36" s="223"/>
      <c r="G36" s="976"/>
      <c r="H36" s="1044"/>
      <c r="I36" s="1104"/>
      <c r="J36" s="1104"/>
      <c r="K36" s="1104"/>
      <c r="L36" s="1104"/>
      <c r="M36" s="1104"/>
      <c r="N36" s="1104"/>
      <c r="O36" s="1104"/>
      <c r="P36" s="1104"/>
      <c r="Q36" s="1104"/>
      <c r="R36" s="1104"/>
      <c r="S36" s="1104"/>
      <c r="T36" s="1104"/>
      <c r="U36" s="1104"/>
      <c r="V36" s="1104"/>
      <c r="W36" s="1104"/>
      <c r="X36" s="1104"/>
      <c r="Y36" s="1104"/>
      <c r="Z36" s="1104"/>
      <c r="AA36" s="1104"/>
      <c r="AB36" s="1104"/>
      <c r="AC36" s="1104"/>
      <c r="AD36" s="1104"/>
      <c r="AE36" s="1104"/>
      <c r="AF36" s="1104"/>
      <c r="AG36" s="1104"/>
      <c r="AH36" s="1104"/>
      <c r="AI36" s="1104"/>
      <c r="AJ36" s="1104"/>
    </row>
    <row r="37" spans="1:36" s="209" customFormat="1" ht="21.75" customHeight="1" x14ac:dyDescent="0.2">
      <c r="A37" s="199" t="s">
        <v>84</v>
      </c>
      <c r="B37" s="743" t="s">
        <v>439</v>
      </c>
      <c r="C37" s="224" t="s">
        <v>440</v>
      </c>
      <c r="D37" s="223">
        <f>SUM(D38:D39)</f>
        <v>22382863</v>
      </c>
      <c r="E37" s="223">
        <f t="shared" ref="E37:F37" si="1">SUM(E38:E39)</f>
        <v>22382863</v>
      </c>
      <c r="F37" s="223">
        <f t="shared" si="1"/>
        <v>14939960</v>
      </c>
      <c r="G37" s="976"/>
      <c r="H37" s="1044"/>
      <c r="I37" s="1104"/>
      <c r="J37" s="1104"/>
      <c r="K37" s="1104"/>
      <c r="L37" s="1104"/>
      <c r="M37" s="1104"/>
      <c r="N37" s="1104"/>
      <c r="O37" s="1104"/>
      <c r="P37" s="1104"/>
      <c r="Q37" s="1104"/>
      <c r="R37" s="1104"/>
      <c r="S37" s="1104"/>
      <c r="T37" s="1104"/>
      <c r="U37" s="1104"/>
      <c r="V37" s="1104"/>
      <c r="W37" s="1104"/>
      <c r="X37" s="1104"/>
      <c r="Y37" s="1104"/>
      <c r="Z37" s="1104"/>
      <c r="AA37" s="1104"/>
      <c r="AB37" s="1104"/>
      <c r="AC37" s="1104"/>
      <c r="AD37" s="1104"/>
      <c r="AE37" s="1104"/>
      <c r="AF37" s="1104"/>
      <c r="AG37" s="1104"/>
      <c r="AH37" s="1104"/>
      <c r="AI37" s="1104"/>
      <c r="AJ37" s="1104"/>
    </row>
    <row r="38" spans="1:36" s="209" customFormat="1" ht="21.75" customHeight="1" x14ac:dyDescent="0.2">
      <c r="A38" s="199"/>
      <c r="B38" s="745" t="s">
        <v>515</v>
      </c>
      <c r="C38" s="379" t="s">
        <v>440</v>
      </c>
      <c r="D38" s="380">
        <v>3151930</v>
      </c>
      <c r="E38" s="380">
        <v>3151930</v>
      </c>
      <c r="F38" s="380"/>
      <c r="G38" s="976"/>
      <c r="H38" s="1126"/>
      <c r="I38" s="1104"/>
      <c r="J38" s="1104"/>
      <c r="K38" s="1104"/>
      <c r="L38" s="1104"/>
      <c r="M38" s="1104"/>
      <c r="N38" s="1104"/>
      <c r="O38" s="1104"/>
      <c r="P38" s="1104"/>
      <c r="Q38" s="1104"/>
      <c r="R38" s="1104"/>
      <c r="S38" s="1104"/>
      <c r="T38" s="1104"/>
      <c r="U38" s="1104"/>
      <c r="V38" s="1104"/>
      <c r="W38" s="1104"/>
      <c r="X38" s="1104"/>
      <c r="Y38" s="1104"/>
      <c r="Z38" s="1104"/>
      <c r="AA38" s="1104"/>
      <c r="AB38" s="1104"/>
      <c r="AC38" s="1104"/>
      <c r="AD38" s="1104"/>
      <c r="AE38" s="1104"/>
      <c r="AF38" s="1104"/>
      <c r="AG38" s="1104"/>
      <c r="AH38" s="1104"/>
      <c r="AI38" s="1104"/>
      <c r="AJ38" s="1104"/>
    </row>
    <row r="39" spans="1:36" s="209" customFormat="1" ht="21.75" customHeight="1" x14ac:dyDescent="0.2">
      <c r="A39" s="566"/>
      <c r="B39" s="746" t="s">
        <v>516</v>
      </c>
      <c r="C39" s="588" t="s">
        <v>440</v>
      </c>
      <c r="D39" s="731">
        <v>19230933</v>
      </c>
      <c r="E39" s="731">
        <v>19230933</v>
      </c>
      <c r="F39" s="731">
        <v>14939960</v>
      </c>
      <c r="G39" s="976"/>
      <c r="H39" s="1126"/>
      <c r="I39" s="1104"/>
      <c r="J39" s="1104"/>
      <c r="K39" s="1104"/>
      <c r="L39" s="1104"/>
      <c r="M39" s="1104"/>
      <c r="N39" s="1104"/>
      <c r="O39" s="1104"/>
      <c r="P39" s="1104"/>
      <c r="Q39" s="1104"/>
      <c r="R39" s="1104"/>
      <c r="S39" s="1104"/>
      <c r="T39" s="1104"/>
      <c r="U39" s="1104"/>
      <c r="V39" s="1104"/>
      <c r="W39" s="1104"/>
      <c r="X39" s="1104"/>
      <c r="Y39" s="1104"/>
      <c r="Z39" s="1104"/>
      <c r="AA39" s="1104"/>
      <c r="AB39" s="1104"/>
      <c r="AC39" s="1104"/>
      <c r="AD39" s="1104"/>
      <c r="AE39" s="1104"/>
      <c r="AF39" s="1104"/>
      <c r="AG39" s="1104"/>
      <c r="AH39" s="1104"/>
      <c r="AI39" s="1104"/>
      <c r="AJ39" s="1104"/>
    </row>
    <row r="40" spans="1:36" s="209" customFormat="1" ht="21.75" customHeight="1" x14ac:dyDescent="0.2">
      <c r="A40" s="589" t="s">
        <v>87</v>
      </c>
      <c r="B40" s="741" t="s">
        <v>441</v>
      </c>
      <c r="C40" s="225" t="s">
        <v>442</v>
      </c>
      <c r="D40" s="226">
        <f>SUM(D34+D37)</f>
        <v>22857863</v>
      </c>
      <c r="E40" s="226">
        <f>SUM(E34+E37)</f>
        <v>22858302</v>
      </c>
      <c r="F40" s="226">
        <f>SUM(F34+F37)</f>
        <v>15415399</v>
      </c>
      <c r="G40" s="976"/>
      <c r="H40" s="1033"/>
      <c r="I40" s="1104"/>
      <c r="J40" s="1104"/>
      <c r="K40" s="1104"/>
      <c r="L40" s="1104"/>
      <c r="M40" s="1104"/>
      <c r="N40" s="1104"/>
      <c r="O40" s="1104"/>
      <c r="P40" s="1104"/>
      <c r="Q40" s="1104"/>
      <c r="R40" s="1104"/>
      <c r="S40" s="1104"/>
      <c r="T40" s="1104"/>
      <c r="U40" s="1104"/>
      <c r="V40" s="1104"/>
      <c r="W40" s="1104"/>
      <c r="X40" s="1104"/>
      <c r="Y40" s="1104"/>
      <c r="Z40" s="1104"/>
      <c r="AA40" s="1104"/>
      <c r="AB40" s="1104"/>
      <c r="AC40" s="1104"/>
      <c r="AD40" s="1104"/>
      <c r="AE40" s="1104"/>
      <c r="AF40" s="1104"/>
      <c r="AG40" s="1104"/>
      <c r="AH40" s="1104"/>
      <c r="AI40" s="1104"/>
      <c r="AJ40" s="1104"/>
    </row>
    <row r="41" spans="1:36" s="209" customFormat="1" ht="21.75" customHeight="1" x14ac:dyDescent="0.2">
      <c r="A41" s="217" t="s">
        <v>91</v>
      </c>
      <c r="B41" s="741" t="s">
        <v>518</v>
      </c>
      <c r="C41" s="225" t="s">
        <v>191</v>
      </c>
      <c r="D41" s="226">
        <f>D40</f>
        <v>22857863</v>
      </c>
      <c r="E41" s="226">
        <f t="shared" ref="E41:F41" si="2">E40</f>
        <v>22858302</v>
      </c>
      <c r="F41" s="226">
        <f t="shared" si="2"/>
        <v>15415399</v>
      </c>
      <c r="G41" s="976"/>
      <c r="H41" s="1033"/>
      <c r="I41" s="1104"/>
      <c r="J41" s="1104"/>
      <c r="K41" s="1104"/>
      <c r="L41" s="1104"/>
      <c r="M41" s="1104"/>
      <c r="N41" s="1104"/>
      <c r="O41" s="1104"/>
      <c r="P41" s="1104"/>
      <c r="Q41" s="1104"/>
      <c r="R41" s="1104"/>
      <c r="S41" s="1104"/>
      <c r="T41" s="1104"/>
      <c r="U41" s="1104"/>
      <c r="V41" s="1104"/>
      <c r="W41" s="1104"/>
      <c r="X41" s="1104"/>
      <c r="Y41" s="1104"/>
      <c r="Z41" s="1104"/>
      <c r="AA41" s="1104"/>
      <c r="AB41" s="1104"/>
      <c r="AC41" s="1104"/>
      <c r="AD41" s="1104"/>
      <c r="AE41" s="1104"/>
      <c r="AF41" s="1104"/>
      <c r="AG41" s="1104"/>
      <c r="AH41" s="1104"/>
      <c r="AI41" s="1104"/>
      <c r="AJ41" s="1104"/>
    </row>
    <row r="42" spans="1:36" s="209" customFormat="1" ht="21.75" customHeight="1" x14ac:dyDescent="0.2">
      <c r="A42" s="217" t="s">
        <v>94</v>
      </c>
      <c r="B42" s="741" t="s">
        <v>444</v>
      </c>
      <c r="C42" s="227"/>
      <c r="D42" s="226">
        <f>D33+D41</f>
        <v>24227863</v>
      </c>
      <c r="E42" s="226">
        <f>E33+E41</f>
        <v>24230831</v>
      </c>
      <c r="F42" s="226">
        <f>F33+F41</f>
        <v>16182038</v>
      </c>
      <c r="G42" s="976"/>
      <c r="H42" s="1033"/>
      <c r="I42" s="1104"/>
      <c r="J42" s="1104"/>
      <c r="K42" s="1104"/>
      <c r="L42" s="1104"/>
      <c r="M42" s="1104"/>
      <c r="N42" s="1104"/>
      <c r="O42" s="1104"/>
      <c r="P42" s="1104"/>
      <c r="Q42" s="1104"/>
      <c r="R42" s="1104"/>
      <c r="S42" s="1104"/>
      <c r="T42" s="1104"/>
      <c r="U42" s="1104"/>
      <c r="V42" s="1104"/>
      <c r="W42" s="1104"/>
      <c r="X42" s="1104"/>
      <c r="Y42" s="1104"/>
      <c r="Z42" s="1104"/>
      <c r="AA42" s="1104"/>
      <c r="AB42" s="1104"/>
      <c r="AC42" s="1104"/>
      <c r="AD42" s="1104"/>
      <c r="AE42" s="1104"/>
      <c r="AF42" s="1104"/>
      <c r="AG42" s="1104"/>
      <c r="AH42" s="1104"/>
      <c r="AI42" s="1104"/>
      <c r="AJ42" s="1104"/>
    </row>
    <row r="43" spans="1:36" s="209" customFormat="1" ht="15" customHeight="1" x14ac:dyDescent="0.2">
      <c r="A43" s="228"/>
      <c r="B43" s="229"/>
      <c r="C43" s="230"/>
      <c r="D43" s="231"/>
      <c r="E43" s="231"/>
      <c r="F43" s="231"/>
      <c r="G43" s="976"/>
      <c r="H43" s="1101"/>
      <c r="I43" s="1104"/>
      <c r="J43" s="1104"/>
      <c r="K43" s="1104"/>
      <c r="L43" s="1104"/>
      <c r="M43" s="1104"/>
      <c r="N43" s="1104"/>
      <c r="O43" s="1104"/>
      <c r="P43" s="1104"/>
      <c r="Q43" s="1104"/>
      <c r="R43" s="1104"/>
      <c r="S43" s="1104"/>
      <c r="T43" s="1104"/>
      <c r="U43" s="1104"/>
      <c r="V43" s="1104"/>
      <c r="W43" s="1104"/>
      <c r="X43" s="1104"/>
      <c r="Y43" s="1104"/>
      <c r="Z43" s="1104"/>
      <c r="AA43" s="1104"/>
      <c r="AB43" s="1104"/>
      <c r="AC43" s="1104"/>
      <c r="AD43" s="1104"/>
      <c r="AE43" s="1104"/>
      <c r="AF43" s="1104"/>
      <c r="AG43" s="1104"/>
      <c r="AH43" s="1104"/>
      <c r="AI43" s="1104"/>
      <c r="AJ43" s="1104"/>
    </row>
    <row r="44" spans="1:36" s="209" customFormat="1" ht="15" customHeight="1" x14ac:dyDescent="0.2">
      <c r="A44" s="1218" t="s">
        <v>445</v>
      </c>
      <c r="B44" s="1218"/>
      <c r="C44" s="1218"/>
      <c r="D44" s="1218"/>
      <c r="E44" s="1218"/>
      <c r="F44" s="232"/>
      <c r="G44" s="976"/>
      <c r="H44" s="1101"/>
      <c r="I44" s="1104"/>
      <c r="J44" s="1104"/>
      <c r="K44" s="1104"/>
      <c r="L44" s="1104"/>
      <c r="M44" s="1104"/>
      <c r="N44" s="1104"/>
      <c r="O44" s="1104"/>
      <c r="P44" s="1104"/>
      <c r="Q44" s="1104"/>
      <c r="R44" s="1104"/>
      <c r="S44" s="1104"/>
      <c r="T44" s="1104"/>
      <c r="U44" s="1104"/>
      <c r="V44" s="1104"/>
      <c r="W44" s="1104"/>
      <c r="X44" s="1104"/>
      <c r="Y44" s="1104"/>
      <c r="Z44" s="1104"/>
      <c r="AA44" s="1104"/>
      <c r="AB44" s="1104"/>
      <c r="AC44" s="1104"/>
      <c r="AD44" s="1104"/>
      <c r="AE44" s="1104"/>
      <c r="AF44" s="1104"/>
      <c r="AG44" s="1104"/>
      <c r="AH44" s="1104"/>
      <c r="AI44" s="1104"/>
      <c r="AJ44" s="1104"/>
    </row>
    <row r="45" spans="1:36" s="209" customFormat="1" ht="38.25" customHeight="1" x14ac:dyDescent="0.2">
      <c r="A45" s="192" t="s">
        <v>362</v>
      </c>
      <c r="B45" s="192" t="s">
        <v>259</v>
      </c>
      <c r="C45" s="233" t="s">
        <v>408</v>
      </c>
      <c r="D45" s="192" t="s">
        <v>487</v>
      </c>
      <c r="E45" s="192" t="s">
        <v>722</v>
      </c>
      <c r="F45" s="192" t="s">
        <v>723</v>
      </c>
      <c r="G45" s="976"/>
      <c r="H45" s="1101"/>
      <c r="I45" s="1104"/>
      <c r="J45" s="1104"/>
      <c r="K45" s="1104"/>
      <c r="L45" s="1104"/>
      <c r="M45" s="1104"/>
      <c r="N45" s="1104"/>
      <c r="O45" s="1104"/>
      <c r="P45" s="1104"/>
      <c r="Q45" s="1104"/>
      <c r="R45" s="1104"/>
      <c r="S45" s="1104"/>
      <c r="T45" s="1104"/>
      <c r="U45" s="1104"/>
      <c r="V45" s="1104"/>
      <c r="W45" s="1104"/>
      <c r="X45" s="1104"/>
      <c r="Y45" s="1104"/>
      <c r="Z45" s="1104"/>
      <c r="AA45" s="1104"/>
      <c r="AB45" s="1104"/>
      <c r="AC45" s="1104"/>
      <c r="AD45" s="1104"/>
      <c r="AE45" s="1104"/>
      <c r="AF45" s="1104"/>
      <c r="AG45" s="1104"/>
      <c r="AH45" s="1104"/>
      <c r="AI45" s="1104"/>
      <c r="AJ45" s="1104"/>
    </row>
    <row r="46" spans="1:36" s="209" customFormat="1" ht="15" customHeight="1" x14ac:dyDescent="0.2">
      <c r="A46" s="234" t="s">
        <v>5</v>
      </c>
      <c r="B46" s="234" t="s">
        <v>6</v>
      </c>
      <c r="C46" s="234"/>
      <c r="D46" s="234" t="s">
        <v>8</v>
      </c>
      <c r="E46" s="234" t="s">
        <v>260</v>
      </c>
      <c r="F46" s="234" t="s">
        <v>409</v>
      </c>
      <c r="G46" s="976"/>
      <c r="H46" s="1101"/>
      <c r="I46" s="1104"/>
      <c r="J46" s="1104"/>
      <c r="K46" s="1104"/>
      <c r="L46" s="1104"/>
      <c r="M46" s="1104"/>
      <c r="N46" s="1104"/>
      <c r="O46" s="1104"/>
      <c r="P46" s="1104"/>
      <c r="Q46" s="1104"/>
      <c r="R46" s="1104"/>
      <c r="S46" s="1104"/>
      <c r="T46" s="1104"/>
      <c r="U46" s="1104"/>
      <c r="V46" s="1104"/>
      <c r="W46" s="1104"/>
      <c r="X46" s="1104"/>
      <c r="Y46" s="1104"/>
      <c r="Z46" s="1104"/>
      <c r="AA46" s="1104"/>
      <c r="AB46" s="1104"/>
      <c r="AC46" s="1104"/>
      <c r="AD46" s="1104"/>
      <c r="AE46" s="1104"/>
      <c r="AF46" s="1104"/>
      <c r="AG46" s="1104"/>
      <c r="AH46" s="1104"/>
      <c r="AI46" s="1104"/>
      <c r="AJ46" s="1104"/>
    </row>
    <row r="47" spans="1:36" s="209" customFormat="1" ht="24.75" customHeight="1" x14ac:dyDescent="0.2">
      <c r="A47" s="747" t="s">
        <v>9</v>
      </c>
      <c r="B47" s="748" t="s">
        <v>196</v>
      </c>
      <c r="C47" s="749" t="s">
        <v>197</v>
      </c>
      <c r="D47" s="750">
        <v>12127292</v>
      </c>
      <c r="E47" s="750">
        <v>12127292</v>
      </c>
      <c r="F47" s="750">
        <v>8394520</v>
      </c>
      <c r="G47" s="976"/>
      <c r="H47" s="1127"/>
      <c r="I47" s="1104"/>
      <c r="J47" s="1104"/>
      <c r="K47" s="1104"/>
      <c r="L47" s="1104"/>
      <c r="M47" s="1104"/>
      <c r="N47" s="1104"/>
      <c r="O47" s="1104"/>
      <c r="P47" s="1104"/>
      <c r="Q47" s="1104"/>
      <c r="R47" s="1104"/>
      <c r="S47" s="1104"/>
      <c r="T47" s="1104"/>
      <c r="U47" s="1104"/>
      <c r="V47" s="1104"/>
      <c r="W47" s="1104"/>
      <c r="X47" s="1104"/>
      <c r="Y47" s="1104"/>
      <c r="Z47" s="1104"/>
      <c r="AA47" s="1104"/>
      <c r="AB47" s="1104"/>
      <c r="AC47" s="1104"/>
      <c r="AD47" s="1104"/>
      <c r="AE47" s="1104"/>
      <c r="AF47" s="1104"/>
      <c r="AG47" s="1104"/>
      <c r="AH47" s="1104"/>
      <c r="AI47" s="1104"/>
      <c r="AJ47" s="1104"/>
    </row>
    <row r="48" spans="1:36" s="209" customFormat="1" ht="24.75" customHeight="1" x14ac:dyDescent="0.2">
      <c r="A48" s="751" t="s">
        <v>12</v>
      </c>
      <c r="B48" s="752" t="s">
        <v>198</v>
      </c>
      <c r="C48" s="753" t="s">
        <v>199</v>
      </c>
      <c r="D48" s="754">
        <v>2286075</v>
      </c>
      <c r="E48" s="754">
        <v>2286075</v>
      </c>
      <c r="F48" s="750">
        <v>1601547</v>
      </c>
      <c r="G48" s="976"/>
      <c r="H48" s="1127"/>
      <c r="I48" s="1104"/>
      <c r="J48" s="1104"/>
      <c r="K48" s="1104"/>
      <c r="L48" s="1104"/>
      <c r="M48" s="1104"/>
      <c r="N48" s="1104"/>
      <c r="O48" s="1104"/>
      <c r="P48" s="1104"/>
      <c r="Q48" s="1104"/>
      <c r="R48" s="1104"/>
      <c r="S48" s="1104"/>
      <c r="T48" s="1104"/>
      <c r="U48" s="1104"/>
      <c r="V48" s="1104"/>
      <c r="W48" s="1104"/>
      <c r="X48" s="1104"/>
      <c r="Y48" s="1104"/>
      <c r="Z48" s="1104"/>
      <c r="AA48" s="1104"/>
      <c r="AB48" s="1104"/>
      <c r="AC48" s="1104"/>
      <c r="AD48" s="1104"/>
      <c r="AE48" s="1104"/>
      <c r="AF48" s="1104"/>
      <c r="AG48" s="1104"/>
      <c r="AH48" s="1104"/>
      <c r="AI48" s="1104"/>
      <c r="AJ48" s="1104"/>
    </row>
    <row r="49" spans="1:36" s="209" customFormat="1" ht="24.75" customHeight="1" x14ac:dyDescent="0.2">
      <c r="A49" s="751" t="s">
        <v>15</v>
      </c>
      <c r="B49" s="752" t="s">
        <v>200</v>
      </c>
      <c r="C49" s="753" t="s">
        <v>201</v>
      </c>
      <c r="D49" s="754">
        <v>9364496</v>
      </c>
      <c r="E49" s="754">
        <v>9367464</v>
      </c>
      <c r="F49" s="750">
        <v>5345052</v>
      </c>
      <c r="G49" s="976"/>
      <c r="H49" s="1127"/>
      <c r="I49" s="1104"/>
      <c r="J49" s="1104"/>
      <c r="K49" s="1104"/>
      <c r="L49" s="1104"/>
      <c r="M49" s="1104"/>
      <c r="N49" s="1104"/>
      <c r="O49" s="1104"/>
      <c r="P49" s="1104"/>
      <c r="Q49" s="1104"/>
      <c r="R49" s="1104"/>
      <c r="S49" s="1104"/>
      <c r="T49" s="1104"/>
      <c r="U49" s="1104"/>
      <c r="V49" s="1104"/>
      <c r="W49" s="1104"/>
      <c r="X49" s="1104"/>
      <c r="Y49" s="1104"/>
      <c r="Z49" s="1104"/>
      <c r="AA49" s="1104"/>
      <c r="AB49" s="1104"/>
      <c r="AC49" s="1104"/>
      <c r="AD49" s="1104"/>
      <c r="AE49" s="1104"/>
      <c r="AF49" s="1104"/>
      <c r="AG49" s="1104"/>
      <c r="AH49" s="1104"/>
      <c r="AI49" s="1104"/>
      <c r="AJ49" s="1104"/>
    </row>
    <row r="50" spans="1:36" s="209" customFormat="1" ht="24.75" customHeight="1" x14ac:dyDescent="0.2">
      <c r="A50" s="751" t="s">
        <v>18</v>
      </c>
      <c r="B50" s="752" t="s">
        <v>202</v>
      </c>
      <c r="C50" s="753" t="s">
        <v>203</v>
      </c>
      <c r="D50" s="754"/>
      <c r="E50" s="754"/>
      <c r="F50" s="750"/>
      <c r="G50" s="976"/>
      <c r="H50" s="1127"/>
      <c r="I50" s="1104"/>
      <c r="J50" s="1104"/>
      <c r="K50" s="1104"/>
      <c r="L50" s="1104"/>
      <c r="M50" s="1104"/>
      <c r="N50" s="1104"/>
      <c r="O50" s="1104"/>
      <c r="P50" s="1104"/>
      <c r="Q50" s="1104"/>
      <c r="R50" s="1104"/>
      <c r="S50" s="1104"/>
      <c r="T50" s="1104"/>
      <c r="U50" s="1104"/>
      <c r="V50" s="1104"/>
      <c r="W50" s="1104"/>
      <c r="X50" s="1104"/>
      <c r="Y50" s="1104"/>
      <c r="Z50" s="1104"/>
      <c r="AA50" s="1104"/>
      <c r="AB50" s="1104"/>
      <c r="AC50" s="1104"/>
      <c r="AD50" s="1104"/>
      <c r="AE50" s="1104"/>
      <c r="AF50" s="1104"/>
      <c r="AG50" s="1104"/>
      <c r="AH50" s="1104"/>
      <c r="AI50" s="1104"/>
      <c r="AJ50" s="1104"/>
    </row>
    <row r="51" spans="1:36" s="209" customFormat="1" ht="24.75" customHeight="1" x14ac:dyDescent="0.2">
      <c r="A51" s="751" t="s">
        <v>21</v>
      </c>
      <c r="B51" s="752" t="s">
        <v>204</v>
      </c>
      <c r="C51" s="753" t="s">
        <v>205</v>
      </c>
      <c r="D51" s="754"/>
      <c r="E51" s="754"/>
      <c r="F51" s="750"/>
      <c r="G51" s="976"/>
      <c r="H51" s="1127"/>
      <c r="I51" s="1104"/>
      <c r="J51" s="1104"/>
      <c r="K51" s="1104"/>
      <c r="L51" s="1104"/>
      <c r="M51" s="1104"/>
      <c r="N51" s="1104"/>
      <c r="O51" s="1104"/>
      <c r="P51" s="1104"/>
      <c r="Q51" s="1104"/>
      <c r="R51" s="1104"/>
      <c r="S51" s="1104"/>
      <c r="T51" s="1104"/>
      <c r="U51" s="1104"/>
      <c r="V51" s="1104"/>
      <c r="W51" s="1104"/>
      <c r="X51" s="1104"/>
      <c r="Y51" s="1104"/>
      <c r="Z51" s="1104"/>
      <c r="AA51" s="1104"/>
      <c r="AB51" s="1104"/>
      <c r="AC51" s="1104"/>
      <c r="AD51" s="1104"/>
      <c r="AE51" s="1104"/>
      <c r="AF51" s="1104"/>
      <c r="AG51" s="1104"/>
      <c r="AH51" s="1104"/>
      <c r="AI51" s="1104"/>
      <c r="AJ51" s="1104"/>
    </row>
    <row r="52" spans="1:36" s="195" customFormat="1" ht="24.75" customHeight="1" x14ac:dyDescent="0.2">
      <c r="A52" s="755" t="s">
        <v>24</v>
      </c>
      <c r="B52" s="756" t="s">
        <v>446</v>
      </c>
      <c r="C52" s="757" t="s">
        <v>222</v>
      </c>
      <c r="D52" s="758">
        <f>SUM(D47:D51)</f>
        <v>23777863</v>
      </c>
      <c r="E52" s="758">
        <f>SUM(E47:E51)</f>
        <v>23780831</v>
      </c>
      <c r="F52" s="758">
        <f>SUM(F47:F51)</f>
        <v>15341119</v>
      </c>
      <c r="G52" s="976"/>
      <c r="H52" s="1128"/>
      <c r="I52" s="1097"/>
      <c r="J52" s="1097"/>
      <c r="K52" s="1097"/>
      <c r="L52" s="1097"/>
      <c r="M52" s="1097"/>
      <c r="N52" s="1097"/>
      <c r="O52" s="1097"/>
      <c r="P52" s="1097"/>
      <c r="Q52" s="1097"/>
      <c r="R52" s="1097"/>
      <c r="S52" s="1097"/>
      <c r="T52" s="1097"/>
      <c r="U52" s="1097"/>
      <c r="V52" s="1097"/>
      <c r="W52" s="1097"/>
      <c r="X52" s="1097"/>
      <c r="Y52" s="1097"/>
      <c r="Z52" s="1097"/>
      <c r="AA52" s="1097"/>
      <c r="AB52" s="1097"/>
      <c r="AC52" s="1097"/>
      <c r="AD52" s="1097"/>
      <c r="AE52" s="1097"/>
      <c r="AF52" s="1097"/>
      <c r="AG52" s="1097"/>
      <c r="AH52" s="1097"/>
      <c r="AI52" s="1097"/>
      <c r="AJ52" s="1097"/>
    </row>
    <row r="53" spans="1:36" s="247" customFormat="1" ht="24.75" customHeight="1" x14ac:dyDescent="0.2">
      <c r="A53" s="751" t="s">
        <v>27</v>
      </c>
      <c r="B53" s="752" t="s">
        <v>447</v>
      </c>
      <c r="C53" s="753" t="s">
        <v>224</v>
      </c>
      <c r="D53" s="754">
        <v>450000</v>
      </c>
      <c r="E53" s="754">
        <v>450000</v>
      </c>
      <c r="F53" s="754">
        <v>1270</v>
      </c>
      <c r="G53" s="976"/>
      <c r="H53" s="1127"/>
      <c r="I53" s="1121"/>
      <c r="J53" s="1121"/>
      <c r="K53" s="1121"/>
      <c r="L53" s="1121"/>
      <c r="M53" s="1121"/>
      <c r="N53" s="1121"/>
      <c r="O53" s="1121"/>
      <c r="P53" s="1121"/>
      <c r="Q53" s="1121"/>
      <c r="R53" s="1121"/>
      <c r="S53" s="1121"/>
      <c r="T53" s="1121"/>
      <c r="U53" s="1121"/>
      <c r="V53" s="1121"/>
      <c r="W53" s="1121"/>
      <c r="X53" s="1121"/>
      <c r="Y53" s="1121"/>
      <c r="Z53" s="1121"/>
      <c r="AA53" s="1121"/>
      <c r="AB53" s="1121"/>
      <c r="AC53" s="1121"/>
      <c r="AD53" s="1121"/>
      <c r="AE53" s="1121"/>
      <c r="AF53" s="1121"/>
      <c r="AG53" s="1121"/>
      <c r="AH53" s="1121"/>
      <c r="AI53" s="1121"/>
      <c r="AJ53" s="1121"/>
    </row>
    <row r="54" spans="1:36" ht="24.75" customHeight="1" x14ac:dyDescent="0.2">
      <c r="A54" s="751" t="s">
        <v>30</v>
      </c>
      <c r="B54" s="752" t="s">
        <v>225</v>
      </c>
      <c r="C54" s="753" t="s">
        <v>226</v>
      </c>
      <c r="D54" s="754"/>
      <c r="E54" s="754"/>
      <c r="F54" s="754"/>
      <c r="G54" s="976"/>
      <c r="H54" s="1127"/>
    </row>
    <row r="55" spans="1:36" ht="24.75" customHeight="1" x14ac:dyDescent="0.2">
      <c r="A55" s="751" t="s">
        <v>33</v>
      </c>
      <c r="B55" s="752" t="s">
        <v>448</v>
      </c>
      <c r="C55" s="753" t="s">
        <v>228</v>
      </c>
      <c r="D55" s="754"/>
      <c r="E55" s="754"/>
      <c r="F55" s="754"/>
      <c r="G55" s="976"/>
      <c r="H55" s="1127"/>
    </row>
    <row r="56" spans="1:36" ht="24.75" customHeight="1" x14ac:dyDescent="0.2">
      <c r="A56" s="759" t="s">
        <v>36</v>
      </c>
      <c r="B56" s="760" t="s">
        <v>449</v>
      </c>
      <c r="C56" s="761" t="s">
        <v>240</v>
      </c>
      <c r="D56" s="762">
        <f>SUM(D53:D55)</f>
        <v>450000</v>
      </c>
      <c r="E56" s="762">
        <f>SUM(E53:E55)</f>
        <v>450000</v>
      </c>
      <c r="F56" s="758">
        <f>SUM(F53:F55)</f>
        <v>1270</v>
      </c>
      <c r="G56" s="976"/>
      <c r="H56" s="1128"/>
    </row>
    <row r="57" spans="1:36" ht="24.75" customHeight="1" x14ac:dyDescent="0.2">
      <c r="A57" s="763" t="s">
        <v>37</v>
      </c>
      <c r="B57" s="764" t="s">
        <v>450</v>
      </c>
      <c r="C57" s="765" t="s">
        <v>451</v>
      </c>
      <c r="D57" s="766">
        <f>D52+D56</f>
        <v>24227863</v>
      </c>
      <c r="E57" s="766">
        <f>E52+E56</f>
        <v>24230831</v>
      </c>
      <c r="F57" s="766">
        <f>F52+F56</f>
        <v>15342389</v>
      </c>
      <c r="G57" s="976"/>
      <c r="H57" s="1129"/>
    </row>
    <row r="58" spans="1:36" ht="24.75" customHeight="1" x14ac:dyDescent="0.2">
      <c r="A58" s="749" t="s">
        <v>38</v>
      </c>
      <c r="B58" s="767" t="s">
        <v>452</v>
      </c>
      <c r="C58" s="768" t="s">
        <v>453</v>
      </c>
      <c r="D58" s="769"/>
      <c r="E58" s="769"/>
      <c r="F58" s="769">
        <f>SUM(D58:E58)</f>
        <v>0</v>
      </c>
      <c r="G58" s="976"/>
      <c r="H58" s="1129"/>
    </row>
    <row r="59" spans="1:36" ht="24.75" customHeight="1" x14ac:dyDescent="0.2">
      <c r="A59" s="765" t="s">
        <v>42</v>
      </c>
      <c r="B59" s="764" t="s">
        <v>517</v>
      </c>
      <c r="C59" s="765" t="s">
        <v>252</v>
      </c>
      <c r="D59" s="766">
        <f>SUM(D58:D58)</f>
        <v>0</v>
      </c>
      <c r="E59" s="766">
        <f>SUM(E58:E58)</f>
        <v>0</v>
      </c>
      <c r="F59" s="766">
        <f>SUM(F58:F58)</f>
        <v>0</v>
      </c>
      <c r="G59" s="976"/>
      <c r="H59" s="1129"/>
    </row>
    <row r="60" spans="1:36" ht="24.75" customHeight="1" x14ac:dyDescent="0.2">
      <c r="A60" s="770" t="s">
        <v>44</v>
      </c>
      <c r="B60" s="771" t="s">
        <v>454</v>
      </c>
      <c r="C60" s="765" t="s">
        <v>254</v>
      </c>
      <c r="D60" s="772">
        <f>SUM(D57+D59)</f>
        <v>24227863</v>
      </c>
      <c r="E60" s="772">
        <f>SUM(E57+E59)</f>
        <v>24230831</v>
      </c>
      <c r="F60" s="772">
        <f>SUM(F57+F59)</f>
        <v>15342389</v>
      </c>
      <c r="G60" s="976"/>
      <c r="H60" s="1129"/>
      <c r="K60" s="1130"/>
    </row>
    <row r="61" spans="1:36" ht="12" customHeight="1" x14ac:dyDescent="0.2">
      <c r="A61" s="257"/>
      <c r="B61" s="258"/>
      <c r="C61" s="259"/>
      <c r="D61" s="259"/>
      <c r="E61" s="259"/>
      <c r="F61" s="259"/>
      <c r="G61" s="977"/>
    </row>
    <row r="62" spans="1:36" ht="12" customHeight="1" x14ac:dyDescent="0.2">
      <c r="A62" s="257"/>
      <c r="B62" s="258"/>
      <c r="C62" s="259"/>
      <c r="D62" s="259"/>
      <c r="E62" s="259"/>
      <c r="F62" s="259"/>
      <c r="G62" s="977"/>
    </row>
    <row r="63" spans="1:36" x14ac:dyDescent="0.2">
      <c r="A63" s="260"/>
      <c r="B63" s="261"/>
      <c r="C63" s="261"/>
    </row>
    <row r="64" spans="1:36" x14ac:dyDescent="0.2">
      <c r="A64" s="260"/>
      <c r="B64" s="261"/>
      <c r="C64" s="261"/>
    </row>
    <row r="65" spans="1:3" x14ac:dyDescent="0.2">
      <c r="A65" s="260"/>
      <c r="B65" s="261"/>
      <c r="C65" s="261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……/2017.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25" workbookViewId="0">
      <selection activeCell="L30" sqref="L30"/>
    </sheetView>
  </sheetViews>
  <sheetFormatPr defaultRowHeight="12.75" x14ac:dyDescent="0.2"/>
  <cols>
    <col min="1" max="1" width="6.83203125" style="262" customWidth="1"/>
    <col min="2" max="2" width="66.83203125" style="263" customWidth="1"/>
    <col min="3" max="3" width="8.1640625" style="263" customWidth="1"/>
    <col min="4" max="6" width="16.33203125" style="193" customWidth="1"/>
    <col min="7" max="7" width="33.1640625" style="974" customWidth="1"/>
    <col min="8" max="17" width="9.6640625" style="1094" customWidth="1"/>
    <col min="18" max="252" width="9.33203125" style="193"/>
    <col min="253" max="253" width="6.83203125" style="193" customWidth="1"/>
    <col min="254" max="254" width="60.1640625" style="193" customWidth="1"/>
    <col min="255" max="255" width="8.1640625" style="193" customWidth="1"/>
    <col min="256" max="258" width="14.5" style="193" customWidth="1"/>
    <col min="259" max="508" width="9.33203125" style="193"/>
    <col min="509" max="509" width="6.83203125" style="193" customWidth="1"/>
    <col min="510" max="510" width="60.1640625" style="193" customWidth="1"/>
    <col min="511" max="511" width="8.1640625" style="193" customWidth="1"/>
    <col min="512" max="514" width="14.5" style="193" customWidth="1"/>
    <col min="515" max="764" width="9.33203125" style="193"/>
    <col min="765" max="765" width="6.83203125" style="193" customWidth="1"/>
    <col min="766" max="766" width="60.1640625" style="193" customWidth="1"/>
    <col min="767" max="767" width="8.1640625" style="193" customWidth="1"/>
    <col min="768" max="770" width="14.5" style="193" customWidth="1"/>
    <col min="771" max="1020" width="9.33203125" style="193"/>
    <col min="1021" max="1021" width="6.83203125" style="193" customWidth="1"/>
    <col min="1022" max="1022" width="60.1640625" style="193" customWidth="1"/>
    <col min="1023" max="1023" width="8.1640625" style="193" customWidth="1"/>
    <col min="1024" max="1026" width="14.5" style="193" customWidth="1"/>
    <col min="1027" max="1276" width="9.33203125" style="193"/>
    <col min="1277" max="1277" width="6.83203125" style="193" customWidth="1"/>
    <col min="1278" max="1278" width="60.1640625" style="193" customWidth="1"/>
    <col min="1279" max="1279" width="8.1640625" style="193" customWidth="1"/>
    <col min="1280" max="1282" width="14.5" style="193" customWidth="1"/>
    <col min="1283" max="1532" width="9.33203125" style="193"/>
    <col min="1533" max="1533" width="6.83203125" style="193" customWidth="1"/>
    <col min="1534" max="1534" width="60.1640625" style="193" customWidth="1"/>
    <col min="1535" max="1535" width="8.1640625" style="193" customWidth="1"/>
    <col min="1536" max="1538" width="14.5" style="193" customWidth="1"/>
    <col min="1539" max="1788" width="9.33203125" style="193"/>
    <col min="1789" max="1789" width="6.83203125" style="193" customWidth="1"/>
    <col min="1790" max="1790" width="60.1640625" style="193" customWidth="1"/>
    <col min="1791" max="1791" width="8.1640625" style="193" customWidth="1"/>
    <col min="1792" max="1794" width="14.5" style="193" customWidth="1"/>
    <col min="1795" max="2044" width="9.33203125" style="193"/>
    <col min="2045" max="2045" width="6.83203125" style="193" customWidth="1"/>
    <col min="2046" max="2046" width="60.1640625" style="193" customWidth="1"/>
    <col min="2047" max="2047" width="8.1640625" style="193" customWidth="1"/>
    <col min="2048" max="2050" width="14.5" style="193" customWidth="1"/>
    <col min="2051" max="2300" width="9.33203125" style="193"/>
    <col min="2301" max="2301" width="6.83203125" style="193" customWidth="1"/>
    <col min="2302" max="2302" width="60.1640625" style="193" customWidth="1"/>
    <col min="2303" max="2303" width="8.1640625" style="193" customWidth="1"/>
    <col min="2304" max="2306" width="14.5" style="193" customWidth="1"/>
    <col min="2307" max="2556" width="9.33203125" style="193"/>
    <col min="2557" max="2557" width="6.83203125" style="193" customWidth="1"/>
    <col min="2558" max="2558" width="60.1640625" style="193" customWidth="1"/>
    <col min="2559" max="2559" width="8.1640625" style="193" customWidth="1"/>
    <col min="2560" max="2562" width="14.5" style="193" customWidth="1"/>
    <col min="2563" max="2812" width="9.33203125" style="193"/>
    <col min="2813" max="2813" width="6.83203125" style="193" customWidth="1"/>
    <col min="2814" max="2814" width="60.1640625" style="193" customWidth="1"/>
    <col min="2815" max="2815" width="8.1640625" style="193" customWidth="1"/>
    <col min="2816" max="2818" width="14.5" style="193" customWidth="1"/>
    <col min="2819" max="3068" width="9.33203125" style="193"/>
    <col min="3069" max="3069" width="6.83203125" style="193" customWidth="1"/>
    <col min="3070" max="3070" width="60.1640625" style="193" customWidth="1"/>
    <col min="3071" max="3071" width="8.1640625" style="193" customWidth="1"/>
    <col min="3072" max="3074" width="14.5" style="193" customWidth="1"/>
    <col min="3075" max="3324" width="9.33203125" style="193"/>
    <col min="3325" max="3325" width="6.83203125" style="193" customWidth="1"/>
    <col min="3326" max="3326" width="60.1640625" style="193" customWidth="1"/>
    <col min="3327" max="3327" width="8.1640625" style="193" customWidth="1"/>
    <col min="3328" max="3330" width="14.5" style="193" customWidth="1"/>
    <col min="3331" max="3580" width="9.33203125" style="193"/>
    <col min="3581" max="3581" width="6.83203125" style="193" customWidth="1"/>
    <col min="3582" max="3582" width="60.1640625" style="193" customWidth="1"/>
    <col min="3583" max="3583" width="8.1640625" style="193" customWidth="1"/>
    <col min="3584" max="3586" width="14.5" style="193" customWidth="1"/>
    <col min="3587" max="3836" width="9.33203125" style="193"/>
    <col min="3837" max="3837" width="6.83203125" style="193" customWidth="1"/>
    <col min="3838" max="3838" width="60.1640625" style="193" customWidth="1"/>
    <col min="3839" max="3839" width="8.1640625" style="193" customWidth="1"/>
    <col min="3840" max="3842" width="14.5" style="193" customWidth="1"/>
    <col min="3843" max="4092" width="9.33203125" style="193"/>
    <col min="4093" max="4093" width="6.83203125" style="193" customWidth="1"/>
    <col min="4094" max="4094" width="60.1640625" style="193" customWidth="1"/>
    <col min="4095" max="4095" width="8.1640625" style="193" customWidth="1"/>
    <col min="4096" max="4098" width="14.5" style="193" customWidth="1"/>
    <col min="4099" max="4348" width="9.33203125" style="193"/>
    <col min="4349" max="4349" width="6.83203125" style="193" customWidth="1"/>
    <col min="4350" max="4350" width="60.1640625" style="193" customWidth="1"/>
    <col min="4351" max="4351" width="8.1640625" style="193" customWidth="1"/>
    <col min="4352" max="4354" width="14.5" style="193" customWidth="1"/>
    <col min="4355" max="4604" width="9.33203125" style="193"/>
    <col min="4605" max="4605" width="6.83203125" style="193" customWidth="1"/>
    <col min="4606" max="4606" width="60.1640625" style="193" customWidth="1"/>
    <col min="4607" max="4607" width="8.1640625" style="193" customWidth="1"/>
    <col min="4608" max="4610" width="14.5" style="193" customWidth="1"/>
    <col min="4611" max="4860" width="9.33203125" style="193"/>
    <col min="4861" max="4861" width="6.83203125" style="193" customWidth="1"/>
    <col min="4862" max="4862" width="60.1640625" style="193" customWidth="1"/>
    <col min="4863" max="4863" width="8.1640625" style="193" customWidth="1"/>
    <col min="4864" max="4866" width="14.5" style="193" customWidth="1"/>
    <col min="4867" max="5116" width="9.33203125" style="193"/>
    <col min="5117" max="5117" width="6.83203125" style="193" customWidth="1"/>
    <col min="5118" max="5118" width="60.1640625" style="193" customWidth="1"/>
    <col min="5119" max="5119" width="8.1640625" style="193" customWidth="1"/>
    <col min="5120" max="5122" width="14.5" style="193" customWidth="1"/>
    <col min="5123" max="5372" width="9.33203125" style="193"/>
    <col min="5373" max="5373" width="6.83203125" style="193" customWidth="1"/>
    <col min="5374" max="5374" width="60.1640625" style="193" customWidth="1"/>
    <col min="5375" max="5375" width="8.1640625" style="193" customWidth="1"/>
    <col min="5376" max="5378" width="14.5" style="193" customWidth="1"/>
    <col min="5379" max="5628" width="9.33203125" style="193"/>
    <col min="5629" max="5629" width="6.83203125" style="193" customWidth="1"/>
    <col min="5630" max="5630" width="60.1640625" style="193" customWidth="1"/>
    <col min="5631" max="5631" width="8.1640625" style="193" customWidth="1"/>
    <col min="5632" max="5634" width="14.5" style="193" customWidth="1"/>
    <col min="5635" max="5884" width="9.33203125" style="193"/>
    <col min="5885" max="5885" width="6.83203125" style="193" customWidth="1"/>
    <col min="5886" max="5886" width="60.1640625" style="193" customWidth="1"/>
    <col min="5887" max="5887" width="8.1640625" style="193" customWidth="1"/>
    <col min="5888" max="5890" width="14.5" style="193" customWidth="1"/>
    <col min="5891" max="6140" width="9.33203125" style="193"/>
    <col min="6141" max="6141" width="6.83203125" style="193" customWidth="1"/>
    <col min="6142" max="6142" width="60.1640625" style="193" customWidth="1"/>
    <col min="6143" max="6143" width="8.1640625" style="193" customWidth="1"/>
    <col min="6144" max="6146" width="14.5" style="193" customWidth="1"/>
    <col min="6147" max="6396" width="9.33203125" style="193"/>
    <col min="6397" max="6397" width="6.83203125" style="193" customWidth="1"/>
    <col min="6398" max="6398" width="60.1640625" style="193" customWidth="1"/>
    <col min="6399" max="6399" width="8.1640625" style="193" customWidth="1"/>
    <col min="6400" max="6402" width="14.5" style="193" customWidth="1"/>
    <col min="6403" max="6652" width="9.33203125" style="193"/>
    <col min="6653" max="6653" width="6.83203125" style="193" customWidth="1"/>
    <col min="6654" max="6654" width="60.1640625" style="193" customWidth="1"/>
    <col min="6655" max="6655" width="8.1640625" style="193" customWidth="1"/>
    <col min="6656" max="6658" width="14.5" style="193" customWidth="1"/>
    <col min="6659" max="6908" width="9.33203125" style="193"/>
    <col min="6909" max="6909" width="6.83203125" style="193" customWidth="1"/>
    <col min="6910" max="6910" width="60.1640625" style="193" customWidth="1"/>
    <col min="6911" max="6911" width="8.1640625" style="193" customWidth="1"/>
    <col min="6912" max="6914" width="14.5" style="193" customWidth="1"/>
    <col min="6915" max="7164" width="9.33203125" style="193"/>
    <col min="7165" max="7165" width="6.83203125" style="193" customWidth="1"/>
    <col min="7166" max="7166" width="60.1640625" style="193" customWidth="1"/>
    <col min="7167" max="7167" width="8.1640625" style="193" customWidth="1"/>
    <col min="7168" max="7170" width="14.5" style="193" customWidth="1"/>
    <col min="7171" max="7420" width="9.33203125" style="193"/>
    <col min="7421" max="7421" width="6.83203125" style="193" customWidth="1"/>
    <col min="7422" max="7422" width="60.1640625" style="193" customWidth="1"/>
    <col min="7423" max="7423" width="8.1640625" style="193" customWidth="1"/>
    <col min="7424" max="7426" width="14.5" style="193" customWidth="1"/>
    <col min="7427" max="7676" width="9.33203125" style="193"/>
    <col min="7677" max="7677" width="6.83203125" style="193" customWidth="1"/>
    <col min="7678" max="7678" width="60.1640625" style="193" customWidth="1"/>
    <col min="7679" max="7679" width="8.1640625" style="193" customWidth="1"/>
    <col min="7680" max="7682" width="14.5" style="193" customWidth="1"/>
    <col min="7683" max="7932" width="9.33203125" style="193"/>
    <col min="7933" max="7933" width="6.83203125" style="193" customWidth="1"/>
    <col min="7934" max="7934" width="60.1640625" style="193" customWidth="1"/>
    <col min="7935" max="7935" width="8.1640625" style="193" customWidth="1"/>
    <col min="7936" max="7938" width="14.5" style="193" customWidth="1"/>
    <col min="7939" max="8188" width="9.33203125" style="193"/>
    <col min="8189" max="8189" width="6.83203125" style="193" customWidth="1"/>
    <col min="8190" max="8190" width="60.1640625" style="193" customWidth="1"/>
    <col min="8191" max="8191" width="8.1640625" style="193" customWidth="1"/>
    <col min="8192" max="8194" width="14.5" style="193" customWidth="1"/>
    <col min="8195" max="8444" width="9.33203125" style="193"/>
    <col min="8445" max="8445" width="6.83203125" style="193" customWidth="1"/>
    <col min="8446" max="8446" width="60.1640625" style="193" customWidth="1"/>
    <col min="8447" max="8447" width="8.1640625" style="193" customWidth="1"/>
    <col min="8448" max="8450" width="14.5" style="193" customWidth="1"/>
    <col min="8451" max="8700" width="9.33203125" style="193"/>
    <col min="8701" max="8701" width="6.83203125" style="193" customWidth="1"/>
    <col min="8702" max="8702" width="60.1640625" style="193" customWidth="1"/>
    <col min="8703" max="8703" width="8.1640625" style="193" customWidth="1"/>
    <col min="8704" max="8706" width="14.5" style="193" customWidth="1"/>
    <col min="8707" max="8956" width="9.33203125" style="193"/>
    <col min="8957" max="8957" width="6.83203125" style="193" customWidth="1"/>
    <col min="8958" max="8958" width="60.1640625" style="193" customWidth="1"/>
    <col min="8959" max="8959" width="8.1640625" style="193" customWidth="1"/>
    <col min="8960" max="8962" width="14.5" style="193" customWidth="1"/>
    <col min="8963" max="9212" width="9.33203125" style="193"/>
    <col min="9213" max="9213" width="6.83203125" style="193" customWidth="1"/>
    <col min="9214" max="9214" width="60.1640625" style="193" customWidth="1"/>
    <col min="9215" max="9215" width="8.1640625" style="193" customWidth="1"/>
    <col min="9216" max="9218" width="14.5" style="193" customWidth="1"/>
    <col min="9219" max="9468" width="9.33203125" style="193"/>
    <col min="9469" max="9469" width="6.83203125" style="193" customWidth="1"/>
    <col min="9470" max="9470" width="60.1640625" style="193" customWidth="1"/>
    <col min="9471" max="9471" width="8.1640625" style="193" customWidth="1"/>
    <col min="9472" max="9474" width="14.5" style="193" customWidth="1"/>
    <col min="9475" max="9724" width="9.33203125" style="193"/>
    <col min="9725" max="9725" width="6.83203125" style="193" customWidth="1"/>
    <col min="9726" max="9726" width="60.1640625" style="193" customWidth="1"/>
    <col min="9727" max="9727" width="8.1640625" style="193" customWidth="1"/>
    <col min="9728" max="9730" width="14.5" style="193" customWidth="1"/>
    <col min="9731" max="9980" width="9.33203125" style="193"/>
    <col min="9981" max="9981" width="6.83203125" style="193" customWidth="1"/>
    <col min="9982" max="9982" width="60.1640625" style="193" customWidth="1"/>
    <col min="9983" max="9983" width="8.1640625" style="193" customWidth="1"/>
    <col min="9984" max="9986" width="14.5" style="193" customWidth="1"/>
    <col min="9987" max="10236" width="9.33203125" style="193"/>
    <col min="10237" max="10237" width="6.83203125" style="193" customWidth="1"/>
    <col min="10238" max="10238" width="60.1640625" style="193" customWidth="1"/>
    <col min="10239" max="10239" width="8.1640625" style="193" customWidth="1"/>
    <col min="10240" max="10242" width="14.5" style="193" customWidth="1"/>
    <col min="10243" max="10492" width="9.33203125" style="193"/>
    <col min="10493" max="10493" width="6.83203125" style="193" customWidth="1"/>
    <col min="10494" max="10494" width="60.1640625" style="193" customWidth="1"/>
    <col min="10495" max="10495" width="8.1640625" style="193" customWidth="1"/>
    <col min="10496" max="10498" width="14.5" style="193" customWidth="1"/>
    <col min="10499" max="10748" width="9.33203125" style="193"/>
    <col min="10749" max="10749" width="6.83203125" style="193" customWidth="1"/>
    <col min="10750" max="10750" width="60.1640625" style="193" customWidth="1"/>
    <col min="10751" max="10751" width="8.1640625" style="193" customWidth="1"/>
    <col min="10752" max="10754" width="14.5" style="193" customWidth="1"/>
    <col min="10755" max="11004" width="9.33203125" style="193"/>
    <col min="11005" max="11005" width="6.83203125" style="193" customWidth="1"/>
    <col min="11006" max="11006" width="60.1640625" style="193" customWidth="1"/>
    <col min="11007" max="11007" width="8.1640625" style="193" customWidth="1"/>
    <col min="11008" max="11010" width="14.5" style="193" customWidth="1"/>
    <col min="11011" max="11260" width="9.33203125" style="193"/>
    <col min="11261" max="11261" width="6.83203125" style="193" customWidth="1"/>
    <col min="11262" max="11262" width="60.1640625" style="193" customWidth="1"/>
    <col min="11263" max="11263" width="8.1640625" style="193" customWidth="1"/>
    <col min="11264" max="11266" width="14.5" style="193" customWidth="1"/>
    <col min="11267" max="11516" width="9.33203125" style="193"/>
    <col min="11517" max="11517" width="6.83203125" style="193" customWidth="1"/>
    <col min="11518" max="11518" width="60.1640625" style="193" customWidth="1"/>
    <col min="11519" max="11519" width="8.1640625" style="193" customWidth="1"/>
    <col min="11520" max="11522" width="14.5" style="193" customWidth="1"/>
    <col min="11523" max="11772" width="9.33203125" style="193"/>
    <col min="11773" max="11773" width="6.83203125" style="193" customWidth="1"/>
    <col min="11774" max="11774" width="60.1640625" style="193" customWidth="1"/>
    <col min="11775" max="11775" width="8.1640625" style="193" customWidth="1"/>
    <col min="11776" max="11778" width="14.5" style="193" customWidth="1"/>
    <col min="11779" max="12028" width="9.33203125" style="193"/>
    <col min="12029" max="12029" width="6.83203125" style="193" customWidth="1"/>
    <col min="12030" max="12030" width="60.1640625" style="193" customWidth="1"/>
    <col min="12031" max="12031" width="8.1640625" style="193" customWidth="1"/>
    <col min="12032" max="12034" width="14.5" style="193" customWidth="1"/>
    <col min="12035" max="12284" width="9.33203125" style="193"/>
    <col min="12285" max="12285" width="6.83203125" style="193" customWidth="1"/>
    <col min="12286" max="12286" width="60.1640625" style="193" customWidth="1"/>
    <col min="12287" max="12287" width="8.1640625" style="193" customWidth="1"/>
    <col min="12288" max="12290" width="14.5" style="193" customWidth="1"/>
    <col min="12291" max="12540" width="9.33203125" style="193"/>
    <col min="12541" max="12541" width="6.83203125" style="193" customWidth="1"/>
    <col min="12542" max="12542" width="60.1640625" style="193" customWidth="1"/>
    <col min="12543" max="12543" width="8.1640625" style="193" customWidth="1"/>
    <col min="12544" max="12546" width="14.5" style="193" customWidth="1"/>
    <col min="12547" max="12796" width="9.33203125" style="193"/>
    <col min="12797" max="12797" width="6.83203125" style="193" customWidth="1"/>
    <col min="12798" max="12798" width="60.1640625" style="193" customWidth="1"/>
    <col min="12799" max="12799" width="8.1640625" style="193" customWidth="1"/>
    <col min="12800" max="12802" width="14.5" style="193" customWidth="1"/>
    <col min="12803" max="13052" width="9.33203125" style="193"/>
    <col min="13053" max="13053" width="6.83203125" style="193" customWidth="1"/>
    <col min="13054" max="13054" width="60.1640625" style="193" customWidth="1"/>
    <col min="13055" max="13055" width="8.1640625" style="193" customWidth="1"/>
    <col min="13056" max="13058" width="14.5" style="193" customWidth="1"/>
    <col min="13059" max="13308" width="9.33203125" style="193"/>
    <col min="13309" max="13309" width="6.83203125" style="193" customWidth="1"/>
    <col min="13310" max="13310" width="60.1640625" style="193" customWidth="1"/>
    <col min="13311" max="13311" width="8.1640625" style="193" customWidth="1"/>
    <col min="13312" max="13314" width="14.5" style="193" customWidth="1"/>
    <col min="13315" max="13564" width="9.33203125" style="193"/>
    <col min="13565" max="13565" width="6.83203125" style="193" customWidth="1"/>
    <col min="13566" max="13566" width="60.1640625" style="193" customWidth="1"/>
    <col min="13567" max="13567" width="8.1640625" style="193" customWidth="1"/>
    <col min="13568" max="13570" width="14.5" style="193" customWidth="1"/>
    <col min="13571" max="13820" width="9.33203125" style="193"/>
    <col min="13821" max="13821" width="6.83203125" style="193" customWidth="1"/>
    <col min="13822" max="13822" width="60.1640625" style="193" customWidth="1"/>
    <col min="13823" max="13823" width="8.1640625" style="193" customWidth="1"/>
    <col min="13824" max="13826" width="14.5" style="193" customWidth="1"/>
    <col min="13827" max="14076" width="9.33203125" style="193"/>
    <col min="14077" max="14077" width="6.83203125" style="193" customWidth="1"/>
    <col min="14078" max="14078" width="60.1640625" style="193" customWidth="1"/>
    <col min="14079" max="14079" width="8.1640625" style="193" customWidth="1"/>
    <col min="14080" max="14082" width="14.5" style="193" customWidth="1"/>
    <col min="14083" max="14332" width="9.33203125" style="193"/>
    <col min="14333" max="14333" width="6.83203125" style="193" customWidth="1"/>
    <col min="14334" max="14334" width="60.1640625" style="193" customWidth="1"/>
    <col min="14335" max="14335" width="8.1640625" style="193" customWidth="1"/>
    <col min="14336" max="14338" width="14.5" style="193" customWidth="1"/>
    <col min="14339" max="14588" width="9.33203125" style="193"/>
    <col min="14589" max="14589" width="6.83203125" style="193" customWidth="1"/>
    <col min="14590" max="14590" width="60.1640625" style="193" customWidth="1"/>
    <col min="14591" max="14591" width="8.1640625" style="193" customWidth="1"/>
    <col min="14592" max="14594" width="14.5" style="193" customWidth="1"/>
    <col min="14595" max="14844" width="9.33203125" style="193"/>
    <col min="14845" max="14845" width="6.83203125" style="193" customWidth="1"/>
    <col min="14846" max="14846" width="60.1640625" style="193" customWidth="1"/>
    <col min="14847" max="14847" width="8.1640625" style="193" customWidth="1"/>
    <col min="14848" max="14850" width="14.5" style="193" customWidth="1"/>
    <col min="14851" max="15100" width="9.33203125" style="193"/>
    <col min="15101" max="15101" width="6.83203125" style="193" customWidth="1"/>
    <col min="15102" max="15102" width="60.1640625" style="193" customWidth="1"/>
    <col min="15103" max="15103" width="8.1640625" style="193" customWidth="1"/>
    <col min="15104" max="15106" width="14.5" style="193" customWidth="1"/>
    <col min="15107" max="15356" width="9.33203125" style="193"/>
    <col min="15357" max="15357" width="6.83203125" style="193" customWidth="1"/>
    <col min="15358" max="15358" width="60.1640625" style="193" customWidth="1"/>
    <col min="15359" max="15359" width="8.1640625" style="193" customWidth="1"/>
    <col min="15360" max="15362" width="14.5" style="193" customWidth="1"/>
    <col min="15363" max="15612" width="9.33203125" style="193"/>
    <col min="15613" max="15613" width="6.83203125" style="193" customWidth="1"/>
    <col min="15614" max="15614" width="60.1640625" style="193" customWidth="1"/>
    <col min="15615" max="15615" width="8.1640625" style="193" customWidth="1"/>
    <col min="15616" max="15618" width="14.5" style="193" customWidth="1"/>
    <col min="15619" max="15868" width="9.33203125" style="193"/>
    <col min="15869" max="15869" width="6.83203125" style="193" customWidth="1"/>
    <col min="15870" max="15870" width="60.1640625" style="193" customWidth="1"/>
    <col min="15871" max="15871" width="8.1640625" style="193" customWidth="1"/>
    <col min="15872" max="15874" width="14.5" style="193" customWidth="1"/>
    <col min="15875" max="16124" width="9.33203125" style="193"/>
    <col min="16125" max="16125" width="6.83203125" style="193" customWidth="1"/>
    <col min="16126" max="16126" width="60.1640625" style="193" customWidth="1"/>
    <col min="16127" max="16127" width="8.1640625" style="193" customWidth="1"/>
    <col min="16128" max="16130" width="14.5" style="193" customWidth="1"/>
    <col min="16131" max="16384" width="9.33203125" style="193"/>
  </cols>
  <sheetData>
    <row r="1" spans="1:17" s="187" customFormat="1" ht="40.5" customHeight="1" x14ac:dyDescent="0.2">
      <c r="A1" s="1213" t="s">
        <v>730</v>
      </c>
      <c r="B1" s="1214"/>
      <c r="C1" s="1214"/>
      <c r="D1" s="1214"/>
      <c r="E1" s="1214"/>
      <c r="F1" s="1214"/>
      <c r="G1" s="968"/>
      <c r="H1" s="1086"/>
      <c r="I1" s="1086"/>
      <c r="J1" s="1086"/>
      <c r="K1" s="1086"/>
      <c r="L1" s="1086"/>
      <c r="M1" s="1086"/>
      <c r="N1" s="1086"/>
      <c r="O1" s="1086"/>
      <c r="P1" s="1086"/>
      <c r="Q1" s="1086"/>
    </row>
    <row r="2" spans="1:17" s="190" customFormat="1" ht="15.95" customHeight="1" x14ac:dyDescent="0.2">
      <c r="A2" s="188"/>
      <c r="B2" s="188"/>
      <c r="C2" s="189"/>
      <c r="D2" s="189"/>
      <c r="E2" s="189"/>
      <c r="F2" s="189" t="s">
        <v>1</v>
      </c>
      <c r="G2" s="969"/>
      <c r="H2" s="1090"/>
      <c r="I2" s="1090"/>
      <c r="J2" s="1090"/>
      <c r="K2" s="1090"/>
      <c r="L2" s="1090"/>
      <c r="M2" s="1090"/>
      <c r="N2" s="1090"/>
      <c r="O2" s="1090"/>
      <c r="P2" s="1090"/>
      <c r="Q2" s="1090"/>
    </row>
    <row r="3" spans="1:17" ht="38.25" customHeight="1" x14ac:dyDescent="0.25">
      <c r="A3" s="191" t="s">
        <v>362</v>
      </c>
      <c r="B3" s="191" t="s">
        <v>407</v>
      </c>
      <c r="C3" s="192" t="s">
        <v>408</v>
      </c>
      <c r="D3" s="192" t="s">
        <v>487</v>
      </c>
      <c r="E3" s="192" t="s">
        <v>722</v>
      </c>
      <c r="F3" s="192" t="s">
        <v>723</v>
      </c>
      <c r="G3" s="967"/>
      <c r="H3" s="1031"/>
    </row>
    <row r="4" spans="1:17" s="195" customFormat="1" ht="12.95" customHeight="1" x14ac:dyDescent="0.2">
      <c r="A4" s="194" t="s">
        <v>5</v>
      </c>
      <c r="B4" s="194" t="s">
        <v>6</v>
      </c>
      <c r="C4" s="194" t="s">
        <v>7</v>
      </c>
      <c r="D4" s="194" t="s">
        <v>8</v>
      </c>
      <c r="E4" s="194" t="s">
        <v>260</v>
      </c>
      <c r="F4" s="194" t="s">
        <v>409</v>
      </c>
      <c r="G4" s="970"/>
      <c r="H4" s="1097"/>
      <c r="I4" s="1097"/>
      <c r="J4" s="1097"/>
      <c r="K4" s="1097"/>
      <c r="L4" s="1097"/>
      <c r="M4" s="1097"/>
      <c r="N4" s="1097"/>
      <c r="O4" s="1097"/>
      <c r="P4" s="1097"/>
      <c r="Q4" s="1097"/>
    </row>
    <row r="5" spans="1:17" s="195" customFormat="1" ht="15.95" customHeight="1" x14ac:dyDescent="0.2">
      <c r="A5" s="1215" t="s">
        <v>257</v>
      </c>
      <c r="B5" s="1216"/>
      <c r="C5" s="1216"/>
      <c r="D5" s="1216"/>
      <c r="E5" s="1216"/>
      <c r="F5" s="1217"/>
      <c r="G5" s="970"/>
      <c r="H5" s="1097"/>
      <c r="I5" s="1097"/>
      <c r="J5" s="1097"/>
      <c r="K5" s="1097"/>
      <c r="L5" s="1097"/>
      <c r="M5" s="1097"/>
      <c r="N5" s="1097"/>
      <c r="O5" s="1097"/>
      <c r="P5" s="1097"/>
      <c r="Q5" s="1097"/>
    </row>
    <row r="6" spans="1:17" s="195" customFormat="1" ht="25.5" customHeight="1" x14ac:dyDescent="0.2">
      <c r="A6" s="196" t="s">
        <v>9</v>
      </c>
      <c r="B6" s="732" t="s">
        <v>410</v>
      </c>
      <c r="C6" s="196" t="s">
        <v>411</v>
      </c>
      <c r="D6" s="198"/>
      <c r="E6" s="198"/>
      <c r="F6" s="198">
        <f>SUM(D6:E6)</f>
        <v>0</v>
      </c>
      <c r="G6" s="970"/>
      <c r="H6" s="1100"/>
      <c r="I6" s="1097"/>
      <c r="J6" s="1097"/>
      <c r="K6" s="1097"/>
      <c r="L6" s="1097"/>
      <c r="M6" s="1097"/>
      <c r="N6" s="1097"/>
      <c r="O6" s="1097"/>
      <c r="P6" s="1097"/>
      <c r="Q6" s="1097"/>
    </row>
    <row r="7" spans="1:17" s="195" customFormat="1" ht="30" customHeight="1" x14ac:dyDescent="0.2">
      <c r="A7" s="199" t="s">
        <v>12</v>
      </c>
      <c r="B7" s="733" t="s">
        <v>412</v>
      </c>
      <c r="C7" s="199" t="s">
        <v>413</v>
      </c>
      <c r="D7" s="201"/>
      <c r="E7" s="201"/>
      <c r="F7" s="201">
        <f>SUM(D7:E7)</f>
        <v>0</v>
      </c>
      <c r="G7" s="970"/>
      <c r="H7" s="1100"/>
      <c r="I7" s="1097"/>
      <c r="J7" s="1097"/>
      <c r="K7" s="1097"/>
      <c r="L7" s="1097"/>
      <c r="M7" s="1097"/>
      <c r="N7" s="1097"/>
      <c r="O7" s="1097"/>
      <c r="P7" s="1097"/>
      <c r="Q7" s="1097"/>
    </row>
    <row r="8" spans="1:17" s="195" customFormat="1" ht="25.5" customHeight="1" x14ac:dyDescent="0.2">
      <c r="A8" s="199" t="s">
        <v>15</v>
      </c>
      <c r="B8" s="733" t="s">
        <v>414</v>
      </c>
      <c r="C8" s="202" t="s">
        <v>415</v>
      </c>
      <c r="D8" s="201"/>
      <c r="E8" s="201"/>
      <c r="F8" s="201">
        <f>SUM(D8:E8)</f>
        <v>0</v>
      </c>
      <c r="G8" s="970"/>
      <c r="H8" s="1100"/>
      <c r="I8" s="1097"/>
      <c r="J8" s="1097"/>
      <c r="K8" s="1097"/>
      <c r="L8" s="1097"/>
      <c r="M8" s="1097"/>
      <c r="N8" s="1097"/>
      <c r="O8" s="1097"/>
      <c r="P8" s="1097"/>
      <c r="Q8" s="1097"/>
    </row>
    <row r="9" spans="1:17" s="195" customFormat="1" ht="25.5" customHeight="1" x14ac:dyDescent="0.2">
      <c r="A9" s="199" t="s">
        <v>18</v>
      </c>
      <c r="B9" s="733" t="s">
        <v>416</v>
      </c>
      <c r="C9" s="202" t="s">
        <v>417</v>
      </c>
      <c r="D9" s="201"/>
      <c r="E9" s="201"/>
      <c r="F9" s="201">
        <f>SUM(D9:E9)</f>
        <v>0</v>
      </c>
      <c r="G9" s="970"/>
      <c r="H9" s="1100"/>
      <c r="I9" s="1097"/>
      <c r="J9" s="1097"/>
      <c r="K9" s="1097"/>
      <c r="L9" s="1097"/>
      <c r="M9" s="1097"/>
      <c r="N9" s="1097"/>
      <c r="O9" s="1097"/>
      <c r="P9" s="1097"/>
      <c r="Q9" s="1097"/>
    </row>
    <row r="10" spans="1:17" s="195" customFormat="1" ht="27.75" customHeight="1" x14ac:dyDescent="0.2">
      <c r="A10" s="203" t="s">
        <v>21</v>
      </c>
      <c r="B10" s="734" t="s">
        <v>418</v>
      </c>
      <c r="C10" s="203" t="s">
        <v>35</v>
      </c>
      <c r="D10" s="201">
        <f>SUM(D6:D9)</f>
        <v>0</v>
      </c>
      <c r="E10" s="201">
        <f>SUM(E6:E9)</f>
        <v>0</v>
      </c>
      <c r="F10" s="201">
        <f t="shared" ref="F10:F14" si="0">SUM(D10:E10)</f>
        <v>0</v>
      </c>
      <c r="G10" s="970"/>
      <c r="H10" s="1100"/>
      <c r="I10" s="1097"/>
      <c r="J10" s="1097"/>
      <c r="K10" s="1097"/>
      <c r="L10" s="1097"/>
      <c r="M10" s="1097"/>
      <c r="N10" s="1097"/>
      <c r="O10" s="1097"/>
      <c r="P10" s="1097"/>
      <c r="Q10" s="1097"/>
    </row>
    <row r="11" spans="1:17" s="195" customFormat="1" ht="24.75" customHeight="1" x14ac:dyDescent="0.2">
      <c r="A11" s="199" t="s">
        <v>24</v>
      </c>
      <c r="B11" s="733" t="s">
        <v>419</v>
      </c>
      <c r="C11" s="199" t="s">
        <v>420</v>
      </c>
      <c r="D11" s="201"/>
      <c r="E11" s="201"/>
      <c r="F11" s="201">
        <f t="shared" si="0"/>
        <v>0</v>
      </c>
      <c r="G11" s="970"/>
      <c r="H11" s="1100"/>
      <c r="I11" s="1097"/>
      <c r="J11" s="1097"/>
      <c r="K11" s="1097"/>
      <c r="L11" s="1097"/>
      <c r="M11" s="1097"/>
      <c r="N11" s="1097"/>
      <c r="O11" s="1097"/>
      <c r="P11" s="1097"/>
      <c r="Q11" s="1097"/>
    </row>
    <row r="12" spans="1:17" s="195" customFormat="1" ht="30" customHeight="1" x14ac:dyDescent="0.2">
      <c r="A12" s="199" t="s">
        <v>27</v>
      </c>
      <c r="B12" s="733" t="s">
        <v>421</v>
      </c>
      <c r="C12" s="199" t="s">
        <v>422</v>
      </c>
      <c r="D12" s="201"/>
      <c r="E12" s="201"/>
      <c r="F12" s="201">
        <f t="shared" si="0"/>
        <v>0</v>
      </c>
      <c r="G12" s="970"/>
      <c r="H12" s="1100"/>
      <c r="I12" s="1097"/>
      <c r="J12" s="1097"/>
      <c r="K12" s="1097"/>
      <c r="L12" s="1097"/>
      <c r="M12" s="1097"/>
      <c r="N12" s="1097"/>
      <c r="O12" s="1097"/>
      <c r="P12" s="1097"/>
      <c r="Q12" s="1097"/>
    </row>
    <row r="13" spans="1:17" s="195" customFormat="1" ht="30" customHeight="1" x14ac:dyDescent="0.2">
      <c r="A13" s="199" t="s">
        <v>30</v>
      </c>
      <c r="B13" s="733" t="s">
        <v>423</v>
      </c>
      <c r="C13" s="199" t="s">
        <v>424</v>
      </c>
      <c r="D13" s="201"/>
      <c r="E13" s="201"/>
      <c r="F13" s="201">
        <f t="shared" si="0"/>
        <v>0</v>
      </c>
      <c r="G13" s="970"/>
      <c r="H13" s="1100"/>
      <c r="I13" s="1097"/>
      <c r="J13" s="1097"/>
      <c r="K13" s="1097"/>
      <c r="L13" s="1097"/>
      <c r="M13" s="1097"/>
      <c r="N13" s="1097"/>
      <c r="O13" s="1097"/>
      <c r="P13" s="1097"/>
      <c r="Q13" s="1097"/>
    </row>
    <row r="14" spans="1:17" s="195" customFormat="1" ht="30" customHeight="1" x14ac:dyDescent="0.2">
      <c r="A14" s="199" t="s">
        <v>33</v>
      </c>
      <c r="B14" s="733" t="s">
        <v>425</v>
      </c>
      <c r="C14" s="199" t="s">
        <v>426</v>
      </c>
      <c r="D14" s="201"/>
      <c r="E14" s="201"/>
      <c r="F14" s="201">
        <f t="shared" si="0"/>
        <v>0</v>
      </c>
      <c r="G14" s="970"/>
      <c r="H14" s="1100"/>
      <c r="I14" s="1097"/>
      <c r="J14" s="1097"/>
      <c r="K14" s="1097"/>
      <c r="L14" s="1097"/>
      <c r="M14" s="1097"/>
      <c r="N14" s="1097"/>
      <c r="O14" s="1097"/>
      <c r="P14" s="1097"/>
      <c r="Q14" s="1097"/>
    </row>
    <row r="15" spans="1:17" s="195" customFormat="1" ht="21.75" customHeight="1" x14ac:dyDescent="0.2">
      <c r="A15" s="203" t="s">
        <v>36</v>
      </c>
      <c r="B15" s="735" t="s">
        <v>398</v>
      </c>
      <c r="C15" s="205" t="s">
        <v>56</v>
      </c>
      <c r="D15" s="204">
        <f>SUM(D11:D14)</f>
        <v>0</v>
      </c>
      <c r="E15" s="204">
        <f>SUM(E11:E14)</f>
        <v>0</v>
      </c>
      <c r="F15" s="204">
        <f>SUM(F11:F14)</f>
        <v>0</v>
      </c>
      <c r="G15" s="970"/>
      <c r="H15" s="1102"/>
      <c r="I15" s="1097"/>
      <c r="J15" s="1097"/>
      <c r="K15" s="1097"/>
      <c r="L15" s="1097"/>
      <c r="M15" s="1097"/>
      <c r="N15" s="1097"/>
      <c r="O15" s="1097"/>
      <c r="P15" s="1097"/>
      <c r="Q15" s="1097"/>
    </row>
    <row r="16" spans="1:17" s="209" customFormat="1" ht="16.5" customHeight="1" x14ac:dyDescent="0.2">
      <c r="A16" s="199" t="s">
        <v>37</v>
      </c>
      <c r="B16" s="736" t="s">
        <v>104</v>
      </c>
      <c r="C16" s="207" t="s">
        <v>105</v>
      </c>
      <c r="D16" s="208"/>
      <c r="E16" s="208"/>
      <c r="F16" s="208">
        <f>SUM(D16:E16)</f>
        <v>0</v>
      </c>
      <c r="G16" s="971"/>
      <c r="H16" s="1103"/>
      <c r="I16" s="1104"/>
      <c r="J16" s="1104"/>
      <c r="K16" s="1104"/>
      <c r="L16" s="1104"/>
      <c r="M16" s="1104"/>
      <c r="N16" s="1104"/>
      <c r="O16" s="1104"/>
      <c r="P16" s="1104"/>
      <c r="Q16" s="1104"/>
    </row>
    <row r="17" spans="1:17" s="209" customFormat="1" ht="16.5" customHeight="1" x14ac:dyDescent="0.2">
      <c r="A17" s="199" t="s">
        <v>38</v>
      </c>
      <c r="B17" s="736" t="s">
        <v>107</v>
      </c>
      <c r="C17" s="207" t="s">
        <v>108</v>
      </c>
      <c r="D17" s="208"/>
      <c r="E17" s="208"/>
      <c r="F17" s="208">
        <f>SUM(D17:E17)</f>
        <v>0</v>
      </c>
      <c r="G17" s="971"/>
      <c r="H17" s="1103"/>
      <c r="I17" s="1104"/>
      <c r="J17" s="1104"/>
      <c r="K17" s="1104"/>
      <c r="L17" s="1104"/>
      <c r="M17" s="1104"/>
      <c r="N17" s="1104"/>
      <c r="O17" s="1104"/>
      <c r="P17" s="1104"/>
      <c r="Q17" s="1104"/>
    </row>
    <row r="18" spans="1:17" s="209" customFormat="1" ht="16.5" customHeight="1" x14ac:dyDescent="0.2">
      <c r="A18" s="199" t="s">
        <v>40</v>
      </c>
      <c r="B18" s="736" t="s">
        <v>427</v>
      </c>
      <c r="C18" s="207" t="s">
        <v>111</v>
      </c>
      <c r="D18" s="208">
        <f>SUM(D19:D20)</f>
        <v>0</v>
      </c>
      <c r="E18" s="208">
        <f>SUM(E19:E20)</f>
        <v>0</v>
      </c>
      <c r="F18" s="208">
        <f>SUM(F19:F20)</f>
        <v>0</v>
      </c>
      <c r="G18" s="971"/>
      <c r="H18" s="1103"/>
      <c r="I18" s="1104"/>
      <c r="J18" s="1104"/>
      <c r="K18" s="1104"/>
      <c r="L18" s="1104"/>
      <c r="M18" s="1104"/>
      <c r="N18" s="1104"/>
      <c r="O18" s="1104"/>
      <c r="P18" s="1104"/>
      <c r="Q18" s="1104"/>
    </row>
    <row r="19" spans="1:17" s="209" customFormat="1" ht="16.5" customHeight="1" x14ac:dyDescent="0.2">
      <c r="A19" s="199" t="s">
        <v>42</v>
      </c>
      <c r="B19" s="737" t="s">
        <v>428</v>
      </c>
      <c r="C19" s="211" t="s">
        <v>429</v>
      </c>
      <c r="D19" s="212"/>
      <c r="E19" s="212"/>
      <c r="F19" s="212">
        <f>SUM(D19:E19)</f>
        <v>0</v>
      </c>
      <c r="G19" s="971"/>
      <c r="H19" s="1108"/>
      <c r="I19" s="1104"/>
      <c r="J19" s="1104"/>
      <c r="K19" s="1104"/>
      <c r="L19" s="1104"/>
      <c r="M19" s="1104"/>
      <c r="N19" s="1104"/>
      <c r="O19" s="1104"/>
      <c r="P19" s="1104"/>
      <c r="Q19" s="1104"/>
    </row>
    <row r="20" spans="1:17" s="213" customFormat="1" ht="16.5" customHeight="1" x14ac:dyDescent="0.2">
      <c r="A20" s="199" t="s">
        <v>44</v>
      </c>
      <c r="B20" s="737" t="s">
        <v>430</v>
      </c>
      <c r="C20" s="211" t="s">
        <v>431</v>
      </c>
      <c r="D20" s="212"/>
      <c r="E20" s="212"/>
      <c r="F20" s="212">
        <f>SUM(D20:E20)</f>
        <v>0</v>
      </c>
      <c r="G20" s="972"/>
      <c r="H20" s="1108"/>
      <c r="I20" s="1109"/>
      <c r="J20" s="1109"/>
      <c r="K20" s="1109"/>
      <c r="L20" s="1109"/>
      <c r="M20" s="1109"/>
      <c r="N20" s="1109"/>
      <c r="O20" s="1109"/>
      <c r="P20" s="1109"/>
      <c r="Q20" s="1109"/>
    </row>
    <row r="21" spans="1:17" s="213" customFormat="1" ht="16.5" customHeight="1" x14ac:dyDescent="0.2">
      <c r="A21" s="199" t="s">
        <v>46</v>
      </c>
      <c r="B21" s="738" t="s">
        <v>113</v>
      </c>
      <c r="C21" s="207" t="s">
        <v>114</v>
      </c>
      <c r="D21" s="212"/>
      <c r="E21" s="212"/>
      <c r="F21" s="212">
        <f>SUM(D21:E21)</f>
        <v>0</v>
      </c>
      <c r="G21" s="972"/>
      <c r="H21" s="1108"/>
      <c r="I21" s="1109"/>
      <c r="J21" s="1109"/>
      <c r="K21" s="1109"/>
      <c r="L21" s="1109"/>
      <c r="M21" s="1109"/>
      <c r="N21" s="1109"/>
      <c r="O21" s="1109"/>
      <c r="P21" s="1109"/>
      <c r="Q21" s="1109"/>
    </row>
    <row r="22" spans="1:17" s="209" customFormat="1" ht="16.5" customHeight="1" x14ac:dyDescent="0.2">
      <c r="A22" s="199" t="s">
        <v>48</v>
      </c>
      <c r="B22" s="736" t="s">
        <v>116</v>
      </c>
      <c r="C22" s="207" t="s">
        <v>117</v>
      </c>
      <c r="D22" s="208"/>
      <c r="E22" s="208"/>
      <c r="F22" s="212">
        <f t="shared" ref="F22:F27" si="1">SUM(D22:E22)</f>
        <v>0</v>
      </c>
      <c r="G22" s="971"/>
      <c r="H22" s="1103"/>
      <c r="I22" s="1104"/>
      <c r="J22" s="1104"/>
      <c r="K22" s="1104"/>
      <c r="L22" s="1104"/>
      <c r="M22" s="1104"/>
      <c r="N22" s="1104"/>
      <c r="O22" s="1104"/>
      <c r="P22" s="1104"/>
      <c r="Q22" s="1104"/>
    </row>
    <row r="23" spans="1:17" s="209" customFormat="1" ht="16.5" customHeight="1" x14ac:dyDescent="0.2">
      <c r="A23" s="199" t="s">
        <v>51</v>
      </c>
      <c r="B23" s="736" t="s">
        <v>432</v>
      </c>
      <c r="C23" s="207" t="s">
        <v>120</v>
      </c>
      <c r="D23" s="208"/>
      <c r="E23" s="208"/>
      <c r="F23" s="212">
        <f t="shared" si="1"/>
        <v>0</v>
      </c>
      <c r="G23" s="971"/>
      <c r="H23" s="1103"/>
      <c r="I23" s="1104"/>
      <c r="J23" s="1104"/>
      <c r="K23" s="1104"/>
      <c r="L23" s="1104"/>
      <c r="M23" s="1104"/>
      <c r="N23" s="1104"/>
      <c r="O23" s="1104"/>
      <c r="P23" s="1104"/>
      <c r="Q23" s="1104"/>
    </row>
    <row r="24" spans="1:17" s="213" customFormat="1" ht="16.5" customHeight="1" x14ac:dyDescent="0.2">
      <c r="A24" s="199" t="s">
        <v>54</v>
      </c>
      <c r="B24" s="736" t="s">
        <v>433</v>
      </c>
      <c r="C24" s="207" t="s">
        <v>123</v>
      </c>
      <c r="D24" s="208"/>
      <c r="E24" s="208"/>
      <c r="F24" s="212">
        <f t="shared" si="1"/>
        <v>0</v>
      </c>
      <c r="G24" s="972"/>
      <c r="H24" s="1103"/>
      <c r="I24" s="1109"/>
      <c r="J24" s="1109"/>
      <c r="K24" s="1109"/>
      <c r="L24" s="1109"/>
      <c r="M24" s="1109"/>
      <c r="N24" s="1109"/>
      <c r="O24" s="1109"/>
      <c r="P24" s="1109"/>
      <c r="Q24" s="1109"/>
    </row>
    <row r="25" spans="1:17" s="213" customFormat="1" ht="16.5" customHeight="1" x14ac:dyDescent="0.2">
      <c r="A25" s="199" t="s">
        <v>57</v>
      </c>
      <c r="B25" s="739" t="s">
        <v>125</v>
      </c>
      <c r="C25" s="207" t="s">
        <v>126</v>
      </c>
      <c r="D25" s="208"/>
      <c r="E25" s="208"/>
      <c r="F25" s="212">
        <f t="shared" si="1"/>
        <v>0</v>
      </c>
      <c r="G25" s="972"/>
      <c r="H25" s="1103"/>
      <c r="I25" s="1109"/>
      <c r="J25" s="1109"/>
      <c r="K25" s="1109"/>
      <c r="L25" s="1109"/>
      <c r="M25" s="1109"/>
      <c r="N25" s="1109"/>
      <c r="O25" s="1109"/>
      <c r="P25" s="1109"/>
      <c r="Q25" s="1109"/>
    </row>
    <row r="26" spans="1:17" s="213" customFormat="1" ht="16.5" customHeight="1" x14ac:dyDescent="0.2">
      <c r="A26" s="199" t="s">
        <v>59</v>
      </c>
      <c r="B26" s="736" t="s">
        <v>434</v>
      </c>
      <c r="C26" s="207" t="s">
        <v>129</v>
      </c>
      <c r="D26" s="208"/>
      <c r="E26" s="208"/>
      <c r="F26" s="212">
        <f t="shared" si="1"/>
        <v>0</v>
      </c>
      <c r="G26" s="972"/>
      <c r="H26" s="1103"/>
      <c r="I26" s="1109"/>
      <c r="J26" s="1109"/>
      <c r="K26" s="1109"/>
      <c r="L26" s="1109"/>
      <c r="M26" s="1109"/>
      <c r="N26" s="1109"/>
      <c r="O26" s="1109"/>
      <c r="P26" s="1109"/>
      <c r="Q26" s="1109"/>
    </row>
    <row r="27" spans="1:17" s="213" customFormat="1" ht="16.5" customHeight="1" x14ac:dyDescent="0.2">
      <c r="A27" s="199" t="s">
        <v>61</v>
      </c>
      <c r="B27" s="736" t="s">
        <v>435</v>
      </c>
      <c r="C27" s="207" t="s">
        <v>132</v>
      </c>
      <c r="D27" s="208"/>
      <c r="E27" s="208"/>
      <c r="F27" s="212">
        <f t="shared" si="1"/>
        <v>0</v>
      </c>
      <c r="G27" s="972"/>
      <c r="H27" s="1103"/>
      <c r="I27" s="1109"/>
      <c r="J27" s="1109"/>
      <c r="K27" s="1109"/>
      <c r="L27" s="1109"/>
      <c r="M27" s="1109"/>
      <c r="N27" s="1109"/>
      <c r="O27" s="1109"/>
      <c r="P27" s="1109"/>
      <c r="Q27" s="1109"/>
    </row>
    <row r="28" spans="1:17" s="213" customFormat="1" ht="16.5" customHeight="1" x14ac:dyDescent="0.2">
      <c r="A28" s="566" t="s">
        <v>63</v>
      </c>
      <c r="B28" s="740" t="s">
        <v>134</v>
      </c>
      <c r="C28" s="580" t="s">
        <v>135</v>
      </c>
      <c r="D28" s="102"/>
      <c r="E28" s="102">
        <v>1323</v>
      </c>
      <c r="F28" s="1053">
        <v>1323</v>
      </c>
      <c r="G28" s="972"/>
      <c r="H28" s="1113"/>
      <c r="I28" s="1109"/>
      <c r="J28" s="1109"/>
      <c r="K28" s="1109"/>
      <c r="L28" s="1109"/>
      <c r="M28" s="1109"/>
      <c r="N28" s="1109"/>
      <c r="O28" s="1109"/>
      <c r="P28" s="1109"/>
      <c r="Q28" s="1109"/>
    </row>
    <row r="29" spans="1:17" s="213" customFormat="1" ht="21.75" customHeight="1" x14ac:dyDescent="0.2">
      <c r="A29" s="217" t="s">
        <v>65</v>
      </c>
      <c r="B29" s="741" t="s">
        <v>436</v>
      </c>
      <c r="C29" s="581" t="s">
        <v>138</v>
      </c>
      <c r="D29" s="220">
        <f>SUM(D16+D17+D18+D21+D22+D23+D24+D25+D26+D27+D28)</f>
        <v>0</v>
      </c>
      <c r="E29" s="220">
        <f>SUM(E16+E17+E18+E21+E22+E23+E24+E25+E26+E27+E28)</f>
        <v>1323</v>
      </c>
      <c r="F29" s="220">
        <f>SUM(F16+F17+F18+F21+F22+F23+F24+F25+F26+F27+F28)</f>
        <v>1323</v>
      </c>
      <c r="G29" s="972"/>
      <c r="H29" s="1114"/>
      <c r="I29" s="1109"/>
      <c r="J29" s="1109"/>
      <c r="K29" s="1109"/>
      <c r="L29" s="1109"/>
      <c r="M29" s="1109"/>
      <c r="N29" s="1109"/>
      <c r="O29" s="1109"/>
      <c r="P29" s="1109"/>
      <c r="Q29" s="1109"/>
    </row>
    <row r="30" spans="1:17" s="216" customFormat="1" ht="21.75" customHeight="1" x14ac:dyDescent="0.2">
      <c r="A30" s="217" t="s">
        <v>67</v>
      </c>
      <c r="B30" s="741" t="s">
        <v>400</v>
      </c>
      <c r="C30" s="581" t="s">
        <v>156</v>
      </c>
      <c r="D30" s="220"/>
      <c r="E30" s="220"/>
      <c r="F30" s="220">
        <f>SUM(D30:E30)</f>
        <v>0</v>
      </c>
      <c r="G30" s="972"/>
      <c r="H30" s="1114"/>
      <c r="I30" s="1115"/>
      <c r="J30" s="1115"/>
      <c r="K30" s="1115"/>
      <c r="L30" s="1115"/>
      <c r="M30" s="1115"/>
      <c r="N30" s="1115"/>
      <c r="O30" s="1115"/>
      <c r="P30" s="1115"/>
      <c r="Q30" s="1115"/>
    </row>
    <row r="31" spans="1:17" s="213" customFormat="1" ht="21.75" customHeight="1" x14ac:dyDescent="0.2">
      <c r="A31" s="217" t="s">
        <v>69</v>
      </c>
      <c r="B31" s="741" t="s">
        <v>372</v>
      </c>
      <c r="C31" s="581" t="s">
        <v>165</v>
      </c>
      <c r="D31" s="586"/>
      <c r="E31" s="586"/>
      <c r="F31" s="586">
        <f>SUM(D31:E31)</f>
        <v>0</v>
      </c>
      <c r="G31" s="972"/>
      <c r="H31" s="1118"/>
      <c r="I31" s="1109"/>
      <c r="J31" s="1109"/>
      <c r="K31" s="1109"/>
      <c r="L31" s="1109"/>
      <c r="M31" s="1109"/>
      <c r="N31" s="1109"/>
      <c r="O31" s="1109"/>
      <c r="P31" s="1109"/>
      <c r="Q31" s="1109"/>
    </row>
    <row r="32" spans="1:17" s="213" customFormat="1" ht="21.75" customHeight="1" x14ac:dyDescent="0.2">
      <c r="A32" s="582" t="s">
        <v>72</v>
      </c>
      <c r="B32" s="742" t="s">
        <v>401</v>
      </c>
      <c r="C32" s="584" t="s">
        <v>174</v>
      </c>
      <c r="D32" s="585"/>
      <c r="E32" s="585"/>
      <c r="F32" s="585">
        <f>SUM(D32:E32)</f>
        <v>0</v>
      </c>
      <c r="G32" s="972"/>
      <c r="H32" s="1118"/>
      <c r="I32" s="1109"/>
      <c r="J32" s="1109"/>
      <c r="K32" s="1109"/>
      <c r="L32" s="1109"/>
      <c r="M32" s="1109"/>
      <c r="N32" s="1109"/>
      <c r="O32" s="1109"/>
      <c r="P32" s="1109"/>
      <c r="Q32" s="1109"/>
    </row>
    <row r="33" spans="1:17" s="213" customFormat="1" ht="21.75" customHeight="1" x14ac:dyDescent="0.2">
      <c r="A33" s="217" t="s">
        <v>75</v>
      </c>
      <c r="B33" s="741" t="s">
        <v>437</v>
      </c>
      <c r="C33" s="219"/>
      <c r="D33" s="220">
        <f>D10+D15+D29+D30+D31+D32</f>
        <v>0</v>
      </c>
      <c r="E33" s="220">
        <f>E10+E15+E29+E30+E31+E32</f>
        <v>1323</v>
      </c>
      <c r="F33" s="220">
        <f>F10+F15+F29+F30+F31+F32</f>
        <v>1323</v>
      </c>
      <c r="G33" s="972"/>
      <c r="H33" s="1114"/>
      <c r="I33" s="1109"/>
      <c r="J33" s="1109"/>
      <c r="K33" s="1109"/>
      <c r="L33" s="1109"/>
      <c r="M33" s="1109"/>
      <c r="N33" s="1109"/>
      <c r="O33" s="1109"/>
      <c r="P33" s="1109"/>
      <c r="Q33" s="1109"/>
    </row>
    <row r="34" spans="1:17" s="209" customFormat="1" ht="21.75" customHeight="1" x14ac:dyDescent="0.2">
      <c r="A34" s="199" t="s">
        <v>78</v>
      </c>
      <c r="B34" s="743" t="s">
        <v>438</v>
      </c>
      <c r="C34" s="222" t="s">
        <v>182</v>
      </c>
      <c r="D34" s="223">
        <f>SUM(D35:D36)</f>
        <v>100000</v>
      </c>
      <c r="E34" s="223">
        <f>SUM(E35:E36)</f>
        <v>101758</v>
      </c>
      <c r="F34" s="223">
        <f>SUM(F35:F36)</f>
        <v>101758</v>
      </c>
      <c r="G34" s="972"/>
      <c r="H34" s="1044"/>
      <c r="I34" s="1104"/>
      <c r="J34" s="1104"/>
      <c r="K34" s="1104"/>
      <c r="L34" s="1104"/>
      <c r="M34" s="1104"/>
      <c r="N34" s="1104"/>
      <c r="O34" s="1104"/>
      <c r="P34" s="1104"/>
      <c r="Q34" s="1104"/>
    </row>
    <row r="35" spans="1:17" s="209" customFormat="1" ht="21.75" customHeight="1" x14ac:dyDescent="0.2">
      <c r="A35" s="199" t="s">
        <v>80</v>
      </c>
      <c r="B35" s="744" t="s">
        <v>184</v>
      </c>
      <c r="C35" s="222" t="s">
        <v>185</v>
      </c>
      <c r="D35" s="223">
        <v>100000</v>
      </c>
      <c r="E35" s="223">
        <v>101758</v>
      </c>
      <c r="F35" s="223">
        <v>101758</v>
      </c>
      <c r="G35" s="972"/>
      <c r="H35" s="1044"/>
      <c r="I35" s="1104"/>
      <c r="J35" s="1104"/>
      <c r="K35" s="1104"/>
      <c r="L35" s="1104"/>
      <c r="M35" s="1104"/>
      <c r="N35" s="1104"/>
      <c r="O35" s="1104"/>
      <c r="P35" s="1104"/>
      <c r="Q35" s="1104"/>
    </row>
    <row r="36" spans="1:17" s="209" customFormat="1" ht="21.75" customHeight="1" x14ac:dyDescent="0.2">
      <c r="A36" s="199" t="s">
        <v>82</v>
      </c>
      <c r="B36" s="744" t="s">
        <v>187</v>
      </c>
      <c r="C36" s="222" t="s">
        <v>188</v>
      </c>
      <c r="D36" s="223"/>
      <c r="E36" s="223"/>
      <c r="F36" s="223">
        <f>SUM(D36:E36)</f>
        <v>0</v>
      </c>
      <c r="G36" s="972"/>
      <c r="H36" s="1044"/>
      <c r="I36" s="1104"/>
      <c r="J36" s="1104"/>
      <c r="K36" s="1104"/>
      <c r="L36" s="1104"/>
      <c r="M36" s="1104"/>
      <c r="N36" s="1104"/>
      <c r="O36" s="1104"/>
      <c r="P36" s="1104"/>
      <c r="Q36" s="1104"/>
    </row>
    <row r="37" spans="1:17" s="209" customFormat="1" ht="21.75" customHeight="1" x14ac:dyDescent="0.2">
      <c r="A37" s="199" t="s">
        <v>84</v>
      </c>
      <c r="B37" s="743" t="s">
        <v>439</v>
      </c>
      <c r="C37" s="224" t="s">
        <v>440</v>
      </c>
      <c r="D37" s="223">
        <f>SUM(D38:D39)</f>
        <v>66253068</v>
      </c>
      <c r="E37" s="223">
        <f t="shared" ref="E37:F37" si="2">SUM(E38:E39)</f>
        <v>68164768</v>
      </c>
      <c r="F37" s="223">
        <f t="shared" si="2"/>
        <v>44654669</v>
      </c>
      <c r="G37" s="972"/>
      <c r="H37" s="1044"/>
      <c r="I37" s="1104"/>
      <c r="J37" s="1104"/>
      <c r="K37" s="1104"/>
      <c r="L37" s="1104"/>
      <c r="M37" s="1104"/>
      <c r="N37" s="1104"/>
      <c r="O37" s="1104"/>
      <c r="P37" s="1104"/>
      <c r="Q37" s="1104"/>
    </row>
    <row r="38" spans="1:17" s="209" customFormat="1" ht="21.75" customHeight="1" x14ac:dyDescent="0.2">
      <c r="A38" s="199"/>
      <c r="B38" s="745" t="s">
        <v>515</v>
      </c>
      <c r="C38" s="379" t="s">
        <v>440</v>
      </c>
      <c r="D38" s="380">
        <v>53343750</v>
      </c>
      <c r="E38" s="380">
        <v>55255450</v>
      </c>
      <c r="F38" s="380">
        <v>44654669</v>
      </c>
      <c r="G38" s="972"/>
      <c r="H38" s="1126"/>
      <c r="I38" s="1104"/>
      <c r="J38" s="1101"/>
      <c r="K38" s="1104"/>
      <c r="L38" s="1104"/>
      <c r="M38" s="1104"/>
      <c r="N38" s="1104"/>
      <c r="O38" s="1104"/>
      <c r="P38" s="1104"/>
      <c r="Q38" s="1104"/>
    </row>
    <row r="39" spans="1:17" s="209" customFormat="1" ht="21.75" customHeight="1" x14ac:dyDescent="0.2">
      <c r="A39" s="566"/>
      <c r="B39" s="746" t="s">
        <v>516</v>
      </c>
      <c r="C39" s="588" t="s">
        <v>440</v>
      </c>
      <c r="D39" s="731">
        <v>12909318</v>
      </c>
      <c r="E39" s="731">
        <v>12909318</v>
      </c>
      <c r="F39" s="731"/>
      <c r="G39" s="972"/>
      <c r="H39" s="1126"/>
      <c r="I39" s="1104"/>
      <c r="J39" s="1104"/>
      <c r="K39" s="1104"/>
      <c r="L39" s="1104"/>
      <c r="M39" s="1104"/>
      <c r="N39" s="1104"/>
      <c r="O39" s="1104"/>
      <c r="P39" s="1104"/>
      <c r="Q39" s="1104"/>
    </row>
    <row r="40" spans="1:17" s="209" customFormat="1" ht="21.75" customHeight="1" x14ac:dyDescent="0.2">
      <c r="A40" s="589" t="s">
        <v>87</v>
      </c>
      <c r="B40" s="741" t="s">
        <v>441</v>
      </c>
      <c r="C40" s="225" t="s">
        <v>442</v>
      </c>
      <c r="D40" s="226">
        <f>SUM(D34+D37)</f>
        <v>66353068</v>
      </c>
      <c r="E40" s="226">
        <f>SUM(E34+E37)</f>
        <v>68266526</v>
      </c>
      <c r="F40" s="226">
        <f>SUM(F34+F37)</f>
        <v>44756427</v>
      </c>
      <c r="G40" s="972"/>
      <c r="H40" s="1033"/>
      <c r="I40" s="1104"/>
      <c r="J40" s="1104"/>
      <c r="K40" s="1104"/>
      <c r="L40" s="1104"/>
      <c r="M40" s="1104"/>
      <c r="N40" s="1104"/>
      <c r="O40" s="1104"/>
      <c r="P40" s="1104"/>
      <c r="Q40" s="1104"/>
    </row>
    <row r="41" spans="1:17" s="209" customFormat="1" ht="21.75" customHeight="1" x14ac:dyDescent="0.2">
      <c r="A41" s="217" t="s">
        <v>91</v>
      </c>
      <c r="B41" s="741" t="s">
        <v>518</v>
      </c>
      <c r="C41" s="225" t="s">
        <v>191</v>
      </c>
      <c r="D41" s="226">
        <f>D40</f>
        <v>66353068</v>
      </c>
      <c r="E41" s="226">
        <f t="shared" ref="E41:F41" si="3">E40</f>
        <v>68266526</v>
      </c>
      <c r="F41" s="226">
        <f t="shared" si="3"/>
        <v>44756427</v>
      </c>
      <c r="G41" s="972"/>
      <c r="H41" s="1033"/>
      <c r="I41" s="1104"/>
      <c r="J41" s="1104"/>
      <c r="K41" s="1104"/>
      <c r="L41" s="1104"/>
      <c r="M41" s="1104"/>
      <c r="N41" s="1104"/>
      <c r="O41" s="1104"/>
      <c r="P41" s="1104"/>
      <c r="Q41" s="1104"/>
    </row>
    <row r="42" spans="1:17" s="209" customFormat="1" ht="21.75" customHeight="1" x14ac:dyDescent="0.2">
      <c r="A42" s="217" t="s">
        <v>94</v>
      </c>
      <c r="B42" s="741" t="s">
        <v>444</v>
      </c>
      <c r="C42" s="227"/>
      <c r="D42" s="226">
        <f>D33+D41</f>
        <v>66353068</v>
      </c>
      <c r="E42" s="226">
        <f>E33+E41</f>
        <v>68267849</v>
      </c>
      <c r="F42" s="226">
        <f>F33+F41</f>
        <v>44757750</v>
      </c>
      <c r="G42" s="972"/>
      <c r="H42" s="1033"/>
      <c r="I42" s="1104"/>
      <c r="J42" s="1104"/>
      <c r="K42" s="1104"/>
      <c r="L42" s="1104"/>
      <c r="M42" s="1104"/>
      <c r="N42" s="1104"/>
      <c r="O42" s="1104"/>
      <c r="P42" s="1104"/>
      <c r="Q42" s="1104"/>
    </row>
    <row r="43" spans="1:17" s="209" customFormat="1" ht="15" customHeight="1" x14ac:dyDescent="0.2">
      <c r="A43" s="228"/>
      <c r="B43" s="229"/>
      <c r="C43" s="230"/>
      <c r="D43" s="231"/>
      <c r="E43" s="231"/>
      <c r="F43" s="231"/>
      <c r="G43" s="972"/>
      <c r="H43" s="1131"/>
      <c r="I43" s="1104"/>
      <c r="J43" s="1104"/>
      <c r="K43" s="1104"/>
      <c r="L43" s="1104"/>
      <c r="M43" s="1104"/>
      <c r="N43" s="1104"/>
      <c r="O43" s="1104"/>
      <c r="P43" s="1104"/>
      <c r="Q43" s="1104"/>
    </row>
    <row r="44" spans="1:17" s="209" customFormat="1" ht="15" customHeight="1" x14ac:dyDescent="0.2">
      <c r="A44" s="1218" t="s">
        <v>445</v>
      </c>
      <c r="B44" s="1218"/>
      <c r="C44" s="1218"/>
      <c r="D44" s="1218"/>
      <c r="E44" s="1218"/>
      <c r="F44" s="232"/>
      <c r="G44" s="972"/>
      <c r="H44" s="1131"/>
      <c r="I44" s="1104"/>
      <c r="J44" s="1104"/>
      <c r="K44" s="1104"/>
      <c r="L44" s="1104"/>
      <c r="M44" s="1104"/>
      <c r="N44" s="1104"/>
      <c r="O44" s="1104"/>
      <c r="P44" s="1104"/>
      <c r="Q44" s="1104"/>
    </row>
    <row r="45" spans="1:17" s="209" customFormat="1" ht="38.25" customHeight="1" x14ac:dyDescent="0.2">
      <c r="A45" s="192" t="s">
        <v>362</v>
      </c>
      <c r="B45" s="192" t="s">
        <v>259</v>
      </c>
      <c r="C45" s="233" t="s">
        <v>408</v>
      </c>
      <c r="D45" s="192" t="s">
        <v>487</v>
      </c>
      <c r="E45" s="192" t="s">
        <v>722</v>
      </c>
      <c r="F45" s="192" t="s">
        <v>723</v>
      </c>
      <c r="G45" s="972"/>
      <c r="H45" s="1131"/>
      <c r="I45" s="1104"/>
      <c r="J45" s="1104"/>
      <c r="K45" s="1104"/>
      <c r="L45" s="1104"/>
      <c r="M45" s="1104"/>
      <c r="N45" s="1104"/>
      <c r="O45" s="1104"/>
      <c r="P45" s="1104"/>
      <c r="Q45" s="1104"/>
    </row>
    <row r="46" spans="1:17" s="209" customFormat="1" ht="15" customHeight="1" x14ac:dyDescent="0.2">
      <c r="A46" s="234" t="s">
        <v>5</v>
      </c>
      <c r="B46" s="234" t="s">
        <v>6</v>
      </c>
      <c r="C46" s="234"/>
      <c r="D46" s="234" t="s">
        <v>8</v>
      </c>
      <c r="E46" s="234" t="s">
        <v>260</v>
      </c>
      <c r="F46" s="234" t="s">
        <v>409</v>
      </c>
      <c r="G46" s="972"/>
      <c r="H46" s="1131"/>
      <c r="I46" s="1104"/>
      <c r="J46" s="1104"/>
      <c r="K46" s="1104"/>
      <c r="L46" s="1104"/>
      <c r="M46" s="1104"/>
      <c r="N46" s="1104"/>
      <c r="O46" s="1104"/>
      <c r="P46" s="1104"/>
      <c r="Q46" s="1104"/>
    </row>
    <row r="47" spans="1:17" s="209" customFormat="1" ht="24.75" customHeight="1" x14ac:dyDescent="0.2">
      <c r="A47" s="747" t="s">
        <v>9</v>
      </c>
      <c r="B47" s="748" t="s">
        <v>196</v>
      </c>
      <c r="C47" s="749" t="s">
        <v>197</v>
      </c>
      <c r="D47" s="750">
        <v>50820716</v>
      </c>
      <c r="E47" s="750">
        <v>52420466</v>
      </c>
      <c r="F47" s="750">
        <v>36509064</v>
      </c>
      <c r="G47" s="972"/>
      <c r="H47" s="1127"/>
      <c r="I47" s="1104"/>
      <c r="J47" s="1101"/>
      <c r="K47" s="1104"/>
      <c r="L47" s="1104"/>
      <c r="M47" s="1104"/>
      <c r="N47" s="1104"/>
      <c r="O47" s="1104"/>
      <c r="P47" s="1104"/>
      <c r="Q47" s="1104"/>
    </row>
    <row r="48" spans="1:17" s="209" customFormat="1" ht="24.75" customHeight="1" x14ac:dyDescent="0.2">
      <c r="A48" s="751" t="s">
        <v>12</v>
      </c>
      <c r="B48" s="752" t="s">
        <v>198</v>
      </c>
      <c r="C48" s="753" t="s">
        <v>199</v>
      </c>
      <c r="D48" s="754">
        <v>9945140</v>
      </c>
      <c r="E48" s="754">
        <v>10257090</v>
      </c>
      <c r="F48" s="750">
        <v>6924845</v>
      </c>
      <c r="G48" s="972"/>
      <c r="H48" s="1127"/>
      <c r="I48" s="1104"/>
      <c r="J48" s="1101"/>
      <c r="K48" s="1104"/>
      <c r="L48" s="1104"/>
      <c r="M48" s="1104"/>
      <c r="N48" s="1104"/>
      <c r="O48" s="1104"/>
      <c r="P48" s="1104"/>
      <c r="Q48" s="1104"/>
    </row>
    <row r="49" spans="1:17" s="209" customFormat="1" ht="24.75" customHeight="1" x14ac:dyDescent="0.2">
      <c r="A49" s="751" t="s">
        <v>15</v>
      </c>
      <c r="B49" s="752" t="s">
        <v>200</v>
      </c>
      <c r="C49" s="753" t="s">
        <v>201</v>
      </c>
      <c r="D49" s="754">
        <v>5087212</v>
      </c>
      <c r="E49" s="754">
        <v>5090293</v>
      </c>
      <c r="F49" s="750">
        <v>823987</v>
      </c>
      <c r="G49" s="972"/>
      <c r="H49" s="1127"/>
      <c r="I49" s="1104"/>
      <c r="J49" s="1104"/>
      <c r="K49" s="1104"/>
      <c r="L49" s="1104"/>
      <c r="M49" s="1104"/>
      <c r="N49" s="1104"/>
      <c r="O49" s="1104"/>
      <c r="P49" s="1104"/>
      <c r="Q49" s="1104"/>
    </row>
    <row r="50" spans="1:17" s="209" customFormat="1" ht="24.75" customHeight="1" x14ac:dyDescent="0.2">
      <c r="A50" s="751" t="s">
        <v>18</v>
      </c>
      <c r="B50" s="752" t="s">
        <v>202</v>
      </c>
      <c r="C50" s="753" t="s">
        <v>203</v>
      </c>
      <c r="D50" s="754"/>
      <c r="E50" s="754"/>
      <c r="F50" s="750">
        <f>SUM(D50:E50)</f>
        <v>0</v>
      </c>
      <c r="G50" s="972"/>
      <c r="H50" s="1127"/>
      <c r="I50" s="1104"/>
      <c r="J50" s="1104"/>
      <c r="K50" s="1104"/>
      <c r="L50" s="1104"/>
      <c r="M50" s="1104"/>
      <c r="N50" s="1104"/>
      <c r="O50" s="1104"/>
      <c r="P50" s="1104"/>
      <c r="Q50" s="1104"/>
    </row>
    <row r="51" spans="1:17" s="209" customFormat="1" ht="24.75" customHeight="1" x14ac:dyDescent="0.2">
      <c r="A51" s="751" t="s">
        <v>21</v>
      </c>
      <c r="B51" s="752" t="s">
        <v>204</v>
      </c>
      <c r="C51" s="753" t="s">
        <v>205</v>
      </c>
      <c r="D51" s="754"/>
      <c r="E51" s="754"/>
      <c r="F51" s="750">
        <f>SUM(D51:E51)</f>
        <v>0</v>
      </c>
      <c r="G51" s="972"/>
      <c r="H51" s="1127"/>
      <c r="I51" s="1104"/>
      <c r="J51" s="1104"/>
      <c r="K51" s="1104"/>
      <c r="L51" s="1104"/>
      <c r="M51" s="1104"/>
      <c r="N51" s="1104"/>
      <c r="O51" s="1104"/>
      <c r="P51" s="1104"/>
      <c r="Q51" s="1104"/>
    </row>
    <row r="52" spans="1:17" s="195" customFormat="1" ht="24.75" customHeight="1" x14ac:dyDescent="0.2">
      <c r="A52" s="755" t="s">
        <v>24</v>
      </c>
      <c r="B52" s="756" t="s">
        <v>446</v>
      </c>
      <c r="C52" s="757" t="s">
        <v>222</v>
      </c>
      <c r="D52" s="758">
        <f>SUM(D47:D51)</f>
        <v>65853068</v>
      </c>
      <c r="E52" s="758">
        <f>SUM(E47:E51)</f>
        <v>67767849</v>
      </c>
      <c r="F52" s="758">
        <f>SUM(F47:F51)</f>
        <v>44257896</v>
      </c>
      <c r="G52" s="972"/>
      <c r="H52" s="1128"/>
      <c r="I52" s="1097"/>
      <c r="J52" s="1097"/>
      <c r="K52" s="1097"/>
      <c r="L52" s="1097"/>
      <c r="M52" s="1097"/>
      <c r="N52" s="1097"/>
      <c r="O52" s="1097"/>
      <c r="P52" s="1097"/>
      <c r="Q52" s="1097"/>
    </row>
    <row r="53" spans="1:17" s="247" customFormat="1" ht="24.75" customHeight="1" x14ac:dyDescent="0.2">
      <c r="A53" s="751" t="s">
        <v>27</v>
      </c>
      <c r="B53" s="752" t="s">
        <v>447</v>
      </c>
      <c r="C53" s="753" t="s">
        <v>224</v>
      </c>
      <c r="D53" s="754">
        <v>500000</v>
      </c>
      <c r="E53" s="754">
        <v>500000</v>
      </c>
      <c r="F53" s="754">
        <v>252095</v>
      </c>
      <c r="G53" s="972"/>
      <c r="H53" s="1127"/>
      <c r="I53" s="1121"/>
      <c r="J53" s="1121"/>
      <c r="K53" s="1121"/>
      <c r="L53" s="1121"/>
      <c r="M53" s="1121"/>
      <c r="N53" s="1121"/>
      <c r="O53" s="1121"/>
      <c r="P53" s="1121"/>
      <c r="Q53" s="1121"/>
    </row>
    <row r="54" spans="1:17" ht="24.75" customHeight="1" x14ac:dyDescent="0.2">
      <c r="A54" s="751" t="s">
        <v>30</v>
      </c>
      <c r="B54" s="752" t="s">
        <v>225</v>
      </c>
      <c r="C54" s="753" t="s">
        <v>226</v>
      </c>
      <c r="D54" s="754"/>
      <c r="E54" s="754"/>
      <c r="F54" s="754"/>
      <c r="G54" s="972"/>
      <c r="H54" s="1127"/>
    </row>
    <row r="55" spans="1:17" ht="24.75" customHeight="1" x14ac:dyDescent="0.2">
      <c r="A55" s="751" t="s">
        <v>33</v>
      </c>
      <c r="B55" s="752" t="s">
        <v>448</v>
      </c>
      <c r="C55" s="753" t="s">
        <v>228</v>
      </c>
      <c r="D55" s="754"/>
      <c r="E55" s="754"/>
      <c r="F55" s="754">
        <f>SUM(D55:E55)</f>
        <v>0</v>
      </c>
      <c r="G55" s="972"/>
      <c r="H55" s="1127"/>
    </row>
    <row r="56" spans="1:17" ht="24.75" customHeight="1" x14ac:dyDescent="0.2">
      <c r="A56" s="759" t="s">
        <v>36</v>
      </c>
      <c r="B56" s="760" t="s">
        <v>449</v>
      </c>
      <c r="C56" s="761" t="s">
        <v>240</v>
      </c>
      <c r="D56" s="762">
        <f>SUM(D53:D55)</f>
        <v>500000</v>
      </c>
      <c r="E56" s="762">
        <f>SUM(E53:E55)</f>
        <v>500000</v>
      </c>
      <c r="F56" s="758">
        <f>SUM(F53:F55)</f>
        <v>252095</v>
      </c>
      <c r="G56" s="972"/>
      <c r="H56" s="1128"/>
    </row>
    <row r="57" spans="1:17" ht="24.75" customHeight="1" x14ac:dyDescent="0.2">
      <c r="A57" s="763" t="s">
        <v>37</v>
      </c>
      <c r="B57" s="764" t="s">
        <v>450</v>
      </c>
      <c r="C57" s="765" t="s">
        <v>451</v>
      </c>
      <c r="D57" s="766">
        <f>D52+D56</f>
        <v>66353068</v>
      </c>
      <c r="E57" s="766">
        <f>E52+E56</f>
        <v>68267849</v>
      </c>
      <c r="F57" s="766">
        <f>F52+F56</f>
        <v>44509991</v>
      </c>
      <c r="G57" s="972"/>
      <c r="H57" s="1129"/>
    </row>
    <row r="58" spans="1:17" ht="24.75" customHeight="1" x14ac:dyDescent="0.2">
      <c r="A58" s="749" t="s">
        <v>38</v>
      </c>
      <c r="B58" s="767" t="s">
        <v>452</v>
      </c>
      <c r="C58" s="768" t="s">
        <v>453</v>
      </c>
      <c r="D58" s="769"/>
      <c r="E58" s="769"/>
      <c r="F58" s="769">
        <f>SUM(D58:E58)</f>
        <v>0</v>
      </c>
      <c r="G58" s="972"/>
      <c r="H58" s="1129"/>
    </row>
    <row r="59" spans="1:17" ht="24.75" customHeight="1" x14ac:dyDescent="0.2">
      <c r="A59" s="765" t="s">
        <v>42</v>
      </c>
      <c r="B59" s="764" t="s">
        <v>517</v>
      </c>
      <c r="C59" s="765" t="s">
        <v>252</v>
      </c>
      <c r="D59" s="766">
        <f>SUM(D58:D58)</f>
        <v>0</v>
      </c>
      <c r="E59" s="766">
        <f>SUM(E58:E58)</f>
        <v>0</v>
      </c>
      <c r="F59" s="766">
        <f>SUM(F58:F58)</f>
        <v>0</v>
      </c>
      <c r="G59" s="972"/>
      <c r="H59" s="1129"/>
    </row>
    <row r="60" spans="1:17" ht="24.75" customHeight="1" x14ac:dyDescent="0.2">
      <c r="A60" s="770" t="s">
        <v>44</v>
      </c>
      <c r="B60" s="771" t="s">
        <v>454</v>
      </c>
      <c r="C60" s="765" t="s">
        <v>254</v>
      </c>
      <c r="D60" s="772">
        <f>SUM(D57+D59)</f>
        <v>66353068</v>
      </c>
      <c r="E60" s="772">
        <f>SUM(E57+E59)</f>
        <v>68267849</v>
      </c>
      <c r="F60" s="772">
        <f>SUM(F57+F59)</f>
        <v>44509991</v>
      </c>
      <c r="G60" s="972"/>
      <c r="H60" s="1129"/>
      <c r="J60" s="1130"/>
    </row>
    <row r="61" spans="1:17" ht="12" customHeight="1" x14ac:dyDescent="0.2">
      <c r="A61" s="257"/>
      <c r="B61" s="258"/>
      <c r="C61" s="259"/>
      <c r="D61" s="259"/>
      <c r="E61" s="259"/>
      <c r="F61" s="259"/>
      <c r="G61" s="973"/>
    </row>
    <row r="62" spans="1:17" ht="12" customHeight="1" x14ac:dyDescent="0.2">
      <c r="A62" s="257"/>
      <c r="B62" s="258"/>
      <c r="C62" s="259"/>
      <c r="D62" s="259"/>
      <c r="E62" s="259"/>
      <c r="F62" s="259"/>
      <c r="G62" s="973"/>
    </row>
    <row r="63" spans="1:17" x14ac:dyDescent="0.2">
      <c r="A63" s="260"/>
      <c r="B63" s="261"/>
      <c r="C63" s="261"/>
    </row>
    <row r="64" spans="1:17" x14ac:dyDescent="0.2">
      <c r="A64" s="260"/>
      <c r="B64" s="261"/>
      <c r="C64" s="261"/>
    </row>
    <row r="65" spans="1:3" x14ac:dyDescent="0.2">
      <c r="A65" s="260"/>
      <c r="B65" s="261"/>
      <c r="C65" s="261"/>
    </row>
  </sheetData>
  <mergeCells count="3">
    <mergeCell ref="A1:F1"/>
    <mergeCell ref="A5:F5"/>
    <mergeCell ref="A44:E4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R14" sqref="R14"/>
    </sheetView>
  </sheetViews>
  <sheetFormatPr defaultRowHeight="15.75" x14ac:dyDescent="0.25"/>
  <cols>
    <col min="1" max="1" width="5.5" style="266" customWidth="1"/>
    <col min="2" max="2" width="28.83203125" style="265" customWidth="1"/>
    <col min="3" max="14" width="11.33203125" style="265" customWidth="1"/>
    <col min="15" max="15" width="11.33203125" style="266" customWidth="1"/>
    <col min="16" max="17" width="9.33203125" style="265"/>
    <col min="18" max="18" width="13.33203125" style="265" bestFit="1" customWidth="1"/>
    <col min="19" max="256" width="9.33203125" style="265"/>
    <col min="257" max="257" width="5.5" style="265" customWidth="1"/>
    <col min="258" max="258" width="28.83203125" style="265" customWidth="1"/>
    <col min="259" max="271" width="11.33203125" style="265" customWidth="1"/>
    <col min="272" max="512" width="9.33203125" style="265"/>
    <col min="513" max="513" width="5.5" style="265" customWidth="1"/>
    <col min="514" max="514" width="28.83203125" style="265" customWidth="1"/>
    <col min="515" max="527" width="11.33203125" style="265" customWidth="1"/>
    <col min="528" max="768" width="9.33203125" style="265"/>
    <col min="769" max="769" width="5.5" style="265" customWidth="1"/>
    <col min="770" max="770" width="28.83203125" style="265" customWidth="1"/>
    <col min="771" max="783" width="11.33203125" style="265" customWidth="1"/>
    <col min="784" max="1024" width="9.33203125" style="265"/>
    <col min="1025" max="1025" width="5.5" style="265" customWidth="1"/>
    <col min="1026" max="1026" width="28.83203125" style="265" customWidth="1"/>
    <col min="1027" max="1039" width="11.33203125" style="265" customWidth="1"/>
    <col min="1040" max="1280" width="9.33203125" style="265"/>
    <col min="1281" max="1281" width="5.5" style="265" customWidth="1"/>
    <col min="1282" max="1282" width="28.83203125" style="265" customWidth="1"/>
    <col min="1283" max="1295" width="11.33203125" style="265" customWidth="1"/>
    <col min="1296" max="1536" width="9.33203125" style="265"/>
    <col min="1537" max="1537" width="5.5" style="265" customWidth="1"/>
    <col min="1538" max="1538" width="28.83203125" style="265" customWidth="1"/>
    <col min="1539" max="1551" width="11.33203125" style="265" customWidth="1"/>
    <col min="1552" max="1792" width="9.33203125" style="265"/>
    <col min="1793" max="1793" width="5.5" style="265" customWidth="1"/>
    <col min="1794" max="1794" width="28.83203125" style="265" customWidth="1"/>
    <col min="1795" max="1807" width="11.33203125" style="265" customWidth="1"/>
    <col min="1808" max="2048" width="9.33203125" style="265"/>
    <col min="2049" max="2049" width="5.5" style="265" customWidth="1"/>
    <col min="2050" max="2050" width="28.83203125" style="265" customWidth="1"/>
    <col min="2051" max="2063" width="11.33203125" style="265" customWidth="1"/>
    <col min="2064" max="2304" width="9.33203125" style="265"/>
    <col min="2305" max="2305" width="5.5" style="265" customWidth="1"/>
    <col min="2306" max="2306" width="28.83203125" style="265" customWidth="1"/>
    <col min="2307" max="2319" width="11.33203125" style="265" customWidth="1"/>
    <col min="2320" max="2560" width="9.33203125" style="265"/>
    <col min="2561" max="2561" width="5.5" style="265" customWidth="1"/>
    <col min="2562" max="2562" width="28.83203125" style="265" customWidth="1"/>
    <col min="2563" max="2575" width="11.33203125" style="265" customWidth="1"/>
    <col min="2576" max="2816" width="9.33203125" style="265"/>
    <col min="2817" max="2817" width="5.5" style="265" customWidth="1"/>
    <col min="2818" max="2818" width="28.83203125" style="265" customWidth="1"/>
    <col min="2819" max="2831" width="11.33203125" style="265" customWidth="1"/>
    <col min="2832" max="3072" width="9.33203125" style="265"/>
    <col min="3073" max="3073" width="5.5" style="265" customWidth="1"/>
    <col min="3074" max="3074" width="28.83203125" style="265" customWidth="1"/>
    <col min="3075" max="3087" width="11.33203125" style="265" customWidth="1"/>
    <col min="3088" max="3328" width="9.33203125" style="265"/>
    <col min="3329" max="3329" width="5.5" style="265" customWidth="1"/>
    <col min="3330" max="3330" width="28.83203125" style="265" customWidth="1"/>
    <col min="3331" max="3343" width="11.33203125" style="265" customWidth="1"/>
    <col min="3344" max="3584" width="9.33203125" style="265"/>
    <col min="3585" max="3585" width="5.5" style="265" customWidth="1"/>
    <col min="3586" max="3586" width="28.83203125" style="265" customWidth="1"/>
    <col min="3587" max="3599" width="11.33203125" style="265" customWidth="1"/>
    <col min="3600" max="3840" width="9.33203125" style="265"/>
    <col min="3841" max="3841" width="5.5" style="265" customWidth="1"/>
    <col min="3842" max="3842" width="28.83203125" style="265" customWidth="1"/>
    <col min="3843" max="3855" width="11.33203125" style="265" customWidth="1"/>
    <col min="3856" max="4096" width="9.33203125" style="265"/>
    <col min="4097" max="4097" width="5.5" style="265" customWidth="1"/>
    <col min="4098" max="4098" width="28.83203125" style="265" customWidth="1"/>
    <col min="4099" max="4111" width="11.33203125" style="265" customWidth="1"/>
    <col min="4112" max="4352" width="9.33203125" style="265"/>
    <col min="4353" max="4353" width="5.5" style="265" customWidth="1"/>
    <col min="4354" max="4354" width="28.83203125" style="265" customWidth="1"/>
    <col min="4355" max="4367" width="11.33203125" style="265" customWidth="1"/>
    <col min="4368" max="4608" width="9.33203125" style="265"/>
    <col min="4609" max="4609" width="5.5" style="265" customWidth="1"/>
    <col min="4610" max="4610" width="28.83203125" style="265" customWidth="1"/>
    <col min="4611" max="4623" width="11.33203125" style="265" customWidth="1"/>
    <col min="4624" max="4864" width="9.33203125" style="265"/>
    <col min="4865" max="4865" width="5.5" style="265" customWidth="1"/>
    <col min="4866" max="4866" width="28.83203125" style="265" customWidth="1"/>
    <col min="4867" max="4879" width="11.33203125" style="265" customWidth="1"/>
    <col min="4880" max="5120" width="9.33203125" style="265"/>
    <col min="5121" max="5121" width="5.5" style="265" customWidth="1"/>
    <col min="5122" max="5122" width="28.83203125" style="265" customWidth="1"/>
    <col min="5123" max="5135" width="11.33203125" style="265" customWidth="1"/>
    <col min="5136" max="5376" width="9.33203125" style="265"/>
    <col min="5377" max="5377" width="5.5" style="265" customWidth="1"/>
    <col min="5378" max="5378" width="28.83203125" style="265" customWidth="1"/>
    <col min="5379" max="5391" width="11.33203125" style="265" customWidth="1"/>
    <col min="5392" max="5632" width="9.33203125" style="265"/>
    <col min="5633" max="5633" width="5.5" style="265" customWidth="1"/>
    <col min="5634" max="5634" width="28.83203125" style="265" customWidth="1"/>
    <col min="5635" max="5647" width="11.33203125" style="265" customWidth="1"/>
    <col min="5648" max="5888" width="9.33203125" style="265"/>
    <col min="5889" max="5889" width="5.5" style="265" customWidth="1"/>
    <col min="5890" max="5890" width="28.83203125" style="265" customWidth="1"/>
    <col min="5891" max="5903" width="11.33203125" style="265" customWidth="1"/>
    <col min="5904" max="6144" width="9.33203125" style="265"/>
    <col min="6145" max="6145" width="5.5" style="265" customWidth="1"/>
    <col min="6146" max="6146" width="28.83203125" style="265" customWidth="1"/>
    <col min="6147" max="6159" width="11.33203125" style="265" customWidth="1"/>
    <col min="6160" max="6400" width="9.33203125" style="265"/>
    <col min="6401" max="6401" width="5.5" style="265" customWidth="1"/>
    <col min="6402" max="6402" width="28.83203125" style="265" customWidth="1"/>
    <col min="6403" max="6415" width="11.33203125" style="265" customWidth="1"/>
    <col min="6416" max="6656" width="9.33203125" style="265"/>
    <col min="6657" max="6657" width="5.5" style="265" customWidth="1"/>
    <col min="6658" max="6658" width="28.83203125" style="265" customWidth="1"/>
    <col min="6659" max="6671" width="11.33203125" style="265" customWidth="1"/>
    <col min="6672" max="6912" width="9.33203125" style="265"/>
    <col min="6913" max="6913" width="5.5" style="265" customWidth="1"/>
    <col min="6914" max="6914" width="28.83203125" style="265" customWidth="1"/>
    <col min="6915" max="6927" width="11.33203125" style="265" customWidth="1"/>
    <col min="6928" max="7168" width="9.33203125" style="265"/>
    <col min="7169" max="7169" width="5.5" style="265" customWidth="1"/>
    <col min="7170" max="7170" width="28.83203125" style="265" customWidth="1"/>
    <col min="7171" max="7183" width="11.33203125" style="265" customWidth="1"/>
    <col min="7184" max="7424" width="9.33203125" style="265"/>
    <col min="7425" max="7425" width="5.5" style="265" customWidth="1"/>
    <col min="7426" max="7426" width="28.83203125" style="265" customWidth="1"/>
    <col min="7427" max="7439" width="11.33203125" style="265" customWidth="1"/>
    <col min="7440" max="7680" width="9.33203125" style="265"/>
    <col min="7681" max="7681" width="5.5" style="265" customWidth="1"/>
    <col min="7682" max="7682" width="28.83203125" style="265" customWidth="1"/>
    <col min="7683" max="7695" width="11.33203125" style="265" customWidth="1"/>
    <col min="7696" max="7936" width="9.33203125" style="265"/>
    <col min="7937" max="7937" width="5.5" style="265" customWidth="1"/>
    <col min="7938" max="7938" width="28.83203125" style="265" customWidth="1"/>
    <col min="7939" max="7951" width="11.33203125" style="265" customWidth="1"/>
    <col min="7952" max="8192" width="9.33203125" style="265"/>
    <col min="8193" max="8193" width="5.5" style="265" customWidth="1"/>
    <col min="8194" max="8194" width="28.83203125" style="265" customWidth="1"/>
    <col min="8195" max="8207" width="11.33203125" style="265" customWidth="1"/>
    <col min="8208" max="8448" width="9.33203125" style="265"/>
    <col min="8449" max="8449" width="5.5" style="265" customWidth="1"/>
    <col min="8450" max="8450" width="28.83203125" style="265" customWidth="1"/>
    <col min="8451" max="8463" width="11.33203125" style="265" customWidth="1"/>
    <col min="8464" max="8704" width="9.33203125" style="265"/>
    <col min="8705" max="8705" width="5.5" style="265" customWidth="1"/>
    <col min="8706" max="8706" width="28.83203125" style="265" customWidth="1"/>
    <col min="8707" max="8719" width="11.33203125" style="265" customWidth="1"/>
    <col min="8720" max="8960" width="9.33203125" style="265"/>
    <col min="8961" max="8961" width="5.5" style="265" customWidth="1"/>
    <col min="8962" max="8962" width="28.83203125" style="265" customWidth="1"/>
    <col min="8963" max="8975" width="11.33203125" style="265" customWidth="1"/>
    <col min="8976" max="9216" width="9.33203125" style="265"/>
    <col min="9217" max="9217" width="5.5" style="265" customWidth="1"/>
    <col min="9218" max="9218" width="28.83203125" style="265" customWidth="1"/>
    <col min="9219" max="9231" width="11.33203125" style="265" customWidth="1"/>
    <col min="9232" max="9472" width="9.33203125" style="265"/>
    <col min="9473" max="9473" width="5.5" style="265" customWidth="1"/>
    <col min="9474" max="9474" width="28.83203125" style="265" customWidth="1"/>
    <col min="9475" max="9487" width="11.33203125" style="265" customWidth="1"/>
    <col min="9488" max="9728" width="9.33203125" style="265"/>
    <col min="9729" max="9729" width="5.5" style="265" customWidth="1"/>
    <col min="9730" max="9730" width="28.83203125" style="265" customWidth="1"/>
    <col min="9731" max="9743" width="11.33203125" style="265" customWidth="1"/>
    <col min="9744" max="9984" width="9.33203125" style="265"/>
    <col min="9985" max="9985" width="5.5" style="265" customWidth="1"/>
    <col min="9986" max="9986" width="28.83203125" style="265" customWidth="1"/>
    <col min="9987" max="9999" width="11.33203125" style="265" customWidth="1"/>
    <col min="10000" max="10240" width="9.33203125" style="265"/>
    <col min="10241" max="10241" width="5.5" style="265" customWidth="1"/>
    <col min="10242" max="10242" width="28.83203125" style="265" customWidth="1"/>
    <col min="10243" max="10255" width="11.33203125" style="265" customWidth="1"/>
    <col min="10256" max="10496" width="9.33203125" style="265"/>
    <col min="10497" max="10497" width="5.5" style="265" customWidth="1"/>
    <col min="10498" max="10498" width="28.83203125" style="265" customWidth="1"/>
    <col min="10499" max="10511" width="11.33203125" style="265" customWidth="1"/>
    <col min="10512" max="10752" width="9.33203125" style="265"/>
    <col min="10753" max="10753" width="5.5" style="265" customWidth="1"/>
    <col min="10754" max="10754" width="28.83203125" style="265" customWidth="1"/>
    <col min="10755" max="10767" width="11.33203125" style="265" customWidth="1"/>
    <col min="10768" max="11008" width="9.33203125" style="265"/>
    <col min="11009" max="11009" width="5.5" style="265" customWidth="1"/>
    <col min="11010" max="11010" width="28.83203125" style="265" customWidth="1"/>
    <col min="11011" max="11023" width="11.33203125" style="265" customWidth="1"/>
    <col min="11024" max="11264" width="9.33203125" style="265"/>
    <col min="11265" max="11265" width="5.5" style="265" customWidth="1"/>
    <col min="11266" max="11266" width="28.83203125" style="265" customWidth="1"/>
    <col min="11267" max="11279" width="11.33203125" style="265" customWidth="1"/>
    <col min="11280" max="11520" width="9.33203125" style="265"/>
    <col min="11521" max="11521" width="5.5" style="265" customWidth="1"/>
    <col min="11522" max="11522" width="28.83203125" style="265" customWidth="1"/>
    <col min="11523" max="11535" width="11.33203125" style="265" customWidth="1"/>
    <col min="11536" max="11776" width="9.33203125" style="265"/>
    <col min="11777" max="11777" width="5.5" style="265" customWidth="1"/>
    <col min="11778" max="11778" width="28.83203125" style="265" customWidth="1"/>
    <col min="11779" max="11791" width="11.33203125" style="265" customWidth="1"/>
    <col min="11792" max="12032" width="9.33203125" style="265"/>
    <col min="12033" max="12033" width="5.5" style="265" customWidth="1"/>
    <col min="12034" max="12034" width="28.83203125" style="265" customWidth="1"/>
    <col min="12035" max="12047" width="11.33203125" style="265" customWidth="1"/>
    <col min="12048" max="12288" width="9.33203125" style="265"/>
    <col min="12289" max="12289" width="5.5" style="265" customWidth="1"/>
    <col min="12290" max="12290" width="28.83203125" style="265" customWidth="1"/>
    <col min="12291" max="12303" width="11.33203125" style="265" customWidth="1"/>
    <col min="12304" max="12544" width="9.33203125" style="265"/>
    <col min="12545" max="12545" width="5.5" style="265" customWidth="1"/>
    <col min="12546" max="12546" width="28.83203125" style="265" customWidth="1"/>
    <col min="12547" max="12559" width="11.33203125" style="265" customWidth="1"/>
    <col min="12560" max="12800" width="9.33203125" style="265"/>
    <col min="12801" max="12801" width="5.5" style="265" customWidth="1"/>
    <col min="12802" max="12802" width="28.83203125" style="265" customWidth="1"/>
    <col min="12803" max="12815" width="11.33203125" style="265" customWidth="1"/>
    <col min="12816" max="13056" width="9.33203125" style="265"/>
    <col min="13057" max="13057" width="5.5" style="265" customWidth="1"/>
    <col min="13058" max="13058" width="28.83203125" style="265" customWidth="1"/>
    <col min="13059" max="13071" width="11.33203125" style="265" customWidth="1"/>
    <col min="13072" max="13312" width="9.33203125" style="265"/>
    <col min="13313" max="13313" width="5.5" style="265" customWidth="1"/>
    <col min="13314" max="13314" width="28.83203125" style="265" customWidth="1"/>
    <col min="13315" max="13327" width="11.33203125" style="265" customWidth="1"/>
    <col min="13328" max="13568" width="9.33203125" style="265"/>
    <col min="13569" max="13569" width="5.5" style="265" customWidth="1"/>
    <col min="13570" max="13570" width="28.83203125" style="265" customWidth="1"/>
    <col min="13571" max="13583" width="11.33203125" style="265" customWidth="1"/>
    <col min="13584" max="13824" width="9.33203125" style="265"/>
    <col min="13825" max="13825" width="5.5" style="265" customWidth="1"/>
    <col min="13826" max="13826" width="28.83203125" style="265" customWidth="1"/>
    <col min="13827" max="13839" width="11.33203125" style="265" customWidth="1"/>
    <col min="13840" max="14080" width="9.33203125" style="265"/>
    <col min="14081" max="14081" width="5.5" style="265" customWidth="1"/>
    <col min="14082" max="14082" width="28.83203125" style="265" customWidth="1"/>
    <col min="14083" max="14095" width="11.33203125" style="265" customWidth="1"/>
    <col min="14096" max="14336" width="9.33203125" style="265"/>
    <col min="14337" max="14337" width="5.5" style="265" customWidth="1"/>
    <col min="14338" max="14338" width="28.83203125" style="265" customWidth="1"/>
    <col min="14339" max="14351" width="11.33203125" style="265" customWidth="1"/>
    <col min="14352" max="14592" width="9.33203125" style="265"/>
    <col min="14593" max="14593" width="5.5" style="265" customWidth="1"/>
    <col min="14594" max="14594" width="28.83203125" style="265" customWidth="1"/>
    <col min="14595" max="14607" width="11.33203125" style="265" customWidth="1"/>
    <col min="14608" max="14848" width="9.33203125" style="265"/>
    <col min="14849" max="14849" width="5.5" style="265" customWidth="1"/>
    <col min="14850" max="14850" width="28.83203125" style="265" customWidth="1"/>
    <col min="14851" max="14863" width="11.33203125" style="265" customWidth="1"/>
    <col min="14864" max="15104" width="9.33203125" style="265"/>
    <col min="15105" max="15105" width="5.5" style="265" customWidth="1"/>
    <col min="15106" max="15106" width="28.83203125" style="265" customWidth="1"/>
    <col min="15107" max="15119" width="11.33203125" style="265" customWidth="1"/>
    <col min="15120" max="15360" width="9.33203125" style="265"/>
    <col min="15361" max="15361" width="5.5" style="265" customWidth="1"/>
    <col min="15362" max="15362" width="28.83203125" style="265" customWidth="1"/>
    <col min="15363" max="15375" width="11.33203125" style="265" customWidth="1"/>
    <col min="15376" max="15616" width="9.33203125" style="265"/>
    <col min="15617" max="15617" width="5.5" style="265" customWidth="1"/>
    <col min="15618" max="15618" width="28.83203125" style="265" customWidth="1"/>
    <col min="15619" max="15631" width="11.33203125" style="265" customWidth="1"/>
    <col min="15632" max="15872" width="9.33203125" style="265"/>
    <col min="15873" max="15873" width="5.5" style="265" customWidth="1"/>
    <col min="15874" max="15874" width="28.83203125" style="265" customWidth="1"/>
    <col min="15875" max="15887" width="11.33203125" style="265" customWidth="1"/>
    <col min="15888" max="16128" width="9.33203125" style="265"/>
    <col min="16129" max="16129" width="5.5" style="265" customWidth="1"/>
    <col min="16130" max="16130" width="28.83203125" style="265" customWidth="1"/>
    <col min="16131" max="16143" width="11.33203125" style="265" customWidth="1"/>
    <col min="16144" max="16384" width="9.33203125" style="265"/>
  </cols>
  <sheetData>
    <row r="1" spans="1:15" ht="45.75" customHeight="1" x14ac:dyDescent="0.25">
      <c r="A1" s="1219" t="s">
        <v>611</v>
      </c>
      <c r="B1" s="1220"/>
      <c r="C1" s="1220"/>
      <c r="D1" s="1220"/>
      <c r="E1" s="1220"/>
      <c r="F1" s="1220"/>
      <c r="G1" s="1220"/>
      <c r="H1" s="1220"/>
      <c r="I1" s="1220"/>
      <c r="J1" s="1220"/>
      <c r="K1" s="1220"/>
      <c r="L1" s="1220"/>
      <c r="M1" s="1220"/>
      <c r="N1" s="1220"/>
      <c r="O1" s="1220"/>
    </row>
    <row r="2" spans="1:15" ht="12" customHeight="1" x14ac:dyDescent="0.25">
      <c r="N2" s="267"/>
      <c r="O2" s="268" t="s">
        <v>368</v>
      </c>
    </row>
    <row r="3" spans="1:15" s="266" customFormat="1" ht="31.5" customHeight="1" x14ac:dyDescent="0.25">
      <c r="A3" s="269" t="s">
        <v>362</v>
      </c>
      <c r="B3" s="270" t="s">
        <v>259</v>
      </c>
      <c r="C3" s="270" t="s">
        <v>455</v>
      </c>
      <c r="D3" s="270" t="s">
        <v>456</v>
      </c>
      <c r="E3" s="270" t="s">
        <v>457</v>
      </c>
      <c r="F3" s="270" t="s">
        <v>458</v>
      </c>
      <c r="G3" s="270" t="s">
        <v>459</v>
      </c>
      <c r="H3" s="270" t="s">
        <v>460</v>
      </c>
      <c r="I3" s="270" t="s">
        <v>461</v>
      </c>
      <c r="J3" s="270" t="s">
        <v>462</v>
      </c>
      <c r="K3" s="270" t="s">
        <v>463</v>
      </c>
      <c r="L3" s="270" t="s">
        <v>464</v>
      </c>
      <c r="M3" s="270" t="s">
        <v>465</v>
      </c>
      <c r="N3" s="270" t="s">
        <v>466</v>
      </c>
      <c r="O3" s="271" t="s">
        <v>467</v>
      </c>
    </row>
    <row r="4" spans="1:15" s="273" customFormat="1" ht="21" customHeight="1" x14ac:dyDescent="0.2">
      <c r="A4" s="272" t="s">
        <v>9</v>
      </c>
      <c r="B4" s="1221" t="s">
        <v>257</v>
      </c>
      <c r="C4" s="1221"/>
      <c r="D4" s="1221"/>
      <c r="E4" s="1221"/>
      <c r="F4" s="1221"/>
      <c r="G4" s="1221"/>
      <c r="H4" s="1221"/>
      <c r="I4" s="1221"/>
      <c r="J4" s="1221"/>
      <c r="K4" s="1221"/>
      <c r="L4" s="1221"/>
      <c r="M4" s="1221"/>
      <c r="N4" s="1221"/>
      <c r="O4" s="1222"/>
    </row>
    <row r="5" spans="1:15" s="278" customFormat="1" ht="21" customHeight="1" x14ac:dyDescent="0.2">
      <c r="A5" s="274" t="s">
        <v>12</v>
      </c>
      <c r="B5" s="275" t="s">
        <v>468</v>
      </c>
      <c r="C5" s="276">
        <v>28599890.694444448</v>
      </c>
      <c r="D5" s="276">
        <v>28599890.694444448</v>
      </c>
      <c r="E5" s="276">
        <v>28599890.694444448</v>
      </c>
      <c r="F5" s="276">
        <v>28599890.694444448</v>
      </c>
      <c r="G5" s="276">
        <v>28599890.694444448</v>
      </c>
      <c r="H5" s="276">
        <v>28599890.694444448</v>
      </c>
      <c r="I5" s="276">
        <v>28599890.694444448</v>
      </c>
      <c r="J5" s="276">
        <v>28599890.694444448</v>
      </c>
      <c r="K5" s="276">
        <v>28599890.694444448</v>
      </c>
      <c r="L5" s="276">
        <v>28599890.694444448</v>
      </c>
      <c r="M5" s="276">
        <v>28599890.694444448</v>
      </c>
      <c r="N5" s="276">
        <v>28599890.694444448</v>
      </c>
      <c r="O5" s="277">
        <f>SUM(C5:N5)</f>
        <v>343198688.33333337</v>
      </c>
    </row>
    <row r="6" spans="1:15" s="278" customFormat="1" ht="21" customHeight="1" x14ac:dyDescent="0.2">
      <c r="A6" s="279" t="s">
        <v>15</v>
      </c>
      <c r="B6" s="280" t="s">
        <v>469</v>
      </c>
      <c r="C6" s="281">
        <v>10249887.416666666</v>
      </c>
      <c r="D6" s="281">
        <v>10249887.416666666</v>
      </c>
      <c r="E6" s="281">
        <v>10249887.416666666</v>
      </c>
      <c r="F6" s="281">
        <v>10249887.416666666</v>
      </c>
      <c r="G6" s="281">
        <v>10249887.416666666</v>
      </c>
      <c r="H6" s="281">
        <v>10249887.416666666</v>
      </c>
      <c r="I6" s="281">
        <v>10249887.416666666</v>
      </c>
      <c r="J6" s="281">
        <v>10249887.416666666</v>
      </c>
      <c r="K6" s="281">
        <v>10249887.416666666</v>
      </c>
      <c r="L6" s="281">
        <v>10249887.416666666</v>
      </c>
      <c r="M6" s="281">
        <v>10249887.416666666</v>
      </c>
      <c r="N6" s="281">
        <v>10249887.416666666</v>
      </c>
      <c r="O6" s="282">
        <f>SUM(C6:N6)</f>
        <v>122998649.00000001</v>
      </c>
    </row>
    <row r="7" spans="1:15" s="278" customFormat="1" ht="21" customHeight="1" x14ac:dyDescent="0.2">
      <c r="A7" s="279" t="s">
        <v>18</v>
      </c>
      <c r="B7" s="283" t="s">
        <v>399</v>
      </c>
      <c r="C7" s="281">
        <v>5695331.166666667</v>
      </c>
      <c r="D7" s="281">
        <v>5695331.166666667</v>
      </c>
      <c r="E7" s="281">
        <v>5695331.166666667</v>
      </c>
      <c r="F7" s="281">
        <v>5695331.166666667</v>
      </c>
      <c r="G7" s="281">
        <v>5695331.166666667</v>
      </c>
      <c r="H7" s="281">
        <v>5695331.166666667</v>
      </c>
      <c r="I7" s="281">
        <v>5695331.166666667</v>
      </c>
      <c r="J7" s="281">
        <v>5695331.166666667</v>
      </c>
      <c r="K7" s="281">
        <v>5695331.166666667</v>
      </c>
      <c r="L7" s="281">
        <v>5695331.166666667</v>
      </c>
      <c r="M7" s="281">
        <v>5695331.166666667</v>
      </c>
      <c r="N7" s="281">
        <v>5695331.166666667</v>
      </c>
      <c r="O7" s="282">
        <f t="shared" ref="O7:O11" si="0">SUM(C7:N7)</f>
        <v>68343973.999999985</v>
      </c>
    </row>
    <row r="8" spans="1:15" s="278" customFormat="1" ht="21" customHeight="1" x14ac:dyDescent="0.2">
      <c r="A8" s="279" t="s">
        <v>21</v>
      </c>
      <c r="B8" s="283" t="s">
        <v>400</v>
      </c>
      <c r="C8" s="281">
        <v>50000</v>
      </c>
      <c r="D8" s="281">
        <v>50000</v>
      </c>
      <c r="E8" s="281">
        <v>50000</v>
      </c>
      <c r="F8" s="281">
        <v>50000</v>
      </c>
      <c r="G8" s="281">
        <v>50000</v>
      </c>
      <c r="H8" s="281">
        <v>50000</v>
      </c>
      <c r="I8" s="281">
        <v>50000</v>
      </c>
      <c r="J8" s="281">
        <v>50000</v>
      </c>
      <c r="K8" s="281">
        <v>50000</v>
      </c>
      <c r="L8" s="281">
        <v>50000</v>
      </c>
      <c r="M8" s="281">
        <v>50000</v>
      </c>
      <c r="N8" s="281">
        <v>50000</v>
      </c>
      <c r="O8" s="282">
        <f t="shared" si="0"/>
        <v>600000</v>
      </c>
    </row>
    <row r="9" spans="1:15" s="278" customFormat="1" ht="21" customHeight="1" x14ac:dyDescent="0.2">
      <c r="A9" s="279" t="s">
        <v>24</v>
      </c>
      <c r="B9" s="283" t="s">
        <v>470</v>
      </c>
      <c r="C9" s="281">
        <v>500000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2">
        <f t="shared" si="0"/>
        <v>500000</v>
      </c>
    </row>
    <row r="10" spans="1:15" s="278" customFormat="1" ht="21" customHeight="1" x14ac:dyDescent="0.2">
      <c r="A10" s="279" t="s">
        <v>27</v>
      </c>
      <c r="B10" s="283" t="s">
        <v>471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2">
        <f t="shared" si="0"/>
        <v>0</v>
      </c>
    </row>
    <row r="11" spans="1:15" s="278" customFormat="1" ht="21" customHeight="1" x14ac:dyDescent="0.2">
      <c r="A11" s="284" t="s">
        <v>30</v>
      </c>
      <c r="B11" s="285" t="s">
        <v>472</v>
      </c>
      <c r="C11" s="286">
        <v>22808285</v>
      </c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2">
        <f t="shared" si="0"/>
        <v>22808285</v>
      </c>
    </row>
    <row r="12" spans="1:15" s="273" customFormat="1" ht="21" customHeight="1" x14ac:dyDescent="0.2">
      <c r="A12" s="287" t="s">
        <v>33</v>
      </c>
      <c r="B12" s="288" t="s">
        <v>473</v>
      </c>
      <c r="C12" s="289">
        <f t="shared" ref="C12:N12" si="1">SUM(C5:C11)</f>
        <v>67903394.277777776</v>
      </c>
      <c r="D12" s="289">
        <f t="shared" si="1"/>
        <v>44595109.277777776</v>
      </c>
      <c r="E12" s="289">
        <f t="shared" si="1"/>
        <v>44595109.277777776</v>
      </c>
      <c r="F12" s="289">
        <f t="shared" si="1"/>
        <v>44595109.277777776</v>
      </c>
      <c r="G12" s="289">
        <f t="shared" si="1"/>
        <v>44595109.277777776</v>
      </c>
      <c r="H12" s="289">
        <f t="shared" si="1"/>
        <v>44595109.277777776</v>
      </c>
      <c r="I12" s="289">
        <f t="shared" si="1"/>
        <v>44595109.277777776</v>
      </c>
      <c r="J12" s="289">
        <f t="shared" si="1"/>
        <v>44595109.277777776</v>
      </c>
      <c r="K12" s="289">
        <f t="shared" si="1"/>
        <v>44595109.277777776</v>
      </c>
      <c r="L12" s="289">
        <f t="shared" si="1"/>
        <v>44595109.277777776</v>
      </c>
      <c r="M12" s="289">
        <f t="shared" si="1"/>
        <v>44595109.277777776</v>
      </c>
      <c r="N12" s="289">
        <f t="shared" si="1"/>
        <v>44595109.277777776</v>
      </c>
      <c r="O12" s="290">
        <f t="shared" ref="O12" si="2">SUM(C12:N12)</f>
        <v>558449596.33333337</v>
      </c>
    </row>
    <row r="13" spans="1:15" s="273" customFormat="1" ht="21" customHeight="1" x14ac:dyDescent="0.2">
      <c r="A13" s="272" t="s">
        <v>36</v>
      </c>
      <c r="B13" s="1221" t="s">
        <v>258</v>
      </c>
      <c r="C13" s="1221"/>
      <c r="D13" s="1221"/>
      <c r="E13" s="1221"/>
      <c r="F13" s="1221"/>
      <c r="G13" s="1221"/>
      <c r="H13" s="1221"/>
      <c r="I13" s="1221"/>
      <c r="J13" s="1221"/>
      <c r="K13" s="1221"/>
      <c r="L13" s="1221"/>
      <c r="M13" s="1221"/>
      <c r="N13" s="1221"/>
      <c r="O13" s="1222"/>
    </row>
    <row r="14" spans="1:15" s="278" customFormat="1" ht="21" customHeight="1" x14ac:dyDescent="0.2">
      <c r="A14" s="274" t="s">
        <v>37</v>
      </c>
      <c r="B14" s="275" t="s">
        <v>402</v>
      </c>
      <c r="C14" s="276">
        <v>20307145.203113135</v>
      </c>
      <c r="D14" s="276">
        <v>20307145.203113135</v>
      </c>
      <c r="E14" s="276">
        <v>20307145.203113135</v>
      </c>
      <c r="F14" s="276">
        <v>20307145.203113135</v>
      </c>
      <c r="G14" s="276">
        <v>20307145.203113135</v>
      </c>
      <c r="H14" s="276">
        <v>20307145.203113135</v>
      </c>
      <c r="I14" s="276">
        <v>20307145.203113135</v>
      </c>
      <c r="J14" s="276">
        <v>20307145.203113135</v>
      </c>
      <c r="K14" s="276">
        <v>20307145.203113135</v>
      </c>
      <c r="L14" s="276">
        <v>20307145.203113135</v>
      </c>
      <c r="M14" s="276">
        <v>20307145.203113135</v>
      </c>
      <c r="N14" s="276">
        <v>20307145.203113135</v>
      </c>
      <c r="O14" s="277">
        <f>SUM(C14:N14)</f>
        <v>243685742.43735763</v>
      </c>
    </row>
    <row r="15" spans="1:15" s="278" customFormat="1" ht="24" customHeight="1" x14ac:dyDescent="0.2">
      <c r="A15" s="279" t="s">
        <v>38</v>
      </c>
      <c r="B15" s="280" t="s">
        <v>198</v>
      </c>
      <c r="C15" s="281">
        <v>3005244.5489035309</v>
      </c>
      <c r="D15" s="281">
        <v>3005244.5489035309</v>
      </c>
      <c r="E15" s="281">
        <v>3005244.5489035309</v>
      </c>
      <c r="F15" s="281">
        <v>3005244.5489035309</v>
      </c>
      <c r="G15" s="281">
        <v>3005244.5489035309</v>
      </c>
      <c r="H15" s="281">
        <v>3005244.5489035309</v>
      </c>
      <c r="I15" s="281">
        <v>3005244.5489035309</v>
      </c>
      <c r="J15" s="281">
        <v>3005244.5489035309</v>
      </c>
      <c r="K15" s="281">
        <v>3005244.5489035309</v>
      </c>
      <c r="L15" s="281">
        <v>3005244.5489035309</v>
      </c>
      <c r="M15" s="281">
        <v>3005244.5489035309</v>
      </c>
      <c r="N15" s="281">
        <v>3005244.5489035309</v>
      </c>
      <c r="O15" s="282">
        <f t="shared" ref="O15:O22" si="3">SUM(C15:N15)</f>
        <v>36062934.58684238</v>
      </c>
    </row>
    <row r="16" spans="1:15" s="278" customFormat="1" ht="21" customHeight="1" x14ac:dyDescent="0.2">
      <c r="A16" s="279" t="s">
        <v>40</v>
      </c>
      <c r="B16" s="283" t="s">
        <v>200</v>
      </c>
      <c r="C16" s="281">
        <v>8517009.6456692908</v>
      </c>
      <c r="D16" s="281">
        <v>8517009.6456692908</v>
      </c>
      <c r="E16" s="281">
        <v>8517009.6456692908</v>
      </c>
      <c r="F16" s="281">
        <v>8517009.6456692908</v>
      </c>
      <c r="G16" s="281">
        <v>8517009.6456692908</v>
      </c>
      <c r="H16" s="281">
        <v>8517009.6456692908</v>
      </c>
      <c r="I16" s="281">
        <v>8517009.6456692908</v>
      </c>
      <c r="J16" s="281">
        <v>8517009.6456692908</v>
      </c>
      <c r="K16" s="281">
        <v>8517009.6456692908</v>
      </c>
      <c r="L16" s="281">
        <v>8517009.6456692908</v>
      </c>
      <c r="M16" s="281">
        <v>8517009.6456692908</v>
      </c>
      <c r="N16" s="281">
        <v>8517009.6456692908</v>
      </c>
      <c r="O16" s="282">
        <f t="shared" si="3"/>
        <v>102204115.74803151</v>
      </c>
    </row>
    <row r="17" spans="1:15" s="278" customFormat="1" ht="21" customHeight="1" x14ac:dyDescent="0.2">
      <c r="A17" s="279" t="s">
        <v>42</v>
      </c>
      <c r="B17" s="283" t="s">
        <v>202</v>
      </c>
      <c r="C17" s="281">
        <v>258333.33333333334</v>
      </c>
      <c r="D17" s="281">
        <v>258333.33333333334</v>
      </c>
      <c r="E17" s="281">
        <v>258333.33333333334</v>
      </c>
      <c r="F17" s="281">
        <v>258333.33333333334</v>
      </c>
      <c r="G17" s="281">
        <v>258333.33333333334</v>
      </c>
      <c r="H17" s="281">
        <v>258333.33333333334</v>
      </c>
      <c r="I17" s="281">
        <v>258333.33333333334</v>
      </c>
      <c r="J17" s="281">
        <v>258333.33333333334</v>
      </c>
      <c r="K17" s="281">
        <v>258333.33333333334</v>
      </c>
      <c r="L17" s="281">
        <v>258333.33333333334</v>
      </c>
      <c r="M17" s="281">
        <v>258333.33333333334</v>
      </c>
      <c r="N17" s="281">
        <v>258333.33333333334</v>
      </c>
      <c r="O17" s="282">
        <f t="shared" si="3"/>
        <v>3100000.0000000005</v>
      </c>
    </row>
    <row r="18" spans="1:15" s="278" customFormat="1" ht="21" customHeight="1" x14ac:dyDescent="0.2">
      <c r="A18" s="279" t="s">
        <v>44</v>
      </c>
      <c r="B18" s="283" t="s">
        <v>204</v>
      </c>
      <c r="C18" s="281">
        <v>225000</v>
      </c>
      <c r="D18" s="281">
        <v>225000</v>
      </c>
      <c r="E18" s="281">
        <v>225000</v>
      </c>
      <c r="F18" s="281">
        <v>225000</v>
      </c>
      <c r="G18" s="281">
        <v>5717702</v>
      </c>
      <c r="H18" s="281">
        <v>225000</v>
      </c>
      <c r="I18" s="281">
        <v>225000</v>
      </c>
      <c r="J18" s="281">
        <v>225000</v>
      </c>
      <c r="K18" s="281">
        <v>225000</v>
      </c>
      <c r="L18" s="281">
        <v>225000</v>
      </c>
      <c r="M18" s="281">
        <v>225000</v>
      </c>
      <c r="N18" s="281">
        <v>225000</v>
      </c>
      <c r="O18" s="282">
        <f t="shared" si="3"/>
        <v>8192702</v>
      </c>
    </row>
    <row r="19" spans="1:15" s="278" customFormat="1" ht="21" customHeight="1" x14ac:dyDescent="0.2">
      <c r="A19" s="279" t="s">
        <v>46</v>
      </c>
      <c r="B19" s="283" t="s">
        <v>223</v>
      </c>
      <c r="C19" s="281">
        <v>9550879.166666666</v>
      </c>
      <c r="D19" s="281">
        <v>9550879.166666666</v>
      </c>
      <c r="E19" s="281">
        <v>9550879.166666666</v>
      </c>
      <c r="F19" s="281">
        <v>9550879.166666666</v>
      </c>
      <c r="G19" s="281">
        <v>9550879.166666666</v>
      </c>
      <c r="H19" s="281">
        <v>9550879.166666666</v>
      </c>
      <c r="I19" s="281">
        <v>9550879.166666666</v>
      </c>
      <c r="J19" s="281">
        <v>9550879.166666666</v>
      </c>
      <c r="K19" s="281">
        <v>9550879.166666666</v>
      </c>
      <c r="L19" s="281">
        <v>9550879.166666666</v>
      </c>
      <c r="M19" s="281">
        <v>9550879.166666666</v>
      </c>
      <c r="N19" s="281">
        <v>9550879.166666666</v>
      </c>
      <c r="O19" s="282">
        <f>SUM(C19:N19)</f>
        <v>114610550.00000001</v>
      </c>
    </row>
    <row r="20" spans="1:15" s="278" customFormat="1" ht="21" customHeight="1" x14ac:dyDescent="0.2">
      <c r="A20" s="279" t="s">
        <v>48</v>
      </c>
      <c r="B20" s="280" t="s">
        <v>225</v>
      </c>
      <c r="C20" s="281">
        <v>3606476.1666666665</v>
      </c>
      <c r="D20" s="281">
        <v>3606476.1666666665</v>
      </c>
      <c r="E20" s="281">
        <v>3606476.1666666665</v>
      </c>
      <c r="F20" s="281">
        <v>3606476.1666666665</v>
      </c>
      <c r="G20" s="281">
        <v>3606476.1666666665</v>
      </c>
      <c r="H20" s="281">
        <v>3606476.1666666665</v>
      </c>
      <c r="I20" s="281">
        <v>3606476.1666666665</v>
      </c>
      <c r="J20" s="281">
        <v>3606476.1666666665</v>
      </c>
      <c r="K20" s="281">
        <v>3606476.1666666665</v>
      </c>
      <c r="L20" s="281">
        <v>3606476.1666666665</v>
      </c>
      <c r="M20" s="281">
        <v>3606476.1666666665</v>
      </c>
      <c r="N20" s="281">
        <v>3606476.1666666665</v>
      </c>
      <c r="O20" s="282">
        <f t="shared" si="3"/>
        <v>43277714</v>
      </c>
    </row>
    <row r="21" spans="1:15" s="278" customFormat="1" ht="21" customHeight="1" x14ac:dyDescent="0.2">
      <c r="A21" s="279" t="s">
        <v>51</v>
      </c>
      <c r="B21" s="283" t="s">
        <v>227</v>
      </c>
      <c r="C21" s="281"/>
      <c r="D21" s="281"/>
      <c r="E21" s="281"/>
      <c r="F21" s="281"/>
      <c r="G21" s="281">
        <v>565000</v>
      </c>
      <c r="H21" s="281"/>
      <c r="I21" s="281"/>
      <c r="J21" s="281"/>
      <c r="K21" s="281"/>
      <c r="L21" s="281"/>
      <c r="M21" s="281"/>
      <c r="N21" s="281"/>
      <c r="O21" s="282">
        <f t="shared" si="3"/>
        <v>565000</v>
      </c>
    </row>
    <row r="22" spans="1:15" s="278" customFormat="1" ht="21" customHeight="1" x14ac:dyDescent="0.2">
      <c r="A22" s="291" t="s">
        <v>61</v>
      </c>
      <c r="B22" s="292" t="s">
        <v>403</v>
      </c>
      <c r="C22" s="281">
        <v>6750837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4">
        <f t="shared" si="3"/>
        <v>6750837</v>
      </c>
    </row>
    <row r="23" spans="1:15" s="273" customFormat="1" ht="21" customHeight="1" x14ac:dyDescent="0.2">
      <c r="A23" s="295" t="s">
        <v>63</v>
      </c>
      <c r="B23" s="288" t="s">
        <v>389</v>
      </c>
      <c r="C23" s="289">
        <f t="shared" ref="C23:N23" si="4">SUM(C14:C22)</f>
        <v>52220925.064352624</v>
      </c>
      <c r="D23" s="289">
        <f t="shared" si="4"/>
        <v>45470088.064352624</v>
      </c>
      <c r="E23" s="289">
        <f t="shared" si="4"/>
        <v>45470088.064352624</v>
      </c>
      <c r="F23" s="289">
        <f t="shared" si="4"/>
        <v>45470088.064352624</v>
      </c>
      <c r="G23" s="289">
        <f t="shared" si="4"/>
        <v>51527790.064352617</v>
      </c>
      <c r="H23" s="289">
        <f t="shared" si="4"/>
        <v>45470088.064352624</v>
      </c>
      <c r="I23" s="289">
        <f t="shared" si="4"/>
        <v>45470088.064352624</v>
      </c>
      <c r="J23" s="289">
        <f t="shared" si="4"/>
        <v>45470088.064352624</v>
      </c>
      <c r="K23" s="289">
        <f t="shared" si="4"/>
        <v>45470088.064352624</v>
      </c>
      <c r="L23" s="289">
        <f t="shared" si="4"/>
        <v>45470088.064352624</v>
      </c>
      <c r="M23" s="289">
        <f t="shared" si="4"/>
        <v>45470088.064352624</v>
      </c>
      <c r="N23" s="289">
        <f t="shared" si="4"/>
        <v>45470088.064352624</v>
      </c>
      <c r="O23" s="290">
        <f t="shared" ref="O23" si="5">SUM(C23:N23)</f>
        <v>558449595.77223146</v>
      </c>
    </row>
    <row r="24" spans="1:15" ht="21" customHeight="1" x14ac:dyDescent="0.25">
      <c r="A24" s="296" t="s">
        <v>65</v>
      </c>
      <c r="B24" s="297" t="s">
        <v>474</v>
      </c>
      <c r="C24" s="298">
        <f t="shared" ref="C24:M24" si="6">C12-C23</f>
        <v>15682469.213425152</v>
      </c>
      <c r="D24" s="298">
        <f t="shared" si="6"/>
        <v>-874978.786574848</v>
      </c>
      <c r="E24" s="298">
        <f t="shared" si="6"/>
        <v>-874978.786574848</v>
      </c>
      <c r="F24" s="298">
        <f t="shared" si="6"/>
        <v>-874978.786574848</v>
      </c>
      <c r="G24" s="298">
        <f t="shared" si="6"/>
        <v>-6932680.7865748405</v>
      </c>
      <c r="H24" s="298">
        <f t="shared" si="6"/>
        <v>-874978.786574848</v>
      </c>
      <c r="I24" s="298">
        <f t="shared" si="6"/>
        <v>-874978.786574848</v>
      </c>
      <c r="J24" s="298">
        <f t="shared" si="6"/>
        <v>-874978.786574848</v>
      </c>
      <c r="K24" s="298">
        <f>K12-K23-1</f>
        <v>-874979.786574848</v>
      </c>
      <c r="L24" s="298">
        <f t="shared" si="6"/>
        <v>-874978.786574848</v>
      </c>
      <c r="M24" s="298">
        <f t="shared" si="6"/>
        <v>-874978.786574848</v>
      </c>
      <c r="N24" s="298">
        <f>N12-N23</f>
        <v>-874978.786574848</v>
      </c>
      <c r="O24" s="299">
        <f>SUM(C24:N24)</f>
        <v>-0.43889816850423813</v>
      </c>
    </row>
    <row r="25" spans="1:15" x14ac:dyDescent="0.25">
      <c r="A25" s="300"/>
    </row>
    <row r="26" spans="1:15" x14ac:dyDescent="0.25">
      <c r="B26" s="301"/>
      <c r="C26" s="302"/>
      <c r="D26" s="302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....../2017.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K1"/>
    </sheetView>
  </sheetViews>
  <sheetFormatPr defaultRowHeight="12.75" x14ac:dyDescent="0.2"/>
  <cols>
    <col min="1" max="1" width="5.83203125" style="342" customWidth="1"/>
    <col min="2" max="2" width="15.33203125" style="193" customWidth="1"/>
    <col min="3" max="4" width="9.5" style="193" customWidth="1"/>
    <col min="5" max="5" width="22.1640625" style="193" customWidth="1"/>
    <col min="6" max="7" width="9.33203125" style="193"/>
    <col min="8" max="8" width="23.5" style="193" customWidth="1"/>
    <col min="9" max="9" width="23.6640625" style="193" customWidth="1"/>
    <col min="10" max="10" width="9.33203125" style="193"/>
    <col min="11" max="11" width="13.5" style="193" customWidth="1"/>
    <col min="12" max="256" width="9.33203125" style="193"/>
    <col min="257" max="257" width="5.83203125" style="193" customWidth="1"/>
    <col min="258" max="258" width="54.83203125" style="193" customWidth="1"/>
    <col min="259" max="260" width="17.6640625" style="193" customWidth="1"/>
    <col min="261" max="512" width="9.33203125" style="193"/>
    <col min="513" max="513" width="5.83203125" style="193" customWidth="1"/>
    <col min="514" max="514" width="54.83203125" style="193" customWidth="1"/>
    <col min="515" max="516" width="17.6640625" style="193" customWidth="1"/>
    <col min="517" max="768" width="9.33203125" style="193"/>
    <col min="769" max="769" width="5.83203125" style="193" customWidth="1"/>
    <col min="770" max="770" width="54.83203125" style="193" customWidth="1"/>
    <col min="771" max="772" width="17.6640625" style="193" customWidth="1"/>
    <col min="773" max="1024" width="9.33203125" style="193"/>
    <col min="1025" max="1025" width="5.83203125" style="193" customWidth="1"/>
    <col min="1026" max="1026" width="54.83203125" style="193" customWidth="1"/>
    <col min="1027" max="1028" width="17.6640625" style="193" customWidth="1"/>
    <col min="1029" max="1280" width="9.33203125" style="193"/>
    <col min="1281" max="1281" width="5.83203125" style="193" customWidth="1"/>
    <col min="1282" max="1282" width="54.83203125" style="193" customWidth="1"/>
    <col min="1283" max="1284" width="17.6640625" style="193" customWidth="1"/>
    <col min="1285" max="1536" width="9.33203125" style="193"/>
    <col min="1537" max="1537" width="5.83203125" style="193" customWidth="1"/>
    <col min="1538" max="1538" width="54.83203125" style="193" customWidth="1"/>
    <col min="1539" max="1540" width="17.6640625" style="193" customWidth="1"/>
    <col min="1541" max="1792" width="9.33203125" style="193"/>
    <col min="1793" max="1793" width="5.83203125" style="193" customWidth="1"/>
    <col min="1794" max="1794" width="54.83203125" style="193" customWidth="1"/>
    <col min="1795" max="1796" width="17.6640625" style="193" customWidth="1"/>
    <col min="1797" max="2048" width="9.33203125" style="193"/>
    <col min="2049" max="2049" width="5.83203125" style="193" customWidth="1"/>
    <col min="2050" max="2050" width="54.83203125" style="193" customWidth="1"/>
    <col min="2051" max="2052" width="17.6640625" style="193" customWidth="1"/>
    <col min="2053" max="2304" width="9.33203125" style="193"/>
    <col min="2305" max="2305" width="5.83203125" style="193" customWidth="1"/>
    <col min="2306" max="2306" width="54.83203125" style="193" customWidth="1"/>
    <col min="2307" max="2308" width="17.6640625" style="193" customWidth="1"/>
    <col min="2309" max="2560" width="9.33203125" style="193"/>
    <col min="2561" max="2561" width="5.83203125" style="193" customWidth="1"/>
    <col min="2562" max="2562" width="54.83203125" style="193" customWidth="1"/>
    <col min="2563" max="2564" width="17.6640625" style="193" customWidth="1"/>
    <col min="2565" max="2816" width="9.33203125" style="193"/>
    <col min="2817" max="2817" width="5.83203125" style="193" customWidth="1"/>
    <col min="2818" max="2818" width="54.83203125" style="193" customWidth="1"/>
    <col min="2819" max="2820" width="17.6640625" style="193" customWidth="1"/>
    <col min="2821" max="3072" width="9.33203125" style="193"/>
    <col min="3073" max="3073" width="5.83203125" style="193" customWidth="1"/>
    <col min="3074" max="3074" width="54.83203125" style="193" customWidth="1"/>
    <col min="3075" max="3076" width="17.6640625" style="193" customWidth="1"/>
    <col min="3077" max="3328" width="9.33203125" style="193"/>
    <col min="3329" max="3329" width="5.83203125" style="193" customWidth="1"/>
    <col min="3330" max="3330" width="54.83203125" style="193" customWidth="1"/>
    <col min="3331" max="3332" width="17.6640625" style="193" customWidth="1"/>
    <col min="3333" max="3584" width="9.33203125" style="193"/>
    <col min="3585" max="3585" width="5.83203125" style="193" customWidth="1"/>
    <col min="3586" max="3586" width="54.83203125" style="193" customWidth="1"/>
    <col min="3587" max="3588" width="17.6640625" style="193" customWidth="1"/>
    <col min="3589" max="3840" width="9.33203125" style="193"/>
    <col min="3841" max="3841" width="5.83203125" style="193" customWidth="1"/>
    <col min="3842" max="3842" width="54.83203125" style="193" customWidth="1"/>
    <col min="3843" max="3844" width="17.6640625" style="193" customWidth="1"/>
    <col min="3845" max="4096" width="9.33203125" style="193"/>
    <col min="4097" max="4097" width="5.83203125" style="193" customWidth="1"/>
    <col min="4098" max="4098" width="54.83203125" style="193" customWidth="1"/>
    <col min="4099" max="4100" width="17.6640625" style="193" customWidth="1"/>
    <col min="4101" max="4352" width="9.33203125" style="193"/>
    <col min="4353" max="4353" width="5.83203125" style="193" customWidth="1"/>
    <col min="4354" max="4354" width="54.83203125" style="193" customWidth="1"/>
    <col min="4355" max="4356" width="17.6640625" style="193" customWidth="1"/>
    <col min="4357" max="4608" width="9.33203125" style="193"/>
    <col min="4609" max="4609" width="5.83203125" style="193" customWidth="1"/>
    <col min="4610" max="4610" width="54.83203125" style="193" customWidth="1"/>
    <col min="4611" max="4612" width="17.6640625" style="193" customWidth="1"/>
    <col min="4613" max="4864" width="9.33203125" style="193"/>
    <col min="4865" max="4865" width="5.83203125" style="193" customWidth="1"/>
    <col min="4866" max="4866" width="54.83203125" style="193" customWidth="1"/>
    <col min="4867" max="4868" width="17.6640625" style="193" customWidth="1"/>
    <col min="4869" max="5120" width="9.33203125" style="193"/>
    <col min="5121" max="5121" width="5.83203125" style="193" customWidth="1"/>
    <col min="5122" max="5122" width="54.83203125" style="193" customWidth="1"/>
    <col min="5123" max="5124" width="17.6640625" style="193" customWidth="1"/>
    <col min="5125" max="5376" width="9.33203125" style="193"/>
    <col min="5377" max="5377" width="5.83203125" style="193" customWidth="1"/>
    <col min="5378" max="5378" width="54.83203125" style="193" customWidth="1"/>
    <col min="5379" max="5380" width="17.6640625" style="193" customWidth="1"/>
    <col min="5381" max="5632" width="9.33203125" style="193"/>
    <col min="5633" max="5633" width="5.83203125" style="193" customWidth="1"/>
    <col min="5634" max="5634" width="54.83203125" style="193" customWidth="1"/>
    <col min="5635" max="5636" width="17.6640625" style="193" customWidth="1"/>
    <col min="5637" max="5888" width="9.33203125" style="193"/>
    <col min="5889" max="5889" width="5.83203125" style="193" customWidth="1"/>
    <col min="5890" max="5890" width="54.83203125" style="193" customWidth="1"/>
    <col min="5891" max="5892" width="17.6640625" style="193" customWidth="1"/>
    <col min="5893" max="6144" width="9.33203125" style="193"/>
    <col min="6145" max="6145" width="5.83203125" style="193" customWidth="1"/>
    <col min="6146" max="6146" width="54.83203125" style="193" customWidth="1"/>
    <col min="6147" max="6148" width="17.6640625" style="193" customWidth="1"/>
    <col min="6149" max="6400" width="9.33203125" style="193"/>
    <col min="6401" max="6401" width="5.83203125" style="193" customWidth="1"/>
    <col min="6402" max="6402" width="54.83203125" style="193" customWidth="1"/>
    <col min="6403" max="6404" width="17.6640625" style="193" customWidth="1"/>
    <col min="6405" max="6656" width="9.33203125" style="193"/>
    <col min="6657" max="6657" width="5.83203125" style="193" customWidth="1"/>
    <col min="6658" max="6658" width="54.83203125" style="193" customWidth="1"/>
    <col min="6659" max="6660" width="17.6640625" style="193" customWidth="1"/>
    <col min="6661" max="6912" width="9.33203125" style="193"/>
    <col min="6913" max="6913" width="5.83203125" style="193" customWidth="1"/>
    <col min="6914" max="6914" width="54.83203125" style="193" customWidth="1"/>
    <col min="6915" max="6916" width="17.6640625" style="193" customWidth="1"/>
    <col min="6917" max="7168" width="9.33203125" style="193"/>
    <col min="7169" max="7169" width="5.83203125" style="193" customWidth="1"/>
    <col min="7170" max="7170" width="54.83203125" style="193" customWidth="1"/>
    <col min="7171" max="7172" width="17.6640625" style="193" customWidth="1"/>
    <col min="7173" max="7424" width="9.33203125" style="193"/>
    <col min="7425" max="7425" width="5.83203125" style="193" customWidth="1"/>
    <col min="7426" max="7426" width="54.83203125" style="193" customWidth="1"/>
    <col min="7427" max="7428" width="17.6640625" style="193" customWidth="1"/>
    <col min="7429" max="7680" width="9.33203125" style="193"/>
    <col min="7681" max="7681" width="5.83203125" style="193" customWidth="1"/>
    <col min="7682" max="7682" width="54.83203125" style="193" customWidth="1"/>
    <col min="7683" max="7684" width="17.6640625" style="193" customWidth="1"/>
    <col min="7685" max="7936" width="9.33203125" style="193"/>
    <col min="7937" max="7937" width="5.83203125" style="193" customWidth="1"/>
    <col min="7938" max="7938" width="54.83203125" style="193" customWidth="1"/>
    <col min="7939" max="7940" width="17.6640625" style="193" customWidth="1"/>
    <col min="7941" max="8192" width="9.33203125" style="193"/>
    <col min="8193" max="8193" width="5.83203125" style="193" customWidth="1"/>
    <col min="8194" max="8194" width="54.83203125" style="193" customWidth="1"/>
    <col min="8195" max="8196" width="17.6640625" style="193" customWidth="1"/>
    <col min="8197" max="8448" width="9.33203125" style="193"/>
    <col min="8449" max="8449" width="5.83203125" style="193" customWidth="1"/>
    <col min="8450" max="8450" width="54.83203125" style="193" customWidth="1"/>
    <col min="8451" max="8452" width="17.6640625" style="193" customWidth="1"/>
    <col min="8453" max="8704" width="9.33203125" style="193"/>
    <col min="8705" max="8705" width="5.83203125" style="193" customWidth="1"/>
    <col min="8706" max="8706" width="54.83203125" style="193" customWidth="1"/>
    <col min="8707" max="8708" width="17.6640625" style="193" customWidth="1"/>
    <col min="8709" max="8960" width="9.33203125" style="193"/>
    <col min="8961" max="8961" width="5.83203125" style="193" customWidth="1"/>
    <col min="8962" max="8962" width="54.83203125" style="193" customWidth="1"/>
    <col min="8963" max="8964" width="17.6640625" style="193" customWidth="1"/>
    <col min="8965" max="9216" width="9.33203125" style="193"/>
    <col min="9217" max="9217" width="5.83203125" style="193" customWidth="1"/>
    <col min="9218" max="9218" width="54.83203125" style="193" customWidth="1"/>
    <col min="9219" max="9220" width="17.6640625" style="193" customWidth="1"/>
    <col min="9221" max="9472" width="9.33203125" style="193"/>
    <col min="9473" max="9473" width="5.83203125" style="193" customWidth="1"/>
    <col min="9474" max="9474" width="54.83203125" style="193" customWidth="1"/>
    <col min="9475" max="9476" width="17.6640625" style="193" customWidth="1"/>
    <col min="9477" max="9728" width="9.33203125" style="193"/>
    <col min="9729" max="9729" width="5.83203125" style="193" customWidth="1"/>
    <col min="9730" max="9730" width="54.83203125" style="193" customWidth="1"/>
    <col min="9731" max="9732" width="17.6640625" style="193" customWidth="1"/>
    <col min="9733" max="9984" width="9.33203125" style="193"/>
    <col min="9985" max="9985" width="5.83203125" style="193" customWidth="1"/>
    <col min="9986" max="9986" width="54.83203125" style="193" customWidth="1"/>
    <col min="9987" max="9988" width="17.6640625" style="193" customWidth="1"/>
    <col min="9989" max="10240" width="9.33203125" style="193"/>
    <col min="10241" max="10241" width="5.83203125" style="193" customWidth="1"/>
    <col min="10242" max="10242" width="54.83203125" style="193" customWidth="1"/>
    <col min="10243" max="10244" width="17.6640625" style="193" customWidth="1"/>
    <col min="10245" max="10496" width="9.33203125" style="193"/>
    <col min="10497" max="10497" width="5.83203125" style="193" customWidth="1"/>
    <col min="10498" max="10498" width="54.83203125" style="193" customWidth="1"/>
    <col min="10499" max="10500" width="17.6640625" style="193" customWidth="1"/>
    <col min="10501" max="10752" width="9.33203125" style="193"/>
    <col min="10753" max="10753" width="5.83203125" style="193" customWidth="1"/>
    <col min="10754" max="10754" width="54.83203125" style="193" customWidth="1"/>
    <col min="10755" max="10756" width="17.6640625" style="193" customWidth="1"/>
    <col min="10757" max="11008" width="9.33203125" style="193"/>
    <col min="11009" max="11009" width="5.83203125" style="193" customWidth="1"/>
    <col min="11010" max="11010" width="54.83203125" style="193" customWidth="1"/>
    <col min="11011" max="11012" width="17.6640625" style="193" customWidth="1"/>
    <col min="11013" max="11264" width="9.33203125" style="193"/>
    <col min="11265" max="11265" width="5.83203125" style="193" customWidth="1"/>
    <col min="11266" max="11266" width="54.83203125" style="193" customWidth="1"/>
    <col min="11267" max="11268" width="17.6640625" style="193" customWidth="1"/>
    <col min="11269" max="11520" width="9.33203125" style="193"/>
    <col min="11521" max="11521" width="5.83203125" style="193" customWidth="1"/>
    <col min="11522" max="11522" width="54.83203125" style="193" customWidth="1"/>
    <col min="11523" max="11524" width="17.6640625" style="193" customWidth="1"/>
    <col min="11525" max="11776" width="9.33203125" style="193"/>
    <col min="11777" max="11777" width="5.83203125" style="193" customWidth="1"/>
    <col min="11778" max="11778" width="54.83203125" style="193" customWidth="1"/>
    <col min="11779" max="11780" width="17.6640625" style="193" customWidth="1"/>
    <col min="11781" max="12032" width="9.33203125" style="193"/>
    <col min="12033" max="12033" width="5.83203125" style="193" customWidth="1"/>
    <col min="12034" max="12034" width="54.83203125" style="193" customWidth="1"/>
    <col min="12035" max="12036" width="17.6640625" style="193" customWidth="1"/>
    <col min="12037" max="12288" width="9.33203125" style="193"/>
    <col min="12289" max="12289" width="5.83203125" style="193" customWidth="1"/>
    <col min="12290" max="12290" width="54.83203125" style="193" customWidth="1"/>
    <col min="12291" max="12292" width="17.6640625" style="193" customWidth="1"/>
    <col min="12293" max="12544" width="9.33203125" style="193"/>
    <col min="12545" max="12545" width="5.83203125" style="193" customWidth="1"/>
    <col min="12546" max="12546" width="54.83203125" style="193" customWidth="1"/>
    <col min="12547" max="12548" width="17.6640625" style="193" customWidth="1"/>
    <col min="12549" max="12800" width="9.33203125" style="193"/>
    <col min="12801" max="12801" width="5.83203125" style="193" customWidth="1"/>
    <col min="12802" max="12802" width="54.83203125" style="193" customWidth="1"/>
    <col min="12803" max="12804" width="17.6640625" style="193" customWidth="1"/>
    <col min="12805" max="13056" width="9.33203125" style="193"/>
    <col min="13057" max="13057" width="5.83203125" style="193" customWidth="1"/>
    <col min="13058" max="13058" width="54.83203125" style="193" customWidth="1"/>
    <col min="13059" max="13060" width="17.6640625" style="193" customWidth="1"/>
    <col min="13061" max="13312" width="9.33203125" style="193"/>
    <col min="13313" max="13313" width="5.83203125" style="193" customWidth="1"/>
    <col min="13314" max="13314" width="54.83203125" style="193" customWidth="1"/>
    <col min="13315" max="13316" width="17.6640625" style="193" customWidth="1"/>
    <col min="13317" max="13568" width="9.33203125" style="193"/>
    <col min="13569" max="13569" width="5.83203125" style="193" customWidth="1"/>
    <col min="13570" max="13570" width="54.83203125" style="193" customWidth="1"/>
    <col min="13571" max="13572" width="17.6640625" style="193" customWidth="1"/>
    <col min="13573" max="13824" width="9.33203125" style="193"/>
    <col min="13825" max="13825" width="5.83203125" style="193" customWidth="1"/>
    <col min="13826" max="13826" width="54.83203125" style="193" customWidth="1"/>
    <col min="13827" max="13828" width="17.6640625" style="193" customWidth="1"/>
    <col min="13829" max="14080" width="9.33203125" style="193"/>
    <col min="14081" max="14081" width="5.83203125" style="193" customWidth="1"/>
    <col min="14082" max="14082" width="54.83203125" style="193" customWidth="1"/>
    <col min="14083" max="14084" width="17.6640625" style="193" customWidth="1"/>
    <col min="14085" max="14336" width="9.33203125" style="193"/>
    <col min="14337" max="14337" width="5.83203125" style="193" customWidth="1"/>
    <col min="14338" max="14338" width="54.83203125" style="193" customWidth="1"/>
    <col min="14339" max="14340" width="17.6640625" style="193" customWidth="1"/>
    <col min="14341" max="14592" width="9.33203125" style="193"/>
    <col min="14593" max="14593" width="5.83203125" style="193" customWidth="1"/>
    <col min="14594" max="14594" width="54.83203125" style="193" customWidth="1"/>
    <col min="14595" max="14596" width="17.6640625" style="193" customWidth="1"/>
    <col min="14597" max="14848" width="9.33203125" style="193"/>
    <col min="14849" max="14849" width="5.83203125" style="193" customWidth="1"/>
    <col min="14850" max="14850" width="54.83203125" style="193" customWidth="1"/>
    <col min="14851" max="14852" width="17.6640625" style="193" customWidth="1"/>
    <col min="14853" max="15104" width="9.33203125" style="193"/>
    <col min="15105" max="15105" width="5.83203125" style="193" customWidth="1"/>
    <col min="15106" max="15106" width="54.83203125" style="193" customWidth="1"/>
    <col min="15107" max="15108" width="17.6640625" style="193" customWidth="1"/>
    <col min="15109" max="15360" width="9.33203125" style="193"/>
    <col min="15361" max="15361" width="5.83203125" style="193" customWidth="1"/>
    <col min="15362" max="15362" width="54.83203125" style="193" customWidth="1"/>
    <col min="15363" max="15364" width="17.6640625" style="193" customWidth="1"/>
    <col min="15365" max="15616" width="9.33203125" style="193"/>
    <col min="15617" max="15617" width="5.83203125" style="193" customWidth="1"/>
    <col min="15618" max="15618" width="54.83203125" style="193" customWidth="1"/>
    <col min="15619" max="15620" width="17.6640625" style="193" customWidth="1"/>
    <col min="15621" max="15872" width="9.33203125" style="193"/>
    <col min="15873" max="15873" width="5.83203125" style="193" customWidth="1"/>
    <col min="15874" max="15874" width="54.83203125" style="193" customWidth="1"/>
    <col min="15875" max="15876" width="17.6640625" style="193" customWidth="1"/>
    <col min="15877" max="16128" width="9.33203125" style="193"/>
    <col min="16129" max="16129" width="5.83203125" style="193" customWidth="1"/>
    <col min="16130" max="16130" width="54.83203125" style="193" customWidth="1"/>
    <col min="16131" max="16132" width="17.6640625" style="193" customWidth="1"/>
    <col min="16133" max="16384" width="9.33203125" style="193"/>
  </cols>
  <sheetData>
    <row r="1" spans="1:11" ht="44.25" customHeight="1" x14ac:dyDescent="0.2">
      <c r="A1" s="1223" t="s">
        <v>612</v>
      </c>
      <c r="B1" s="1223"/>
      <c r="C1" s="1223"/>
      <c r="D1" s="1223"/>
      <c r="E1" s="1223"/>
      <c r="F1" s="1223"/>
      <c r="G1" s="1223"/>
      <c r="H1" s="1223"/>
      <c r="I1" s="1223"/>
      <c r="J1" s="1223"/>
      <c r="K1" s="1223"/>
    </row>
    <row r="2" spans="1:11" x14ac:dyDescent="0.2">
      <c r="A2" s="469"/>
      <c r="B2" s="469"/>
      <c r="C2" s="469"/>
      <c r="D2" s="469"/>
      <c r="E2" s="469"/>
      <c r="F2" s="469"/>
      <c r="G2" s="469"/>
      <c r="H2" s="469"/>
      <c r="I2" s="469"/>
      <c r="J2" s="1224" t="s">
        <v>1</v>
      </c>
      <c r="K2" s="1224"/>
    </row>
    <row r="3" spans="1:11" ht="27" customHeight="1" x14ac:dyDescent="0.2">
      <c r="A3" s="1225" t="s">
        <v>362</v>
      </c>
      <c r="B3" s="1227" t="s">
        <v>554</v>
      </c>
      <c r="C3" s="1227"/>
      <c r="D3" s="1227"/>
      <c r="E3" s="1227" t="s">
        <v>555</v>
      </c>
      <c r="F3" s="1227"/>
      <c r="G3" s="1227"/>
      <c r="H3" s="1227" t="s">
        <v>556</v>
      </c>
      <c r="I3" s="1227"/>
      <c r="J3" s="1227"/>
      <c r="K3" s="1228" t="s">
        <v>363</v>
      </c>
    </row>
    <row r="4" spans="1:11" ht="25.5" x14ac:dyDescent="0.2">
      <c r="A4" s="1226"/>
      <c r="B4" s="470" t="s">
        <v>557</v>
      </c>
      <c r="C4" s="470" t="s">
        <v>558</v>
      </c>
      <c r="D4" s="470" t="s">
        <v>559</v>
      </c>
      <c r="E4" s="470" t="s">
        <v>557</v>
      </c>
      <c r="F4" s="470" t="s">
        <v>558</v>
      </c>
      <c r="G4" s="470" t="s">
        <v>559</v>
      </c>
      <c r="H4" s="470" t="s">
        <v>557</v>
      </c>
      <c r="I4" s="470" t="s">
        <v>558</v>
      </c>
      <c r="J4" s="470" t="s">
        <v>559</v>
      </c>
      <c r="K4" s="1229"/>
    </row>
    <row r="5" spans="1:11" ht="33.75" customHeight="1" x14ac:dyDescent="0.2">
      <c r="A5" s="471" t="s">
        <v>9</v>
      </c>
      <c r="B5" s="472" t="s">
        <v>560</v>
      </c>
      <c r="C5" s="472"/>
      <c r="D5" s="472"/>
      <c r="E5" s="473" t="s">
        <v>561</v>
      </c>
      <c r="F5" s="474" t="s">
        <v>562</v>
      </c>
      <c r="G5" s="475"/>
      <c r="H5" s="473" t="s">
        <v>563</v>
      </c>
      <c r="I5" s="476" t="s">
        <v>564</v>
      </c>
      <c r="J5" s="475"/>
      <c r="K5" s="477">
        <f>SUM(J5,G5)</f>
        <v>0</v>
      </c>
    </row>
    <row r="6" spans="1:11" ht="33.75" customHeight="1" x14ac:dyDescent="0.2">
      <c r="A6" s="790" t="s">
        <v>12</v>
      </c>
      <c r="B6" s="791" t="s">
        <v>565</v>
      </c>
      <c r="C6" s="792"/>
      <c r="D6" s="792"/>
      <c r="E6" s="478"/>
      <c r="F6" s="479">
        <v>50</v>
      </c>
      <c r="G6" s="480"/>
      <c r="H6" s="481" t="s">
        <v>670</v>
      </c>
      <c r="I6" s="481"/>
      <c r="J6" s="482">
        <v>2500</v>
      </c>
      <c r="K6" s="822">
        <f>SUM(G6:J6)</f>
        <v>2500</v>
      </c>
    </row>
    <row r="7" spans="1:11" ht="36.75" customHeight="1" x14ac:dyDescent="0.2">
      <c r="A7" s="483" t="s">
        <v>15</v>
      </c>
      <c r="B7" s="484" t="s">
        <v>566</v>
      </c>
      <c r="C7" s="485"/>
      <c r="D7" s="485"/>
      <c r="E7" s="486"/>
      <c r="F7" s="487">
        <v>25</v>
      </c>
      <c r="G7" s="488"/>
      <c r="H7" s="486" t="s">
        <v>567</v>
      </c>
      <c r="I7" s="489" t="s">
        <v>568</v>
      </c>
      <c r="J7" s="488"/>
      <c r="K7" s="490">
        <f>SUM(G7+J7)</f>
        <v>0</v>
      </c>
    </row>
    <row r="8" spans="1:11" ht="27" customHeight="1" x14ac:dyDescent="0.2">
      <c r="A8" s="491"/>
      <c r="B8" s="492" t="s">
        <v>467</v>
      </c>
      <c r="C8" s="492"/>
      <c r="D8" s="492"/>
      <c r="E8" s="492"/>
      <c r="F8" s="492"/>
      <c r="G8" s="493">
        <f>SUM(G5:G7)</f>
        <v>0</v>
      </c>
      <c r="H8" s="494"/>
      <c r="I8" s="494"/>
      <c r="J8" s="493">
        <f>SUM(J5:J7)</f>
        <v>2500</v>
      </c>
      <c r="K8" s="495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L4" sqref="L4:L6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794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230" t="s">
        <v>613</v>
      </c>
      <c r="B1" s="1231"/>
      <c r="C1" s="1231"/>
      <c r="D1" s="1231"/>
      <c r="E1" s="1231"/>
      <c r="F1" s="1231"/>
      <c r="G1" s="1231"/>
      <c r="H1" s="1231"/>
      <c r="I1" s="1231"/>
      <c r="J1" s="1231"/>
    </row>
    <row r="2" spans="1:10" ht="12.75" customHeight="1" x14ac:dyDescent="0.2">
      <c r="A2" s="375"/>
      <c r="B2" s="376"/>
      <c r="C2" s="376"/>
      <c r="D2" s="376"/>
      <c r="E2" s="376"/>
      <c r="F2" s="376"/>
      <c r="G2" s="376"/>
      <c r="H2" s="376"/>
      <c r="I2" s="376"/>
      <c r="J2" s="377" t="s">
        <v>508</v>
      </c>
    </row>
    <row r="3" spans="1:10" ht="57" customHeight="1" x14ac:dyDescent="0.2">
      <c r="A3" s="541" t="s">
        <v>362</v>
      </c>
      <c r="B3" s="542" t="s">
        <v>509</v>
      </c>
      <c r="C3" s="542" t="s">
        <v>679</v>
      </c>
      <c r="D3" s="542" t="s">
        <v>513</v>
      </c>
      <c r="E3" s="542" t="s">
        <v>510</v>
      </c>
      <c r="F3" s="542" t="s">
        <v>511</v>
      </c>
      <c r="G3" s="542" t="s">
        <v>512</v>
      </c>
      <c r="H3" s="542" t="s">
        <v>652</v>
      </c>
      <c r="I3" s="542" t="s">
        <v>514</v>
      </c>
      <c r="J3" s="543" t="s">
        <v>363</v>
      </c>
    </row>
    <row r="4" spans="1:10" ht="48" customHeight="1" x14ac:dyDescent="0.2">
      <c r="A4" s="534" t="s">
        <v>9</v>
      </c>
      <c r="B4" s="535" t="s">
        <v>599</v>
      </c>
      <c r="C4" s="535"/>
      <c r="D4" s="544">
        <v>8</v>
      </c>
      <c r="E4" s="544"/>
      <c r="F4" s="544"/>
      <c r="G4" s="544"/>
      <c r="H4" s="544"/>
      <c r="I4" s="544"/>
      <c r="J4" s="546">
        <f>SUM(D4:I4)</f>
        <v>8</v>
      </c>
    </row>
    <row r="5" spans="1:10" ht="60" x14ac:dyDescent="0.2">
      <c r="A5" s="536" t="s">
        <v>12</v>
      </c>
      <c r="B5" s="537" t="s">
        <v>600</v>
      </c>
      <c r="C5" s="537"/>
      <c r="D5" s="545"/>
      <c r="E5" s="545">
        <v>3</v>
      </c>
      <c r="F5" s="545"/>
      <c r="G5" s="545">
        <v>1</v>
      </c>
      <c r="H5" s="545"/>
      <c r="I5" s="545"/>
      <c r="J5" s="547">
        <f>SUM(D5:I5)</f>
        <v>4</v>
      </c>
    </row>
    <row r="6" spans="1:10" ht="51.75" customHeight="1" x14ac:dyDescent="0.2">
      <c r="A6" s="534" t="s">
        <v>15</v>
      </c>
      <c r="B6" s="538" t="s">
        <v>601</v>
      </c>
      <c r="C6" s="538"/>
      <c r="D6" s="548"/>
      <c r="E6" s="548">
        <v>13</v>
      </c>
      <c r="F6" s="548"/>
      <c r="G6" s="548"/>
      <c r="H6" s="548"/>
      <c r="I6" s="548"/>
      <c r="J6" s="547">
        <f>SUM(D6:I6)</f>
        <v>13</v>
      </c>
    </row>
    <row r="7" spans="1:10" ht="48" customHeight="1" x14ac:dyDescent="0.2">
      <c r="A7" s="536" t="s">
        <v>18</v>
      </c>
      <c r="B7" s="538" t="s">
        <v>651</v>
      </c>
      <c r="C7" s="548" t="s">
        <v>680</v>
      </c>
      <c r="D7" s="548"/>
      <c r="E7" s="549">
        <f>6+3</f>
        <v>9</v>
      </c>
      <c r="F7" s="549"/>
      <c r="G7" s="549">
        <v>3</v>
      </c>
      <c r="H7" s="549">
        <v>103</v>
      </c>
      <c r="I7" s="549"/>
      <c r="J7" s="546">
        <f>SUM(D7:I7)</f>
        <v>115</v>
      </c>
    </row>
    <row r="8" spans="1:10" ht="48" customHeight="1" x14ac:dyDescent="0.25">
      <c r="A8" s="539"/>
      <c r="B8" s="540" t="s">
        <v>363</v>
      </c>
      <c r="C8" s="540"/>
      <c r="D8" s="550">
        <f>SUM(D4:D7)</f>
        <v>8</v>
      </c>
      <c r="E8" s="550">
        <f t="shared" ref="E8:I8" si="0">SUM(E4:E7)</f>
        <v>25</v>
      </c>
      <c r="F8" s="550">
        <f t="shared" si="0"/>
        <v>0</v>
      </c>
      <c r="G8" s="550">
        <f t="shared" si="0"/>
        <v>4</v>
      </c>
      <c r="H8" s="550"/>
      <c r="I8" s="550">
        <f t="shared" si="0"/>
        <v>0</v>
      </c>
      <c r="J8" s="551">
        <f>SUM(J4:J7)</f>
        <v>140</v>
      </c>
    </row>
    <row r="10" spans="1:10" x14ac:dyDescent="0.2">
      <c r="D10" s="794"/>
      <c r="E10" s="785"/>
    </row>
    <row r="11" spans="1:10" x14ac:dyDescent="0.2">
      <c r="D11" s="794"/>
      <c r="E11" s="785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.../2017.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C1"/>
    </sheetView>
  </sheetViews>
  <sheetFormatPr defaultColWidth="9.33203125" defaultRowHeight="15" x14ac:dyDescent="0.25"/>
  <cols>
    <col min="1" max="1" width="11.5" style="326" customWidth="1"/>
    <col min="2" max="2" width="59.5" style="325" customWidth="1"/>
    <col min="3" max="3" width="23.6640625" style="341" customWidth="1"/>
    <col min="4" max="6" width="17.83203125" style="325" customWidth="1"/>
    <col min="7" max="8" width="19" style="325" customWidth="1"/>
    <col min="9" max="16384" width="9.33203125" style="325"/>
  </cols>
  <sheetData>
    <row r="1" spans="1:5" ht="42" customHeight="1" x14ac:dyDescent="0.25">
      <c r="A1" s="1232" t="s">
        <v>614</v>
      </c>
      <c r="B1" s="1233"/>
      <c r="C1" s="1233"/>
    </row>
    <row r="2" spans="1:5" ht="15" customHeight="1" x14ac:dyDescent="0.25">
      <c r="C2" s="327"/>
    </row>
    <row r="3" spans="1:5" s="328" customFormat="1" ht="25.5" customHeight="1" x14ac:dyDescent="0.2">
      <c r="A3" s="1234" t="s">
        <v>481</v>
      </c>
      <c r="B3" s="1234"/>
      <c r="C3" s="1234"/>
    </row>
    <row r="4" spans="1:5" x14ac:dyDescent="0.25">
      <c r="A4" s="329"/>
      <c r="B4" s="330"/>
      <c r="C4" s="331" t="s">
        <v>1</v>
      </c>
    </row>
    <row r="5" spans="1:5" s="335" customFormat="1" ht="27.75" customHeight="1" x14ac:dyDescent="0.2">
      <c r="A5" s="332" t="s">
        <v>483</v>
      </c>
      <c r="B5" s="333" t="s">
        <v>484</v>
      </c>
      <c r="C5" s="334" t="s">
        <v>487</v>
      </c>
    </row>
    <row r="6" spans="1:5" ht="34.5" customHeight="1" x14ac:dyDescent="0.25">
      <c r="A6" s="505" t="s">
        <v>9</v>
      </c>
      <c r="B6" s="506"/>
      <c r="C6" s="507">
        <v>0</v>
      </c>
    </row>
    <row r="7" spans="1:5" ht="25.5" customHeight="1" x14ac:dyDescent="0.25">
      <c r="A7" s="508" t="s">
        <v>12</v>
      </c>
      <c r="B7" s="509"/>
      <c r="C7" s="510">
        <v>0</v>
      </c>
    </row>
    <row r="8" spans="1:5" s="336" customFormat="1" ht="25.5" customHeight="1" x14ac:dyDescent="0.2">
      <c r="A8" s="332" t="s">
        <v>15</v>
      </c>
      <c r="B8" s="511" t="s">
        <v>363</v>
      </c>
      <c r="C8" s="512">
        <f>SUM(C6:C7)</f>
        <v>0</v>
      </c>
    </row>
    <row r="10" spans="1:5" s="328" customFormat="1" ht="25.5" customHeight="1" x14ac:dyDescent="0.2">
      <c r="A10" s="1234" t="s">
        <v>485</v>
      </c>
      <c r="B10" s="1234"/>
      <c r="C10" s="1234"/>
    </row>
    <row r="11" spans="1:5" x14ac:dyDescent="0.25">
      <c r="A11" s="329"/>
      <c r="B11" s="330"/>
      <c r="C11" s="337"/>
    </row>
    <row r="12" spans="1:5" s="335" customFormat="1" ht="27.75" customHeight="1" x14ac:dyDescent="0.2">
      <c r="A12" s="332" t="s">
        <v>483</v>
      </c>
      <c r="B12" s="333" t="s">
        <v>484</v>
      </c>
      <c r="C12" s="334" t="s">
        <v>487</v>
      </c>
    </row>
    <row r="13" spans="1:5" ht="50.25" customHeight="1" x14ac:dyDescent="0.25">
      <c r="A13" s="505" t="s">
        <v>9</v>
      </c>
      <c r="B13" s="504"/>
      <c r="C13" s="513">
        <v>0</v>
      </c>
      <c r="E13" s="338"/>
    </row>
    <row r="14" spans="1:5" ht="25.5" customHeight="1" x14ac:dyDescent="0.25">
      <c r="A14" s="332" t="s">
        <v>12</v>
      </c>
      <c r="B14" s="514" t="s">
        <v>363</v>
      </c>
      <c r="C14" s="515">
        <f>SUM(C13:C13)</f>
        <v>0</v>
      </c>
    </row>
    <row r="15" spans="1:5" ht="25.5" customHeight="1" x14ac:dyDescent="0.25">
      <c r="A15" s="516" t="s">
        <v>15</v>
      </c>
      <c r="B15" s="517" t="s">
        <v>486</v>
      </c>
      <c r="C15" s="518">
        <f>SUM(C8+C14)</f>
        <v>0</v>
      </c>
    </row>
    <row r="16" spans="1:5" ht="18.75" x14ac:dyDescent="0.3">
      <c r="A16" s="339"/>
      <c r="B16" s="340"/>
      <c r="C16" s="340"/>
      <c r="D16" s="340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...../2017.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workbookViewId="0">
      <selection sqref="A1:F1"/>
    </sheetView>
  </sheetViews>
  <sheetFormatPr defaultRowHeight="15.75" x14ac:dyDescent="0.25"/>
  <cols>
    <col min="1" max="1" width="7" style="87" customWidth="1"/>
    <col min="2" max="2" width="58.6640625" style="87" customWidth="1"/>
    <col min="3" max="3" width="15.1640625" style="88" customWidth="1"/>
    <col min="4" max="6" width="15.1640625" style="87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235" t="s">
        <v>615</v>
      </c>
      <c r="B1" s="1236"/>
      <c r="C1" s="1236"/>
      <c r="D1" s="1236"/>
      <c r="E1" s="1236"/>
      <c r="F1" s="1236"/>
    </row>
    <row r="3" spans="1:8" ht="15.95" customHeight="1" x14ac:dyDescent="0.25">
      <c r="A3" s="1144" t="s">
        <v>488</v>
      </c>
      <c r="B3" s="1144"/>
      <c r="C3" s="1144"/>
      <c r="D3" s="1144"/>
      <c r="E3" s="1144"/>
      <c r="F3" s="1144"/>
    </row>
    <row r="4" spans="1:8" ht="15.95" customHeight="1" x14ac:dyDescent="0.25">
      <c r="A4" s="1150"/>
      <c r="B4" s="1150"/>
      <c r="D4" s="264"/>
      <c r="E4" s="264"/>
      <c r="F4" s="3" t="s">
        <v>681</v>
      </c>
    </row>
    <row r="5" spans="1:8" ht="31.5" customHeight="1" x14ac:dyDescent="0.25">
      <c r="A5" s="116" t="s">
        <v>2</v>
      </c>
      <c r="B5" s="31" t="s">
        <v>3</v>
      </c>
      <c r="C5" s="31" t="s">
        <v>490</v>
      </c>
      <c r="D5" s="31" t="s">
        <v>491</v>
      </c>
      <c r="E5" s="117" t="s">
        <v>492</v>
      </c>
      <c r="F5" s="117" t="s">
        <v>603</v>
      </c>
    </row>
    <row r="6" spans="1:8" s="7" customFormat="1" ht="12" customHeight="1" x14ac:dyDescent="0.2">
      <c r="A6" s="343" t="s">
        <v>5</v>
      </c>
      <c r="B6" s="344" t="s">
        <v>6</v>
      </c>
      <c r="C6" s="344" t="s">
        <v>7</v>
      </c>
      <c r="D6" s="344" t="s">
        <v>8</v>
      </c>
      <c r="E6" s="345" t="s">
        <v>260</v>
      </c>
      <c r="F6" s="346" t="s">
        <v>409</v>
      </c>
    </row>
    <row r="7" spans="1:8" s="717" customFormat="1" ht="23.25" customHeight="1" x14ac:dyDescent="0.25">
      <c r="A7" s="713" t="s">
        <v>9</v>
      </c>
      <c r="B7" s="714" t="s">
        <v>493</v>
      </c>
      <c r="C7" s="715">
        <f>'1.sz.mell.'!D22</f>
        <v>341619415</v>
      </c>
      <c r="D7" s="715">
        <f>180000000+140000000+12000000</f>
        <v>332000000</v>
      </c>
      <c r="E7" s="715">
        <f>D7*1.01</f>
        <v>335320000</v>
      </c>
      <c r="F7" s="716">
        <f>E7-1.01+1</f>
        <v>335319999.99000001</v>
      </c>
    </row>
    <row r="8" spans="1:8" s="717" customFormat="1" ht="23.25" customHeight="1" x14ac:dyDescent="0.25">
      <c r="A8" s="718" t="s">
        <v>12</v>
      </c>
      <c r="B8" s="719" t="s">
        <v>494</v>
      </c>
      <c r="C8" s="720">
        <f>'1.sz.mell.'!D31</f>
        <v>98531059</v>
      </c>
      <c r="D8" s="720">
        <v>20000000</v>
      </c>
      <c r="E8" s="721">
        <f>20000000*1.01</f>
        <v>20200000</v>
      </c>
      <c r="F8" s="722">
        <f>20000000*1.01</f>
        <v>20200000</v>
      </c>
    </row>
    <row r="9" spans="1:8" s="717" customFormat="1" ht="23.25" customHeight="1" x14ac:dyDescent="0.25">
      <c r="A9" s="713" t="s">
        <v>15</v>
      </c>
      <c r="B9" s="719" t="s">
        <v>101</v>
      </c>
      <c r="C9" s="720">
        <f>'1.sz.mell.'!D45</f>
        <v>69260000</v>
      </c>
      <c r="D9" s="720">
        <v>31000000</v>
      </c>
      <c r="E9" s="721">
        <f>D9*1.02</f>
        <v>31620000</v>
      </c>
      <c r="F9" s="722">
        <f>E9*1.01</f>
        <v>31936200</v>
      </c>
      <c r="H9" s="823"/>
    </row>
    <row r="10" spans="1:8" s="717" customFormat="1" ht="23.25" customHeight="1" x14ac:dyDescent="0.25">
      <c r="A10" s="718" t="s">
        <v>18</v>
      </c>
      <c r="B10" s="719" t="s">
        <v>495</v>
      </c>
      <c r="C10" s="720">
        <f>'1.sz.mell.'!D57</f>
        <v>33138000</v>
      </c>
      <c r="D10" s="720">
        <v>35000000</v>
      </c>
      <c r="E10" s="720">
        <f>D10*1.01</f>
        <v>35350000</v>
      </c>
      <c r="F10" s="722">
        <f>E10</f>
        <v>35350000</v>
      </c>
    </row>
    <row r="11" spans="1:8" s="717" customFormat="1" ht="23.25" customHeight="1" x14ac:dyDescent="0.25">
      <c r="A11" s="713" t="s">
        <v>21</v>
      </c>
      <c r="B11" s="719" t="s">
        <v>400</v>
      </c>
      <c r="C11" s="720">
        <f>'1.sz.mell.'!D63</f>
        <v>20240000</v>
      </c>
      <c r="D11" s="720">
        <v>0</v>
      </c>
      <c r="E11" s="720">
        <v>0</v>
      </c>
      <c r="F11" s="722">
        <v>0</v>
      </c>
    </row>
    <row r="12" spans="1:8" s="717" customFormat="1" ht="23.25" customHeight="1" x14ac:dyDescent="0.25">
      <c r="A12" s="718" t="s">
        <v>24</v>
      </c>
      <c r="B12" s="719" t="s">
        <v>496</v>
      </c>
      <c r="C12" s="720">
        <f>'1.sz.mell.'!D66</f>
        <v>2200000</v>
      </c>
      <c r="D12" s="720"/>
      <c r="E12" s="721"/>
      <c r="F12" s="722"/>
    </row>
    <row r="13" spans="1:8" s="717" customFormat="1" ht="23.25" customHeight="1" x14ac:dyDescent="0.25">
      <c r="A13" s="713" t="s">
        <v>27</v>
      </c>
      <c r="B13" s="723" t="s">
        <v>497</v>
      </c>
      <c r="C13" s="720"/>
      <c r="D13" s="720"/>
      <c r="E13" s="721"/>
      <c r="F13" s="722"/>
    </row>
    <row r="14" spans="1:8" s="717" customFormat="1" ht="31.5" customHeight="1" x14ac:dyDescent="0.25">
      <c r="A14" s="718" t="s">
        <v>30</v>
      </c>
      <c r="B14" s="719" t="s">
        <v>595</v>
      </c>
      <c r="C14" s="724">
        <f>SUM(C7:C13)</f>
        <v>564988474</v>
      </c>
      <c r="D14" s="724">
        <f>SUM(D7:D13)</f>
        <v>418000000</v>
      </c>
      <c r="E14" s="724">
        <f>SUM(E7:E13)</f>
        <v>422490000</v>
      </c>
      <c r="F14" s="725">
        <f>SUM(F7:F13)</f>
        <v>422806199.99000001</v>
      </c>
    </row>
    <row r="15" spans="1:8" s="717" customFormat="1" ht="23.25" customHeight="1" x14ac:dyDescent="0.25">
      <c r="A15" s="726" t="s">
        <v>33</v>
      </c>
      <c r="B15" s="727" t="s">
        <v>498</v>
      </c>
      <c r="C15" s="728">
        <f>'1.sz.mell.'!D76</f>
        <v>57180355</v>
      </c>
      <c r="D15" s="728">
        <v>20000000</v>
      </c>
      <c r="E15" s="729">
        <v>20000000</v>
      </c>
      <c r="F15" s="730">
        <v>20000000</v>
      </c>
    </row>
    <row r="16" spans="1:8" s="11" customFormat="1" ht="27" customHeight="1" x14ac:dyDescent="0.2">
      <c r="A16" s="116" t="s">
        <v>36</v>
      </c>
      <c r="B16" s="83" t="s">
        <v>499</v>
      </c>
      <c r="C16" s="355">
        <f>+C14+C15</f>
        <v>622168829</v>
      </c>
      <c r="D16" s="355">
        <f>+D14+D15</f>
        <v>438000000</v>
      </c>
      <c r="E16" s="355">
        <f>+E14+E15</f>
        <v>442490000</v>
      </c>
      <c r="F16" s="356">
        <f>+F14+F15</f>
        <v>442806199.99000001</v>
      </c>
    </row>
    <row r="17" spans="1:11" s="11" customFormat="1" ht="12" customHeight="1" x14ac:dyDescent="0.2">
      <c r="A17" s="357"/>
      <c r="B17" s="358"/>
      <c r="C17" s="359"/>
      <c r="D17" s="360"/>
      <c r="E17" s="360"/>
      <c r="F17" s="361"/>
    </row>
    <row r="18" spans="1:11" s="11" customFormat="1" ht="24" customHeight="1" x14ac:dyDescent="0.2">
      <c r="A18" s="1144" t="s">
        <v>445</v>
      </c>
      <c r="B18" s="1144"/>
      <c r="C18" s="1144"/>
      <c r="D18" s="1144"/>
      <c r="E18" s="1144"/>
      <c r="F18" s="1144"/>
    </row>
    <row r="19" spans="1:11" s="11" customFormat="1" ht="12" customHeight="1" x14ac:dyDescent="0.2">
      <c r="A19" s="1237"/>
      <c r="B19" s="1237"/>
      <c r="C19" s="88"/>
      <c r="D19" s="264"/>
      <c r="E19" s="264"/>
      <c r="F19" s="3" t="s">
        <v>368</v>
      </c>
    </row>
    <row r="20" spans="1:11" s="11" customFormat="1" ht="31.5" customHeight="1" x14ac:dyDescent="0.2">
      <c r="A20" s="116" t="s">
        <v>2</v>
      </c>
      <c r="B20" s="31" t="s">
        <v>3</v>
      </c>
      <c r="C20" s="31" t="s">
        <v>489</v>
      </c>
      <c r="D20" s="31" t="s">
        <v>490</v>
      </c>
      <c r="E20" s="31" t="s">
        <v>491</v>
      </c>
      <c r="F20" s="117" t="s">
        <v>492</v>
      </c>
      <c r="G20" s="362"/>
    </row>
    <row r="21" spans="1:11" s="11" customFormat="1" ht="12" customHeight="1" x14ac:dyDescent="0.2">
      <c r="A21" s="343" t="s">
        <v>5</v>
      </c>
      <c r="B21" s="344" t="s">
        <v>6</v>
      </c>
      <c r="C21" s="344" t="s">
        <v>7</v>
      </c>
      <c r="D21" s="344" t="s">
        <v>8</v>
      </c>
      <c r="E21" s="345" t="s">
        <v>260</v>
      </c>
      <c r="F21" s="346" t="s">
        <v>409</v>
      </c>
      <c r="G21" s="362"/>
    </row>
    <row r="22" spans="1:11" s="11" customFormat="1" ht="23.25" customHeight="1" x14ac:dyDescent="0.2">
      <c r="A22" s="81" t="s">
        <v>9</v>
      </c>
      <c r="B22" s="363" t="s">
        <v>500</v>
      </c>
      <c r="C22" s="349">
        <f>'1.sz.mell.'!D96</f>
        <v>474100671</v>
      </c>
      <c r="D22" s="349">
        <v>389500000</v>
      </c>
      <c r="E22" s="349">
        <v>393150000</v>
      </c>
      <c r="F22" s="350">
        <v>393037800</v>
      </c>
      <c r="G22" s="362"/>
    </row>
    <row r="23" spans="1:11" ht="23.25" customHeight="1" x14ac:dyDescent="0.25">
      <c r="A23" s="81" t="s">
        <v>12</v>
      </c>
      <c r="B23" s="364" t="s">
        <v>501</v>
      </c>
      <c r="C23" s="352">
        <f>+C24+C25+C26</f>
        <v>142462803</v>
      </c>
      <c r="D23" s="352">
        <f t="shared" ref="D23:E23" si="0">+D24+D25+D26</f>
        <v>42000000</v>
      </c>
      <c r="E23" s="352">
        <f t="shared" si="0"/>
        <v>42840000</v>
      </c>
      <c r="F23" s="353">
        <f>+F24+F25+F26</f>
        <v>43268400</v>
      </c>
      <c r="I23" s="786">
        <f>D16-D29</f>
        <v>0</v>
      </c>
      <c r="J23" s="786">
        <f t="shared" ref="J23:K23" si="1">E16-E29</f>
        <v>0</v>
      </c>
      <c r="K23" s="786">
        <f t="shared" si="1"/>
        <v>-9.9999904632568359E-3</v>
      </c>
    </row>
    <row r="24" spans="1:11" ht="23.25" customHeight="1" x14ac:dyDescent="0.25">
      <c r="A24" s="51" t="s">
        <v>502</v>
      </c>
      <c r="B24" s="348" t="s">
        <v>223</v>
      </c>
      <c r="C24" s="349">
        <f>'1.sz.mell.'!D97</f>
        <v>113399135</v>
      </c>
      <c r="D24" s="352">
        <v>35000000</v>
      </c>
      <c r="E24" s="352">
        <f>D24*1.02</f>
        <v>35700000</v>
      </c>
      <c r="F24" s="353">
        <f>E24*1.01</f>
        <v>36057000</v>
      </c>
    </row>
    <row r="25" spans="1:11" ht="23.25" customHeight="1" x14ac:dyDescent="0.25">
      <c r="A25" s="51" t="s">
        <v>503</v>
      </c>
      <c r="B25" s="348" t="s">
        <v>225</v>
      </c>
      <c r="C25" s="349">
        <f>'1.sz.mell.'!D98</f>
        <v>29063668</v>
      </c>
      <c r="D25" s="349">
        <v>7000000</v>
      </c>
      <c r="E25" s="352">
        <f>D25*1.02</f>
        <v>7140000</v>
      </c>
      <c r="F25" s="353">
        <f>E25*1.01</f>
        <v>7211400</v>
      </c>
    </row>
    <row r="26" spans="1:11" ht="23.25" customHeight="1" x14ac:dyDescent="0.25">
      <c r="A26" s="51" t="s">
        <v>504</v>
      </c>
      <c r="B26" s="351" t="s">
        <v>227</v>
      </c>
      <c r="C26" s="349">
        <f>'1.sz.mell.'!D99</f>
        <v>0</v>
      </c>
      <c r="D26" s="349">
        <v>0</v>
      </c>
      <c r="E26" s="349"/>
      <c r="F26" s="350"/>
    </row>
    <row r="27" spans="1:11" ht="23.25" customHeight="1" x14ac:dyDescent="0.25">
      <c r="A27" s="81" t="s">
        <v>15</v>
      </c>
      <c r="B27" s="365" t="s">
        <v>505</v>
      </c>
      <c r="C27" s="366">
        <f>+C22+C23</f>
        <v>616563474</v>
      </c>
      <c r="D27" s="366">
        <f>+D22+D23</f>
        <v>431500000</v>
      </c>
      <c r="E27" s="366">
        <f>+E22+E23</f>
        <v>435990000</v>
      </c>
      <c r="F27" s="367">
        <f>+F22+F23</f>
        <v>436306200</v>
      </c>
    </row>
    <row r="28" spans="1:11" ht="23.25" customHeight="1" x14ac:dyDescent="0.25">
      <c r="A28" s="368" t="s">
        <v>18</v>
      </c>
      <c r="B28" s="369" t="s">
        <v>506</v>
      </c>
      <c r="C28" s="370">
        <f>'1.sz.mell.'!D112</f>
        <v>5605355</v>
      </c>
      <c r="D28" s="370">
        <v>6500000</v>
      </c>
      <c r="E28" s="370">
        <f>D28</f>
        <v>6500000</v>
      </c>
      <c r="F28" s="371">
        <f>E28</f>
        <v>6500000</v>
      </c>
      <c r="G28" s="84"/>
    </row>
    <row r="29" spans="1:11" s="11" customFormat="1" ht="23.25" customHeight="1" x14ac:dyDescent="0.2">
      <c r="A29" s="372" t="s">
        <v>21</v>
      </c>
      <c r="B29" s="86" t="s">
        <v>507</v>
      </c>
      <c r="C29" s="373">
        <f>+C27+C28</f>
        <v>622168829</v>
      </c>
      <c r="D29" s="373">
        <f>+D27+D28</f>
        <v>438000000</v>
      </c>
      <c r="E29" s="373">
        <f>+E27+E28</f>
        <v>442490000</v>
      </c>
      <c r="F29" s="374">
        <f>+F27+F28</f>
        <v>442806200</v>
      </c>
    </row>
    <row r="30" spans="1:11" x14ac:dyDescent="0.25">
      <c r="C30" s="87"/>
    </row>
    <row r="31" spans="1:11" x14ac:dyDescent="0.25">
      <c r="C31" s="87"/>
    </row>
    <row r="32" spans="1:11" x14ac:dyDescent="0.25">
      <c r="C32" s="87"/>
    </row>
    <row r="33" spans="3:8" ht="16.5" customHeight="1" x14ac:dyDescent="0.25">
      <c r="C33" s="87"/>
    </row>
    <row r="34" spans="3:8" x14ac:dyDescent="0.25">
      <c r="C34" s="87"/>
    </row>
    <row r="35" spans="3:8" x14ac:dyDescent="0.25">
      <c r="C35" s="87"/>
    </row>
    <row r="36" spans="3:8" s="87" customFormat="1" x14ac:dyDescent="0.25">
      <c r="G36" s="1"/>
      <c r="H36" s="1"/>
    </row>
    <row r="37" spans="3:8" s="87" customFormat="1" x14ac:dyDescent="0.25">
      <c r="G37" s="1"/>
      <c r="H37" s="1"/>
    </row>
    <row r="38" spans="3:8" s="87" customFormat="1" x14ac:dyDescent="0.25">
      <c r="G38" s="1"/>
      <c r="H38" s="1"/>
    </row>
    <row r="39" spans="3:8" s="87" customFormat="1" x14ac:dyDescent="0.25">
      <c r="G39" s="1"/>
      <c r="H39" s="1"/>
    </row>
    <row r="40" spans="3:8" s="87" customFormat="1" x14ac:dyDescent="0.25">
      <c r="G40" s="1"/>
      <c r="H40" s="1"/>
    </row>
    <row r="41" spans="3:8" s="87" customFormat="1" x14ac:dyDescent="0.25">
      <c r="G41" s="1"/>
      <c r="H41" s="1"/>
    </row>
    <row r="42" spans="3:8" s="87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.../2017.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19" sqref="G19"/>
    </sheetView>
  </sheetViews>
  <sheetFormatPr defaultColWidth="9.33203125" defaultRowHeight="15" x14ac:dyDescent="0.25"/>
  <cols>
    <col min="1" max="1" width="41.33203125" style="303" customWidth="1"/>
    <col min="2" max="2" width="19.6640625" style="303" customWidth="1"/>
    <col min="3" max="3" width="16.6640625" style="303" customWidth="1"/>
    <col min="4" max="9" width="16" style="303" customWidth="1"/>
    <col min="10" max="10" width="17.83203125" style="303" customWidth="1"/>
    <col min="11" max="16384" width="9.33203125" style="303"/>
  </cols>
  <sheetData>
    <row r="1" spans="1:10" ht="56.25" customHeight="1" x14ac:dyDescent="0.25">
      <c r="A1" s="1238" t="s">
        <v>616</v>
      </c>
      <c r="B1" s="1238"/>
      <c r="C1" s="1238"/>
      <c r="D1" s="1238"/>
      <c r="E1" s="1238"/>
      <c r="F1" s="1238"/>
      <c r="G1" s="1238"/>
      <c r="H1" s="1238"/>
      <c r="I1" s="1238"/>
    </row>
    <row r="2" spans="1:10" ht="18.75" customHeight="1" x14ac:dyDescent="0.25">
      <c r="A2" s="304"/>
      <c r="B2" s="304"/>
      <c r="C2" s="819" t="s">
        <v>531</v>
      </c>
      <c r="D2" s="304"/>
      <c r="E2" s="304"/>
      <c r="F2" s="304"/>
      <c r="G2" s="304"/>
      <c r="H2" s="304"/>
      <c r="I2" s="304"/>
    </row>
    <row r="3" spans="1:10" x14ac:dyDescent="0.25">
      <c r="A3" s="305"/>
      <c r="B3" s="305"/>
      <c r="C3" s="305"/>
      <c r="D3" s="305"/>
      <c r="E3" s="305"/>
      <c r="F3" s="305"/>
      <c r="G3" s="305"/>
      <c r="H3" s="1239" t="s">
        <v>1</v>
      </c>
      <c r="I3" s="1239"/>
    </row>
    <row r="4" spans="1:10" s="306" customFormat="1" ht="71.25" customHeight="1" x14ac:dyDescent="0.2">
      <c r="A4" s="1240" t="s">
        <v>475</v>
      </c>
      <c r="B4" s="1242" t="s">
        <v>476</v>
      </c>
      <c r="C4" s="1240" t="s">
        <v>477</v>
      </c>
      <c r="D4" s="1244" t="s">
        <v>604</v>
      </c>
      <c r="E4" s="1244"/>
      <c r="F4" s="1244" t="s">
        <v>478</v>
      </c>
      <c r="G4" s="1244"/>
      <c r="H4" s="1244" t="s">
        <v>605</v>
      </c>
      <c r="I4" s="1245"/>
    </row>
    <row r="5" spans="1:10" s="309" customFormat="1" x14ac:dyDescent="0.25">
      <c r="A5" s="1241"/>
      <c r="B5" s="1243"/>
      <c r="C5" s="1241"/>
      <c r="D5" s="307" t="s">
        <v>479</v>
      </c>
      <c r="E5" s="307" t="s">
        <v>480</v>
      </c>
      <c r="F5" s="307" t="s">
        <v>479</v>
      </c>
      <c r="G5" s="307" t="s">
        <v>480</v>
      </c>
      <c r="H5" s="307" t="s">
        <v>479</v>
      </c>
      <c r="I5" s="308" t="s">
        <v>480</v>
      </c>
    </row>
    <row r="6" spans="1:10" x14ac:dyDescent="0.25">
      <c r="A6" s="443"/>
      <c r="B6" s="311"/>
      <c r="C6" s="310"/>
      <c r="D6" s="312"/>
      <c r="E6" s="312"/>
      <c r="F6" s="312"/>
      <c r="G6" s="312"/>
      <c r="H6" s="312"/>
      <c r="I6" s="313"/>
    </row>
    <row r="7" spans="1:10" s="319" customFormat="1" x14ac:dyDescent="0.25">
      <c r="A7" s="443"/>
      <c r="B7" s="315"/>
      <c r="C7" s="314"/>
      <c r="D7" s="316"/>
      <c r="E7" s="316"/>
      <c r="F7" s="316"/>
      <c r="G7" s="316"/>
      <c r="H7" s="316"/>
      <c r="I7" s="317"/>
      <c r="J7" s="318"/>
    </row>
    <row r="8" spans="1:10" s="324" customFormat="1" ht="26.25" customHeight="1" x14ac:dyDescent="0.2">
      <c r="A8" s="444" t="s">
        <v>363</v>
      </c>
      <c r="B8" s="320">
        <f>SUM(B6:B7)</f>
        <v>0</v>
      </c>
      <c r="C8" s="321"/>
      <c r="D8" s="322">
        <f t="shared" ref="D8:I8" si="0">SUM(D6:D7)</f>
        <v>0</v>
      </c>
      <c r="E8" s="322">
        <f t="shared" si="0"/>
        <v>0</v>
      </c>
      <c r="F8" s="322">
        <f t="shared" si="0"/>
        <v>0</v>
      </c>
      <c r="G8" s="322">
        <f t="shared" si="0"/>
        <v>0</v>
      </c>
      <c r="H8" s="322">
        <f t="shared" si="0"/>
        <v>0</v>
      </c>
      <c r="I8" s="323">
        <f t="shared" si="0"/>
        <v>0</v>
      </c>
    </row>
    <row r="9" spans="1:10" x14ac:dyDescent="0.25">
      <c r="A9" s="305"/>
      <c r="B9" s="305"/>
      <c r="C9" s="305"/>
      <c r="D9" s="305"/>
      <c r="E9" s="305"/>
      <c r="F9" s="305"/>
      <c r="G9" s="305"/>
      <c r="H9" s="305"/>
      <c r="I9" s="305"/>
    </row>
    <row r="10" spans="1:10" x14ac:dyDescent="0.25">
      <c r="A10" s="305"/>
      <c r="B10" s="305"/>
      <c r="C10" s="305"/>
      <c r="D10" s="305"/>
      <c r="E10" s="305"/>
      <c r="F10" s="305"/>
      <c r="G10" s="305"/>
      <c r="H10" s="305"/>
      <c r="I10" s="305"/>
    </row>
    <row r="11" spans="1:10" x14ac:dyDescent="0.25">
      <c r="A11" s="305"/>
      <c r="B11" s="305"/>
      <c r="C11" s="305"/>
      <c r="D11" s="305"/>
      <c r="E11" s="305"/>
      <c r="F11" s="305"/>
      <c r="G11" s="305"/>
      <c r="H11" s="305"/>
      <c r="I11" s="305"/>
    </row>
    <row r="12" spans="1:10" x14ac:dyDescent="0.25">
      <c r="A12" s="305"/>
      <c r="B12" s="305"/>
      <c r="C12" s="305"/>
      <c r="D12" s="305"/>
      <c r="E12" s="305"/>
      <c r="F12" s="305"/>
      <c r="G12" s="305"/>
      <c r="H12" s="305"/>
      <c r="I12" s="305"/>
    </row>
    <row r="13" spans="1:10" x14ac:dyDescent="0.25">
      <c r="A13" s="305"/>
      <c r="B13" s="305"/>
      <c r="C13" s="305"/>
      <c r="D13" s="305"/>
      <c r="E13" s="305"/>
      <c r="F13" s="305"/>
      <c r="G13" s="305"/>
      <c r="H13" s="305"/>
      <c r="I13" s="305"/>
    </row>
    <row r="14" spans="1:10" x14ac:dyDescent="0.25">
      <c r="A14" s="305"/>
      <c r="B14" s="305"/>
      <c r="C14" s="305"/>
      <c r="D14" s="305"/>
      <c r="E14" s="305"/>
      <c r="F14" s="305"/>
      <c r="G14" s="305"/>
      <c r="H14" s="305"/>
      <c r="I14" s="305"/>
    </row>
    <row r="15" spans="1:10" x14ac:dyDescent="0.25">
      <c r="A15" s="305"/>
      <c r="B15" s="305"/>
      <c r="C15" s="305"/>
      <c r="D15" s="305"/>
      <c r="E15" s="305"/>
      <c r="F15" s="305"/>
      <c r="G15" s="305"/>
      <c r="H15" s="305"/>
      <c r="I15" s="305"/>
    </row>
    <row r="16" spans="1:10" x14ac:dyDescent="0.25">
      <c r="A16" s="305"/>
      <c r="B16" s="305"/>
      <c r="C16" s="305"/>
      <c r="D16" s="305"/>
      <c r="E16" s="305"/>
      <c r="F16" s="305"/>
      <c r="G16" s="305"/>
      <c r="H16" s="305"/>
      <c r="I16" s="305"/>
    </row>
    <row r="17" spans="1:9" x14ac:dyDescent="0.25">
      <c r="A17" s="305"/>
      <c r="B17" s="305"/>
      <c r="C17" s="305"/>
      <c r="D17" s="305"/>
      <c r="E17" s="305"/>
      <c r="F17" s="305"/>
      <c r="G17" s="305"/>
      <c r="H17" s="305"/>
      <c r="I17" s="305"/>
    </row>
    <row r="18" spans="1:9" x14ac:dyDescent="0.25">
      <c r="A18" s="305"/>
      <c r="B18" s="305"/>
      <c r="C18" s="305"/>
      <c r="D18" s="305"/>
      <c r="E18" s="305"/>
      <c r="F18" s="305"/>
      <c r="G18" s="305"/>
      <c r="H18" s="305"/>
      <c r="I18" s="305"/>
    </row>
    <row r="19" spans="1:9" x14ac:dyDescent="0.25">
      <c r="A19" s="305"/>
      <c r="B19" s="305"/>
      <c r="C19" s="305"/>
      <c r="D19" s="305"/>
      <c r="E19" s="305"/>
      <c r="F19" s="305"/>
      <c r="G19" s="305"/>
      <c r="H19" s="305"/>
      <c r="I19" s="305"/>
    </row>
    <row r="20" spans="1:9" x14ac:dyDescent="0.25">
      <c r="A20" s="305"/>
      <c r="B20" s="305"/>
      <c r="C20" s="305"/>
      <c r="D20" s="305"/>
      <c r="E20" s="305"/>
      <c r="F20" s="305"/>
      <c r="G20" s="305"/>
      <c r="H20" s="305"/>
      <c r="I20" s="305"/>
    </row>
    <row r="21" spans="1:9" x14ac:dyDescent="0.25">
      <c r="A21" s="305"/>
      <c r="B21" s="305"/>
      <c r="C21" s="305"/>
      <c r="D21" s="305"/>
      <c r="E21" s="305"/>
      <c r="F21" s="305"/>
      <c r="G21" s="305"/>
      <c r="H21" s="305"/>
      <c r="I21" s="305"/>
    </row>
    <row r="22" spans="1:9" x14ac:dyDescent="0.25">
      <c r="A22" s="305"/>
      <c r="B22" s="305"/>
      <c r="C22" s="305"/>
      <c r="D22" s="305"/>
      <c r="E22" s="305"/>
      <c r="F22" s="305"/>
      <c r="G22" s="305"/>
      <c r="H22" s="305"/>
      <c r="I22" s="305"/>
    </row>
    <row r="23" spans="1:9" x14ac:dyDescent="0.25">
      <c r="A23" s="305"/>
      <c r="B23" s="305"/>
      <c r="C23" s="305"/>
      <c r="D23" s="305"/>
      <c r="E23" s="305"/>
      <c r="F23" s="305"/>
      <c r="G23" s="305"/>
      <c r="H23" s="305"/>
      <c r="I23" s="305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...../2017.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64" workbookViewId="0">
      <selection activeCell="M68" sqref="M68"/>
    </sheetView>
  </sheetViews>
  <sheetFormatPr defaultColWidth="9.33203125" defaultRowHeight="15.75" x14ac:dyDescent="0.25"/>
  <cols>
    <col min="1" max="1" width="6.33203125" style="87" customWidth="1"/>
    <col min="2" max="2" width="78.6640625" style="87" customWidth="1"/>
    <col min="3" max="3" width="11.1640625" style="87" customWidth="1"/>
    <col min="4" max="4" width="20.83203125" style="88" customWidth="1"/>
    <col min="5" max="5" width="16.1640625" style="1" customWidth="1"/>
    <col min="6" max="6" width="16.83203125" style="1" customWidth="1"/>
    <col min="7" max="7" width="9.33203125" style="1"/>
    <col min="8" max="8" width="13.33203125" style="1" bestFit="1" customWidth="1"/>
    <col min="9" max="10" width="14.6640625" style="1" bestFit="1" customWidth="1"/>
    <col min="11" max="11" width="14.33203125" style="1" bestFit="1" customWidth="1"/>
    <col min="12" max="16384" width="9.33203125" style="1"/>
  </cols>
  <sheetData>
    <row r="1" spans="1:8" ht="60" customHeight="1" x14ac:dyDescent="0.25">
      <c r="A1" s="1145" t="s">
        <v>733</v>
      </c>
      <c r="B1" s="1145"/>
      <c r="C1" s="1145"/>
      <c r="D1" s="1145"/>
      <c r="E1" s="1145"/>
      <c r="F1" s="1145"/>
    </row>
    <row r="2" spans="1:8" ht="15.95" customHeight="1" x14ac:dyDescent="0.25">
      <c r="A2" s="1144" t="s">
        <v>0</v>
      </c>
      <c r="B2" s="1144"/>
      <c r="C2" s="1144"/>
      <c r="D2" s="1144"/>
      <c r="E2" s="1144"/>
      <c r="F2" s="1144"/>
    </row>
    <row r="3" spans="1:8" ht="15.95" customHeight="1" x14ac:dyDescent="0.25">
      <c r="A3" s="1150"/>
      <c r="B3" s="1150"/>
      <c r="C3" s="2"/>
      <c r="D3" s="3"/>
      <c r="E3" s="3"/>
      <c r="F3" s="3" t="s">
        <v>1</v>
      </c>
    </row>
    <row r="4" spans="1:8" ht="38.1" customHeight="1" x14ac:dyDescent="0.25">
      <c r="A4" s="4" t="s">
        <v>2</v>
      </c>
      <c r="B4" s="5" t="s">
        <v>3</v>
      </c>
      <c r="C4" s="5" t="s">
        <v>4</v>
      </c>
      <c r="D4" s="6" t="s">
        <v>742</v>
      </c>
      <c r="E4" s="192" t="s">
        <v>722</v>
      </c>
      <c r="F4" s="192" t="s">
        <v>723</v>
      </c>
    </row>
    <row r="5" spans="1:8" s="7" customFormat="1" ht="12" customHeight="1" x14ac:dyDescent="0.2">
      <c r="A5" s="4" t="s">
        <v>5</v>
      </c>
      <c r="B5" s="5" t="s">
        <v>6</v>
      </c>
      <c r="C5" s="5" t="s">
        <v>7</v>
      </c>
      <c r="D5" s="6" t="s">
        <v>8</v>
      </c>
      <c r="E5" s="653" t="s">
        <v>260</v>
      </c>
      <c r="F5" s="6" t="s">
        <v>409</v>
      </c>
    </row>
    <row r="6" spans="1:8" s="11" customFormat="1" ht="15.75" customHeight="1" x14ac:dyDescent="0.2">
      <c r="A6" s="8" t="s">
        <v>9</v>
      </c>
      <c r="B6" s="9" t="s">
        <v>10</v>
      </c>
      <c r="C6" s="10" t="s">
        <v>11</v>
      </c>
      <c r="D6" s="347">
        <f>'9.sz.mell.'!D6</f>
        <v>55849500</v>
      </c>
      <c r="E6" s="347">
        <f>'9.sz.mell.'!E6</f>
        <v>55849500</v>
      </c>
      <c r="F6" s="347">
        <f>'9.sz.mell.'!F6</f>
        <v>44517552</v>
      </c>
      <c r="H6" s="979"/>
    </row>
    <row r="7" spans="1:8" s="11" customFormat="1" ht="15.75" customHeight="1" x14ac:dyDescent="0.2">
      <c r="A7" s="12" t="s">
        <v>12</v>
      </c>
      <c r="B7" s="13" t="s">
        <v>13</v>
      </c>
      <c r="C7" s="14" t="s">
        <v>14</v>
      </c>
      <c r="D7" s="347">
        <f>'9.sz.mell.'!D7</f>
        <v>53343750</v>
      </c>
      <c r="E7" s="347">
        <f>'9.sz.mell.'!E7</f>
        <v>55255450</v>
      </c>
      <c r="F7" s="347">
        <f>'9.sz.mell.'!F7</f>
        <v>42789188</v>
      </c>
      <c r="H7" s="979"/>
    </row>
    <row r="8" spans="1:8" s="11" customFormat="1" ht="24" customHeight="1" x14ac:dyDescent="0.2">
      <c r="A8" s="12" t="s">
        <v>15</v>
      </c>
      <c r="B8" s="13" t="s">
        <v>16</v>
      </c>
      <c r="C8" s="14" t="s">
        <v>17</v>
      </c>
      <c r="D8" s="347">
        <f>'9.sz.mell.'!D8</f>
        <v>47253778</v>
      </c>
      <c r="E8" s="347">
        <f>'9.sz.mell.'!E8</f>
        <v>47253778</v>
      </c>
      <c r="F8" s="347">
        <f>'9.sz.mell.'!F8</f>
        <v>37811012</v>
      </c>
      <c r="H8" s="979"/>
    </row>
    <row r="9" spans="1:8" s="11" customFormat="1" ht="15.75" customHeight="1" x14ac:dyDescent="0.2">
      <c r="A9" s="12" t="s">
        <v>18</v>
      </c>
      <c r="B9" s="13" t="s">
        <v>19</v>
      </c>
      <c r="C9" s="14" t="s">
        <v>20</v>
      </c>
      <c r="D9" s="347">
        <f>'9.sz.mell.'!D9</f>
        <v>2701930</v>
      </c>
      <c r="E9" s="347">
        <f>'9.sz.mell.'!E9</f>
        <v>2738166</v>
      </c>
      <c r="F9" s="347">
        <f>'9.sz.mell.'!F9</f>
        <v>2738166</v>
      </c>
      <c r="H9" s="979"/>
    </row>
    <row r="10" spans="1:8" s="11" customFormat="1" ht="15.75" customHeight="1" x14ac:dyDescent="0.2">
      <c r="A10" s="8" t="s">
        <v>21</v>
      </c>
      <c r="B10" s="13" t="s">
        <v>22</v>
      </c>
      <c r="C10" s="14" t="s">
        <v>23</v>
      </c>
      <c r="D10" s="347">
        <f>'9.sz.mell.'!D10</f>
        <v>0</v>
      </c>
      <c r="E10" s="347">
        <f>'9.sz.mell.'!E10</f>
        <v>10998691</v>
      </c>
      <c r="F10" s="347">
        <f>'9.sz.mell.'!F10</f>
        <v>10998691</v>
      </c>
      <c r="H10" s="979"/>
    </row>
    <row r="11" spans="1:8" s="11" customFormat="1" ht="15.75" customHeight="1" x14ac:dyDescent="0.2">
      <c r="A11" s="12" t="s">
        <v>24</v>
      </c>
      <c r="B11" s="13" t="s">
        <v>25</v>
      </c>
      <c r="C11" s="14" t="s">
        <v>26</v>
      </c>
      <c r="D11" s="347">
        <f>'9.sz.mell.'!D11</f>
        <v>0</v>
      </c>
      <c r="E11" s="347">
        <f>'9.sz.mell.'!E11</f>
        <v>0</v>
      </c>
      <c r="F11" s="347">
        <f>'9.sz.mell.'!F11</f>
        <v>0</v>
      </c>
      <c r="H11" s="979"/>
    </row>
    <row r="12" spans="1:8" s="11" customFormat="1" ht="15.75" customHeight="1" x14ac:dyDescent="0.2">
      <c r="A12" s="22" t="s">
        <v>27</v>
      </c>
      <c r="B12" s="23" t="s">
        <v>28</v>
      </c>
      <c r="C12" s="24" t="s">
        <v>29</v>
      </c>
      <c r="D12" s="392">
        <f>+D6+D7+D8+D9+D10+D11</f>
        <v>159148958</v>
      </c>
      <c r="E12" s="392">
        <f t="shared" ref="E12:F12" si="0">+E6+E7+E8+E9+E10+E11</f>
        <v>172095585</v>
      </c>
      <c r="F12" s="392">
        <f t="shared" si="0"/>
        <v>138854609</v>
      </c>
      <c r="H12" s="979"/>
    </row>
    <row r="13" spans="1:8" s="11" customFormat="1" ht="15.75" customHeight="1" x14ac:dyDescent="0.2">
      <c r="A13" s="12" t="s">
        <v>30</v>
      </c>
      <c r="B13" s="13" t="s">
        <v>31</v>
      </c>
      <c r="C13" s="14" t="s">
        <v>32</v>
      </c>
      <c r="D13" s="350">
        <f>'9.sz.mell.'!D13</f>
        <v>0</v>
      </c>
      <c r="E13" s="350">
        <f>'9.sz.mell.'!E13</f>
        <v>0</v>
      </c>
      <c r="F13" s="350">
        <f>'9.sz.mell.'!F13</f>
        <v>0</v>
      </c>
      <c r="H13" s="979"/>
    </row>
    <row r="14" spans="1:8" s="11" customFormat="1" ht="15.75" customHeight="1" x14ac:dyDescent="0.2">
      <c r="A14" s="8" t="s">
        <v>33</v>
      </c>
      <c r="B14" s="13" t="s">
        <v>34</v>
      </c>
      <c r="C14" s="14" t="s">
        <v>35</v>
      </c>
      <c r="D14" s="350">
        <f>SUM(D15:D21)</f>
        <v>182470457</v>
      </c>
      <c r="E14" s="350">
        <f t="shared" ref="E14" si="1">SUM(E15:E21)</f>
        <v>347704813</v>
      </c>
      <c r="F14" s="389">
        <f>'9.sz.mell.'!F14+'10.sz.mell'!F10+'11.sz.mell'!F10+'12.sz.mell'!F10</f>
        <v>335888243</v>
      </c>
      <c r="H14" s="979"/>
    </row>
    <row r="15" spans="1:8" s="11" customFormat="1" ht="24" customHeight="1" x14ac:dyDescent="0.2">
      <c r="A15" s="12" t="s">
        <v>36</v>
      </c>
      <c r="B15" s="873" t="s">
        <v>749</v>
      </c>
      <c r="C15" s="14" t="s">
        <v>35</v>
      </c>
      <c r="D15" s="552">
        <f>'9.sz.mell.'!D15+'10.sz.mell'!D6+'11.sz.mell'!D6+'12.sz.mell'!D6</f>
        <v>0</v>
      </c>
      <c r="E15" s="552">
        <f>'9.sz.mell.'!E15</f>
        <v>206148262</v>
      </c>
      <c r="F15" s="552">
        <f>'9.sz.mell.'!F15</f>
        <v>206147888</v>
      </c>
      <c r="H15" s="979"/>
    </row>
    <row r="16" spans="1:8" s="11" customFormat="1" ht="18.75" customHeight="1" x14ac:dyDescent="0.2">
      <c r="A16" s="12" t="s">
        <v>37</v>
      </c>
      <c r="B16" s="874" t="s">
        <v>748</v>
      </c>
      <c r="C16" s="14" t="s">
        <v>35</v>
      </c>
      <c r="D16" s="552">
        <f>'9.sz.mell.'!D16</f>
        <v>0</v>
      </c>
      <c r="E16" s="552">
        <f>'9.sz.mell.'!E16</f>
        <v>0</v>
      </c>
      <c r="F16" s="552">
        <f>'9.sz.mell.'!F16</f>
        <v>0</v>
      </c>
      <c r="H16" s="979"/>
    </row>
    <row r="17" spans="1:8" s="11" customFormat="1" ht="15.75" customHeight="1" x14ac:dyDescent="0.2">
      <c r="A17" s="8" t="s">
        <v>38</v>
      </c>
      <c r="B17" s="19" t="s">
        <v>39</v>
      </c>
      <c r="C17" s="14" t="s">
        <v>35</v>
      </c>
      <c r="D17" s="552">
        <f>'9.sz.mell.'!D17</f>
        <v>0</v>
      </c>
      <c r="E17" s="552">
        <f>'9.sz.mell.'!E17</f>
        <v>0</v>
      </c>
      <c r="F17" s="552">
        <f>'9.sz.mell.'!F17</f>
        <v>0</v>
      </c>
      <c r="H17" s="979"/>
    </row>
    <row r="18" spans="1:8" s="11" customFormat="1" ht="19.5" customHeight="1" x14ac:dyDescent="0.2">
      <c r="A18" s="12" t="s">
        <v>40</v>
      </c>
      <c r="B18" s="19" t="s">
        <v>747</v>
      </c>
      <c r="C18" s="14" t="s">
        <v>35</v>
      </c>
      <c r="D18" s="552">
        <f>'9.sz.mell.'!D18</f>
        <v>55874919</v>
      </c>
      <c r="E18" s="552">
        <f>'9.sz.mell.'!E18+'11.sz.mell'!E6+'12.sz.mell'!E6+'10.sz.mell'!E6</f>
        <v>7297173</v>
      </c>
      <c r="F18" s="552">
        <f>'9.sz.mell.'!F18+'10.sz.mell'!F6</f>
        <v>7024286</v>
      </c>
      <c r="H18" s="979"/>
    </row>
    <row r="19" spans="1:8" s="11" customFormat="1" ht="19.5" customHeight="1" x14ac:dyDescent="0.2">
      <c r="A19" s="12" t="s">
        <v>42</v>
      </c>
      <c r="B19" s="19" t="s">
        <v>43</v>
      </c>
      <c r="C19" s="14" t="s">
        <v>35</v>
      </c>
      <c r="D19" s="552">
        <f>'9.sz.mell.'!D19</f>
        <v>5100000</v>
      </c>
      <c r="E19" s="552">
        <f>'9.sz.mell.'!E19</f>
        <v>5100000</v>
      </c>
      <c r="F19" s="552">
        <f>'9.sz.mell.'!F19</f>
        <v>3170500</v>
      </c>
      <c r="H19" s="979"/>
    </row>
    <row r="20" spans="1:8" s="11" customFormat="1" ht="24" customHeight="1" x14ac:dyDescent="0.2">
      <c r="A20" s="8" t="s">
        <v>44</v>
      </c>
      <c r="B20" s="19" t="s">
        <v>45</v>
      </c>
      <c r="C20" s="14" t="s">
        <v>35</v>
      </c>
      <c r="D20" s="552">
        <f>'9.sz.mell.'!D20+'11.sz.mell'!D8</f>
        <v>121495538</v>
      </c>
      <c r="E20" s="552">
        <f>'9.sz.mell.'!E20</f>
        <v>129159378</v>
      </c>
      <c r="F20" s="552">
        <f>'9.sz.mell.'!F20</f>
        <v>119545569</v>
      </c>
      <c r="H20" s="979"/>
    </row>
    <row r="21" spans="1:8" s="11" customFormat="1" ht="24.75" customHeight="1" x14ac:dyDescent="0.2">
      <c r="A21" s="20" t="s">
        <v>46</v>
      </c>
      <c r="B21" s="19" t="s">
        <v>47</v>
      </c>
      <c r="C21" s="21" t="s">
        <v>35</v>
      </c>
      <c r="D21" s="552">
        <f>'9.sz.mell.'!D21</f>
        <v>0</v>
      </c>
      <c r="E21" s="552">
        <f>'9.sz.mell.'!E21+'10.sz.mell'!E9+'11.sz.mell'!E9+'12.sz.mell'!E9</f>
        <v>0</v>
      </c>
      <c r="F21" s="552"/>
      <c r="H21" s="979"/>
    </row>
    <row r="22" spans="1:8" s="11" customFormat="1" ht="18" customHeight="1" x14ac:dyDescent="0.2">
      <c r="A22" s="22" t="s">
        <v>48</v>
      </c>
      <c r="B22" s="23" t="s">
        <v>49</v>
      </c>
      <c r="C22" s="24" t="s">
        <v>50</v>
      </c>
      <c r="D22" s="392">
        <f>SUM(D12+D13+D14)</f>
        <v>341619415</v>
      </c>
      <c r="E22" s="392">
        <f t="shared" ref="E22:F22" si="2">SUM(E12+E13+E14)</f>
        <v>519800398</v>
      </c>
      <c r="F22" s="392">
        <f t="shared" si="2"/>
        <v>474742852</v>
      </c>
      <c r="H22" s="979"/>
    </row>
    <row r="23" spans="1:8" s="11" customFormat="1" ht="15.75" customHeight="1" x14ac:dyDescent="0.2">
      <c r="A23" s="8" t="s">
        <v>51</v>
      </c>
      <c r="B23" s="25" t="s">
        <v>52</v>
      </c>
      <c r="C23" s="10" t="s">
        <v>53</v>
      </c>
      <c r="D23" s="347"/>
      <c r="E23" s="347">
        <f>'9.sz.mell.'!E23</f>
        <v>0</v>
      </c>
      <c r="F23" s="347">
        <f>'9.sz.mell.'!F23</f>
        <v>0</v>
      </c>
      <c r="H23" s="979"/>
    </row>
    <row r="24" spans="1:8" s="11" customFormat="1" ht="15.75" customHeight="1" x14ac:dyDescent="0.2">
      <c r="A24" s="12" t="s">
        <v>54</v>
      </c>
      <c r="B24" s="26" t="s">
        <v>55</v>
      </c>
      <c r="C24" s="14" t="s">
        <v>56</v>
      </c>
      <c r="D24" s="350">
        <f>SUM(D25:D30)</f>
        <v>98531059</v>
      </c>
      <c r="E24" s="350">
        <f t="shared" ref="E24:F24" si="3">SUM(E25:E30)</f>
        <v>98531059</v>
      </c>
      <c r="F24" s="350">
        <f t="shared" si="3"/>
        <v>57501730</v>
      </c>
      <c r="H24" s="979"/>
    </row>
    <row r="25" spans="1:8" s="11" customFormat="1" ht="15.75" customHeight="1" x14ac:dyDescent="0.2">
      <c r="A25" s="12" t="s">
        <v>57</v>
      </c>
      <c r="B25" s="18" t="s">
        <v>58</v>
      </c>
      <c r="C25" s="14" t="s">
        <v>56</v>
      </c>
      <c r="D25" s="350">
        <f>'9.sz.mell.'!D25</f>
        <v>0</v>
      </c>
      <c r="E25" s="350">
        <f>'9.sz.mell.'!E25</f>
        <v>0</v>
      </c>
      <c r="F25" s="350">
        <f>'9.sz.mell.'!F25</f>
        <v>0</v>
      </c>
      <c r="H25" s="979"/>
    </row>
    <row r="26" spans="1:8" s="11" customFormat="1" ht="18.75" customHeight="1" x14ac:dyDescent="0.2">
      <c r="A26" s="8" t="s">
        <v>59</v>
      </c>
      <c r="B26" s="27" t="s">
        <v>60</v>
      </c>
      <c r="C26" s="14" t="s">
        <v>56</v>
      </c>
      <c r="D26" s="350">
        <f>'9.sz.mell.'!D26</f>
        <v>98531059</v>
      </c>
      <c r="E26" s="350">
        <f>'9.sz.mell.'!E26+'10.sz.mell'!E15+'11.sz.mell'!E15+'12.sz.mell'!E15</f>
        <v>98531059</v>
      </c>
      <c r="F26" s="350">
        <f>'9.sz.mell.'!F26+'10.sz.mell'!F15+'11.sz.mell'!F15+'12.sz.mell'!F15</f>
        <v>57501730</v>
      </c>
      <c r="H26" s="979"/>
    </row>
    <row r="27" spans="1:8" s="11" customFormat="1" ht="15.75" customHeight="1" x14ac:dyDescent="0.2">
      <c r="A27" s="12" t="s">
        <v>61</v>
      </c>
      <c r="B27" s="27" t="s">
        <v>62</v>
      </c>
      <c r="C27" s="14" t="s">
        <v>56</v>
      </c>
      <c r="D27" s="350">
        <f>'9.sz.mell.'!D27</f>
        <v>0</v>
      </c>
      <c r="E27" s="350">
        <f>'9.sz.mell.'!E27</f>
        <v>0</v>
      </c>
      <c r="F27" s="350">
        <f>'9.sz.mell.'!F27</f>
        <v>0</v>
      </c>
      <c r="H27" s="979"/>
    </row>
    <row r="28" spans="1:8" s="11" customFormat="1" ht="15.75" customHeight="1" x14ac:dyDescent="0.2">
      <c r="A28" s="12" t="s">
        <v>63</v>
      </c>
      <c r="B28" s="27" t="s">
        <v>64</v>
      </c>
      <c r="C28" s="14" t="s">
        <v>56</v>
      </c>
      <c r="D28" s="350">
        <f>'9.sz.mell.'!D28</f>
        <v>0</v>
      </c>
      <c r="E28" s="350">
        <f>'9.sz.mell.'!E28</f>
        <v>0</v>
      </c>
      <c r="F28" s="350">
        <f>'9.sz.mell.'!F28</f>
        <v>0</v>
      </c>
      <c r="H28" s="979"/>
    </row>
    <row r="29" spans="1:8" s="11" customFormat="1" ht="24.75" customHeight="1" x14ac:dyDescent="0.2">
      <c r="A29" s="8" t="s">
        <v>65</v>
      </c>
      <c r="B29" s="27" t="s">
        <v>66</v>
      </c>
      <c r="C29" s="14" t="s">
        <v>56</v>
      </c>
      <c r="D29" s="350">
        <f>'9.sz.mell.'!D29</f>
        <v>0</v>
      </c>
      <c r="E29" s="350">
        <f>'9.sz.mell.'!E29</f>
        <v>0</v>
      </c>
      <c r="F29" s="350">
        <f>'9.sz.mell.'!F29</f>
        <v>0</v>
      </c>
      <c r="H29" s="979"/>
    </row>
    <row r="30" spans="1:8" s="11" customFormat="1" ht="24" customHeight="1" x14ac:dyDescent="0.2">
      <c r="A30" s="20" t="s">
        <v>67</v>
      </c>
      <c r="B30" s="28" t="s">
        <v>68</v>
      </c>
      <c r="C30" s="21" t="s">
        <v>56</v>
      </c>
      <c r="D30" s="350">
        <f>'9.sz.mell.'!D30</f>
        <v>0</v>
      </c>
      <c r="E30" s="350">
        <f>'9.sz.mell.'!E30</f>
        <v>0</v>
      </c>
      <c r="F30" s="350">
        <f>'9.sz.mell.'!F30</f>
        <v>0</v>
      </c>
      <c r="H30" s="979"/>
    </row>
    <row r="31" spans="1:8" s="11" customFormat="1" ht="22.5" customHeight="1" x14ac:dyDescent="0.2">
      <c r="A31" s="29" t="s">
        <v>69</v>
      </c>
      <c r="B31" s="30" t="s">
        <v>70</v>
      </c>
      <c r="C31" s="31" t="s">
        <v>71</v>
      </c>
      <c r="D31" s="356">
        <f>SUM(D23+D24)</f>
        <v>98531059</v>
      </c>
      <c r="E31" s="356">
        <f t="shared" ref="E31:F31" si="4">SUM(E23+E24)</f>
        <v>98531059</v>
      </c>
      <c r="F31" s="356">
        <f t="shared" si="4"/>
        <v>57501730</v>
      </c>
      <c r="H31" s="979"/>
    </row>
    <row r="32" spans="1:8" s="11" customFormat="1" ht="14.25" customHeight="1" x14ac:dyDescent="0.2">
      <c r="A32" s="32" t="s">
        <v>72</v>
      </c>
      <c r="B32" s="33" t="s">
        <v>73</v>
      </c>
      <c r="C32" s="34" t="s">
        <v>74</v>
      </c>
      <c r="D32" s="383">
        <f>'9.sz.mell.'!D32</f>
        <v>0</v>
      </c>
      <c r="E32" s="383">
        <f>'9.sz.mell.'!E32</f>
        <v>0</v>
      </c>
      <c r="F32" s="383">
        <f>'9.sz.mell.'!F32</f>
        <v>0</v>
      </c>
      <c r="H32" s="979"/>
    </row>
    <row r="33" spans="1:8" s="11" customFormat="1" ht="14.25" customHeight="1" x14ac:dyDescent="0.2">
      <c r="A33" s="12" t="s">
        <v>75</v>
      </c>
      <c r="B33" s="13" t="s">
        <v>76</v>
      </c>
      <c r="C33" s="14" t="s">
        <v>77</v>
      </c>
      <c r="D33" s="350">
        <f>SUM(D34:D36)</f>
        <v>3500000</v>
      </c>
      <c r="E33" s="350">
        <f t="shared" ref="E33:F33" si="5">SUM(E34:E36)</f>
        <v>3500000</v>
      </c>
      <c r="F33" s="350">
        <f t="shared" si="5"/>
        <v>3002375</v>
      </c>
      <c r="H33" s="979"/>
    </row>
    <row r="34" spans="1:8" s="11" customFormat="1" ht="14.25" customHeight="1" x14ac:dyDescent="0.2">
      <c r="A34" s="12" t="s">
        <v>78</v>
      </c>
      <c r="B34" s="35" t="s">
        <v>79</v>
      </c>
      <c r="C34" s="36" t="s">
        <v>77</v>
      </c>
      <c r="D34" s="382">
        <f>'9.sz.mell.'!D34</f>
        <v>0</v>
      </c>
      <c r="E34" s="382">
        <f>'9.sz.mell.'!E34</f>
        <v>0</v>
      </c>
      <c r="F34" s="382">
        <f>'9.sz.mell.'!F34</f>
        <v>0</v>
      </c>
      <c r="H34" s="979"/>
    </row>
    <row r="35" spans="1:8" s="11" customFormat="1" ht="14.25" customHeight="1" x14ac:dyDescent="0.2">
      <c r="A35" s="8" t="s">
        <v>80</v>
      </c>
      <c r="B35" s="37" t="s">
        <v>81</v>
      </c>
      <c r="C35" s="36" t="s">
        <v>77</v>
      </c>
      <c r="D35" s="382">
        <f>'9.sz.mell.'!D35</f>
        <v>0</v>
      </c>
      <c r="E35" s="382">
        <f>'9.sz.mell.'!E35</f>
        <v>0</v>
      </c>
      <c r="F35" s="382">
        <f>'9.sz.mell.'!F35</f>
        <v>0</v>
      </c>
      <c r="H35" s="979"/>
    </row>
    <row r="36" spans="1:8" s="11" customFormat="1" ht="14.25" customHeight="1" x14ac:dyDescent="0.2">
      <c r="A36" s="8" t="s">
        <v>82</v>
      </c>
      <c r="B36" s="37" t="s">
        <v>83</v>
      </c>
      <c r="C36" s="36" t="s">
        <v>77</v>
      </c>
      <c r="D36" s="382">
        <f>'9.sz.mell.'!D36</f>
        <v>3500000</v>
      </c>
      <c r="E36" s="382">
        <f>'9.sz.mell.'!E36</f>
        <v>3500000</v>
      </c>
      <c r="F36" s="382">
        <f>'9.sz.mell.'!F36</f>
        <v>3002375</v>
      </c>
      <c r="H36" s="979"/>
    </row>
    <row r="37" spans="1:8" s="11" customFormat="1" ht="14.25" customHeight="1" x14ac:dyDescent="0.2">
      <c r="A37" s="12" t="s">
        <v>84</v>
      </c>
      <c r="B37" s="38" t="s">
        <v>85</v>
      </c>
      <c r="C37" s="14" t="s">
        <v>86</v>
      </c>
      <c r="D37" s="350">
        <f>SUM(D38:D39)</f>
        <v>60000000</v>
      </c>
      <c r="E37" s="350">
        <f t="shared" ref="E37:F37" si="6">SUM(E38:E39)</f>
        <v>58900000</v>
      </c>
      <c r="F37" s="350">
        <f t="shared" si="6"/>
        <v>54185771</v>
      </c>
      <c r="H37" s="979"/>
    </row>
    <row r="38" spans="1:8" s="11" customFormat="1" ht="14.25" customHeight="1" x14ac:dyDescent="0.2">
      <c r="A38" s="12" t="s">
        <v>87</v>
      </c>
      <c r="B38" s="39" t="s">
        <v>88</v>
      </c>
      <c r="C38" s="36" t="s">
        <v>86</v>
      </c>
      <c r="D38" s="382">
        <f>'9.sz.mell.'!D38</f>
        <v>60000000</v>
      </c>
      <c r="E38" s="382">
        <f>'9.sz.mell.'!E38</f>
        <v>58900000</v>
      </c>
      <c r="F38" s="382">
        <f>'9.sz.mell.'!F38</f>
        <v>54185771</v>
      </c>
      <c r="H38" s="979"/>
    </row>
    <row r="39" spans="1:8" s="11" customFormat="1" ht="14.25" customHeight="1" x14ac:dyDescent="0.2">
      <c r="A39" s="8" t="s">
        <v>89</v>
      </c>
      <c r="B39" s="39" t="s">
        <v>90</v>
      </c>
      <c r="C39" s="36" t="s">
        <v>86</v>
      </c>
      <c r="D39" s="382">
        <f>'9.sz.mell.'!D39</f>
        <v>0</v>
      </c>
      <c r="E39" s="382">
        <f>'9.sz.mell.'!E39</f>
        <v>0</v>
      </c>
      <c r="F39" s="382">
        <f>'9.sz.mell.'!F39</f>
        <v>0</v>
      </c>
      <c r="H39" s="979"/>
    </row>
    <row r="40" spans="1:8" s="11" customFormat="1" ht="17.25" customHeight="1" x14ac:dyDescent="0.2">
      <c r="A40" s="8" t="s">
        <v>91</v>
      </c>
      <c r="B40" s="40" t="s">
        <v>92</v>
      </c>
      <c r="C40" s="14" t="s">
        <v>93</v>
      </c>
      <c r="D40" s="350">
        <f>'9.sz.mell.'!D40</f>
        <v>3000000</v>
      </c>
      <c r="E40" s="350">
        <f>'9.sz.mell.'!E40</f>
        <v>4000000</v>
      </c>
      <c r="F40" s="350">
        <f>'9.sz.mell.'!F40</f>
        <v>3941163</v>
      </c>
      <c r="H40" s="979"/>
    </row>
    <row r="41" spans="1:8" s="11" customFormat="1" ht="17.25" customHeight="1" x14ac:dyDescent="0.2">
      <c r="A41" s="12" t="s">
        <v>94</v>
      </c>
      <c r="B41" s="38" t="s">
        <v>98</v>
      </c>
      <c r="C41" s="14" t="s">
        <v>99</v>
      </c>
      <c r="D41" s="350">
        <f>SUM(D42:D43)</f>
        <v>2760000</v>
      </c>
      <c r="E41" s="350">
        <f t="shared" ref="E41:F41" si="7">SUM(E42:E43)</f>
        <v>2860000</v>
      </c>
      <c r="F41" s="350">
        <f t="shared" si="7"/>
        <v>1376075</v>
      </c>
      <c r="H41" s="979"/>
    </row>
    <row r="42" spans="1:8" s="11" customFormat="1" ht="14.25" customHeight="1" x14ac:dyDescent="0.2">
      <c r="A42" s="12" t="s">
        <v>95</v>
      </c>
      <c r="B42" s="39" t="s">
        <v>645</v>
      </c>
      <c r="C42" s="36" t="s">
        <v>647</v>
      </c>
      <c r="D42" s="350">
        <f>'9.sz.mell.'!D42</f>
        <v>160000</v>
      </c>
      <c r="E42" s="350">
        <f>'9.sz.mell.'!E42</f>
        <v>260000</v>
      </c>
      <c r="F42" s="350">
        <f>'9.sz.mell.'!F42</f>
        <v>240445</v>
      </c>
      <c r="H42" s="979"/>
    </row>
    <row r="43" spans="1:8" s="11" customFormat="1" ht="14.25" customHeight="1" x14ac:dyDescent="0.2">
      <c r="A43" s="8" t="s">
        <v>96</v>
      </c>
      <c r="B43" s="39" t="s">
        <v>646</v>
      </c>
      <c r="C43" s="36" t="s">
        <v>647</v>
      </c>
      <c r="D43" s="350">
        <f>'9.sz.mell.'!D43</f>
        <v>2600000</v>
      </c>
      <c r="E43" s="350">
        <f>'9.sz.mell.'!E43</f>
        <v>2600000</v>
      </c>
      <c r="F43" s="350">
        <f>'9.sz.mell.'!F43</f>
        <v>1135630</v>
      </c>
      <c r="H43" s="979"/>
    </row>
    <row r="44" spans="1:8" s="11" customFormat="1" ht="14.25" customHeight="1" x14ac:dyDescent="0.2">
      <c r="A44" s="41" t="s">
        <v>97</v>
      </c>
      <c r="B44" s="42" t="s">
        <v>648</v>
      </c>
      <c r="C44" s="43" t="s">
        <v>649</v>
      </c>
      <c r="D44" s="350">
        <f>'9.sz.mell.'!D44</f>
        <v>0</v>
      </c>
      <c r="E44" s="350">
        <f>'9.sz.mell.'!E44</f>
        <v>0</v>
      </c>
      <c r="F44" s="350">
        <f>'9.sz.mell.'!F44</f>
        <v>0</v>
      </c>
      <c r="H44" s="979"/>
    </row>
    <row r="45" spans="1:8" s="11" customFormat="1" ht="17.25" customHeight="1" x14ac:dyDescent="0.2">
      <c r="A45" s="29" t="s">
        <v>100</v>
      </c>
      <c r="B45" s="30" t="s">
        <v>101</v>
      </c>
      <c r="C45" s="31" t="s">
        <v>102</v>
      </c>
      <c r="D45" s="356">
        <f>SUM(D32+D33+D37+D40+D41+D44)</f>
        <v>69260000</v>
      </c>
      <c r="E45" s="356">
        <f t="shared" ref="E45:F45" si="8">SUM(E32+E33+E37+E40+E41+E44)</f>
        <v>69260000</v>
      </c>
      <c r="F45" s="356">
        <f t="shared" si="8"/>
        <v>62505384</v>
      </c>
      <c r="H45" s="979"/>
    </row>
    <row r="46" spans="1:8" s="11" customFormat="1" ht="14.25" customHeight="1" x14ac:dyDescent="0.2">
      <c r="A46" s="32" t="s">
        <v>103</v>
      </c>
      <c r="B46" s="44" t="s">
        <v>104</v>
      </c>
      <c r="C46" s="45" t="s">
        <v>105</v>
      </c>
      <c r="D46" s="388">
        <f>'9.sz.mell.'!D46+'11.sz.mell'!D16+'10.sz.mell'!D16+'12.sz.mell'!D16</f>
        <v>11000000</v>
      </c>
      <c r="E46" s="388">
        <f>'9.sz.mell.'!E46+'11.sz.mell'!E16+'10.sz.mell'!E16+'12.sz.mell'!E16</f>
        <v>11000000</v>
      </c>
      <c r="F46" s="388">
        <f>'9.sz.mell.'!F46+'11.sz.mell'!F16+'10.sz.mell'!F16+'12.sz.mell'!F16</f>
        <v>5315765</v>
      </c>
      <c r="H46" s="979"/>
    </row>
    <row r="47" spans="1:8" s="11" customFormat="1" ht="14.25" customHeight="1" x14ac:dyDescent="0.2">
      <c r="A47" s="12" t="s">
        <v>106</v>
      </c>
      <c r="B47" s="26" t="s">
        <v>107</v>
      </c>
      <c r="C47" s="46" t="s">
        <v>108</v>
      </c>
      <c r="D47" s="388">
        <f>'9.sz.mell.'!D47+'11.sz.mell'!D17+'10.sz.mell'!D17+'12.sz.mell'!D17</f>
        <v>12421858</v>
      </c>
      <c r="E47" s="388">
        <f>'9.sz.mell.'!E47+'11.sz.mell'!E17+'10.sz.mell'!E17+'12.sz.mell'!E17</f>
        <v>12421858</v>
      </c>
      <c r="F47" s="388">
        <f>'9.sz.mell.'!F47+'11.sz.mell'!F17+'10.sz.mell'!F17+'12.sz.mell'!F17</f>
        <v>8354076</v>
      </c>
      <c r="H47" s="979"/>
    </row>
    <row r="48" spans="1:8" s="11" customFormat="1" ht="14.25" customHeight="1" x14ac:dyDescent="0.2">
      <c r="A48" s="12" t="s">
        <v>109</v>
      </c>
      <c r="B48" s="26" t="s">
        <v>110</v>
      </c>
      <c r="C48" s="46" t="s">
        <v>111</v>
      </c>
      <c r="D48" s="350">
        <f>'9.sz.mell.'!D48+'11.sz.mell'!D18+'10.sz.mell'!D18+'12.sz.mell'!D18</f>
        <v>2000000</v>
      </c>
      <c r="E48" s="350">
        <f>'9.sz.mell.'!E48+'11.sz.mell'!E18+'10.sz.mell'!E18+'12.sz.mell'!E18</f>
        <v>2000000</v>
      </c>
      <c r="F48" s="350">
        <f>'9.sz.mell.'!F48+'11.sz.mell'!F18+'10.sz.mell'!F18+'12.sz.mell'!F18</f>
        <v>1341347</v>
      </c>
      <c r="H48" s="979"/>
    </row>
    <row r="49" spans="1:8" s="11" customFormat="1" ht="14.25" customHeight="1" x14ac:dyDescent="0.2">
      <c r="A49" s="12" t="s">
        <v>112</v>
      </c>
      <c r="B49" s="26" t="s">
        <v>113</v>
      </c>
      <c r="C49" s="46" t="s">
        <v>114</v>
      </c>
      <c r="D49" s="350">
        <f>'9.sz.mell.'!D49+'10.sz.mell'!D21+'11.sz.mell'!D21+'11.sz.mell'!D21</f>
        <v>0</v>
      </c>
      <c r="E49" s="350">
        <f>'9.sz.mell.'!E49+'10.sz.mell'!E21+'11.sz.mell'!E21+'11.sz.mell'!E21</f>
        <v>0</v>
      </c>
      <c r="F49" s="350">
        <f>'9.sz.mell.'!F49+'10.sz.mell'!F21+'11.sz.mell'!F21+'11.sz.mell'!F21</f>
        <v>0</v>
      </c>
      <c r="H49" s="979"/>
    </row>
    <row r="50" spans="1:8" s="11" customFormat="1" ht="14.25" customHeight="1" x14ac:dyDescent="0.2">
      <c r="A50" s="12" t="s">
        <v>115</v>
      </c>
      <c r="B50" s="26" t="s">
        <v>116</v>
      </c>
      <c r="C50" s="46" t="s">
        <v>117</v>
      </c>
      <c r="D50" s="350">
        <f>'9.sz.mell.'!D50</f>
        <v>2260000</v>
      </c>
      <c r="E50" s="350">
        <f>'9.sz.mell.'!E50</f>
        <v>3260000</v>
      </c>
      <c r="F50" s="350">
        <f>'9.sz.mell.'!F50</f>
        <v>2282124</v>
      </c>
      <c r="H50" s="979"/>
    </row>
    <row r="51" spans="1:8" s="11" customFormat="1" ht="14.25" customHeight="1" x14ac:dyDescent="0.2">
      <c r="A51" s="12" t="s">
        <v>118</v>
      </c>
      <c r="B51" s="26" t="s">
        <v>119</v>
      </c>
      <c r="C51" s="46" t="s">
        <v>120</v>
      </c>
      <c r="D51" s="350">
        <f>'9.sz.mell.'!D51+'10.sz.mell'!D23+'11.sz.mell'!D23+'12.sz.mell'!D23</f>
        <v>3836142</v>
      </c>
      <c r="E51" s="350">
        <f>'9.sz.mell.'!E51+'10.sz.mell'!E23+'11.sz.mell'!E23+'12.sz.mell'!E23</f>
        <v>3836142</v>
      </c>
      <c r="F51" s="350">
        <f>'9.sz.mell.'!F51+'10.sz.mell'!F23+'11.sz.mell'!F23+'12.sz.mell'!F23</f>
        <v>1814106</v>
      </c>
      <c r="H51" s="979"/>
    </row>
    <row r="52" spans="1:8" s="11" customFormat="1" ht="14.25" customHeight="1" x14ac:dyDescent="0.2">
      <c r="A52" s="12" t="s">
        <v>121</v>
      </c>
      <c r="B52" s="26" t="s">
        <v>122</v>
      </c>
      <c r="C52" s="46" t="s">
        <v>123</v>
      </c>
      <c r="D52" s="350">
        <f>'9.sz.mell.'!D52+'10.sz.mell'!D24+'11.sz.mell'!D24+'12.sz.mell'!D24</f>
        <v>0</v>
      </c>
      <c r="E52" s="350">
        <f>'9.sz.mell.'!E52+'10.sz.mell'!E24+'11.sz.mell'!E24+'12.sz.mell'!E24</f>
        <v>0</v>
      </c>
      <c r="F52" s="350">
        <f>'9.sz.mell.'!F52+'10.sz.mell'!F24+'11.sz.mell'!F24+'12.sz.mell'!F24</f>
        <v>0</v>
      </c>
      <c r="H52" s="979"/>
    </row>
    <row r="53" spans="1:8" s="11" customFormat="1" ht="14.25" customHeight="1" x14ac:dyDescent="0.2">
      <c r="A53" s="12" t="s">
        <v>124</v>
      </c>
      <c r="B53" s="26" t="s">
        <v>125</v>
      </c>
      <c r="C53" s="46" t="s">
        <v>126</v>
      </c>
      <c r="D53" s="350">
        <f>'9.sz.mell.'!D53+'10.sz.mell'!D25+'11.sz.mell'!D25+'12.sz.mell'!D25</f>
        <v>0</v>
      </c>
      <c r="E53" s="350">
        <f>'9.sz.mell.'!E53+'10.sz.mell'!E25+'11.sz.mell'!E25+'12.sz.mell'!E25</f>
        <v>0</v>
      </c>
      <c r="F53" s="350">
        <f>'9.sz.mell.'!F53+'10.sz.mell'!F25+'11.sz.mell'!F25+'12.sz.mell'!F25</f>
        <v>0</v>
      </c>
      <c r="H53" s="979"/>
    </row>
    <row r="54" spans="1:8" s="11" customFormat="1" ht="14.25" customHeight="1" x14ac:dyDescent="0.2">
      <c r="A54" s="12" t="s">
        <v>127</v>
      </c>
      <c r="B54" s="26" t="s">
        <v>128</v>
      </c>
      <c r="C54" s="46" t="s">
        <v>129</v>
      </c>
      <c r="D54" s="350">
        <f>'9.sz.mell.'!D54+'10.sz.mell'!D26+'11.sz.mell'!D26+'12.sz.mell'!D26</f>
        <v>0</v>
      </c>
      <c r="E54" s="350">
        <f>'9.sz.mell.'!E54+'10.sz.mell'!E26+'11.sz.mell'!E26+'12.sz.mell'!E26</f>
        <v>0</v>
      </c>
      <c r="F54" s="350">
        <f>'9.sz.mell.'!F54+'10.sz.mell'!F26+'11.sz.mell'!F26+'12.sz.mell'!F26</f>
        <v>0</v>
      </c>
      <c r="H54" s="979"/>
    </row>
    <row r="55" spans="1:8" s="11" customFormat="1" ht="14.25" customHeight="1" x14ac:dyDescent="0.2">
      <c r="A55" s="12" t="s">
        <v>130</v>
      </c>
      <c r="B55" s="26" t="s">
        <v>131</v>
      </c>
      <c r="C55" s="46" t="s">
        <v>132</v>
      </c>
      <c r="D55" s="350">
        <f>'9.sz.mell.'!D55+'10.sz.mell'!D27+'11.sz.mell'!D27+'12.sz.mell'!D27</f>
        <v>0</v>
      </c>
      <c r="E55" s="350">
        <f>'9.sz.mell.'!E55+'10.sz.mell'!E27+'11.sz.mell'!E27+'12.sz.mell'!E27</f>
        <v>0</v>
      </c>
      <c r="F55" s="350">
        <f>'9.sz.mell.'!F55+'10.sz.mell'!F27+'11.sz.mell'!F27+'12.sz.mell'!F27</f>
        <v>0</v>
      </c>
      <c r="H55" s="979"/>
    </row>
    <row r="56" spans="1:8" s="11" customFormat="1" ht="14.25" customHeight="1" x14ac:dyDescent="0.2">
      <c r="A56" s="20" t="s">
        <v>133</v>
      </c>
      <c r="B56" s="47" t="s">
        <v>134</v>
      </c>
      <c r="C56" s="43" t="s">
        <v>135</v>
      </c>
      <c r="D56" s="350">
        <f>'9.sz.mell.'!D56+'10.sz.mell'!D28+'11.sz.mell'!D28+'12.sz.mell'!D28</f>
        <v>1620000</v>
      </c>
      <c r="E56" s="350">
        <f>'9.sz.mell.'!E56+'10.sz.mell'!E28+'11.sz.mell'!E28+'12.sz.mell'!E28</f>
        <v>625959</v>
      </c>
      <c r="F56" s="350">
        <f>'9.sz.mell.'!F56+'10.sz.mell'!F28+'11.sz.mell'!F28+'12.sz.mell'!F28</f>
        <v>15587</v>
      </c>
      <c r="H56" s="979"/>
    </row>
    <row r="57" spans="1:8" s="11" customFormat="1" ht="15.75" customHeight="1" x14ac:dyDescent="0.2">
      <c r="A57" s="22" t="s">
        <v>136</v>
      </c>
      <c r="B57" s="48" t="s">
        <v>137</v>
      </c>
      <c r="C57" s="24" t="s">
        <v>138</v>
      </c>
      <c r="D57" s="390">
        <f>SUM(D46:D56)</f>
        <v>33138000</v>
      </c>
      <c r="E57" s="390">
        <f t="shared" ref="E57:F57" si="9">SUM(E46:E56)</f>
        <v>33143959</v>
      </c>
      <c r="F57" s="390">
        <f t="shared" si="9"/>
        <v>19123005</v>
      </c>
      <c r="H57" s="979"/>
    </row>
    <row r="58" spans="1:8" s="11" customFormat="1" ht="14.25" customHeight="1" x14ac:dyDescent="0.2">
      <c r="A58" s="49" t="s">
        <v>139</v>
      </c>
      <c r="B58" s="25" t="s">
        <v>140</v>
      </c>
      <c r="C58" s="50" t="s">
        <v>141</v>
      </c>
      <c r="D58" s="391">
        <f>'9.sz.mell.'!D58</f>
        <v>0</v>
      </c>
      <c r="E58" s="391">
        <f>'9.sz.mell.'!E58</f>
        <v>0</v>
      </c>
      <c r="F58" s="391">
        <f>'9.sz.mell.'!F58</f>
        <v>0</v>
      </c>
      <c r="H58" s="979"/>
    </row>
    <row r="59" spans="1:8" s="11" customFormat="1" ht="14.25" customHeight="1" x14ac:dyDescent="0.2">
      <c r="A59" s="51" t="s">
        <v>142</v>
      </c>
      <c r="B59" s="26" t="s">
        <v>143</v>
      </c>
      <c r="C59" s="46" t="s">
        <v>144</v>
      </c>
      <c r="D59" s="391">
        <f>'9.sz.mell.'!D59</f>
        <v>20000000</v>
      </c>
      <c r="E59" s="391">
        <f>'9.sz.mell.'!E59</f>
        <v>17619014</v>
      </c>
      <c r="F59" s="391">
        <f>'9.sz.mell.'!F59</f>
        <v>0</v>
      </c>
      <c r="H59" s="979"/>
    </row>
    <row r="60" spans="1:8" s="11" customFormat="1" ht="14.25" customHeight="1" x14ac:dyDescent="0.2">
      <c r="A60" s="51" t="s">
        <v>145</v>
      </c>
      <c r="B60" s="26" t="s">
        <v>146</v>
      </c>
      <c r="C60" s="46" t="s">
        <v>147</v>
      </c>
      <c r="D60" s="391">
        <f>'9.sz.mell.'!D60</f>
        <v>0</v>
      </c>
      <c r="E60" s="391">
        <f>'9.sz.mell.'!E60</f>
        <v>472441</v>
      </c>
      <c r="F60" s="391">
        <f>'9.sz.mell.'!F60</f>
        <v>472441</v>
      </c>
      <c r="H60" s="979"/>
    </row>
    <row r="61" spans="1:8" s="11" customFormat="1" ht="14.25" customHeight="1" x14ac:dyDescent="0.2">
      <c r="A61" s="51" t="s">
        <v>148</v>
      </c>
      <c r="B61" s="26" t="s">
        <v>149</v>
      </c>
      <c r="C61" s="46" t="s">
        <v>150</v>
      </c>
      <c r="D61" s="391">
        <f>'9.sz.mell.'!D61</f>
        <v>0</v>
      </c>
      <c r="E61" s="391">
        <f>'9.sz.mell.'!E61</f>
        <v>0</v>
      </c>
      <c r="F61" s="391">
        <f>'9.sz.mell.'!F61</f>
        <v>0</v>
      </c>
      <c r="H61" s="979"/>
    </row>
    <row r="62" spans="1:8" s="11" customFormat="1" ht="14.25" customHeight="1" x14ac:dyDescent="0.2">
      <c r="A62" s="52" t="s">
        <v>151</v>
      </c>
      <c r="B62" s="47" t="s">
        <v>152</v>
      </c>
      <c r="C62" s="43" t="s">
        <v>153</v>
      </c>
      <c r="D62" s="391">
        <f>'9.sz.mell.'!D62</f>
        <v>240000</v>
      </c>
      <c r="E62" s="391">
        <f>'9.sz.mell.'!E62</f>
        <v>240000</v>
      </c>
      <c r="F62" s="391">
        <f>'9.sz.mell.'!F62</f>
        <v>0</v>
      </c>
      <c r="H62" s="979"/>
    </row>
    <row r="63" spans="1:8" s="11" customFormat="1" ht="14.25" customHeight="1" x14ac:dyDescent="0.2">
      <c r="A63" s="29" t="s">
        <v>154</v>
      </c>
      <c r="B63" s="48" t="s">
        <v>155</v>
      </c>
      <c r="C63" s="53" t="s">
        <v>156</v>
      </c>
      <c r="D63" s="392">
        <f>SUM(D58:D62)</f>
        <v>20240000</v>
      </c>
      <c r="E63" s="392">
        <f t="shared" ref="E63:F63" si="10">SUM(E58:E62)</f>
        <v>18331455</v>
      </c>
      <c r="F63" s="392">
        <f t="shared" si="10"/>
        <v>472441</v>
      </c>
      <c r="H63" s="979"/>
    </row>
    <row r="64" spans="1:8" s="11" customFormat="1" ht="16.5" customHeight="1" x14ac:dyDescent="0.2">
      <c r="A64" s="32" t="s">
        <v>157</v>
      </c>
      <c r="B64" s="54" t="s">
        <v>158</v>
      </c>
      <c r="C64" s="55" t="s">
        <v>159</v>
      </c>
      <c r="D64" s="388"/>
      <c r="E64" s="388">
        <f>'9.sz.mell.'!E64+'10.sz.mell'!E31+'12.sz.mell'!E31</f>
        <v>72090</v>
      </c>
      <c r="F64" s="388">
        <f>'9.sz.mell.'!F64+'10.sz.mell'!F31+'12.sz.mell'!F31</f>
        <v>72090</v>
      </c>
      <c r="H64" s="979"/>
    </row>
    <row r="65" spans="1:8" s="11" customFormat="1" ht="17.25" customHeight="1" x14ac:dyDescent="0.2">
      <c r="A65" s="20" t="s">
        <v>160</v>
      </c>
      <c r="B65" s="47" t="s">
        <v>161</v>
      </c>
      <c r="C65" s="56" t="s">
        <v>162</v>
      </c>
      <c r="D65" s="384">
        <f>'11.sz.mell'!D31+'12.sz.mell'!D31+'10.sz.mell'!D31+'9.sz.mell.'!D65</f>
        <v>2200000</v>
      </c>
      <c r="E65" s="384">
        <f>'11.sz.mell'!E31+'12.sz.mell'!E31+'10.sz.mell'!E31+'9.sz.mell.'!E65</f>
        <v>2200000</v>
      </c>
      <c r="F65" s="384">
        <f>'11.sz.mell'!F31+'12.sz.mell'!F31+'10.sz.mell'!F31+'9.sz.mell.'!F65</f>
        <v>742000</v>
      </c>
      <c r="H65" s="979"/>
    </row>
    <row r="66" spans="1:8" s="11" customFormat="1" ht="17.25" customHeight="1" x14ac:dyDescent="0.2">
      <c r="A66" s="29" t="s">
        <v>163</v>
      </c>
      <c r="B66" s="23" t="s">
        <v>164</v>
      </c>
      <c r="C66" s="24" t="s">
        <v>165</v>
      </c>
      <c r="D66" s="392">
        <f>SUM(D64:D65)</f>
        <v>2200000</v>
      </c>
      <c r="E66" s="392">
        <f t="shared" ref="E66:F66" si="11">SUM(E64:E65)</f>
        <v>2272090</v>
      </c>
      <c r="F66" s="392">
        <f t="shared" si="11"/>
        <v>814090</v>
      </c>
      <c r="H66" s="979"/>
    </row>
    <row r="67" spans="1:8" s="11" customFormat="1" ht="16.5" customHeight="1" x14ac:dyDescent="0.2">
      <c r="A67" s="8" t="s">
        <v>166</v>
      </c>
      <c r="B67" s="9" t="s">
        <v>167</v>
      </c>
      <c r="C67" s="10" t="s">
        <v>168</v>
      </c>
      <c r="D67" s="391"/>
      <c r="E67" s="391"/>
      <c r="F67" s="391"/>
      <c r="H67" s="979"/>
    </row>
    <row r="68" spans="1:8" s="11" customFormat="1" ht="14.25" customHeight="1" x14ac:dyDescent="0.2">
      <c r="A68" s="20" t="s">
        <v>169</v>
      </c>
      <c r="B68" s="47" t="s">
        <v>170</v>
      </c>
      <c r="C68" s="21" t="s">
        <v>171</v>
      </c>
      <c r="D68" s="354"/>
      <c r="E68" s="354"/>
      <c r="F68" s="354"/>
      <c r="H68" s="979"/>
    </row>
    <row r="69" spans="1:8" s="11" customFormat="1" ht="15.75" customHeight="1" x14ac:dyDescent="0.2">
      <c r="A69" s="20" t="s">
        <v>172</v>
      </c>
      <c r="B69" s="57" t="s">
        <v>173</v>
      </c>
      <c r="C69" s="58" t="s">
        <v>174</v>
      </c>
      <c r="D69" s="553">
        <f>SUM(D67:D68)</f>
        <v>0</v>
      </c>
      <c r="E69" s="553">
        <f t="shared" ref="E69:F69" si="12">SUM(E67:E68)</f>
        <v>0</v>
      </c>
      <c r="F69" s="553">
        <f t="shared" si="12"/>
        <v>0</v>
      </c>
      <c r="H69" s="979"/>
    </row>
    <row r="70" spans="1:8" s="11" customFormat="1" ht="21" customHeight="1" x14ac:dyDescent="0.2">
      <c r="A70" s="29" t="s">
        <v>175</v>
      </c>
      <c r="B70" s="48" t="s">
        <v>176</v>
      </c>
      <c r="C70" s="59" t="s">
        <v>177</v>
      </c>
      <c r="D70" s="356">
        <f>SUM(D22+D31+D45+D57+D63+D66+D69)</f>
        <v>564988474</v>
      </c>
      <c r="E70" s="356">
        <f t="shared" ref="E70:F70" si="13">SUM(E22+E31+E45+E57+E63+E66+E69)</f>
        <v>741338961</v>
      </c>
      <c r="F70" s="356">
        <f t="shared" si="13"/>
        <v>615159502</v>
      </c>
      <c r="H70" s="979"/>
    </row>
    <row r="71" spans="1:8" s="11" customFormat="1" ht="14.25" customHeight="1" x14ac:dyDescent="0.2">
      <c r="A71" s="8" t="s">
        <v>178</v>
      </c>
      <c r="B71" s="862" t="s">
        <v>725</v>
      </c>
      <c r="C71" s="10" t="s">
        <v>179</v>
      </c>
      <c r="D71" s="393">
        <f>'9.sz.mell.'!D71</f>
        <v>5605355</v>
      </c>
      <c r="E71" s="393">
        <f>'9.sz.mell.'!E71</f>
        <v>5605355</v>
      </c>
      <c r="F71" s="393"/>
      <c r="H71" s="979"/>
    </row>
    <row r="72" spans="1:8" s="11" customFormat="1" ht="14.25" customHeight="1" x14ac:dyDescent="0.2">
      <c r="A72" s="12" t="s">
        <v>180</v>
      </c>
      <c r="B72" s="13" t="s">
        <v>181</v>
      </c>
      <c r="C72" s="14" t="s">
        <v>182</v>
      </c>
      <c r="D72" s="367">
        <f>SUM(D73:D74)</f>
        <v>51575000</v>
      </c>
      <c r="E72" s="367">
        <f t="shared" ref="E72:F72" si="14">SUM(E73:E74)</f>
        <v>55056284</v>
      </c>
      <c r="F72" s="367">
        <f t="shared" si="14"/>
        <v>55056284</v>
      </c>
      <c r="H72" s="979"/>
    </row>
    <row r="73" spans="1:8" s="11" customFormat="1" ht="14.25" customHeight="1" x14ac:dyDescent="0.2">
      <c r="A73" s="12" t="s">
        <v>183</v>
      </c>
      <c r="B73" s="60" t="s">
        <v>184</v>
      </c>
      <c r="C73" s="14" t="s">
        <v>185</v>
      </c>
      <c r="D73" s="389">
        <f>'9.sz.mell.'!D73+'10.sz.mell'!D35+'11.sz.mell'!D35+'12.sz.mell'!D35</f>
        <v>51575000</v>
      </c>
      <c r="E73" s="389">
        <f>'9.sz.mell.'!E73+'10.sz.mell'!E35+'11.sz.mell'!E35+'12.sz.mell'!E35</f>
        <v>55056284</v>
      </c>
      <c r="F73" s="389">
        <f>'9.sz.mell.'!F73+'10.sz.mell'!F35+'11.sz.mell'!F35+'12.sz.mell'!F35</f>
        <v>55056284</v>
      </c>
      <c r="H73" s="979"/>
    </row>
    <row r="74" spans="1:8" s="11" customFormat="1" ht="14.25" customHeight="1" x14ac:dyDescent="0.2">
      <c r="A74" s="12" t="s">
        <v>186</v>
      </c>
      <c r="B74" s="562" t="s">
        <v>187</v>
      </c>
      <c r="C74" s="14" t="s">
        <v>188</v>
      </c>
      <c r="D74" s="389">
        <f>'9.sz.mell.'!D74</f>
        <v>0</v>
      </c>
      <c r="E74" s="389">
        <f>'9.sz.mell.'!E74</f>
        <v>0</v>
      </c>
      <c r="F74" s="389">
        <f>'9.sz.mell.'!F74</f>
        <v>0</v>
      </c>
      <c r="H74" s="979"/>
    </row>
    <row r="75" spans="1:8" s="11" customFormat="1" ht="14.25" customHeight="1" x14ac:dyDescent="0.2">
      <c r="A75" s="41" t="s">
        <v>189</v>
      </c>
      <c r="B75" s="561" t="s">
        <v>588</v>
      </c>
      <c r="C75" s="559" t="s">
        <v>590</v>
      </c>
      <c r="D75" s="560"/>
      <c r="E75" s="560"/>
      <c r="F75" s="560"/>
      <c r="H75" s="979"/>
    </row>
    <row r="76" spans="1:8" s="11" customFormat="1" ht="14.25" customHeight="1" x14ac:dyDescent="0.2">
      <c r="A76" s="29" t="s">
        <v>192</v>
      </c>
      <c r="B76" s="61" t="s">
        <v>591</v>
      </c>
      <c r="C76" s="62" t="s">
        <v>191</v>
      </c>
      <c r="D76" s="356">
        <f>SUM(D71+D72+D75)</f>
        <v>57180355</v>
      </c>
      <c r="E76" s="356">
        <f t="shared" ref="E76:F76" si="15">SUM(E71+E72+E75)</f>
        <v>60661639</v>
      </c>
      <c r="F76" s="356">
        <f t="shared" si="15"/>
        <v>55056284</v>
      </c>
      <c r="H76" s="979"/>
    </row>
    <row r="77" spans="1:8" s="11" customFormat="1" ht="18.75" customHeight="1" x14ac:dyDescent="0.2">
      <c r="A77" s="29" t="s">
        <v>589</v>
      </c>
      <c r="B77" s="61" t="s">
        <v>592</v>
      </c>
      <c r="C77" s="62" t="s">
        <v>593</v>
      </c>
      <c r="D77" s="356">
        <f>SUM(D76,D70)</f>
        <v>622168829</v>
      </c>
      <c r="E77" s="356">
        <f t="shared" ref="E77:F77" si="16">SUM(E76,E70)</f>
        <v>802000600</v>
      </c>
      <c r="F77" s="356">
        <f t="shared" si="16"/>
        <v>670215786</v>
      </c>
      <c r="H77" s="979"/>
    </row>
    <row r="78" spans="1:8" ht="17.25" customHeight="1" x14ac:dyDescent="0.25">
      <c r="A78" s="1144"/>
      <c r="B78" s="1144"/>
      <c r="C78" s="1144"/>
      <c r="D78" s="1144"/>
      <c r="F78" s="786"/>
    </row>
    <row r="79" spans="1:8" s="63" customFormat="1" ht="16.5" customHeight="1" x14ac:dyDescent="0.25">
      <c r="A79" s="1152" t="s">
        <v>194</v>
      </c>
      <c r="B79" s="1152"/>
      <c r="C79" s="1152"/>
      <c r="D79" s="1152"/>
      <c r="E79" s="1152"/>
      <c r="F79" s="1152"/>
    </row>
    <row r="80" spans="1:8" ht="38.1" customHeight="1" x14ac:dyDescent="0.25">
      <c r="A80" s="4" t="s">
        <v>2</v>
      </c>
      <c r="B80" s="5" t="s">
        <v>195</v>
      </c>
      <c r="C80" s="5" t="s">
        <v>4</v>
      </c>
      <c r="D80" s="6" t="str">
        <f>+D4</f>
        <v>2019. évi eredeti előirányzat</v>
      </c>
      <c r="E80" s="192" t="s">
        <v>722</v>
      </c>
      <c r="F80" s="192" t="s">
        <v>723</v>
      </c>
    </row>
    <row r="81" spans="1:9" s="7" customFormat="1" ht="12" customHeight="1" x14ac:dyDescent="0.2">
      <c r="A81" s="4" t="s">
        <v>5</v>
      </c>
      <c r="B81" s="5" t="s">
        <v>6</v>
      </c>
      <c r="C81" s="5" t="s">
        <v>7</v>
      </c>
      <c r="D81" s="6" t="s">
        <v>8</v>
      </c>
      <c r="E81" s="653" t="s">
        <v>260</v>
      </c>
      <c r="F81" s="6" t="s">
        <v>409</v>
      </c>
    </row>
    <row r="82" spans="1:9" ht="15.75" customHeight="1" x14ac:dyDescent="0.25">
      <c r="A82" s="77" t="s">
        <v>9</v>
      </c>
      <c r="B82" s="33" t="s">
        <v>196</v>
      </c>
      <c r="C82" s="34" t="s">
        <v>197</v>
      </c>
      <c r="D82" s="388">
        <f>'9.sz.mell.'!D81+'10.sz.mell'!D47+'11.sz.mell'!D47+'12.sz.mell'!D47</f>
        <v>222920611</v>
      </c>
      <c r="E82" s="388">
        <f>'9.sz.mell.'!E81+'10.sz.mell'!E47+'11.sz.mell'!E47+'12.sz.mell'!E47</f>
        <v>237604634</v>
      </c>
      <c r="F82" s="388">
        <f>'9.sz.mell.'!F81+'10.sz.mell'!F47+'11.sz.mell'!F47+'12.sz.mell'!F47</f>
        <v>174556972</v>
      </c>
      <c r="I82" s="786"/>
    </row>
    <row r="83" spans="1:9" ht="15.75" customHeight="1" x14ac:dyDescent="0.25">
      <c r="A83" s="49" t="s">
        <v>12</v>
      </c>
      <c r="B83" s="64" t="s">
        <v>198</v>
      </c>
      <c r="C83" s="65" t="s">
        <v>199</v>
      </c>
      <c r="D83" s="347">
        <f>'9.sz.mell.'!D82+'10.sz.mell'!D48+'11.sz.mell'!D48+'12.sz.mell'!D48</f>
        <v>35355647</v>
      </c>
      <c r="E83" s="347">
        <f>'9.sz.mell.'!E82+'10.sz.mell'!E48+'11.sz.mell'!E48+'12.sz.mell'!E48</f>
        <v>37313477</v>
      </c>
      <c r="F83" s="347">
        <f>'9.sz.mell.'!F82+'10.sz.mell'!F48+'11.sz.mell'!F48+'12.sz.mell'!F48</f>
        <v>26252931</v>
      </c>
      <c r="I83" s="786"/>
    </row>
    <row r="84" spans="1:9" ht="15.75" customHeight="1" x14ac:dyDescent="0.25">
      <c r="A84" s="51" t="s">
        <v>15</v>
      </c>
      <c r="B84" s="66" t="s">
        <v>200</v>
      </c>
      <c r="C84" s="67" t="s">
        <v>201</v>
      </c>
      <c r="D84" s="347">
        <f>'9.sz.mell.'!D83+'10.sz.mell'!D49+'11.sz.mell'!D49+'12.sz.mell'!D49</f>
        <v>192645551</v>
      </c>
      <c r="E84" s="347">
        <f>'9.sz.mell.'!E83+'10.sz.mell'!E49+'11.sz.mell'!E49+'12.sz.mell'!E49</f>
        <v>351317174</v>
      </c>
      <c r="F84" s="347">
        <f>'9.sz.mell.'!F83+'10.sz.mell'!F49+'11.sz.mell'!F49+'12.sz.mell'!F49</f>
        <v>300836231</v>
      </c>
      <c r="I84" s="786"/>
    </row>
    <row r="85" spans="1:9" ht="15.75" customHeight="1" x14ac:dyDescent="0.25">
      <c r="A85" s="49" t="s">
        <v>18</v>
      </c>
      <c r="B85" s="66" t="s">
        <v>202</v>
      </c>
      <c r="C85" s="67" t="s">
        <v>203</v>
      </c>
      <c r="D85" s="347">
        <f>'9.sz.mell.'!D84+'10.sz.mell'!D50+'11.sz.mell'!D50+'12.sz.mell'!D50</f>
        <v>2000000</v>
      </c>
      <c r="E85" s="347">
        <f>'9.sz.mell.'!E84+'10.sz.mell'!E50+'11.sz.mell'!E50+'12.sz.mell'!E50</f>
        <v>2025000</v>
      </c>
      <c r="F85" s="347">
        <f>'9.sz.mell.'!F84+'10.sz.mell'!F50+'11.sz.mell'!F50+'12.sz.mell'!F50</f>
        <v>1815700</v>
      </c>
      <c r="I85" s="786"/>
    </row>
    <row r="86" spans="1:9" ht="15.75" customHeight="1" x14ac:dyDescent="0.25">
      <c r="A86" s="51" t="s">
        <v>21</v>
      </c>
      <c r="B86" s="66" t="s">
        <v>204</v>
      </c>
      <c r="C86" s="67" t="s">
        <v>205</v>
      </c>
      <c r="D86" s="350">
        <f>SUM(D87:D93)</f>
        <v>21178862</v>
      </c>
      <c r="E86" s="350">
        <f t="shared" ref="E86" si="17">SUM(E87:E93)</f>
        <v>22672802</v>
      </c>
      <c r="F86" s="350">
        <f>SUM(F87:F93)</f>
        <v>9302105</v>
      </c>
      <c r="I86" s="786"/>
    </row>
    <row r="87" spans="1:9" ht="15.75" customHeight="1" x14ac:dyDescent="0.25">
      <c r="A87" s="51" t="s">
        <v>24</v>
      </c>
      <c r="B87" s="554" t="s">
        <v>206</v>
      </c>
      <c r="C87" s="70" t="s">
        <v>207</v>
      </c>
      <c r="D87" s="382">
        <f>'9.sz.mell.'!D86</f>
        <v>9778862</v>
      </c>
      <c r="E87" s="382">
        <f>'9.sz.mell.'!E86</f>
        <v>12132802</v>
      </c>
      <c r="F87" s="382">
        <f>'9.sz.mell.'!F86</f>
        <v>4293980</v>
      </c>
      <c r="I87" s="786"/>
    </row>
    <row r="88" spans="1:9" ht="15.75" customHeight="1" x14ac:dyDescent="0.25">
      <c r="A88" s="51" t="s">
        <v>27</v>
      </c>
      <c r="B88" s="68" t="s">
        <v>208</v>
      </c>
      <c r="C88" s="94" t="s">
        <v>209</v>
      </c>
      <c r="D88" s="382">
        <f>'9.sz.mell.'!D87</f>
        <v>0</v>
      </c>
      <c r="E88" s="382">
        <f>'9.sz.mell.'!E87</f>
        <v>0</v>
      </c>
      <c r="F88" s="382">
        <f>'9.sz.mell.'!F87</f>
        <v>0</v>
      </c>
      <c r="I88" s="786"/>
    </row>
    <row r="89" spans="1:9" ht="15.75" customHeight="1" x14ac:dyDescent="0.25">
      <c r="A89" s="49" t="s">
        <v>30</v>
      </c>
      <c r="B89" s="68" t="s">
        <v>210</v>
      </c>
      <c r="C89" s="94" t="s">
        <v>211</v>
      </c>
      <c r="D89" s="382">
        <f>'9.sz.mell.'!D88</f>
        <v>0</v>
      </c>
      <c r="E89" s="382">
        <f>'9.sz.mell.'!E88</f>
        <v>0</v>
      </c>
      <c r="F89" s="382">
        <f>'9.sz.mell.'!F88</f>
        <v>0</v>
      </c>
      <c r="I89" s="786"/>
    </row>
    <row r="90" spans="1:9" ht="15.75" customHeight="1" x14ac:dyDescent="0.25">
      <c r="A90" s="51" t="s">
        <v>33</v>
      </c>
      <c r="B90" s="69" t="s">
        <v>212</v>
      </c>
      <c r="C90" s="94" t="s">
        <v>213</v>
      </c>
      <c r="D90" s="382">
        <f>'9.sz.mell.'!D89</f>
        <v>5400000</v>
      </c>
      <c r="E90" s="382">
        <f>'9.sz.mell.'!E89</f>
        <v>4540000</v>
      </c>
      <c r="F90" s="382">
        <f>'9.sz.mell.'!F89</f>
        <v>3158125</v>
      </c>
      <c r="I90" s="786"/>
    </row>
    <row r="91" spans="1:9" ht="15.75" customHeight="1" x14ac:dyDescent="0.25">
      <c r="A91" s="51" t="s">
        <v>36</v>
      </c>
      <c r="B91" s="68" t="s">
        <v>214</v>
      </c>
      <c r="C91" s="94" t="s">
        <v>215</v>
      </c>
      <c r="D91" s="382">
        <f>'9.sz.mell.'!D90</f>
        <v>0</v>
      </c>
      <c r="E91" s="382">
        <f>'9.sz.mell.'!E90</f>
        <v>0</v>
      </c>
      <c r="F91" s="382">
        <f>'9.sz.mell.'!F90</f>
        <v>0</v>
      </c>
      <c r="I91" s="786"/>
    </row>
    <row r="92" spans="1:9" ht="15.75" customHeight="1" x14ac:dyDescent="0.25">
      <c r="A92" s="51" t="s">
        <v>37</v>
      </c>
      <c r="B92" s="68" t="s">
        <v>216</v>
      </c>
      <c r="C92" s="94" t="s">
        <v>217</v>
      </c>
      <c r="D92" s="382">
        <f>'9.sz.mell.'!D91</f>
        <v>6000000</v>
      </c>
      <c r="E92" s="382">
        <f>'9.sz.mell.'!E91</f>
        <v>6000000</v>
      </c>
      <c r="F92" s="382">
        <f>'9.sz.mell.'!F91</f>
        <v>1850000</v>
      </c>
      <c r="I92" s="786"/>
    </row>
    <row r="93" spans="1:9" ht="15.75" customHeight="1" x14ac:dyDescent="0.25">
      <c r="A93" s="49" t="s">
        <v>38</v>
      </c>
      <c r="B93" s="68" t="s">
        <v>218</v>
      </c>
      <c r="C93" s="94" t="s">
        <v>219</v>
      </c>
      <c r="D93" s="382">
        <f>'9.sz.mell.'!D92</f>
        <v>0</v>
      </c>
      <c r="E93" s="382">
        <f>'9.sz.mell.'!E92</f>
        <v>0</v>
      </c>
      <c r="F93" s="382">
        <f>'9.sz.mell.'!F92</f>
        <v>0</v>
      </c>
      <c r="I93" s="786"/>
    </row>
    <row r="94" spans="1:9" ht="15.75" customHeight="1" x14ac:dyDescent="0.25">
      <c r="A94" s="51" t="s">
        <v>40</v>
      </c>
      <c r="B94" s="68" t="s">
        <v>220</v>
      </c>
      <c r="C94" s="70" t="s">
        <v>219</v>
      </c>
      <c r="D94" s="382">
        <f>'9.sz.mell.'!D93</f>
        <v>0</v>
      </c>
      <c r="E94" s="382">
        <f>'9.sz.mell.'!E93</f>
        <v>0</v>
      </c>
      <c r="F94" s="382">
        <f>'9.sz.mell.'!F93</f>
        <v>0</v>
      </c>
      <c r="I94" s="786"/>
    </row>
    <row r="95" spans="1:9" ht="15.75" customHeight="1" x14ac:dyDescent="0.25">
      <c r="A95" s="52" t="s">
        <v>42</v>
      </c>
      <c r="B95" s="71" t="s">
        <v>221</v>
      </c>
      <c r="C95" s="72" t="s">
        <v>219</v>
      </c>
      <c r="D95" s="382">
        <f>'9.sz.mell.'!D94</f>
        <v>0</v>
      </c>
      <c r="E95" s="382">
        <f>'9.sz.mell.'!E94</f>
        <v>0</v>
      </c>
      <c r="F95" s="382">
        <f>'9.sz.mell.'!F94</f>
        <v>0</v>
      </c>
      <c r="I95" s="786"/>
    </row>
    <row r="96" spans="1:9" ht="15.75" customHeight="1" x14ac:dyDescent="0.25">
      <c r="A96" s="73" t="s">
        <v>44</v>
      </c>
      <c r="B96" s="74" t="s">
        <v>405</v>
      </c>
      <c r="C96" s="31" t="s">
        <v>222</v>
      </c>
      <c r="D96" s="390">
        <f>SUM(D82:D86)</f>
        <v>474100671</v>
      </c>
      <c r="E96" s="390">
        <f t="shared" ref="E96:F96" si="18">SUM(E82:E86)</f>
        <v>650933087</v>
      </c>
      <c r="F96" s="390">
        <f t="shared" si="18"/>
        <v>512763939</v>
      </c>
      <c r="I96" s="786"/>
    </row>
    <row r="97" spans="1:9" ht="16.5" customHeight="1" x14ac:dyDescent="0.25">
      <c r="A97" s="49" t="s">
        <v>46</v>
      </c>
      <c r="B97" s="64" t="s">
        <v>223</v>
      </c>
      <c r="C97" s="65" t="s">
        <v>224</v>
      </c>
      <c r="D97" s="347">
        <f>'9.sz.mell.'!D96+'10.sz.mell'!D53+'11.sz.mell'!D53+'12.sz.mell'!D53</f>
        <v>113399135</v>
      </c>
      <c r="E97" s="347">
        <f>'9.sz.mell.'!E96+'10.sz.mell'!E53+'11.sz.mell'!E53+'12.sz.mell'!E53</f>
        <v>116398490</v>
      </c>
      <c r="F97" s="347">
        <f>'9.sz.mell.'!F96+'10.sz.mell'!F53+'11.sz.mell'!F53+'12.sz.mell'!F53</f>
        <v>13427690</v>
      </c>
      <c r="I97" s="786"/>
    </row>
    <row r="98" spans="1:9" ht="16.5" customHeight="1" x14ac:dyDescent="0.25">
      <c r="A98" s="51" t="s">
        <v>48</v>
      </c>
      <c r="B98" s="66" t="s">
        <v>225</v>
      </c>
      <c r="C98" s="67" t="s">
        <v>226</v>
      </c>
      <c r="D98" s="347">
        <f>'9.sz.mell.'!D97+'10.sz.mell'!D54+'11.sz.mell'!D54+'12.sz.mell'!D54</f>
        <v>29063668</v>
      </c>
      <c r="E98" s="347">
        <f>'9.sz.mell.'!E97+'10.sz.mell'!E54+'11.sz.mell'!E54+'12.sz.mell'!E54</f>
        <v>29063668</v>
      </c>
      <c r="F98" s="347">
        <f>'9.sz.mell.'!F97+'10.sz.mell'!F54+'11.sz.mell'!F54+'12.sz.mell'!F54</f>
        <v>25273037</v>
      </c>
      <c r="I98" s="786"/>
    </row>
    <row r="99" spans="1:9" ht="16.5" customHeight="1" x14ac:dyDescent="0.25">
      <c r="A99" s="49" t="s">
        <v>51</v>
      </c>
      <c r="B99" s="13" t="s">
        <v>227</v>
      </c>
      <c r="C99" s="14" t="s">
        <v>228</v>
      </c>
      <c r="D99" s="350">
        <f>SUM(D100:D105)</f>
        <v>0</v>
      </c>
      <c r="E99" s="350">
        <f t="shared" ref="E99" si="19">SUM(E100:E105)</f>
        <v>0</v>
      </c>
      <c r="F99" s="347">
        <f>'9.sz.mell.'!F98+'10.sz.mell'!F55+'11.sz.mell'!F55+'12.sz.mell'!F55</f>
        <v>0</v>
      </c>
      <c r="I99" s="786"/>
    </row>
    <row r="100" spans="1:9" ht="16.5" customHeight="1" x14ac:dyDescent="0.25">
      <c r="A100" s="51" t="s">
        <v>54</v>
      </c>
      <c r="B100" s="555" t="s">
        <v>229</v>
      </c>
      <c r="C100" s="36" t="s">
        <v>230</v>
      </c>
      <c r="D100" s="552">
        <f>'9.sz.mell.'!D99</f>
        <v>0</v>
      </c>
      <c r="E100" s="552">
        <f>'9.sz.mell.'!E99</f>
        <v>0</v>
      </c>
      <c r="F100" s="347"/>
      <c r="I100" s="786"/>
    </row>
    <row r="101" spans="1:9" ht="16.5" customHeight="1" x14ac:dyDescent="0.25">
      <c r="A101" s="49" t="s">
        <v>57</v>
      </c>
      <c r="B101" s="556" t="s">
        <v>210</v>
      </c>
      <c r="C101" s="36" t="s">
        <v>231</v>
      </c>
      <c r="D101" s="552">
        <f>'9.sz.mell.'!D100</f>
        <v>0</v>
      </c>
      <c r="E101" s="552">
        <f>'9.sz.mell.'!E100</f>
        <v>0</v>
      </c>
      <c r="F101" s="347"/>
      <c r="I101" s="786"/>
    </row>
    <row r="102" spans="1:9" ht="16.5" customHeight="1" x14ac:dyDescent="0.25">
      <c r="A102" s="51" t="s">
        <v>59</v>
      </c>
      <c r="B102" s="556" t="s">
        <v>232</v>
      </c>
      <c r="C102" s="36" t="s">
        <v>233</v>
      </c>
      <c r="D102" s="552">
        <f>'9.sz.mell.'!D101</f>
        <v>0</v>
      </c>
      <c r="E102" s="552">
        <f>'9.sz.mell.'!E101</f>
        <v>0</v>
      </c>
      <c r="F102" s="347"/>
      <c r="I102" s="786"/>
    </row>
    <row r="103" spans="1:9" ht="16.5" customHeight="1" x14ac:dyDescent="0.25">
      <c r="A103" s="49" t="s">
        <v>61</v>
      </c>
      <c r="B103" s="556" t="s">
        <v>234</v>
      </c>
      <c r="C103" s="36" t="s">
        <v>235</v>
      </c>
      <c r="D103" s="552">
        <f>'9.sz.mell.'!D102</f>
        <v>0</v>
      </c>
      <c r="E103" s="552">
        <f>'9.sz.mell.'!E102</f>
        <v>0</v>
      </c>
      <c r="F103" s="347"/>
      <c r="I103" s="786"/>
    </row>
    <row r="104" spans="1:9" ht="16.5" customHeight="1" x14ac:dyDescent="0.25">
      <c r="A104" s="51" t="s">
        <v>63</v>
      </c>
      <c r="B104" s="556" t="s">
        <v>236</v>
      </c>
      <c r="C104" s="36" t="s">
        <v>237</v>
      </c>
      <c r="D104" s="552">
        <f>'9.sz.mell.'!D103</f>
        <v>0</v>
      </c>
      <c r="E104" s="552">
        <f>'9.sz.mell.'!E103</f>
        <v>0</v>
      </c>
      <c r="F104" s="347"/>
      <c r="I104" s="786"/>
    </row>
    <row r="105" spans="1:9" ht="16.5" customHeight="1" x14ac:dyDescent="0.25">
      <c r="A105" s="75" t="s">
        <v>65</v>
      </c>
      <c r="B105" s="557" t="s">
        <v>238</v>
      </c>
      <c r="C105" s="36" t="s">
        <v>239</v>
      </c>
      <c r="D105" s="552">
        <f>'9.sz.mell.'!D104</f>
        <v>0</v>
      </c>
      <c r="E105" s="552">
        <f>'9.sz.mell.'!E104</f>
        <v>0</v>
      </c>
      <c r="F105" s="347"/>
      <c r="I105" s="786"/>
    </row>
    <row r="106" spans="1:9" ht="16.5" customHeight="1" x14ac:dyDescent="0.25">
      <c r="A106" s="73" t="s">
        <v>67</v>
      </c>
      <c r="B106" s="74" t="s">
        <v>404</v>
      </c>
      <c r="C106" s="31" t="s">
        <v>240</v>
      </c>
      <c r="D106" s="356">
        <f>+D97+D98+D99</f>
        <v>142462803</v>
      </c>
      <c r="E106" s="356">
        <f>+E97+E98+E99</f>
        <v>145462158</v>
      </c>
      <c r="F106" s="356">
        <f>+F97+F98+F99</f>
        <v>38700727</v>
      </c>
      <c r="I106" s="786"/>
    </row>
    <row r="107" spans="1:9" ht="23.25" customHeight="1" x14ac:dyDescent="0.25">
      <c r="A107" s="76" t="s">
        <v>69</v>
      </c>
      <c r="B107" s="48" t="s">
        <v>241</v>
      </c>
      <c r="C107" s="31" t="s">
        <v>242</v>
      </c>
      <c r="D107" s="394">
        <f>SUM(D96+D106)</f>
        <v>616563474</v>
      </c>
      <c r="E107" s="394">
        <f t="shared" ref="E107:F107" si="20">SUM(E96+E106)</f>
        <v>796395245</v>
      </c>
      <c r="F107" s="394">
        <f t="shared" si="20"/>
        <v>551464666</v>
      </c>
      <c r="I107" s="786"/>
    </row>
    <row r="108" spans="1:9" ht="16.5" customHeight="1" x14ac:dyDescent="0.25">
      <c r="A108" s="77" t="s">
        <v>72</v>
      </c>
      <c r="B108" s="78" t="s">
        <v>243</v>
      </c>
      <c r="C108" s="79" t="s">
        <v>244</v>
      </c>
      <c r="D108" s="558">
        <f>'9.sz.mell.'!D107</f>
        <v>0</v>
      </c>
      <c r="E108" s="558">
        <f>'9.sz.mell.'!E107</f>
        <v>0</v>
      </c>
      <c r="F108" s="558">
        <f>'9.sz.mell.'!F107</f>
        <v>0</v>
      </c>
    </row>
    <row r="109" spans="1:9" ht="16.5" customHeight="1" x14ac:dyDescent="0.25">
      <c r="A109" s="51" t="s">
        <v>75</v>
      </c>
      <c r="B109" s="80" t="s">
        <v>245</v>
      </c>
      <c r="C109" s="67" t="s">
        <v>246</v>
      </c>
      <c r="D109" s="367">
        <f>'9.sz.mell.'!D108</f>
        <v>0</v>
      </c>
      <c r="E109" s="367">
        <f>'9.sz.mell.'!E108</f>
        <v>0</v>
      </c>
      <c r="F109" s="367">
        <f>'9.sz.mell.'!F108</f>
        <v>0</v>
      </c>
    </row>
    <row r="110" spans="1:9" ht="16.5" customHeight="1" x14ac:dyDescent="0.25">
      <c r="A110" s="81" t="s">
        <v>78</v>
      </c>
      <c r="B110" s="80" t="s">
        <v>247</v>
      </c>
      <c r="C110" s="67" t="s">
        <v>248</v>
      </c>
      <c r="D110" s="393">
        <f>'9.sz.mell.'!D109</f>
        <v>5605355</v>
      </c>
      <c r="E110" s="393">
        <f>'9.sz.mell.'!E109</f>
        <v>5605355</v>
      </c>
      <c r="F110" s="393">
        <f>'9.sz.mell.'!F109</f>
        <v>5605355</v>
      </c>
    </row>
    <row r="111" spans="1:9" ht="16.5" customHeight="1" x14ac:dyDescent="0.25">
      <c r="A111" s="51" t="s">
        <v>80</v>
      </c>
      <c r="B111" s="80" t="s">
        <v>249</v>
      </c>
      <c r="C111" s="67" t="s">
        <v>250</v>
      </c>
      <c r="D111" s="350"/>
      <c r="E111" s="350"/>
      <c r="F111" s="350"/>
    </row>
    <row r="112" spans="1:9" ht="24.75" customHeight="1" x14ac:dyDescent="0.25">
      <c r="A112" s="82" t="s">
        <v>82</v>
      </c>
      <c r="B112" s="30" t="s">
        <v>251</v>
      </c>
      <c r="C112" s="31" t="s">
        <v>252</v>
      </c>
      <c r="D112" s="374">
        <f>SUM(D108:D111)</f>
        <v>5605355</v>
      </c>
      <c r="E112" s="374">
        <f t="shared" ref="E112" si="21">SUM(E108:E111)</f>
        <v>5605355</v>
      </c>
      <c r="F112" s="374">
        <f>SUM(F108:F111)</f>
        <v>5605355</v>
      </c>
      <c r="G112" s="84"/>
    </row>
    <row r="113" spans="1:11" s="11" customFormat="1" ht="27.75" customHeight="1" x14ac:dyDescent="0.2">
      <c r="A113" s="85">
        <v>32</v>
      </c>
      <c r="B113" s="23" t="s">
        <v>744</v>
      </c>
      <c r="C113" s="86" t="s">
        <v>254</v>
      </c>
      <c r="D113" s="374">
        <f>D107+D112</f>
        <v>622168829</v>
      </c>
      <c r="E113" s="374">
        <f t="shared" ref="E113" si="22">E107+E112</f>
        <v>802000600</v>
      </c>
      <c r="F113" s="374">
        <f>F107+F112</f>
        <v>557070021</v>
      </c>
    </row>
    <row r="114" spans="1:11" ht="16.5" customHeight="1" x14ac:dyDescent="0.25">
      <c r="D114" s="381"/>
      <c r="E114" s="381"/>
      <c r="F114" s="381"/>
    </row>
    <row r="115" spans="1:11" ht="16.5" customHeight="1" x14ac:dyDescent="0.25">
      <c r="D115" s="381">
        <f>D77-D113</f>
        <v>0</v>
      </c>
      <c r="E115" s="381">
        <f>E77-E113</f>
        <v>0</v>
      </c>
      <c r="F115" s="786"/>
    </row>
    <row r="116" spans="1:11" ht="30.75" customHeight="1" x14ac:dyDescent="0.25">
      <c r="A116" s="1151" t="s">
        <v>255</v>
      </c>
      <c r="B116" s="1151"/>
      <c r="C116" s="1151"/>
      <c r="D116" s="1151"/>
      <c r="E116" s="948"/>
      <c r="F116" s="948"/>
      <c r="J116" s="948"/>
      <c r="K116" s="948"/>
    </row>
    <row r="117" spans="1:11" ht="15" customHeight="1" x14ac:dyDescent="0.25">
      <c r="A117" s="1150"/>
      <c r="B117" s="1150"/>
      <c r="C117" s="2"/>
      <c r="D117" s="89"/>
    </row>
    <row r="118" spans="1:11" ht="29.25" customHeight="1" x14ac:dyDescent="0.25">
      <c r="A118" s="90">
        <v>1</v>
      </c>
      <c r="B118" s="1146" t="s">
        <v>256</v>
      </c>
      <c r="C118" s="1147"/>
      <c r="D118" s="91">
        <f>D70-D107</f>
        <v>-51575000</v>
      </c>
      <c r="F118" s="796"/>
      <c r="K118" s="786"/>
    </row>
    <row r="119" spans="1:11" ht="29.25" customHeight="1" x14ac:dyDescent="0.25">
      <c r="A119" s="92" t="s">
        <v>12</v>
      </c>
      <c r="B119" s="1148" t="s">
        <v>597</v>
      </c>
      <c r="C119" s="1149"/>
      <c r="D119" s="93">
        <f>D76-D112</f>
        <v>51575000</v>
      </c>
    </row>
    <row r="120" spans="1:11" x14ac:dyDescent="0.25">
      <c r="E120" s="949"/>
    </row>
    <row r="121" spans="1:11" x14ac:dyDescent="0.25">
      <c r="D121" s="381"/>
      <c r="E121" s="950"/>
    </row>
    <row r="122" spans="1:11" x14ac:dyDescent="0.25">
      <c r="D122" s="861"/>
      <c r="E122" s="951"/>
    </row>
    <row r="123" spans="1:11" x14ac:dyDescent="0.25">
      <c r="E123" s="949"/>
    </row>
    <row r="124" spans="1:11" x14ac:dyDescent="0.25">
      <c r="D124" s="793"/>
    </row>
    <row r="125" spans="1:11" x14ac:dyDescent="0.25">
      <c r="D125" s="793"/>
    </row>
    <row r="126" spans="1:11" x14ac:dyDescent="0.25">
      <c r="D126" s="793"/>
    </row>
    <row r="128" spans="1:11" x14ac:dyDescent="0.25">
      <c r="D128" s="861"/>
    </row>
    <row r="129" spans="4:6" x14ac:dyDescent="0.25">
      <c r="D129" s="793"/>
    </row>
    <row r="130" spans="4:6" x14ac:dyDescent="0.25">
      <c r="D130" s="793"/>
    </row>
    <row r="131" spans="4:6" x14ac:dyDescent="0.25">
      <c r="D131" s="793"/>
    </row>
    <row r="137" spans="4:6" x14ac:dyDescent="0.25">
      <c r="D137" s="861"/>
    </row>
    <row r="138" spans="4:6" x14ac:dyDescent="0.25">
      <c r="F138" s="793"/>
    </row>
    <row r="139" spans="4:6" x14ac:dyDescent="0.25">
      <c r="F139" s="88"/>
    </row>
    <row r="140" spans="4:6" x14ac:dyDescent="0.25">
      <c r="D140" s="861"/>
    </row>
  </sheetData>
  <mergeCells count="9">
    <mergeCell ref="A2:F2"/>
    <mergeCell ref="A1:F1"/>
    <mergeCell ref="B118:C118"/>
    <mergeCell ref="B119:C119"/>
    <mergeCell ref="A117:B117"/>
    <mergeCell ref="A3:B3"/>
    <mergeCell ref="A78:D78"/>
    <mergeCell ref="A116:D116"/>
    <mergeCell ref="A79:F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&amp;C&amp;"Times New Roman CE,Félkövér"&amp;12
&amp;R&amp;"Times New Roman CE,Félkövér dőlt"&amp;11 1. melléklet a ........./2017. (.......) önkormányzati rendelethez</oddHeader>
  </headerFooter>
  <rowBreaks count="2" manualBreakCount="2">
    <brk id="45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0" workbookViewId="0">
      <selection activeCell="G10" sqref="G10"/>
    </sheetView>
  </sheetViews>
  <sheetFormatPr defaultColWidth="9.33203125" defaultRowHeight="15" x14ac:dyDescent="0.25"/>
  <cols>
    <col min="1" max="1" width="8" style="400" customWidth="1"/>
    <col min="2" max="2" width="86.1640625" style="400" customWidth="1"/>
    <col min="3" max="3" width="21.5" style="400" customWidth="1"/>
    <col min="4" max="16384" width="9.33203125" style="400"/>
  </cols>
  <sheetData>
    <row r="1" spans="1:3" s="399" customFormat="1" ht="60" customHeight="1" x14ac:dyDescent="0.2">
      <c r="A1" s="1246" t="s">
        <v>617</v>
      </c>
      <c r="B1" s="1246"/>
      <c r="C1" s="1246"/>
    </row>
    <row r="2" spans="1:3" x14ac:dyDescent="0.25">
      <c r="C2" s="445" t="s">
        <v>1</v>
      </c>
    </row>
    <row r="3" spans="1:3" ht="33.75" customHeight="1" x14ac:dyDescent="0.25">
      <c r="A3" s="522" t="s">
        <v>524</v>
      </c>
      <c r="B3" s="523" t="s">
        <v>259</v>
      </c>
      <c r="C3" s="524" t="s">
        <v>383</v>
      </c>
    </row>
    <row r="4" spans="1:3" ht="22.5" customHeight="1" x14ac:dyDescent="0.25">
      <c r="A4" s="401" t="s">
        <v>9</v>
      </c>
      <c r="B4" s="519" t="s">
        <v>569</v>
      </c>
      <c r="C4" s="402">
        <f>'9.sz.mell.'!F45-'1.sz.mell.'!D42</f>
        <v>62345384</v>
      </c>
    </row>
    <row r="5" spans="1:3" ht="22.5" customHeight="1" x14ac:dyDescent="0.25">
      <c r="A5" s="403" t="s">
        <v>12</v>
      </c>
      <c r="B5" s="520" t="s">
        <v>570</v>
      </c>
      <c r="C5" s="402"/>
    </row>
    <row r="6" spans="1:3" ht="22.5" customHeight="1" x14ac:dyDescent="0.25">
      <c r="A6" s="403" t="s">
        <v>15</v>
      </c>
      <c r="B6" s="520" t="s">
        <v>571</v>
      </c>
      <c r="C6" s="404"/>
    </row>
    <row r="7" spans="1:3" ht="31.5" customHeight="1" x14ac:dyDescent="0.25">
      <c r="A7" s="403" t="s">
        <v>18</v>
      </c>
      <c r="B7" s="520" t="s">
        <v>572</v>
      </c>
      <c r="C7" s="404">
        <f>'1.sz.mell.'!D63</f>
        <v>20240000</v>
      </c>
    </row>
    <row r="8" spans="1:3" ht="22.5" customHeight="1" x14ac:dyDescent="0.25">
      <c r="A8" s="403" t="s">
        <v>21</v>
      </c>
      <c r="B8" s="520" t="s">
        <v>573</v>
      </c>
      <c r="C8" s="404">
        <f>'1.sz.mell.'!D42</f>
        <v>160000</v>
      </c>
    </row>
    <row r="9" spans="1:3" ht="28.5" customHeight="1" x14ac:dyDescent="0.25">
      <c r="A9" s="526" t="s">
        <v>24</v>
      </c>
      <c r="B9" s="521" t="s">
        <v>574</v>
      </c>
      <c r="C9" s="530"/>
    </row>
    <row r="10" spans="1:3" s="399" customFormat="1" ht="22.5" customHeight="1" x14ac:dyDescent="0.2">
      <c r="A10" s="527" t="s">
        <v>27</v>
      </c>
      <c r="B10" s="525" t="s">
        <v>575</v>
      </c>
      <c r="C10" s="531">
        <f>SUM(C4:C9)</f>
        <v>82745384</v>
      </c>
    </row>
    <row r="11" spans="1:3" s="399" customFormat="1" ht="22.5" customHeight="1" x14ac:dyDescent="0.2">
      <c r="A11" s="528" t="s">
        <v>30</v>
      </c>
      <c r="B11" s="525" t="s">
        <v>576</v>
      </c>
      <c r="C11" s="531">
        <f>C10/2</f>
        <v>41372692</v>
      </c>
    </row>
    <row r="12" spans="1:3" s="399" customFormat="1" ht="27" customHeight="1" x14ac:dyDescent="0.2">
      <c r="A12" s="401" t="s">
        <v>33</v>
      </c>
      <c r="B12" s="519" t="s">
        <v>577</v>
      </c>
      <c r="C12" s="402">
        <v>0</v>
      </c>
    </row>
    <row r="13" spans="1:3" ht="34.5" customHeight="1" x14ac:dyDescent="0.25">
      <c r="A13" s="403" t="s">
        <v>36</v>
      </c>
      <c r="B13" s="520" t="s">
        <v>578</v>
      </c>
      <c r="C13" s="404"/>
    </row>
    <row r="14" spans="1:3" ht="34.5" customHeight="1" x14ac:dyDescent="0.25">
      <c r="A14" s="403" t="s">
        <v>37</v>
      </c>
      <c r="B14" s="520" t="s">
        <v>579</v>
      </c>
      <c r="C14" s="404"/>
    </row>
    <row r="15" spans="1:3" ht="34.5" customHeight="1" x14ac:dyDescent="0.25">
      <c r="A15" s="403" t="s">
        <v>38</v>
      </c>
      <c r="B15" s="520" t="s">
        <v>580</v>
      </c>
      <c r="C15" s="404"/>
    </row>
    <row r="16" spans="1:3" ht="34.5" customHeight="1" x14ac:dyDescent="0.25">
      <c r="A16" s="403" t="s">
        <v>40</v>
      </c>
      <c r="B16" s="520" t="s">
        <v>581</v>
      </c>
      <c r="C16" s="404"/>
    </row>
    <row r="17" spans="1:3" ht="34.5" customHeight="1" x14ac:dyDescent="0.25">
      <c r="A17" s="403" t="s">
        <v>42</v>
      </c>
      <c r="B17" s="520" t="s">
        <v>582</v>
      </c>
      <c r="C17" s="404"/>
    </row>
    <row r="18" spans="1:3" ht="34.5" customHeight="1" x14ac:dyDescent="0.25">
      <c r="A18" s="529" t="s">
        <v>44</v>
      </c>
      <c r="B18" s="521" t="s">
        <v>583</v>
      </c>
      <c r="C18" s="530"/>
    </row>
    <row r="19" spans="1:3" ht="34.5" customHeight="1" x14ac:dyDescent="0.25">
      <c r="A19" s="528" t="s">
        <v>46</v>
      </c>
      <c r="B19" s="525" t="s">
        <v>584</v>
      </c>
      <c r="C19" s="532">
        <f>SUM(C12:C18)</f>
        <v>0</v>
      </c>
    </row>
    <row r="20" spans="1:3" s="399" customFormat="1" ht="24" customHeight="1" x14ac:dyDescent="0.2">
      <c r="A20" s="528" t="s">
        <v>48</v>
      </c>
      <c r="B20" s="525" t="s">
        <v>585</v>
      </c>
      <c r="C20" s="533">
        <f>C11-C19</f>
        <v>41372692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I19" sqref="I19"/>
    </sheetView>
  </sheetViews>
  <sheetFormatPr defaultRowHeight="15" x14ac:dyDescent="0.25"/>
  <cols>
    <col min="1" max="1" width="7.33203125" style="405" customWidth="1"/>
    <col min="2" max="2" width="45.1640625" style="405" customWidth="1"/>
    <col min="3" max="5" width="22.83203125" style="412" customWidth="1"/>
    <col min="6" max="6" width="9.33203125" style="405"/>
    <col min="7" max="7" width="12.83203125" style="405" bestFit="1" customWidth="1"/>
    <col min="8" max="256" width="9.33203125" style="405"/>
    <col min="257" max="257" width="5" style="405" customWidth="1"/>
    <col min="258" max="258" width="76.33203125" style="405" customWidth="1"/>
    <col min="259" max="259" width="17.1640625" style="405" customWidth="1"/>
    <col min="260" max="260" width="19.1640625" style="405" customWidth="1"/>
    <col min="261" max="261" width="17.1640625" style="405" customWidth="1"/>
    <col min="262" max="262" width="9.33203125" style="405"/>
    <col min="263" max="263" width="12.83203125" style="405" bestFit="1" customWidth="1"/>
    <col min="264" max="512" width="9.33203125" style="405"/>
    <col min="513" max="513" width="5" style="405" customWidth="1"/>
    <col min="514" max="514" width="76.33203125" style="405" customWidth="1"/>
    <col min="515" max="515" width="17.1640625" style="405" customWidth="1"/>
    <col min="516" max="516" width="19.1640625" style="405" customWidth="1"/>
    <col min="517" max="517" width="17.1640625" style="405" customWidth="1"/>
    <col min="518" max="518" width="9.33203125" style="405"/>
    <col min="519" max="519" width="12.83203125" style="405" bestFit="1" customWidth="1"/>
    <col min="520" max="768" width="9.33203125" style="405"/>
    <col min="769" max="769" width="5" style="405" customWidth="1"/>
    <col min="770" max="770" width="76.33203125" style="405" customWidth="1"/>
    <col min="771" max="771" width="17.1640625" style="405" customWidth="1"/>
    <col min="772" max="772" width="19.1640625" style="405" customWidth="1"/>
    <col min="773" max="773" width="17.1640625" style="405" customWidth="1"/>
    <col min="774" max="774" width="9.33203125" style="405"/>
    <col min="775" max="775" width="12.83203125" style="405" bestFit="1" customWidth="1"/>
    <col min="776" max="1024" width="9.33203125" style="405"/>
    <col min="1025" max="1025" width="5" style="405" customWidth="1"/>
    <col min="1026" max="1026" width="76.33203125" style="405" customWidth="1"/>
    <col min="1027" max="1027" width="17.1640625" style="405" customWidth="1"/>
    <col min="1028" max="1028" width="19.1640625" style="405" customWidth="1"/>
    <col min="1029" max="1029" width="17.1640625" style="405" customWidth="1"/>
    <col min="1030" max="1030" width="9.33203125" style="405"/>
    <col min="1031" max="1031" width="12.83203125" style="405" bestFit="1" customWidth="1"/>
    <col min="1032" max="1280" width="9.33203125" style="405"/>
    <col min="1281" max="1281" width="5" style="405" customWidth="1"/>
    <col min="1282" max="1282" width="76.33203125" style="405" customWidth="1"/>
    <col min="1283" max="1283" width="17.1640625" style="405" customWidth="1"/>
    <col min="1284" max="1284" width="19.1640625" style="405" customWidth="1"/>
    <col min="1285" max="1285" width="17.1640625" style="405" customWidth="1"/>
    <col min="1286" max="1286" width="9.33203125" style="405"/>
    <col min="1287" max="1287" width="12.83203125" style="405" bestFit="1" customWidth="1"/>
    <col min="1288" max="1536" width="9.33203125" style="405"/>
    <col min="1537" max="1537" width="5" style="405" customWidth="1"/>
    <col min="1538" max="1538" width="76.33203125" style="405" customWidth="1"/>
    <col min="1539" max="1539" width="17.1640625" style="405" customWidth="1"/>
    <col min="1540" max="1540" width="19.1640625" style="405" customWidth="1"/>
    <col min="1541" max="1541" width="17.1640625" style="405" customWidth="1"/>
    <col min="1542" max="1542" width="9.33203125" style="405"/>
    <col min="1543" max="1543" width="12.83203125" style="405" bestFit="1" customWidth="1"/>
    <col min="1544" max="1792" width="9.33203125" style="405"/>
    <col min="1793" max="1793" width="5" style="405" customWidth="1"/>
    <col min="1794" max="1794" width="76.33203125" style="405" customWidth="1"/>
    <col min="1795" max="1795" width="17.1640625" style="405" customWidth="1"/>
    <col min="1796" max="1796" width="19.1640625" style="405" customWidth="1"/>
    <col min="1797" max="1797" width="17.1640625" style="405" customWidth="1"/>
    <col min="1798" max="1798" width="9.33203125" style="405"/>
    <col min="1799" max="1799" width="12.83203125" style="405" bestFit="1" customWidth="1"/>
    <col min="1800" max="2048" width="9.33203125" style="405"/>
    <col min="2049" max="2049" width="5" style="405" customWidth="1"/>
    <col min="2050" max="2050" width="76.33203125" style="405" customWidth="1"/>
    <col min="2051" max="2051" width="17.1640625" style="405" customWidth="1"/>
    <col min="2052" max="2052" width="19.1640625" style="405" customWidth="1"/>
    <col min="2053" max="2053" width="17.1640625" style="405" customWidth="1"/>
    <col min="2054" max="2054" width="9.33203125" style="405"/>
    <col min="2055" max="2055" width="12.83203125" style="405" bestFit="1" customWidth="1"/>
    <col min="2056" max="2304" width="9.33203125" style="405"/>
    <col min="2305" max="2305" width="5" style="405" customWidth="1"/>
    <col min="2306" max="2306" width="76.33203125" style="405" customWidth="1"/>
    <col min="2307" max="2307" width="17.1640625" style="405" customWidth="1"/>
    <col min="2308" max="2308" width="19.1640625" style="405" customWidth="1"/>
    <col min="2309" max="2309" width="17.1640625" style="405" customWidth="1"/>
    <col min="2310" max="2310" width="9.33203125" style="405"/>
    <col min="2311" max="2311" width="12.83203125" style="405" bestFit="1" customWidth="1"/>
    <col min="2312" max="2560" width="9.33203125" style="405"/>
    <col min="2561" max="2561" width="5" style="405" customWidth="1"/>
    <col min="2562" max="2562" width="76.33203125" style="405" customWidth="1"/>
    <col min="2563" max="2563" width="17.1640625" style="405" customWidth="1"/>
    <col min="2564" max="2564" width="19.1640625" style="405" customWidth="1"/>
    <col min="2565" max="2565" width="17.1640625" style="405" customWidth="1"/>
    <col min="2566" max="2566" width="9.33203125" style="405"/>
    <col min="2567" max="2567" width="12.83203125" style="405" bestFit="1" customWidth="1"/>
    <col min="2568" max="2816" width="9.33203125" style="405"/>
    <col min="2817" max="2817" width="5" style="405" customWidth="1"/>
    <col min="2818" max="2818" width="76.33203125" style="405" customWidth="1"/>
    <col min="2819" max="2819" width="17.1640625" style="405" customWidth="1"/>
    <col min="2820" max="2820" width="19.1640625" style="405" customWidth="1"/>
    <col min="2821" max="2821" width="17.1640625" style="405" customWidth="1"/>
    <col min="2822" max="2822" width="9.33203125" style="405"/>
    <col min="2823" max="2823" width="12.83203125" style="405" bestFit="1" customWidth="1"/>
    <col min="2824" max="3072" width="9.33203125" style="405"/>
    <col min="3073" max="3073" width="5" style="405" customWidth="1"/>
    <col min="3074" max="3074" width="76.33203125" style="405" customWidth="1"/>
    <col min="3075" max="3075" width="17.1640625" style="405" customWidth="1"/>
    <col min="3076" max="3076" width="19.1640625" style="405" customWidth="1"/>
    <col min="3077" max="3077" width="17.1640625" style="405" customWidth="1"/>
    <col min="3078" max="3078" width="9.33203125" style="405"/>
    <col min="3079" max="3079" width="12.83203125" style="405" bestFit="1" customWidth="1"/>
    <col min="3080" max="3328" width="9.33203125" style="405"/>
    <col min="3329" max="3329" width="5" style="405" customWidth="1"/>
    <col min="3330" max="3330" width="76.33203125" style="405" customWidth="1"/>
    <col min="3331" max="3331" width="17.1640625" style="405" customWidth="1"/>
    <col min="3332" max="3332" width="19.1640625" style="405" customWidth="1"/>
    <col min="3333" max="3333" width="17.1640625" style="405" customWidth="1"/>
    <col min="3334" max="3334" width="9.33203125" style="405"/>
    <col min="3335" max="3335" width="12.83203125" style="405" bestFit="1" customWidth="1"/>
    <col min="3336" max="3584" width="9.33203125" style="405"/>
    <col min="3585" max="3585" width="5" style="405" customWidth="1"/>
    <col min="3586" max="3586" width="76.33203125" style="405" customWidth="1"/>
    <col min="3587" max="3587" width="17.1640625" style="405" customWidth="1"/>
    <col min="3588" max="3588" width="19.1640625" style="405" customWidth="1"/>
    <col min="3589" max="3589" width="17.1640625" style="405" customWidth="1"/>
    <col min="3590" max="3590" width="9.33203125" style="405"/>
    <col min="3591" max="3591" width="12.83203125" style="405" bestFit="1" customWidth="1"/>
    <col min="3592" max="3840" width="9.33203125" style="405"/>
    <col min="3841" max="3841" width="5" style="405" customWidth="1"/>
    <col min="3842" max="3842" width="76.33203125" style="405" customWidth="1"/>
    <col min="3843" max="3843" width="17.1640625" style="405" customWidth="1"/>
    <col min="3844" max="3844" width="19.1640625" style="405" customWidth="1"/>
    <col min="3845" max="3845" width="17.1640625" style="405" customWidth="1"/>
    <col min="3846" max="3846" width="9.33203125" style="405"/>
    <col min="3847" max="3847" width="12.83203125" style="405" bestFit="1" customWidth="1"/>
    <col min="3848" max="4096" width="9.33203125" style="405"/>
    <col min="4097" max="4097" width="5" style="405" customWidth="1"/>
    <col min="4098" max="4098" width="76.33203125" style="405" customWidth="1"/>
    <col min="4099" max="4099" width="17.1640625" style="405" customWidth="1"/>
    <col min="4100" max="4100" width="19.1640625" style="405" customWidth="1"/>
    <col min="4101" max="4101" width="17.1640625" style="405" customWidth="1"/>
    <col min="4102" max="4102" width="9.33203125" style="405"/>
    <col min="4103" max="4103" width="12.83203125" style="405" bestFit="1" customWidth="1"/>
    <col min="4104" max="4352" width="9.33203125" style="405"/>
    <col min="4353" max="4353" width="5" style="405" customWidth="1"/>
    <col min="4354" max="4354" width="76.33203125" style="405" customWidth="1"/>
    <col min="4355" max="4355" width="17.1640625" style="405" customWidth="1"/>
    <col min="4356" max="4356" width="19.1640625" style="405" customWidth="1"/>
    <col min="4357" max="4357" width="17.1640625" style="405" customWidth="1"/>
    <col min="4358" max="4358" width="9.33203125" style="405"/>
    <col min="4359" max="4359" width="12.83203125" style="405" bestFit="1" customWidth="1"/>
    <col min="4360" max="4608" width="9.33203125" style="405"/>
    <col min="4609" max="4609" width="5" style="405" customWidth="1"/>
    <col min="4610" max="4610" width="76.33203125" style="405" customWidth="1"/>
    <col min="4611" max="4611" width="17.1640625" style="405" customWidth="1"/>
    <col min="4612" max="4612" width="19.1640625" style="405" customWidth="1"/>
    <col min="4613" max="4613" width="17.1640625" style="405" customWidth="1"/>
    <col min="4614" max="4614" width="9.33203125" style="405"/>
    <col min="4615" max="4615" width="12.83203125" style="405" bestFit="1" customWidth="1"/>
    <col min="4616" max="4864" width="9.33203125" style="405"/>
    <col min="4865" max="4865" width="5" style="405" customWidth="1"/>
    <col min="4866" max="4866" width="76.33203125" style="405" customWidth="1"/>
    <col min="4867" max="4867" width="17.1640625" style="405" customWidth="1"/>
    <col min="4868" max="4868" width="19.1640625" style="405" customWidth="1"/>
    <col min="4869" max="4869" width="17.1640625" style="405" customWidth="1"/>
    <col min="4870" max="4870" width="9.33203125" style="405"/>
    <col min="4871" max="4871" width="12.83203125" style="405" bestFit="1" customWidth="1"/>
    <col min="4872" max="5120" width="9.33203125" style="405"/>
    <col min="5121" max="5121" width="5" style="405" customWidth="1"/>
    <col min="5122" max="5122" width="76.33203125" style="405" customWidth="1"/>
    <col min="5123" max="5123" width="17.1640625" style="405" customWidth="1"/>
    <col min="5124" max="5124" width="19.1640625" style="405" customWidth="1"/>
    <col min="5125" max="5125" width="17.1640625" style="405" customWidth="1"/>
    <col min="5126" max="5126" width="9.33203125" style="405"/>
    <col min="5127" max="5127" width="12.83203125" style="405" bestFit="1" customWidth="1"/>
    <col min="5128" max="5376" width="9.33203125" style="405"/>
    <col min="5377" max="5377" width="5" style="405" customWidth="1"/>
    <col min="5378" max="5378" width="76.33203125" style="405" customWidth="1"/>
    <col min="5379" max="5379" width="17.1640625" style="405" customWidth="1"/>
    <col min="5380" max="5380" width="19.1640625" style="405" customWidth="1"/>
    <col min="5381" max="5381" width="17.1640625" style="405" customWidth="1"/>
    <col min="5382" max="5382" width="9.33203125" style="405"/>
    <col min="5383" max="5383" width="12.83203125" style="405" bestFit="1" customWidth="1"/>
    <col min="5384" max="5632" width="9.33203125" style="405"/>
    <col min="5633" max="5633" width="5" style="405" customWidth="1"/>
    <col min="5634" max="5634" width="76.33203125" style="405" customWidth="1"/>
    <col min="5635" max="5635" width="17.1640625" style="405" customWidth="1"/>
    <col min="5636" max="5636" width="19.1640625" style="405" customWidth="1"/>
    <col min="5637" max="5637" width="17.1640625" style="405" customWidth="1"/>
    <col min="5638" max="5638" width="9.33203125" style="405"/>
    <col min="5639" max="5639" width="12.83203125" style="405" bestFit="1" customWidth="1"/>
    <col min="5640" max="5888" width="9.33203125" style="405"/>
    <col min="5889" max="5889" width="5" style="405" customWidth="1"/>
    <col min="5890" max="5890" width="76.33203125" style="405" customWidth="1"/>
    <col min="5891" max="5891" width="17.1640625" style="405" customWidth="1"/>
    <col min="5892" max="5892" width="19.1640625" style="405" customWidth="1"/>
    <col min="5893" max="5893" width="17.1640625" style="405" customWidth="1"/>
    <col min="5894" max="5894" width="9.33203125" style="405"/>
    <col min="5895" max="5895" width="12.83203125" style="405" bestFit="1" customWidth="1"/>
    <col min="5896" max="6144" width="9.33203125" style="405"/>
    <col min="6145" max="6145" width="5" style="405" customWidth="1"/>
    <col min="6146" max="6146" width="76.33203125" style="405" customWidth="1"/>
    <col min="6147" max="6147" width="17.1640625" style="405" customWidth="1"/>
    <col min="6148" max="6148" width="19.1640625" style="405" customWidth="1"/>
    <col min="6149" max="6149" width="17.1640625" style="405" customWidth="1"/>
    <col min="6150" max="6150" width="9.33203125" style="405"/>
    <col min="6151" max="6151" width="12.83203125" style="405" bestFit="1" customWidth="1"/>
    <col min="6152" max="6400" width="9.33203125" style="405"/>
    <col min="6401" max="6401" width="5" style="405" customWidth="1"/>
    <col min="6402" max="6402" width="76.33203125" style="405" customWidth="1"/>
    <col min="6403" max="6403" width="17.1640625" style="405" customWidth="1"/>
    <col min="6404" max="6404" width="19.1640625" style="405" customWidth="1"/>
    <col min="6405" max="6405" width="17.1640625" style="405" customWidth="1"/>
    <col min="6406" max="6406" width="9.33203125" style="405"/>
    <col min="6407" max="6407" width="12.83203125" style="405" bestFit="1" customWidth="1"/>
    <col min="6408" max="6656" width="9.33203125" style="405"/>
    <col min="6657" max="6657" width="5" style="405" customWidth="1"/>
    <col min="6658" max="6658" width="76.33203125" style="405" customWidth="1"/>
    <col min="6659" max="6659" width="17.1640625" style="405" customWidth="1"/>
    <col min="6660" max="6660" width="19.1640625" style="405" customWidth="1"/>
    <col min="6661" max="6661" width="17.1640625" style="405" customWidth="1"/>
    <col min="6662" max="6662" width="9.33203125" style="405"/>
    <col min="6663" max="6663" width="12.83203125" style="405" bestFit="1" customWidth="1"/>
    <col min="6664" max="6912" width="9.33203125" style="405"/>
    <col min="6913" max="6913" width="5" style="405" customWidth="1"/>
    <col min="6914" max="6914" width="76.33203125" style="405" customWidth="1"/>
    <col min="6915" max="6915" width="17.1640625" style="405" customWidth="1"/>
    <col min="6916" max="6916" width="19.1640625" style="405" customWidth="1"/>
    <col min="6917" max="6917" width="17.1640625" style="405" customWidth="1"/>
    <col min="6918" max="6918" width="9.33203125" style="405"/>
    <col min="6919" max="6919" width="12.83203125" style="405" bestFit="1" customWidth="1"/>
    <col min="6920" max="7168" width="9.33203125" style="405"/>
    <col min="7169" max="7169" width="5" style="405" customWidth="1"/>
    <col min="7170" max="7170" width="76.33203125" style="405" customWidth="1"/>
    <col min="7171" max="7171" width="17.1640625" style="405" customWidth="1"/>
    <col min="7172" max="7172" width="19.1640625" style="405" customWidth="1"/>
    <col min="7173" max="7173" width="17.1640625" style="405" customWidth="1"/>
    <col min="7174" max="7174" width="9.33203125" style="405"/>
    <col min="7175" max="7175" width="12.83203125" style="405" bestFit="1" customWidth="1"/>
    <col min="7176" max="7424" width="9.33203125" style="405"/>
    <col min="7425" max="7425" width="5" style="405" customWidth="1"/>
    <col min="7426" max="7426" width="76.33203125" style="405" customWidth="1"/>
    <col min="7427" max="7427" width="17.1640625" style="405" customWidth="1"/>
    <col min="7428" max="7428" width="19.1640625" style="405" customWidth="1"/>
    <col min="7429" max="7429" width="17.1640625" style="405" customWidth="1"/>
    <col min="7430" max="7430" width="9.33203125" style="405"/>
    <col min="7431" max="7431" width="12.83203125" style="405" bestFit="1" customWidth="1"/>
    <col min="7432" max="7680" width="9.33203125" style="405"/>
    <col min="7681" max="7681" width="5" style="405" customWidth="1"/>
    <col min="7682" max="7682" width="76.33203125" style="405" customWidth="1"/>
    <col min="7683" max="7683" width="17.1640625" style="405" customWidth="1"/>
    <col min="7684" max="7684" width="19.1640625" style="405" customWidth="1"/>
    <col min="7685" max="7685" width="17.1640625" style="405" customWidth="1"/>
    <col min="7686" max="7686" width="9.33203125" style="405"/>
    <col min="7687" max="7687" width="12.83203125" style="405" bestFit="1" customWidth="1"/>
    <col min="7688" max="7936" width="9.33203125" style="405"/>
    <col min="7937" max="7937" width="5" style="405" customWidth="1"/>
    <col min="7938" max="7938" width="76.33203125" style="405" customWidth="1"/>
    <col min="7939" max="7939" width="17.1640625" style="405" customWidth="1"/>
    <col min="7940" max="7940" width="19.1640625" style="405" customWidth="1"/>
    <col min="7941" max="7941" width="17.1640625" style="405" customWidth="1"/>
    <col min="7942" max="7942" width="9.33203125" style="405"/>
    <col min="7943" max="7943" width="12.83203125" style="405" bestFit="1" customWidth="1"/>
    <col min="7944" max="8192" width="9.33203125" style="405"/>
    <col min="8193" max="8193" width="5" style="405" customWidth="1"/>
    <col min="8194" max="8194" width="76.33203125" style="405" customWidth="1"/>
    <col min="8195" max="8195" width="17.1640625" style="405" customWidth="1"/>
    <col min="8196" max="8196" width="19.1640625" style="405" customWidth="1"/>
    <col min="8197" max="8197" width="17.1640625" style="405" customWidth="1"/>
    <col min="8198" max="8198" width="9.33203125" style="405"/>
    <col min="8199" max="8199" width="12.83203125" style="405" bestFit="1" customWidth="1"/>
    <col min="8200" max="8448" width="9.33203125" style="405"/>
    <col min="8449" max="8449" width="5" style="405" customWidth="1"/>
    <col min="8450" max="8450" width="76.33203125" style="405" customWidth="1"/>
    <col min="8451" max="8451" width="17.1640625" style="405" customWidth="1"/>
    <col min="8452" max="8452" width="19.1640625" style="405" customWidth="1"/>
    <col min="8453" max="8453" width="17.1640625" style="405" customWidth="1"/>
    <col min="8454" max="8454" width="9.33203125" style="405"/>
    <col min="8455" max="8455" width="12.83203125" style="405" bestFit="1" customWidth="1"/>
    <col min="8456" max="8704" width="9.33203125" style="405"/>
    <col min="8705" max="8705" width="5" style="405" customWidth="1"/>
    <col min="8706" max="8706" width="76.33203125" style="405" customWidth="1"/>
    <col min="8707" max="8707" width="17.1640625" style="405" customWidth="1"/>
    <col min="8708" max="8708" width="19.1640625" style="405" customWidth="1"/>
    <col min="8709" max="8709" width="17.1640625" style="405" customWidth="1"/>
    <col min="8710" max="8710" width="9.33203125" style="405"/>
    <col min="8711" max="8711" width="12.83203125" style="405" bestFit="1" customWidth="1"/>
    <col min="8712" max="8960" width="9.33203125" style="405"/>
    <col min="8961" max="8961" width="5" style="405" customWidth="1"/>
    <col min="8962" max="8962" width="76.33203125" style="405" customWidth="1"/>
    <col min="8963" max="8963" width="17.1640625" style="405" customWidth="1"/>
    <col min="8964" max="8964" width="19.1640625" style="405" customWidth="1"/>
    <col min="8965" max="8965" width="17.1640625" style="405" customWidth="1"/>
    <col min="8966" max="8966" width="9.33203125" style="405"/>
    <col min="8967" max="8967" width="12.83203125" style="405" bestFit="1" customWidth="1"/>
    <col min="8968" max="9216" width="9.33203125" style="405"/>
    <col min="9217" max="9217" width="5" style="405" customWidth="1"/>
    <col min="9218" max="9218" width="76.33203125" style="405" customWidth="1"/>
    <col min="9219" max="9219" width="17.1640625" style="405" customWidth="1"/>
    <col min="9220" max="9220" width="19.1640625" style="405" customWidth="1"/>
    <col min="9221" max="9221" width="17.1640625" style="405" customWidth="1"/>
    <col min="9222" max="9222" width="9.33203125" style="405"/>
    <col min="9223" max="9223" width="12.83203125" style="405" bestFit="1" customWidth="1"/>
    <col min="9224" max="9472" width="9.33203125" style="405"/>
    <col min="9473" max="9473" width="5" style="405" customWidth="1"/>
    <col min="9474" max="9474" width="76.33203125" style="405" customWidth="1"/>
    <col min="9475" max="9475" width="17.1640625" style="405" customWidth="1"/>
    <col min="9476" max="9476" width="19.1640625" style="405" customWidth="1"/>
    <col min="9477" max="9477" width="17.1640625" style="405" customWidth="1"/>
    <col min="9478" max="9478" width="9.33203125" style="405"/>
    <col min="9479" max="9479" width="12.83203125" style="405" bestFit="1" customWidth="1"/>
    <col min="9480" max="9728" width="9.33203125" style="405"/>
    <col min="9729" max="9729" width="5" style="405" customWidth="1"/>
    <col min="9730" max="9730" width="76.33203125" style="405" customWidth="1"/>
    <col min="9731" max="9731" width="17.1640625" style="405" customWidth="1"/>
    <col min="9732" max="9732" width="19.1640625" style="405" customWidth="1"/>
    <col min="9733" max="9733" width="17.1640625" style="405" customWidth="1"/>
    <col min="9734" max="9734" width="9.33203125" style="405"/>
    <col min="9735" max="9735" width="12.83203125" style="405" bestFit="1" customWidth="1"/>
    <col min="9736" max="9984" width="9.33203125" style="405"/>
    <col min="9985" max="9985" width="5" style="405" customWidth="1"/>
    <col min="9986" max="9986" width="76.33203125" style="405" customWidth="1"/>
    <col min="9987" max="9987" width="17.1640625" style="405" customWidth="1"/>
    <col min="9988" max="9988" width="19.1640625" style="405" customWidth="1"/>
    <col min="9989" max="9989" width="17.1640625" style="405" customWidth="1"/>
    <col min="9990" max="9990" width="9.33203125" style="405"/>
    <col min="9991" max="9991" width="12.83203125" style="405" bestFit="1" customWidth="1"/>
    <col min="9992" max="10240" width="9.33203125" style="405"/>
    <col min="10241" max="10241" width="5" style="405" customWidth="1"/>
    <col min="10242" max="10242" width="76.33203125" style="405" customWidth="1"/>
    <col min="10243" max="10243" width="17.1640625" style="405" customWidth="1"/>
    <col min="10244" max="10244" width="19.1640625" style="405" customWidth="1"/>
    <col min="10245" max="10245" width="17.1640625" style="405" customWidth="1"/>
    <col min="10246" max="10246" width="9.33203125" style="405"/>
    <col min="10247" max="10247" width="12.83203125" style="405" bestFit="1" customWidth="1"/>
    <col min="10248" max="10496" width="9.33203125" style="405"/>
    <col min="10497" max="10497" width="5" style="405" customWidth="1"/>
    <col min="10498" max="10498" width="76.33203125" style="405" customWidth="1"/>
    <col min="10499" max="10499" width="17.1640625" style="405" customWidth="1"/>
    <col min="10500" max="10500" width="19.1640625" style="405" customWidth="1"/>
    <col min="10501" max="10501" width="17.1640625" style="405" customWidth="1"/>
    <col min="10502" max="10502" width="9.33203125" style="405"/>
    <col min="10503" max="10503" width="12.83203125" style="405" bestFit="1" customWidth="1"/>
    <col min="10504" max="10752" width="9.33203125" style="405"/>
    <col min="10753" max="10753" width="5" style="405" customWidth="1"/>
    <col min="10754" max="10754" width="76.33203125" style="405" customWidth="1"/>
    <col min="10755" max="10755" width="17.1640625" style="405" customWidth="1"/>
    <col min="10756" max="10756" width="19.1640625" style="405" customWidth="1"/>
    <col min="10757" max="10757" width="17.1640625" style="405" customWidth="1"/>
    <col min="10758" max="10758" width="9.33203125" style="405"/>
    <col min="10759" max="10759" width="12.83203125" style="405" bestFit="1" customWidth="1"/>
    <col min="10760" max="11008" width="9.33203125" style="405"/>
    <col min="11009" max="11009" width="5" style="405" customWidth="1"/>
    <col min="11010" max="11010" width="76.33203125" style="405" customWidth="1"/>
    <col min="11011" max="11011" width="17.1640625" style="405" customWidth="1"/>
    <col min="11012" max="11012" width="19.1640625" style="405" customWidth="1"/>
    <col min="11013" max="11013" width="17.1640625" style="405" customWidth="1"/>
    <col min="11014" max="11014" width="9.33203125" style="405"/>
    <col min="11015" max="11015" width="12.83203125" style="405" bestFit="1" customWidth="1"/>
    <col min="11016" max="11264" width="9.33203125" style="405"/>
    <col min="11265" max="11265" width="5" style="405" customWidth="1"/>
    <col min="11266" max="11266" width="76.33203125" style="405" customWidth="1"/>
    <col min="11267" max="11267" width="17.1640625" style="405" customWidth="1"/>
    <col min="11268" max="11268" width="19.1640625" style="405" customWidth="1"/>
    <col min="11269" max="11269" width="17.1640625" style="405" customWidth="1"/>
    <col min="11270" max="11270" width="9.33203125" style="405"/>
    <col min="11271" max="11271" width="12.83203125" style="405" bestFit="1" customWidth="1"/>
    <col min="11272" max="11520" width="9.33203125" style="405"/>
    <col min="11521" max="11521" width="5" style="405" customWidth="1"/>
    <col min="11522" max="11522" width="76.33203125" style="405" customWidth="1"/>
    <col min="11523" max="11523" width="17.1640625" style="405" customWidth="1"/>
    <col min="11524" max="11524" width="19.1640625" style="405" customWidth="1"/>
    <col min="11525" max="11525" width="17.1640625" style="405" customWidth="1"/>
    <col min="11526" max="11526" width="9.33203125" style="405"/>
    <col min="11527" max="11527" width="12.83203125" style="405" bestFit="1" customWidth="1"/>
    <col min="11528" max="11776" width="9.33203125" style="405"/>
    <col min="11777" max="11777" width="5" style="405" customWidth="1"/>
    <col min="11778" max="11778" width="76.33203125" style="405" customWidth="1"/>
    <col min="11779" max="11779" width="17.1640625" style="405" customWidth="1"/>
    <col min="11780" max="11780" width="19.1640625" style="405" customWidth="1"/>
    <col min="11781" max="11781" width="17.1640625" style="405" customWidth="1"/>
    <col min="11782" max="11782" width="9.33203125" style="405"/>
    <col min="11783" max="11783" width="12.83203125" style="405" bestFit="1" customWidth="1"/>
    <col min="11784" max="12032" width="9.33203125" style="405"/>
    <col min="12033" max="12033" width="5" style="405" customWidth="1"/>
    <col min="12034" max="12034" width="76.33203125" style="405" customWidth="1"/>
    <col min="12035" max="12035" width="17.1640625" style="405" customWidth="1"/>
    <col min="12036" max="12036" width="19.1640625" style="405" customWidth="1"/>
    <col min="12037" max="12037" width="17.1640625" style="405" customWidth="1"/>
    <col min="12038" max="12038" width="9.33203125" style="405"/>
    <col min="12039" max="12039" width="12.83203125" style="405" bestFit="1" customWidth="1"/>
    <col min="12040" max="12288" width="9.33203125" style="405"/>
    <col min="12289" max="12289" width="5" style="405" customWidth="1"/>
    <col min="12290" max="12290" width="76.33203125" style="405" customWidth="1"/>
    <col min="12291" max="12291" width="17.1640625" style="405" customWidth="1"/>
    <col min="12292" max="12292" width="19.1640625" style="405" customWidth="1"/>
    <col min="12293" max="12293" width="17.1640625" style="405" customWidth="1"/>
    <col min="12294" max="12294" width="9.33203125" style="405"/>
    <col min="12295" max="12295" width="12.83203125" style="405" bestFit="1" customWidth="1"/>
    <col min="12296" max="12544" width="9.33203125" style="405"/>
    <col min="12545" max="12545" width="5" style="405" customWidth="1"/>
    <col min="12546" max="12546" width="76.33203125" style="405" customWidth="1"/>
    <col min="12547" max="12547" width="17.1640625" style="405" customWidth="1"/>
    <col min="12548" max="12548" width="19.1640625" style="405" customWidth="1"/>
    <col min="12549" max="12549" width="17.1640625" style="405" customWidth="1"/>
    <col min="12550" max="12550" width="9.33203125" style="405"/>
    <col min="12551" max="12551" width="12.83203125" style="405" bestFit="1" customWidth="1"/>
    <col min="12552" max="12800" width="9.33203125" style="405"/>
    <col min="12801" max="12801" width="5" style="405" customWidth="1"/>
    <col min="12802" max="12802" width="76.33203125" style="405" customWidth="1"/>
    <col min="12803" max="12803" width="17.1640625" style="405" customWidth="1"/>
    <col min="12804" max="12804" width="19.1640625" style="405" customWidth="1"/>
    <col min="12805" max="12805" width="17.1640625" style="405" customWidth="1"/>
    <col min="12806" max="12806" width="9.33203125" style="405"/>
    <col min="12807" max="12807" width="12.83203125" style="405" bestFit="1" customWidth="1"/>
    <col min="12808" max="13056" width="9.33203125" style="405"/>
    <col min="13057" max="13057" width="5" style="405" customWidth="1"/>
    <col min="13058" max="13058" width="76.33203125" style="405" customWidth="1"/>
    <col min="13059" max="13059" width="17.1640625" style="405" customWidth="1"/>
    <col min="13060" max="13060" width="19.1640625" style="405" customWidth="1"/>
    <col min="13061" max="13061" width="17.1640625" style="405" customWidth="1"/>
    <col min="13062" max="13062" width="9.33203125" style="405"/>
    <col min="13063" max="13063" width="12.83203125" style="405" bestFit="1" customWidth="1"/>
    <col min="13064" max="13312" width="9.33203125" style="405"/>
    <col min="13313" max="13313" width="5" style="405" customWidth="1"/>
    <col min="13314" max="13314" width="76.33203125" style="405" customWidth="1"/>
    <col min="13315" max="13315" width="17.1640625" style="405" customWidth="1"/>
    <col min="13316" max="13316" width="19.1640625" style="405" customWidth="1"/>
    <col min="13317" max="13317" width="17.1640625" style="405" customWidth="1"/>
    <col min="13318" max="13318" width="9.33203125" style="405"/>
    <col min="13319" max="13319" width="12.83203125" style="405" bestFit="1" customWidth="1"/>
    <col min="13320" max="13568" width="9.33203125" style="405"/>
    <col min="13569" max="13569" width="5" style="405" customWidth="1"/>
    <col min="13570" max="13570" width="76.33203125" style="405" customWidth="1"/>
    <col min="13571" max="13571" width="17.1640625" style="405" customWidth="1"/>
    <col min="13572" max="13572" width="19.1640625" style="405" customWidth="1"/>
    <col min="13573" max="13573" width="17.1640625" style="405" customWidth="1"/>
    <col min="13574" max="13574" width="9.33203125" style="405"/>
    <col min="13575" max="13575" width="12.83203125" style="405" bestFit="1" customWidth="1"/>
    <col min="13576" max="13824" width="9.33203125" style="405"/>
    <col min="13825" max="13825" width="5" style="405" customWidth="1"/>
    <col min="13826" max="13826" width="76.33203125" style="405" customWidth="1"/>
    <col min="13827" max="13827" width="17.1640625" style="405" customWidth="1"/>
    <col min="13828" max="13828" width="19.1640625" style="405" customWidth="1"/>
    <col min="13829" max="13829" width="17.1640625" style="405" customWidth="1"/>
    <col min="13830" max="13830" width="9.33203125" style="405"/>
    <col min="13831" max="13831" width="12.83203125" style="405" bestFit="1" customWidth="1"/>
    <col min="13832" max="14080" width="9.33203125" style="405"/>
    <col min="14081" max="14081" width="5" style="405" customWidth="1"/>
    <col min="14082" max="14082" width="76.33203125" style="405" customWidth="1"/>
    <col min="14083" max="14083" width="17.1640625" style="405" customWidth="1"/>
    <col min="14084" max="14084" width="19.1640625" style="405" customWidth="1"/>
    <col min="14085" max="14085" width="17.1640625" style="405" customWidth="1"/>
    <col min="14086" max="14086" width="9.33203125" style="405"/>
    <col min="14087" max="14087" width="12.83203125" style="405" bestFit="1" customWidth="1"/>
    <col min="14088" max="14336" width="9.33203125" style="405"/>
    <col min="14337" max="14337" width="5" style="405" customWidth="1"/>
    <col min="14338" max="14338" width="76.33203125" style="405" customWidth="1"/>
    <col min="14339" max="14339" width="17.1640625" style="405" customWidth="1"/>
    <col min="14340" max="14340" width="19.1640625" style="405" customWidth="1"/>
    <col min="14341" max="14341" width="17.1640625" style="405" customWidth="1"/>
    <col min="14342" max="14342" width="9.33203125" style="405"/>
    <col min="14343" max="14343" width="12.83203125" style="405" bestFit="1" customWidth="1"/>
    <col min="14344" max="14592" width="9.33203125" style="405"/>
    <col min="14593" max="14593" width="5" style="405" customWidth="1"/>
    <col min="14594" max="14594" width="76.33203125" style="405" customWidth="1"/>
    <col min="14595" max="14595" width="17.1640625" style="405" customWidth="1"/>
    <col min="14596" max="14596" width="19.1640625" style="405" customWidth="1"/>
    <col min="14597" max="14597" width="17.1640625" style="405" customWidth="1"/>
    <col min="14598" max="14598" width="9.33203125" style="405"/>
    <col min="14599" max="14599" width="12.83203125" style="405" bestFit="1" customWidth="1"/>
    <col min="14600" max="14848" width="9.33203125" style="405"/>
    <col min="14849" max="14849" width="5" style="405" customWidth="1"/>
    <col min="14850" max="14850" width="76.33203125" style="405" customWidth="1"/>
    <col min="14851" max="14851" width="17.1640625" style="405" customWidth="1"/>
    <col min="14852" max="14852" width="19.1640625" style="405" customWidth="1"/>
    <col min="14853" max="14853" width="17.1640625" style="405" customWidth="1"/>
    <col min="14854" max="14854" width="9.33203125" style="405"/>
    <col min="14855" max="14855" width="12.83203125" style="405" bestFit="1" customWidth="1"/>
    <col min="14856" max="15104" width="9.33203125" style="405"/>
    <col min="15105" max="15105" width="5" style="405" customWidth="1"/>
    <col min="15106" max="15106" width="76.33203125" style="405" customWidth="1"/>
    <col min="15107" max="15107" width="17.1640625" style="405" customWidth="1"/>
    <col min="15108" max="15108" width="19.1640625" style="405" customWidth="1"/>
    <col min="15109" max="15109" width="17.1640625" style="405" customWidth="1"/>
    <col min="15110" max="15110" width="9.33203125" style="405"/>
    <col min="15111" max="15111" width="12.83203125" style="405" bestFit="1" customWidth="1"/>
    <col min="15112" max="15360" width="9.33203125" style="405"/>
    <col min="15361" max="15361" width="5" style="405" customWidth="1"/>
    <col min="15362" max="15362" width="76.33203125" style="405" customWidth="1"/>
    <col min="15363" max="15363" width="17.1640625" style="405" customWidth="1"/>
    <col min="15364" max="15364" width="19.1640625" style="405" customWidth="1"/>
    <col min="15365" max="15365" width="17.1640625" style="405" customWidth="1"/>
    <col min="15366" max="15366" width="9.33203125" style="405"/>
    <col min="15367" max="15367" width="12.83203125" style="405" bestFit="1" customWidth="1"/>
    <col min="15368" max="15616" width="9.33203125" style="405"/>
    <col min="15617" max="15617" width="5" style="405" customWidth="1"/>
    <col min="15618" max="15618" width="76.33203125" style="405" customWidth="1"/>
    <col min="15619" max="15619" width="17.1640625" style="405" customWidth="1"/>
    <col min="15620" max="15620" width="19.1640625" style="405" customWidth="1"/>
    <col min="15621" max="15621" width="17.1640625" style="405" customWidth="1"/>
    <col min="15622" max="15622" width="9.33203125" style="405"/>
    <col min="15623" max="15623" width="12.83203125" style="405" bestFit="1" customWidth="1"/>
    <col min="15624" max="15872" width="9.33203125" style="405"/>
    <col min="15873" max="15873" width="5" style="405" customWidth="1"/>
    <col min="15874" max="15874" width="76.33203125" style="405" customWidth="1"/>
    <col min="15875" max="15875" width="17.1640625" style="405" customWidth="1"/>
    <col min="15876" max="15876" width="19.1640625" style="405" customWidth="1"/>
    <col min="15877" max="15877" width="17.1640625" style="405" customWidth="1"/>
    <col min="15878" max="15878" width="9.33203125" style="405"/>
    <col min="15879" max="15879" width="12.83203125" style="405" bestFit="1" customWidth="1"/>
    <col min="15880" max="16128" width="9.33203125" style="405"/>
    <col min="16129" max="16129" width="5" style="405" customWidth="1"/>
    <col min="16130" max="16130" width="76.33203125" style="405" customWidth="1"/>
    <col min="16131" max="16131" width="17.1640625" style="405" customWidth="1"/>
    <col min="16132" max="16132" width="19.1640625" style="405" customWidth="1"/>
    <col min="16133" max="16133" width="17.1640625" style="405" customWidth="1"/>
    <col min="16134" max="16134" width="9.33203125" style="405"/>
    <col min="16135" max="16135" width="12.83203125" style="405" bestFit="1" customWidth="1"/>
    <col min="16136" max="16384" width="9.33203125" style="405"/>
  </cols>
  <sheetData>
    <row r="1" spans="1:7" ht="36.75" customHeight="1" x14ac:dyDescent="0.25">
      <c r="A1" s="1247" t="s">
        <v>618</v>
      </c>
      <c r="B1" s="1247"/>
      <c r="C1" s="1247"/>
      <c r="D1" s="1247"/>
      <c r="E1" s="1247"/>
    </row>
    <row r="2" spans="1:7" ht="15" customHeight="1" x14ac:dyDescent="0.25">
      <c r="A2" s="398"/>
      <c r="B2" s="398"/>
      <c r="C2" s="398" t="s">
        <v>531</v>
      </c>
      <c r="D2" s="398"/>
      <c r="E2" s="398"/>
    </row>
    <row r="3" spans="1:7" x14ac:dyDescent="0.25">
      <c r="A3" s="115"/>
      <c r="B3" s="115"/>
      <c r="C3" s="406"/>
      <c r="D3" s="406"/>
      <c r="E3" s="421" t="s">
        <v>482</v>
      </c>
    </row>
    <row r="4" spans="1:7" s="407" customFormat="1" ht="71.25" x14ac:dyDescent="0.2">
      <c r="A4" s="676" t="s">
        <v>362</v>
      </c>
      <c r="B4" s="677" t="s">
        <v>525</v>
      </c>
      <c r="C4" s="678" t="s">
        <v>619</v>
      </c>
      <c r="D4" s="678" t="s">
        <v>620</v>
      </c>
      <c r="E4" s="679" t="s">
        <v>526</v>
      </c>
      <c r="G4" s="408"/>
    </row>
    <row r="5" spans="1:7" s="407" customFormat="1" ht="12" customHeight="1" x14ac:dyDescent="0.2">
      <c r="A5" s="680">
        <v>1</v>
      </c>
      <c r="B5" s="681">
        <v>2</v>
      </c>
      <c r="C5" s="682">
        <v>3</v>
      </c>
      <c r="D5" s="682">
        <v>4</v>
      </c>
      <c r="E5" s="683">
        <v>5</v>
      </c>
    </row>
    <row r="6" spans="1:7" s="407" customFormat="1" ht="18" customHeight="1" x14ac:dyDescent="0.25">
      <c r="A6" s="684" t="s">
        <v>9</v>
      </c>
      <c r="B6" s="417"/>
      <c r="C6" s="418">
        <v>0</v>
      </c>
      <c r="D6" s="418">
        <v>0</v>
      </c>
      <c r="E6" s="419"/>
    </row>
    <row r="7" spans="1:7" s="407" customFormat="1" ht="18" customHeight="1" x14ac:dyDescent="0.25">
      <c r="A7" s="685" t="s">
        <v>12</v>
      </c>
      <c r="B7" s="413"/>
      <c r="C7" s="414">
        <v>0</v>
      </c>
      <c r="D7" s="414">
        <v>0</v>
      </c>
      <c r="E7" s="420"/>
    </row>
    <row r="8" spans="1:7" s="407" customFormat="1" ht="18" customHeight="1" x14ac:dyDescent="0.25">
      <c r="A8" s="685" t="s">
        <v>15</v>
      </c>
      <c r="B8" s="415"/>
      <c r="C8" s="414"/>
      <c r="D8" s="414"/>
      <c r="E8" s="420"/>
    </row>
    <row r="9" spans="1:7" s="407" customFormat="1" ht="18" customHeight="1" x14ac:dyDescent="0.25">
      <c r="A9" s="684" t="s">
        <v>18</v>
      </c>
      <c r="B9" s="413"/>
      <c r="C9" s="416"/>
      <c r="D9" s="416"/>
      <c r="E9" s="420"/>
    </row>
    <row r="10" spans="1:7" s="407" customFormat="1" ht="18" customHeight="1" x14ac:dyDescent="0.2">
      <c r="A10" s="685" t="s">
        <v>21</v>
      </c>
      <c r="B10" s="686"/>
      <c r="C10" s="687"/>
      <c r="D10" s="687"/>
      <c r="E10" s="420"/>
    </row>
    <row r="11" spans="1:7" s="407" customFormat="1" ht="18" customHeight="1" x14ac:dyDescent="0.2">
      <c r="A11" s="685" t="s">
        <v>24</v>
      </c>
      <c r="B11" s="688"/>
      <c r="C11" s="416"/>
      <c r="D11" s="416"/>
      <c r="E11" s="420"/>
    </row>
    <row r="12" spans="1:7" s="407" customFormat="1" ht="18" customHeight="1" x14ac:dyDescent="0.2">
      <c r="A12" s="684" t="s">
        <v>27</v>
      </c>
      <c r="B12" s="688"/>
      <c r="C12" s="416"/>
      <c r="D12" s="416"/>
      <c r="E12" s="420"/>
    </row>
    <row r="13" spans="1:7" s="407" customFormat="1" ht="18" customHeight="1" x14ac:dyDescent="0.2">
      <c r="A13" s="685" t="s">
        <v>30</v>
      </c>
      <c r="B13" s="688"/>
      <c r="C13" s="416"/>
      <c r="D13" s="416"/>
      <c r="E13" s="420"/>
    </row>
    <row r="14" spans="1:7" s="407" customFormat="1" ht="18" customHeight="1" x14ac:dyDescent="0.2">
      <c r="A14" s="685" t="s">
        <v>33</v>
      </c>
      <c r="B14" s="688"/>
      <c r="C14" s="416"/>
      <c r="D14" s="416"/>
      <c r="E14" s="420"/>
    </row>
    <row r="15" spans="1:7" s="407" customFormat="1" ht="18" customHeight="1" x14ac:dyDescent="0.2">
      <c r="A15" s="689" t="s">
        <v>36</v>
      </c>
      <c r="B15" s="690"/>
      <c r="C15" s="691"/>
      <c r="D15" s="691"/>
      <c r="E15" s="692"/>
    </row>
    <row r="16" spans="1:7" s="407" customFormat="1" x14ac:dyDescent="0.2">
      <c r="A16" s="693" t="s">
        <v>37</v>
      </c>
      <c r="B16" s="694" t="s">
        <v>527</v>
      </c>
      <c r="C16" s="695">
        <f>SUM(C6:C15)</f>
        <v>0</v>
      </c>
      <c r="D16" s="695">
        <f>SUM(D6:D15)</f>
        <v>0</v>
      </c>
      <c r="E16" s="696">
        <f>SUM(E6:E15)</f>
        <v>0</v>
      </c>
    </row>
    <row r="17" spans="1:6" s="407" customFormat="1" x14ac:dyDescent="0.25">
      <c r="A17" s="689" t="s">
        <v>38</v>
      </c>
      <c r="B17" s="697"/>
      <c r="C17" s="698"/>
      <c r="D17" s="698"/>
      <c r="E17" s="699"/>
    </row>
    <row r="18" spans="1:6" s="407" customFormat="1" x14ac:dyDescent="0.2">
      <c r="A18" s="693" t="s">
        <v>40</v>
      </c>
      <c r="B18" s="694" t="s">
        <v>528</v>
      </c>
      <c r="C18" s="695">
        <f>SUM(C17:C17)</f>
        <v>0</v>
      </c>
      <c r="D18" s="695">
        <f>SUM(D17:D17)</f>
        <v>0</v>
      </c>
      <c r="E18" s="696">
        <f>SUM(E17:E17)</f>
        <v>0</v>
      </c>
    </row>
    <row r="19" spans="1:6" s="407" customFormat="1" x14ac:dyDescent="0.25">
      <c r="A19" s="684" t="s">
        <v>42</v>
      </c>
      <c r="B19" s="700"/>
      <c r="C19" s="701"/>
      <c r="D19" s="701"/>
      <c r="E19" s="419"/>
    </row>
    <row r="20" spans="1:6" s="407" customFormat="1" x14ac:dyDescent="0.25">
      <c r="A20" s="685" t="s">
        <v>44</v>
      </c>
      <c r="B20" s="702"/>
      <c r="C20" s="703"/>
      <c r="D20" s="703"/>
      <c r="E20" s="420"/>
    </row>
    <row r="21" spans="1:6" s="407" customFormat="1" x14ac:dyDescent="0.25">
      <c r="A21" s="684" t="s">
        <v>46</v>
      </c>
      <c r="B21" s="704"/>
      <c r="C21" s="705"/>
      <c r="D21" s="705"/>
      <c r="E21" s="420"/>
    </row>
    <row r="22" spans="1:6" s="407" customFormat="1" x14ac:dyDescent="0.25">
      <c r="A22" s="685" t="s">
        <v>48</v>
      </c>
      <c r="B22" s="704"/>
      <c r="C22" s="705"/>
      <c r="D22" s="705"/>
      <c r="E22" s="420"/>
    </row>
    <row r="23" spans="1:6" s="407" customFormat="1" x14ac:dyDescent="0.25">
      <c r="A23" s="706" t="s">
        <v>51</v>
      </c>
      <c r="B23" s="707"/>
      <c r="C23" s="708"/>
      <c r="D23" s="708"/>
      <c r="E23" s="692"/>
    </row>
    <row r="24" spans="1:6" s="407" customFormat="1" x14ac:dyDescent="0.2">
      <c r="A24" s="693" t="s">
        <v>54</v>
      </c>
      <c r="B24" s="694" t="s">
        <v>529</v>
      </c>
      <c r="C24" s="695">
        <f>SUM(C19:C23)</f>
        <v>0</v>
      </c>
      <c r="D24" s="695">
        <f>SUM(D19:D23)</f>
        <v>0</v>
      </c>
      <c r="E24" s="696">
        <f>SUM(E19:E23)</f>
        <v>0</v>
      </c>
    </row>
    <row r="25" spans="1:6" s="407" customFormat="1" ht="27" customHeight="1" x14ac:dyDescent="0.2">
      <c r="A25" s="709" t="s">
        <v>57</v>
      </c>
      <c r="B25" s="710" t="s">
        <v>530</v>
      </c>
      <c r="C25" s="711">
        <f>SUM(C24,C18,C16)</f>
        <v>0</v>
      </c>
      <c r="D25" s="711">
        <f>SUM(D24,D18,D16)</f>
        <v>0</v>
      </c>
      <c r="E25" s="712">
        <f>SUM(E24,E18,E16)</f>
        <v>0</v>
      </c>
    </row>
    <row r="28" spans="1:6" x14ac:dyDescent="0.25">
      <c r="A28" s="409"/>
      <c r="B28" s="410"/>
      <c r="C28" s="409"/>
      <c r="D28" s="409"/>
      <c r="E28" s="409"/>
    </row>
    <row r="29" spans="1:6" x14ac:dyDescent="0.25">
      <c r="A29" s="409"/>
      <c r="B29" s="410"/>
      <c r="C29" s="409"/>
      <c r="D29" s="409"/>
      <c r="E29" s="409"/>
    </row>
    <row r="30" spans="1:6" x14ac:dyDescent="0.25">
      <c r="A30" s="409"/>
      <c r="B30" s="410"/>
      <c r="C30" s="409"/>
      <c r="D30" s="409"/>
      <c r="E30" s="409"/>
      <c r="F30" s="411"/>
    </row>
    <row r="31" spans="1:6" x14ac:dyDescent="0.25">
      <c r="A31" s="409"/>
      <c r="B31" s="410"/>
      <c r="C31" s="409"/>
      <c r="D31" s="409"/>
      <c r="E31" s="409"/>
    </row>
    <row r="32" spans="1:6" x14ac:dyDescent="0.25">
      <c r="A32" s="409"/>
      <c r="B32" s="410"/>
      <c r="C32" s="409"/>
      <c r="D32" s="409"/>
      <c r="E32" s="409"/>
    </row>
    <row r="33" spans="1:5" x14ac:dyDescent="0.25">
      <c r="A33" s="409"/>
      <c r="B33" s="410"/>
      <c r="C33" s="409"/>
      <c r="D33" s="409"/>
      <c r="E33" s="409"/>
    </row>
    <row r="34" spans="1:5" x14ac:dyDescent="0.25">
      <c r="A34" s="409"/>
      <c r="B34" s="410"/>
      <c r="C34" s="409"/>
      <c r="D34" s="409"/>
      <c r="E34" s="409"/>
    </row>
    <row r="35" spans="1:5" x14ac:dyDescent="0.25">
      <c r="A35" s="409"/>
      <c r="B35" s="410"/>
      <c r="C35" s="409"/>
      <c r="D35" s="409"/>
      <c r="E35" s="409"/>
    </row>
    <row r="36" spans="1:5" x14ac:dyDescent="0.25">
      <c r="A36" s="409"/>
      <c r="B36" s="410"/>
      <c r="C36" s="409"/>
      <c r="D36" s="409"/>
      <c r="E36" s="409"/>
    </row>
    <row r="37" spans="1:5" x14ac:dyDescent="0.25">
      <c r="A37" s="409"/>
      <c r="B37" s="409"/>
      <c r="C37" s="409"/>
      <c r="D37" s="409"/>
      <c r="E37" s="409"/>
    </row>
    <row r="38" spans="1:5" x14ac:dyDescent="0.25">
      <c r="A38" s="409"/>
      <c r="B38" s="409"/>
      <c r="C38" s="409"/>
      <c r="D38" s="409"/>
      <c r="E38" s="409"/>
    </row>
    <row r="39" spans="1:5" x14ac:dyDescent="0.25">
      <c r="A39" s="409"/>
      <c r="B39" s="409"/>
      <c r="C39" s="409"/>
      <c r="D39" s="409"/>
      <c r="E39" s="409"/>
    </row>
    <row r="40" spans="1:5" x14ac:dyDescent="0.25">
      <c r="A40" s="409"/>
      <c r="B40" s="409"/>
      <c r="C40" s="409"/>
      <c r="D40" s="409"/>
      <c r="E40" s="409"/>
    </row>
    <row r="41" spans="1:5" x14ac:dyDescent="0.25">
      <c r="A41" s="409"/>
      <c r="B41" s="409"/>
      <c r="C41" s="409"/>
      <c r="D41" s="409"/>
      <c r="E41" s="409"/>
    </row>
    <row r="42" spans="1:5" x14ac:dyDescent="0.25">
      <c r="A42" s="409"/>
      <c r="B42" s="409"/>
      <c r="C42" s="409"/>
      <c r="D42" s="409"/>
      <c r="E42" s="409"/>
    </row>
    <row r="43" spans="1:5" x14ac:dyDescent="0.25">
      <c r="A43" s="409"/>
      <c r="B43" s="409"/>
      <c r="C43" s="409"/>
      <c r="D43" s="409"/>
      <c r="E43" s="409"/>
    </row>
    <row r="44" spans="1:5" x14ac:dyDescent="0.25">
      <c r="A44" s="409"/>
      <c r="B44" s="409"/>
      <c r="C44" s="409"/>
      <c r="D44" s="409"/>
      <c r="E44" s="409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S12" sqref="S1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15.75" x14ac:dyDescent="0.25">
      <c r="A1" s="1248" t="s">
        <v>703</v>
      </c>
      <c r="B1" s="1248"/>
      <c r="C1" s="1248"/>
      <c r="D1" s="1248"/>
      <c r="E1" s="1248"/>
      <c r="F1" s="1248"/>
      <c r="G1" s="1248"/>
    </row>
    <row r="2" spans="1:7" x14ac:dyDescent="0.2">
      <c r="A2" s="795"/>
      <c r="B2" s="795"/>
      <c r="C2" s="795"/>
      <c r="D2" s="795"/>
      <c r="E2" s="795"/>
      <c r="F2" s="795"/>
      <c r="G2" s="795"/>
    </row>
    <row r="3" spans="1:7" ht="15.75" x14ac:dyDescent="0.25">
      <c r="A3" s="828" t="s">
        <v>704</v>
      </c>
      <c r="B3" s="829"/>
      <c r="C3" s="1249" t="s">
        <v>705</v>
      </c>
      <c r="D3" s="1249"/>
      <c r="E3" s="1249"/>
      <c r="F3" s="1249"/>
      <c r="G3" s="1249"/>
    </row>
    <row r="4" spans="1:7" ht="15.75" x14ac:dyDescent="0.25">
      <c r="A4" s="829"/>
      <c r="B4" s="829"/>
      <c r="C4" s="829"/>
      <c r="D4" s="829"/>
      <c r="E4" s="829"/>
      <c r="F4" s="829"/>
      <c r="G4" s="829"/>
    </row>
    <row r="5" spans="1:7" ht="15.75" x14ac:dyDescent="0.25">
      <c r="A5" s="828" t="s">
        <v>706</v>
      </c>
      <c r="B5" s="829"/>
      <c r="C5" s="1249" t="s">
        <v>705</v>
      </c>
      <c r="D5" s="1249"/>
      <c r="E5" s="1249"/>
      <c r="F5" s="1249"/>
      <c r="G5" s="829"/>
    </row>
    <row r="6" spans="1:7" x14ac:dyDescent="0.2">
      <c r="A6" s="830"/>
      <c r="B6" s="830"/>
      <c r="C6" s="830"/>
      <c r="D6" s="830"/>
      <c r="E6" s="830"/>
      <c r="F6" s="830"/>
      <c r="G6" s="830"/>
    </row>
    <row r="7" spans="1:7" ht="15" x14ac:dyDescent="0.25">
      <c r="A7" s="831" t="s">
        <v>707</v>
      </c>
      <c r="B7" s="832"/>
      <c r="C7" s="832"/>
      <c r="D7" s="833"/>
      <c r="E7" s="833"/>
      <c r="F7" s="833"/>
      <c r="G7" s="833"/>
    </row>
    <row r="8" spans="1:7" ht="15.75" thickBot="1" x14ac:dyDescent="0.3">
      <c r="A8" s="831" t="s">
        <v>708</v>
      </c>
      <c r="B8" s="833"/>
      <c r="C8" s="833"/>
      <c r="D8" s="833"/>
      <c r="E8" s="833"/>
      <c r="F8" s="833"/>
      <c r="G8" s="834" t="str">
        <f>'[16]9.3.3. sz. mell'!C4</f>
        <v>Forintban!</v>
      </c>
    </row>
    <row r="9" spans="1:7" ht="36.75" thickBot="1" x14ac:dyDescent="0.25">
      <c r="A9" s="835" t="s">
        <v>362</v>
      </c>
      <c r="B9" s="836" t="s">
        <v>709</v>
      </c>
      <c r="C9" s="836" t="s">
        <v>710</v>
      </c>
      <c r="D9" s="836" t="s">
        <v>711</v>
      </c>
      <c r="E9" s="836" t="s">
        <v>712</v>
      </c>
      <c r="F9" s="836" t="s">
        <v>713</v>
      </c>
      <c r="G9" s="837" t="s">
        <v>467</v>
      </c>
    </row>
    <row r="10" spans="1:7" ht="24.75" customHeight="1" x14ac:dyDescent="0.2">
      <c r="A10" s="838" t="s">
        <v>9</v>
      </c>
      <c r="B10" s="839" t="s">
        <v>714</v>
      </c>
      <c r="C10" s="840"/>
      <c r="D10" s="840"/>
      <c r="E10" s="840"/>
      <c r="F10" s="840"/>
      <c r="G10" s="841">
        <f>SUM(C10:F10)</f>
        <v>0</v>
      </c>
    </row>
    <row r="11" spans="1:7" ht="24.75" customHeight="1" x14ac:dyDescent="0.2">
      <c r="A11" s="842" t="s">
        <v>12</v>
      </c>
      <c r="B11" s="843" t="s">
        <v>715</v>
      </c>
      <c r="C11" s="844"/>
      <c r="D11" s="844"/>
      <c r="E11" s="844"/>
      <c r="F11" s="844"/>
      <c r="G11" s="845">
        <f t="shared" ref="G11:G16" si="0">SUM(C11:F11)</f>
        <v>0</v>
      </c>
    </row>
    <row r="12" spans="1:7" ht="24.75" customHeight="1" x14ac:dyDescent="0.2">
      <c r="A12" s="842" t="s">
        <v>15</v>
      </c>
      <c r="B12" s="843" t="s">
        <v>716</v>
      </c>
      <c r="C12" s="844"/>
      <c r="D12" s="844"/>
      <c r="E12" s="844"/>
      <c r="F12" s="844"/>
      <c r="G12" s="845">
        <f t="shared" si="0"/>
        <v>0</v>
      </c>
    </row>
    <row r="13" spans="1:7" ht="24.75" customHeight="1" x14ac:dyDescent="0.2">
      <c r="A13" s="842" t="s">
        <v>18</v>
      </c>
      <c r="B13" s="843" t="s">
        <v>717</v>
      </c>
      <c r="C13" s="844"/>
      <c r="D13" s="844"/>
      <c r="E13" s="844"/>
      <c r="F13" s="844"/>
      <c r="G13" s="845">
        <f t="shared" si="0"/>
        <v>0</v>
      </c>
    </row>
    <row r="14" spans="1:7" ht="24.75" customHeight="1" x14ac:dyDescent="0.2">
      <c r="A14" s="842" t="s">
        <v>21</v>
      </c>
      <c r="B14" s="843" t="s">
        <v>718</v>
      </c>
      <c r="C14" s="844"/>
      <c r="D14" s="844"/>
      <c r="E14" s="844"/>
      <c r="F14" s="844"/>
      <c r="G14" s="845">
        <f t="shared" si="0"/>
        <v>0</v>
      </c>
    </row>
    <row r="15" spans="1:7" ht="24.75" customHeight="1" thickBot="1" x14ac:dyDescent="0.25">
      <c r="A15" s="846" t="s">
        <v>24</v>
      </c>
      <c r="B15" s="847" t="s">
        <v>719</v>
      </c>
      <c r="C15" s="848"/>
      <c r="D15" s="848"/>
      <c r="E15" s="848"/>
      <c r="F15" s="848"/>
      <c r="G15" s="849">
        <f t="shared" si="0"/>
        <v>0</v>
      </c>
    </row>
    <row r="16" spans="1:7" ht="24.75" customHeight="1" thickBot="1" x14ac:dyDescent="0.25">
      <c r="A16" s="850" t="s">
        <v>27</v>
      </c>
      <c r="B16" s="851" t="s">
        <v>467</v>
      </c>
      <c r="C16" s="852">
        <f>SUM(C10:C15)</f>
        <v>0</v>
      </c>
      <c r="D16" s="852">
        <f>SUM(D10:D15)</f>
        <v>0</v>
      </c>
      <c r="E16" s="852">
        <f>SUM(E10:E15)</f>
        <v>0</v>
      </c>
      <c r="F16" s="852">
        <f>SUM(F10:F15)</f>
        <v>0</v>
      </c>
      <c r="G16" s="853">
        <f t="shared" si="0"/>
        <v>0</v>
      </c>
    </row>
    <row r="17" spans="1:7" x14ac:dyDescent="0.2">
      <c r="A17" s="830"/>
      <c r="B17" s="830"/>
      <c r="C17" s="830"/>
      <c r="D17" s="830"/>
      <c r="E17" s="830"/>
      <c r="F17" s="830"/>
      <c r="G17" s="830"/>
    </row>
    <row r="18" spans="1:7" x14ac:dyDescent="0.2">
      <c r="A18" s="830"/>
      <c r="B18" s="830"/>
      <c r="C18" s="830"/>
      <c r="D18" s="830"/>
      <c r="E18" s="830"/>
      <c r="F18" s="830"/>
      <c r="G18" s="830"/>
    </row>
    <row r="19" spans="1:7" x14ac:dyDescent="0.2">
      <c r="A19" s="830"/>
      <c r="B19" s="830"/>
      <c r="C19" s="830"/>
      <c r="D19" s="830"/>
      <c r="E19" s="830"/>
      <c r="F19" s="830"/>
      <c r="G19" s="830"/>
    </row>
    <row r="20" spans="1:7" ht="15.75" x14ac:dyDescent="0.25">
      <c r="A20" s="854"/>
      <c r="B20" s="830" t="s">
        <v>721</v>
      </c>
      <c r="C20" s="830"/>
      <c r="D20" s="830"/>
      <c r="E20" s="830"/>
      <c r="F20" s="830"/>
      <c r="G20" s="830"/>
    </row>
    <row r="21" spans="1:7" x14ac:dyDescent="0.2">
      <c r="A21" s="830"/>
      <c r="B21" s="830"/>
      <c r="C21" s="830"/>
      <c r="D21" s="830"/>
      <c r="E21" s="830"/>
      <c r="F21" s="830"/>
      <c r="G21" s="830"/>
    </row>
    <row r="22" spans="1:7" x14ac:dyDescent="0.2">
      <c r="A22" s="830"/>
      <c r="B22" s="830"/>
      <c r="C22" s="830"/>
      <c r="D22" s="830"/>
      <c r="E22" s="830"/>
      <c r="F22" s="830"/>
      <c r="G22" s="830"/>
    </row>
    <row r="23" spans="1:7" x14ac:dyDescent="0.2">
      <c r="A23" s="830"/>
      <c r="B23" s="830"/>
      <c r="C23" s="855"/>
      <c r="D23" s="855"/>
      <c r="E23" s="855"/>
      <c r="F23" s="855"/>
      <c r="G23" s="830"/>
    </row>
    <row r="24" spans="1:7" ht="13.5" x14ac:dyDescent="0.25">
      <c r="A24" s="830"/>
      <c r="B24" s="830"/>
      <c r="C24" s="856"/>
      <c r="D24" s="857" t="s">
        <v>720</v>
      </c>
      <c r="E24" s="857"/>
      <c r="F24" s="856"/>
      <c r="G24" s="830"/>
    </row>
    <row r="25" spans="1:7" ht="13.5" x14ac:dyDescent="0.25">
      <c r="A25" s="795"/>
      <c r="B25" s="795"/>
      <c r="C25" s="138"/>
      <c r="D25" s="858"/>
      <c r="E25" s="858"/>
      <c r="F25" s="138"/>
      <c r="G25" s="795"/>
    </row>
    <row r="26" spans="1:7" ht="13.5" x14ac:dyDescent="0.25">
      <c r="A26" s="795"/>
      <c r="B26" s="795"/>
      <c r="C26" s="138"/>
      <c r="D26" s="858"/>
      <c r="E26" s="858"/>
      <c r="F26" s="138"/>
      <c r="G26" s="795"/>
    </row>
    <row r="27" spans="1:7" x14ac:dyDescent="0.2">
      <c r="A27" s="795"/>
      <c r="B27" s="795"/>
      <c r="C27" s="795"/>
      <c r="D27" s="795"/>
      <c r="E27" s="795"/>
      <c r="F27" s="795"/>
      <c r="G27" s="795"/>
    </row>
  </sheetData>
  <mergeCells count="3">
    <mergeCell ref="A1:G1"/>
    <mergeCell ref="C3:G3"/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33" sqref="G33"/>
    </sheetView>
  </sheetViews>
  <sheetFormatPr defaultColWidth="9.33203125" defaultRowHeight="12.75" x14ac:dyDescent="0.2"/>
  <cols>
    <col min="1" max="1" width="7" style="96" customWidth="1"/>
    <col min="2" max="2" width="58.83203125" style="97" customWidth="1"/>
    <col min="3" max="5" width="16.33203125" style="96" customWidth="1"/>
    <col min="6" max="6" width="58.83203125" style="96" customWidth="1"/>
    <col min="7" max="9" width="16.33203125" style="96" customWidth="1"/>
    <col min="10" max="10" width="9.33203125" style="96"/>
    <col min="11" max="12" width="10.83203125" style="96" bestFit="1" customWidth="1"/>
    <col min="13" max="16384" width="9.33203125" style="96"/>
  </cols>
  <sheetData>
    <row r="1" spans="1:9" ht="44.25" customHeight="1" x14ac:dyDescent="0.2">
      <c r="A1" s="1157" t="s">
        <v>732</v>
      </c>
      <c r="B1" s="1157"/>
      <c r="C1" s="1157"/>
      <c r="D1" s="1157"/>
      <c r="E1" s="1157"/>
      <c r="F1" s="1157"/>
      <c r="G1" s="1157"/>
      <c r="H1" s="1157"/>
      <c r="I1" s="1157"/>
    </row>
    <row r="2" spans="1:9" x14ac:dyDescent="0.2">
      <c r="E2" s="98" t="s">
        <v>1</v>
      </c>
      <c r="F2" s="95"/>
      <c r="I2" s="982" t="s">
        <v>1</v>
      </c>
    </row>
    <row r="3" spans="1:9" ht="18" customHeight="1" x14ac:dyDescent="0.2">
      <c r="A3" s="1156" t="s">
        <v>2</v>
      </c>
      <c r="B3" s="1153" t="s">
        <v>257</v>
      </c>
      <c r="C3" s="1154"/>
      <c r="D3" s="1154"/>
      <c r="E3" s="1155"/>
      <c r="F3" s="1153" t="s">
        <v>258</v>
      </c>
      <c r="G3" s="1154"/>
      <c r="H3" s="1154"/>
      <c r="I3" s="1155"/>
    </row>
    <row r="4" spans="1:9" s="99" customFormat="1" ht="35.25" customHeight="1" x14ac:dyDescent="0.2">
      <c r="A4" s="1156"/>
      <c r="B4" s="1004" t="s">
        <v>259</v>
      </c>
      <c r="C4" s="1004" t="s">
        <v>742</v>
      </c>
      <c r="D4" s="1004" t="s">
        <v>743</v>
      </c>
      <c r="E4" s="1004" t="s">
        <v>735</v>
      </c>
      <c r="F4" s="1004" t="s">
        <v>259</v>
      </c>
      <c r="G4" s="1004" t="s">
        <v>742</v>
      </c>
      <c r="H4" s="1004" t="s">
        <v>743</v>
      </c>
      <c r="I4" s="1004" t="s">
        <v>735</v>
      </c>
    </row>
    <row r="5" spans="1:9" s="100" customFormat="1" ht="12" customHeight="1" x14ac:dyDescent="0.2">
      <c r="A5" s="1004" t="s">
        <v>5</v>
      </c>
      <c r="B5" s="1004" t="s">
        <v>6</v>
      </c>
      <c r="C5" s="1004" t="s">
        <v>7</v>
      </c>
      <c r="D5" s="1004" t="s">
        <v>8</v>
      </c>
      <c r="E5" s="1004" t="s">
        <v>260</v>
      </c>
      <c r="F5" s="1004" t="s">
        <v>409</v>
      </c>
      <c r="G5" s="1004" t="s">
        <v>596</v>
      </c>
      <c r="H5" s="1004" t="s">
        <v>736</v>
      </c>
      <c r="I5" s="1004" t="s">
        <v>737</v>
      </c>
    </row>
    <row r="6" spans="1:9" x14ac:dyDescent="0.2">
      <c r="A6" s="996" t="s">
        <v>9</v>
      </c>
      <c r="B6" s="988" t="s">
        <v>406</v>
      </c>
      <c r="C6" s="997">
        <f>'1.sz.mell.'!D12</f>
        <v>159148958</v>
      </c>
      <c r="D6" s="997">
        <f>'1.sz.mell.'!E12</f>
        <v>172095585</v>
      </c>
      <c r="E6" s="997">
        <f>'1.sz.mell.'!F12</f>
        <v>138854609</v>
      </c>
      <c r="F6" s="988" t="s">
        <v>196</v>
      </c>
      <c r="G6" s="997">
        <f>'1.sz.mell.'!D82</f>
        <v>222920611</v>
      </c>
      <c r="H6" s="997">
        <f>'1.sz.mell.'!E82</f>
        <v>237604634</v>
      </c>
      <c r="I6" s="997">
        <f>'1.sz.mell.'!F82</f>
        <v>174556972</v>
      </c>
    </row>
    <row r="7" spans="1:9" x14ac:dyDescent="0.2">
      <c r="A7" s="996" t="s">
        <v>12</v>
      </c>
      <c r="B7" s="988" t="s">
        <v>493</v>
      </c>
      <c r="C7" s="997">
        <f>'1.sz.mell.'!D14</f>
        <v>182470457</v>
      </c>
      <c r="D7" s="997">
        <f>'1.sz.mell.'!E14</f>
        <v>347704813</v>
      </c>
      <c r="E7" s="997">
        <f>'1.sz.mell.'!F14</f>
        <v>335888243</v>
      </c>
      <c r="F7" s="988" t="s">
        <v>198</v>
      </c>
      <c r="G7" s="997">
        <f>'1.sz.mell.'!D83</f>
        <v>35355647</v>
      </c>
      <c r="H7" s="997">
        <f>'1.sz.mell.'!E83</f>
        <v>37313477</v>
      </c>
      <c r="I7" s="997">
        <f>'1.sz.mell.'!F83</f>
        <v>26252931</v>
      </c>
    </row>
    <row r="8" spans="1:9" x14ac:dyDescent="0.2">
      <c r="A8" s="996" t="s">
        <v>15</v>
      </c>
      <c r="B8" s="988" t="s">
        <v>101</v>
      </c>
      <c r="C8" s="997">
        <f>'1.sz.mell.'!D45</f>
        <v>69260000</v>
      </c>
      <c r="D8" s="997">
        <f>'1.sz.mell.'!E45</f>
        <v>69260000</v>
      </c>
      <c r="E8" s="997">
        <f>'1.sz.mell.'!F45</f>
        <v>62505384</v>
      </c>
      <c r="F8" s="988" t="s">
        <v>200</v>
      </c>
      <c r="G8" s="997">
        <f>'1.sz.mell.'!D84</f>
        <v>192645551</v>
      </c>
      <c r="H8" s="997">
        <f>'1.sz.mell.'!E84</f>
        <v>351317174</v>
      </c>
      <c r="I8" s="997">
        <f>'1.sz.mell.'!F84</f>
        <v>300836231</v>
      </c>
    </row>
    <row r="9" spans="1:9" x14ac:dyDescent="0.2">
      <c r="A9" s="996" t="s">
        <v>18</v>
      </c>
      <c r="B9" s="988" t="s">
        <v>399</v>
      </c>
      <c r="C9" s="997">
        <f>'1.sz.mell.'!D57</f>
        <v>33138000</v>
      </c>
      <c r="D9" s="997">
        <f>'1.sz.mell.'!E57</f>
        <v>33143959</v>
      </c>
      <c r="E9" s="997">
        <f>'1.sz.mell.'!F57</f>
        <v>19123005</v>
      </c>
      <c r="F9" s="988" t="s">
        <v>202</v>
      </c>
      <c r="G9" s="997">
        <f>'1.sz.mell.'!D85</f>
        <v>2000000</v>
      </c>
      <c r="H9" s="997">
        <f>'1.sz.mell.'!E85</f>
        <v>2025000</v>
      </c>
      <c r="I9" s="997">
        <f>'1.sz.mell.'!F85</f>
        <v>1815700</v>
      </c>
    </row>
    <row r="10" spans="1:9" x14ac:dyDescent="0.2">
      <c r="A10" s="996" t="s">
        <v>21</v>
      </c>
      <c r="B10" s="988" t="s">
        <v>372</v>
      </c>
      <c r="C10" s="997">
        <f>'1.sz.mell.'!D66</f>
        <v>2200000</v>
      </c>
      <c r="D10" s="997">
        <f>'1.sz.mell.'!E66</f>
        <v>2272090</v>
      </c>
      <c r="E10" s="997">
        <f>'1.sz.mell.'!F66</f>
        <v>814090</v>
      </c>
      <c r="F10" s="988" t="s">
        <v>204</v>
      </c>
      <c r="G10" s="997">
        <f>'1.sz.mell.'!D86</f>
        <v>21178862</v>
      </c>
      <c r="H10" s="997">
        <f>'1.sz.mell.'!E86</f>
        <v>22672802</v>
      </c>
      <c r="I10" s="997">
        <f>'1.sz.mell.'!F86</f>
        <v>9302105</v>
      </c>
    </row>
    <row r="11" spans="1:9" x14ac:dyDescent="0.2">
      <c r="A11" s="996" t="s">
        <v>24</v>
      </c>
      <c r="B11" s="988"/>
      <c r="C11" s="997">
        <v>0</v>
      </c>
      <c r="D11" s="997"/>
      <c r="E11" s="997">
        <v>0</v>
      </c>
      <c r="F11" s="990" t="s">
        <v>261</v>
      </c>
      <c r="G11" s="998"/>
      <c r="H11" s="998"/>
      <c r="I11" s="998"/>
    </row>
    <row r="12" spans="1:9" x14ac:dyDescent="0.2">
      <c r="A12" s="996" t="s">
        <v>27</v>
      </c>
      <c r="B12" s="996"/>
      <c r="C12" s="997"/>
      <c r="D12" s="997"/>
      <c r="E12" s="997"/>
      <c r="F12" s="991" t="s">
        <v>262</v>
      </c>
      <c r="G12" s="998"/>
      <c r="H12" s="998"/>
      <c r="I12" s="998"/>
    </row>
    <row r="13" spans="1:9" x14ac:dyDescent="0.2">
      <c r="A13" s="984" t="s">
        <v>30</v>
      </c>
      <c r="B13" s="985" t="s">
        <v>678</v>
      </c>
      <c r="C13" s="983">
        <f>SUM(C6:C12)</f>
        <v>446217415</v>
      </c>
      <c r="D13" s="983">
        <f t="shared" ref="D13:E13" si="0">SUM(D6:D12)</f>
        <v>624476447</v>
      </c>
      <c r="E13" s="983">
        <f t="shared" si="0"/>
        <v>557185331</v>
      </c>
      <c r="F13" s="985" t="s">
        <v>738</v>
      </c>
      <c r="G13" s="983">
        <f>SUM(G6:G12)</f>
        <v>474100671</v>
      </c>
      <c r="H13" s="983">
        <f t="shared" ref="H13:I13" si="1">SUM(H6:H12)</f>
        <v>650933087</v>
      </c>
      <c r="I13" s="983">
        <f t="shared" si="1"/>
        <v>512763939</v>
      </c>
    </row>
    <row r="14" spans="1:9" x14ac:dyDescent="0.2">
      <c r="A14" s="996" t="s">
        <v>33</v>
      </c>
      <c r="B14" s="988" t="s">
        <v>494</v>
      </c>
      <c r="C14" s="987">
        <f>'1.sz.mell.'!D31</f>
        <v>98531059</v>
      </c>
      <c r="D14" s="987">
        <f>'1.sz.mell.'!E31</f>
        <v>98531059</v>
      </c>
      <c r="E14" s="987">
        <f>'1.sz.mell.'!F31</f>
        <v>57501730</v>
      </c>
      <c r="F14" s="988" t="s">
        <v>223</v>
      </c>
      <c r="G14" s="987">
        <f>'1.sz.mell.'!D97</f>
        <v>113399135</v>
      </c>
      <c r="H14" s="987">
        <f>'1.sz.mell.'!E97</f>
        <v>116398490</v>
      </c>
      <c r="I14" s="987">
        <f>'1.sz.mell.'!F97</f>
        <v>13427690</v>
      </c>
    </row>
    <row r="15" spans="1:9" x14ac:dyDescent="0.2">
      <c r="A15" s="996" t="s">
        <v>36</v>
      </c>
      <c r="B15" s="988" t="s">
        <v>586</v>
      </c>
      <c r="C15" s="987">
        <f>'1.sz.mell.'!D63</f>
        <v>20240000</v>
      </c>
      <c r="D15" s="987">
        <f>'1.sz.mell.'!E63</f>
        <v>18331455</v>
      </c>
      <c r="E15" s="987">
        <f>'1.sz.mell.'!F63</f>
        <v>472441</v>
      </c>
      <c r="F15" s="988" t="s">
        <v>225</v>
      </c>
      <c r="G15" s="987">
        <f>'1.sz.mell.'!D98</f>
        <v>29063668</v>
      </c>
      <c r="H15" s="987">
        <f>'1.sz.mell.'!E98</f>
        <v>29063668</v>
      </c>
      <c r="I15" s="987">
        <f>'1.sz.mell.'!F98</f>
        <v>25273037</v>
      </c>
    </row>
    <row r="16" spans="1:9" x14ac:dyDescent="0.2">
      <c r="A16" s="996" t="s">
        <v>37</v>
      </c>
      <c r="B16" s="988" t="s">
        <v>587</v>
      </c>
      <c r="C16" s="987">
        <v>0</v>
      </c>
      <c r="D16" s="987"/>
      <c r="E16" s="987"/>
      <c r="F16" s="988" t="s">
        <v>227</v>
      </c>
      <c r="G16" s="987">
        <f>'1.sz.mell.'!D99</f>
        <v>0</v>
      </c>
      <c r="H16" s="987">
        <f>'1.sz.mell.'!E99</f>
        <v>0</v>
      </c>
      <c r="I16" s="987">
        <f>'1.sz.mell.'!F99</f>
        <v>0</v>
      </c>
    </row>
    <row r="17" spans="1:9" x14ac:dyDescent="0.2">
      <c r="A17" s="996" t="s">
        <v>38</v>
      </c>
      <c r="B17" s="989"/>
      <c r="C17" s="1007">
        <v>0</v>
      </c>
      <c r="D17" s="987"/>
      <c r="E17" s="987"/>
      <c r="F17" s="990" t="s">
        <v>263</v>
      </c>
      <c r="G17" s="987"/>
      <c r="H17" s="987"/>
      <c r="I17" s="987"/>
    </row>
    <row r="18" spans="1:9" x14ac:dyDescent="0.2">
      <c r="A18" s="996" t="s">
        <v>40</v>
      </c>
      <c r="B18" s="988"/>
      <c r="C18" s="1008"/>
      <c r="D18" s="987"/>
      <c r="E18" s="987"/>
      <c r="F18" s="991" t="s">
        <v>264</v>
      </c>
      <c r="G18" s="987"/>
      <c r="H18" s="987"/>
      <c r="I18" s="987"/>
    </row>
    <row r="19" spans="1:9" x14ac:dyDescent="0.2">
      <c r="A19" s="984" t="s">
        <v>44</v>
      </c>
      <c r="B19" s="985" t="s">
        <v>677</v>
      </c>
      <c r="C19" s="983">
        <f>SUM(C14:C18)</f>
        <v>118771059</v>
      </c>
      <c r="D19" s="983">
        <f t="shared" ref="D19:E19" si="2">SUM(D14:D18)</f>
        <v>116862514</v>
      </c>
      <c r="E19" s="983">
        <f t="shared" si="2"/>
        <v>57974171</v>
      </c>
      <c r="F19" s="985" t="s">
        <v>676</v>
      </c>
      <c r="G19" s="983">
        <f>SUM(G14:G16)</f>
        <v>142462803</v>
      </c>
      <c r="H19" s="983">
        <f t="shared" ref="H19:I19" si="3">SUM(H14:H16)</f>
        <v>145462158</v>
      </c>
      <c r="I19" s="983">
        <f t="shared" si="3"/>
        <v>38700727</v>
      </c>
    </row>
    <row r="20" spans="1:9" x14ac:dyDescent="0.2">
      <c r="A20" s="984" t="s">
        <v>46</v>
      </c>
      <c r="B20" s="985" t="s">
        <v>673</v>
      </c>
      <c r="C20" s="983">
        <f>SUM(C19,C13)</f>
        <v>564988474</v>
      </c>
      <c r="D20" s="983">
        <f>SUM(D19,D13)</f>
        <v>741338961</v>
      </c>
      <c r="E20" s="983">
        <f t="shared" ref="E20" si="4">SUM(E19,E13)</f>
        <v>615159502</v>
      </c>
      <c r="F20" s="985" t="s">
        <v>672</v>
      </c>
      <c r="G20" s="983">
        <f>SUM(G13,G19)</f>
        <v>616563474</v>
      </c>
      <c r="H20" s="983">
        <f t="shared" ref="H20:I20" si="5">SUM(H13,H19)</f>
        <v>796395245</v>
      </c>
      <c r="I20" s="983">
        <f t="shared" si="5"/>
        <v>551464666</v>
      </c>
    </row>
    <row r="21" spans="1:9" x14ac:dyDescent="0.2">
      <c r="A21" s="996" t="s">
        <v>48</v>
      </c>
      <c r="B21" s="992" t="s">
        <v>243</v>
      </c>
      <c r="C21" s="987"/>
      <c r="D21" s="987"/>
      <c r="E21" s="987">
        <f>'1.sz.mell.'!F71</f>
        <v>0</v>
      </c>
      <c r="F21" s="992" t="s">
        <v>243</v>
      </c>
      <c r="G21" s="987"/>
      <c r="H21" s="987"/>
      <c r="I21" s="987"/>
    </row>
    <row r="22" spans="1:9" x14ac:dyDescent="0.2">
      <c r="A22" s="996" t="s">
        <v>51</v>
      </c>
      <c r="B22" s="993" t="s">
        <v>181</v>
      </c>
      <c r="C22" s="987">
        <f>'1.sz.mell.'!D72</f>
        <v>51575000</v>
      </c>
      <c r="D22" s="987">
        <f>'1.sz.mell.'!E72</f>
        <v>55056284</v>
      </c>
      <c r="E22" s="987">
        <f>'1.sz.mell.'!F72</f>
        <v>55056284</v>
      </c>
      <c r="F22" s="994" t="s">
        <v>245</v>
      </c>
      <c r="G22" s="987"/>
      <c r="H22" s="987"/>
      <c r="I22" s="987"/>
    </row>
    <row r="23" spans="1:9" x14ac:dyDescent="0.2">
      <c r="A23" s="996" t="s">
        <v>54</v>
      </c>
      <c r="B23" s="995" t="s">
        <v>184</v>
      </c>
      <c r="C23" s="1009">
        <f>'1.sz.mell.'!D73</f>
        <v>51575000</v>
      </c>
      <c r="D23" s="1009">
        <f>'1.sz.mell.'!E73</f>
        <v>55056284</v>
      </c>
      <c r="E23" s="1009">
        <f>'1.sz.mell.'!F73</f>
        <v>55056284</v>
      </c>
      <c r="F23" s="992" t="s">
        <v>247</v>
      </c>
      <c r="G23" s="987">
        <f>'1.sz.mell.'!D110</f>
        <v>5605355</v>
      </c>
      <c r="H23" s="987">
        <f>'1.sz.mell.'!E110</f>
        <v>5605355</v>
      </c>
      <c r="I23" s="987">
        <f>'1.sz.mell.'!F110</f>
        <v>5605355</v>
      </c>
    </row>
    <row r="24" spans="1:9" x14ac:dyDescent="0.2">
      <c r="A24" s="996" t="s">
        <v>57</v>
      </c>
      <c r="B24" s="995" t="s">
        <v>187</v>
      </c>
      <c r="C24" s="1009">
        <v>0</v>
      </c>
      <c r="D24" s="1009">
        <v>0</v>
      </c>
      <c r="E24" s="1009">
        <v>0</v>
      </c>
      <c r="F24" s="994" t="s">
        <v>249</v>
      </c>
      <c r="G24" s="987"/>
      <c r="H24" s="987"/>
      <c r="I24" s="987"/>
    </row>
    <row r="25" spans="1:9" x14ac:dyDescent="0.2">
      <c r="A25" s="996" t="s">
        <v>59</v>
      </c>
      <c r="B25" s="986" t="s">
        <v>739</v>
      </c>
      <c r="C25" s="1009">
        <f>'1.sz.mell.'!D71</f>
        <v>5605355</v>
      </c>
      <c r="D25" s="1009">
        <f>'1.sz.mell.'!E71</f>
        <v>5605355</v>
      </c>
      <c r="E25" s="1009">
        <f>'1.sz.mell.'!F71</f>
        <v>0</v>
      </c>
      <c r="F25" s="994"/>
      <c r="G25" s="987"/>
      <c r="H25" s="987"/>
      <c r="I25" s="987"/>
    </row>
    <row r="26" spans="1:9" x14ac:dyDescent="0.2">
      <c r="A26" s="984" t="s">
        <v>61</v>
      </c>
      <c r="B26" s="985" t="s">
        <v>472</v>
      </c>
      <c r="C26" s="983">
        <f>C21+C22+C25</f>
        <v>57180355</v>
      </c>
      <c r="D26" s="983">
        <f t="shared" ref="D26:E26" si="6">D21+D22+D25</f>
        <v>60661639</v>
      </c>
      <c r="E26" s="983">
        <f t="shared" si="6"/>
        <v>55056284</v>
      </c>
      <c r="F26" s="985" t="s">
        <v>671</v>
      </c>
      <c r="G26" s="983">
        <f>SUM(G21:G25)</f>
        <v>5605355</v>
      </c>
      <c r="H26" s="983">
        <f t="shared" ref="H26:I26" si="7">SUM(H21:H25)</f>
        <v>5605355</v>
      </c>
      <c r="I26" s="983">
        <f t="shared" si="7"/>
        <v>5605355</v>
      </c>
    </row>
    <row r="27" spans="1:9" x14ac:dyDescent="0.2">
      <c r="A27" s="984" t="s">
        <v>63</v>
      </c>
      <c r="B27" s="985" t="s">
        <v>674</v>
      </c>
      <c r="C27" s="983">
        <f>SUM(C26,C20)</f>
        <v>622168829</v>
      </c>
      <c r="D27" s="983">
        <f>SUM(D26,D20)</f>
        <v>802000600</v>
      </c>
      <c r="E27" s="983">
        <f t="shared" ref="E27" si="8">SUM(E26,E20)</f>
        <v>670215786</v>
      </c>
      <c r="F27" s="985" t="s">
        <v>675</v>
      </c>
      <c r="G27" s="983">
        <f>SUM(G20,G26)</f>
        <v>622168829</v>
      </c>
      <c r="H27" s="983">
        <f t="shared" ref="H27:I27" si="9">SUM(H20,H26)</f>
        <v>802000600</v>
      </c>
      <c r="I27" s="983">
        <f t="shared" si="9"/>
        <v>557070021</v>
      </c>
    </row>
  </sheetData>
  <mergeCells count="4">
    <mergeCell ref="F3:I3"/>
    <mergeCell ref="A3:A4"/>
    <mergeCell ref="B3:E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zoomScale="120" zoomScaleNormal="120" workbookViewId="0">
      <selection activeCell="I10" sqref="I10"/>
    </sheetView>
  </sheetViews>
  <sheetFormatPr defaultColWidth="18.33203125" defaultRowHeight="12.75" x14ac:dyDescent="0.2"/>
  <cols>
    <col min="1" max="1" width="9.33203125" style="103" customWidth="1"/>
    <col min="2" max="2" width="66.5" style="107" customWidth="1"/>
    <col min="3" max="3" width="16" style="805" customWidth="1"/>
    <col min="4" max="4" width="13.83203125" style="807" customWidth="1"/>
    <col min="5" max="5" width="13.83203125" style="806" customWidth="1"/>
    <col min="6" max="6" width="13.83203125" style="107" customWidth="1"/>
    <col min="7" max="8" width="18.33203125" style="946"/>
    <col min="9" max="16384" width="18.33203125" style="104"/>
  </cols>
  <sheetData>
    <row r="1" spans="1:13" ht="43.5" customHeight="1" x14ac:dyDescent="0.2">
      <c r="A1" s="1158" t="s">
        <v>731</v>
      </c>
      <c r="B1" s="1158"/>
      <c r="C1" s="1158"/>
      <c r="D1" s="1158"/>
      <c r="E1" s="1158"/>
      <c r="F1" s="1158"/>
      <c r="G1" s="1158"/>
      <c r="H1" s="1158"/>
    </row>
    <row r="2" spans="1:13" ht="15.75" customHeight="1" x14ac:dyDescent="0.2">
      <c r="A2" s="1006"/>
      <c r="B2" s="1006"/>
      <c r="C2" s="1006"/>
      <c r="D2" s="1006"/>
      <c r="E2" s="1006"/>
      <c r="F2" s="1006"/>
      <c r="H2" s="1005" t="s">
        <v>1</v>
      </c>
      <c r="I2" s="980"/>
      <c r="J2" s="980"/>
      <c r="K2" s="980"/>
      <c r="L2" s="980"/>
      <c r="M2" s="980"/>
    </row>
    <row r="3" spans="1:13" s="105" customFormat="1" ht="22.5" customHeight="1" x14ac:dyDescent="0.2">
      <c r="A3" s="1160" t="s">
        <v>265</v>
      </c>
      <c r="B3" s="1161" t="s">
        <v>266</v>
      </c>
      <c r="C3" s="932"/>
      <c r="D3" s="1162" t="s">
        <v>740</v>
      </c>
      <c r="E3" s="1162"/>
      <c r="F3" s="1162"/>
      <c r="G3" s="1159" t="s">
        <v>724</v>
      </c>
      <c r="H3" s="1159" t="s">
        <v>741</v>
      </c>
    </row>
    <row r="4" spans="1:13" s="106" customFormat="1" ht="25.5" customHeight="1" x14ac:dyDescent="0.2">
      <c r="A4" s="1160"/>
      <c r="B4" s="1161"/>
      <c r="C4" s="933" t="s">
        <v>267</v>
      </c>
      <c r="D4" s="932" t="s">
        <v>268</v>
      </c>
      <c r="E4" s="934" t="s">
        <v>269</v>
      </c>
      <c r="F4" s="932" t="s">
        <v>365</v>
      </c>
      <c r="G4" s="1159"/>
      <c r="H4" s="1159"/>
    </row>
    <row r="5" spans="1:13" ht="28.5" customHeight="1" x14ac:dyDescent="0.2">
      <c r="A5" s="935" t="s">
        <v>270</v>
      </c>
      <c r="B5" s="936" t="s">
        <v>271</v>
      </c>
      <c r="C5" s="937" t="s">
        <v>272</v>
      </c>
      <c r="D5" s="999">
        <v>6.47</v>
      </c>
      <c r="E5" s="1000">
        <v>4580000</v>
      </c>
      <c r="F5" s="1000">
        <f>D5*E5</f>
        <v>29632600</v>
      </c>
      <c r="G5" s="943"/>
      <c r="H5" s="943">
        <f>F5+G5</f>
        <v>29632600</v>
      </c>
    </row>
    <row r="6" spans="1:13" ht="29.25" customHeight="1" x14ac:dyDescent="0.2">
      <c r="A6" s="937" t="s">
        <v>273</v>
      </c>
      <c r="B6" s="936" t="s">
        <v>274</v>
      </c>
      <c r="C6" s="935"/>
      <c r="D6" s="1001"/>
      <c r="E6" s="1000"/>
      <c r="F6" s="1000">
        <f>SUM(F7:F10)</f>
        <v>21146497</v>
      </c>
      <c r="G6" s="945">
        <f t="shared" ref="G6:H6" si="0">SUM(G7:G10)</f>
        <v>0</v>
      </c>
      <c r="H6" s="945">
        <f t="shared" si="0"/>
        <v>21146497</v>
      </c>
    </row>
    <row r="7" spans="1:13" ht="28.5" customHeight="1" x14ac:dyDescent="0.2">
      <c r="A7" s="938" t="s">
        <v>275</v>
      </c>
      <c r="B7" s="939" t="s">
        <v>276</v>
      </c>
      <c r="C7" s="938" t="s">
        <v>277</v>
      </c>
      <c r="D7" s="1001">
        <v>230</v>
      </c>
      <c r="E7" s="1000">
        <v>22300</v>
      </c>
      <c r="F7" s="1000">
        <f>D7*E7</f>
        <v>5129000</v>
      </c>
      <c r="G7" s="943"/>
      <c r="H7" s="943">
        <f t="shared" ref="H7:H15" si="1">F7+G7</f>
        <v>5129000</v>
      </c>
    </row>
    <row r="8" spans="1:13" ht="29.25" customHeight="1" x14ac:dyDescent="0.2">
      <c r="A8" s="938" t="s">
        <v>278</v>
      </c>
      <c r="B8" s="939" t="s">
        <v>279</v>
      </c>
      <c r="C8" s="938" t="s">
        <v>280</v>
      </c>
      <c r="D8" s="1001"/>
      <c r="E8" s="1000"/>
      <c r="F8" s="1000">
        <v>6400000</v>
      </c>
      <c r="G8" s="943"/>
      <c r="H8" s="943">
        <f t="shared" si="1"/>
        <v>6400000</v>
      </c>
    </row>
    <row r="9" spans="1:13" ht="23.25" customHeight="1" x14ac:dyDescent="0.2">
      <c r="A9" s="938" t="s">
        <v>281</v>
      </c>
      <c r="B9" s="939" t="s">
        <v>282</v>
      </c>
      <c r="C9" s="938" t="s">
        <v>283</v>
      </c>
      <c r="D9" s="1001"/>
      <c r="E9" s="1000"/>
      <c r="F9" s="1000">
        <v>4941297</v>
      </c>
      <c r="G9" s="943"/>
      <c r="H9" s="943">
        <f t="shared" si="1"/>
        <v>4941297</v>
      </c>
    </row>
    <row r="10" spans="1:13" ht="18.75" customHeight="1" x14ac:dyDescent="0.2">
      <c r="A10" s="938" t="s">
        <v>284</v>
      </c>
      <c r="B10" s="939" t="s">
        <v>285</v>
      </c>
      <c r="C10" s="938" t="s">
        <v>280</v>
      </c>
      <c r="D10" s="1001"/>
      <c r="E10" s="1000"/>
      <c r="F10" s="1000">
        <v>4676200</v>
      </c>
      <c r="G10" s="943"/>
      <c r="H10" s="943">
        <f t="shared" si="1"/>
        <v>4676200</v>
      </c>
    </row>
    <row r="11" spans="1:13" ht="24" customHeight="1" x14ac:dyDescent="0.2">
      <c r="A11" s="935" t="s">
        <v>286</v>
      </c>
      <c r="B11" s="936" t="s">
        <v>287</v>
      </c>
      <c r="C11" s="935" t="s">
        <v>288</v>
      </c>
      <c r="D11" s="1001">
        <v>2233</v>
      </c>
      <c r="E11" s="1000">
        <v>2700</v>
      </c>
      <c r="F11" s="1000">
        <f>(D11*E11)-F14</f>
        <v>3798003</v>
      </c>
      <c r="G11" s="943"/>
      <c r="H11" s="943">
        <f t="shared" si="1"/>
        <v>3798003</v>
      </c>
    </row>
    <row r="12" spans="1:13" ht="35.25" customHeight="1" x14ac:dyDescent="0.2">
      <c r="A12" s="935" t="s">
        <v>289</v>
      </c>
      <c r="B12" s="936" t="s">
        <v>290</v>
      </c>
      <c r="C12" s="937" t="s">
        <v>291</v>
      </c>
      <c r="D12" s="1001"/>
      <c r="E12" s="1000"/>
      <c r="F12" s="1000"/>
      <c r="G12" s="943"/>
      <c r="H12" s="943">
        <f t="shared" si="1"/>
        <v>0</v>
      </c>
    </row>
    <row r="13" spans="1:13" ht="24.75" customHeight="1" x14ac:dyDescent="0.2">
      <c r="A13" s="935" t="s">
        <v>292</v>
      </c>
      <c r="B13" s="936" t="s">
        <v>293</v>
      </c>
      <c r="C13" s="937" t="s">
        <v>294</v>
      </c>
      <c r="D13" s="1001"/>
      <c r="E13" s="1000"/>
      <c r="F13" s="1000"/>
      <c r="G13" s="943"/>
      <c r="H13" s="943">
        <f t="shared" si="1"/>
        <v>0</v>
      </c>
    </row>
    <row r="14" spans="1:13" ht="24.75" customHeight="1" x14ac:dyDescent="0.2">
      <c r="A14" s="935"/>
      <c r="B14" s="936" t="s">
        <v>364</v>
      </c>
      <c r="C14" s="937"/>
      <c r="D14" s="1001"/>
      <c r="E14" s="1000"/>
      <c r="F14" s="1000">
        <v>2231097</v>
      </c>
      <c r="G14" s="943"/>
      <c r="H14" s="943">
        <f t="shared" si="1"/>
        <v>2231097</v>
      </c>
    </row>
    <row r="15" spans="1:13" ht="24.75" customHeight="1" x14ac:dyDescent="0.2">
      <c r="A15" s="935" t="s">
        <v>627</v>
      </c>
      <c r="B15" s="936" t="s">
        <v>626</v>
      </c>
      <c r="C15" s="937"/>
      <c r="D15" s="1001"/>
      <c r="E15" s="1000"/>
      <c r="F15" s="1000">
        <v>0</v>
      </c>
      <c r="G15" s="943"/>
      <c r="H15" s="943">
        <f t="shared" si="1"/>
        <v>0</v>
      </c>
    </row>
    <row r="16" spans="1:13" ht="31.5" customHeight="1" x14ac:dyDescent="0.2">
      <c r="A16" s="932" t="s">
        <v>295</v>
      </c>
      <c r="B16" s="941" t="s">
        <v>296</v>
      </c>
      <c r="C16" s="932" t="s">
        <v>297</v>
      </c>
      <c r="D16" s="1002"/>
      <c r="E16" s="1003"/>
      <c r="F16" s="1003">
        <f>SUM(F5,F6,F11,F12,F13,F15)</f>
        <v>54577100</v>
      </c>
      <c r="G16" s="944">
        <f t="shared" ref="G16:H16" si="2">SUM(G5,G6,G11,G12,G13,G15)</f>
        <v>0</v>
      </c>
      <c r="H16" s="944">
        <f t="shared" si="2"/>
        <v>54577100</v>
      </c>
    </row>
    <row r="17" spans="1:8" ht="31.5" customHeight="1" x14ac:dyDescent="0.2">
      <c r="A17" s="932" t="s">
        <v>621</v>
      </c>
      <c r="B17" s="941" t="s">
        <v>623</v>
      </c>
      <c r="C17" s="932" t="s">
        <v>297</v>
      </c>
      <c r="D17" s="1002"/>
      <c r="E17" s="1003">
        <v>300000</v>
      </c>
      <c r="F17" s="1003">
        <f>SUM(E17)</f>
        <v>300000</v>
      </c>
      <c r="G17" s="943"/>
      <c r="H17" s="943">
        <f t="shared" ref="H17:H19" si="3">F17+G17</f>
        <v>300000</v>
      </c>
    </row>
    <row r="18" spans="1:8" ht="31.5" customHeight="1" x14ac:dyDescent="0.2">
      <c r="A18" s="932" t="s">
        <v>622</v>
      </c>
      <c r="B18" s="942" t="s">
        <v>624</v>
      </c>
      <c r="C18" s="932"/>
      <c r="D18" s="1002"/>
      <c r="E18" s="1003"/>
      <c r="F18" s="1003"/>
      <c r="G18" s="943"/>
      <c r="H18" s="943">
        <f t="shared" si="3"/>
        <v>0</v>
      </c>
    </row>
    <row r="19" spans="1:8" ht="18.75" customHeight="1" x14ac:dyDescent="0.2">
      <c r="A19" s="932" t="s">
        <v>298</v>
      </c>
      <c r="B19" s="942" t="s">
        <v>625</v>
      </c>
      <c r="C19" s="932" t="s">
        <v>297</v>
      </c>
      <c r="D19" s="1002"/>
      <c r="E19" s="1003">
        <v>972400</v>
      </c>
      <c r="F19" s="1003">
        <f>SUM(D19:E19)</f>
        <v>972400</v>
      </c>
      <c r="G19" s="943"/>
      <c r="H19" s="943">
        <f t="shared" si="3"/>
        <v>972400</v>
      </c>
    </row>
    <row r="20" spans="1:8" s="107" customFormat="1" ht="30" customHeight="1" x14ac:dyDescent="0.2">
      <c r="A20" s="932" t="s">
        <v>300</v>
      </c>
      <c r="B20" s="941" t="s">
        <v>301</v>
      </c>
      <c r="C20" s="932" t="s">
        <v>297</v>
      </c>
      <c r="D20" s="1002"/>
      <c r="E20" s="1003"/>
      <c r="F20" s="1003">
        <f>SUM(F16:F19)</f>
        <v>55849500</v>
      </c>
      <c r="G20" s="944">
        <f t="shared" ref="G20:H20" si="4">SUM(G16:G19)</f>
        <v>0</v>
      </c>
      <c r="H20" s="944">
        <f t="shared" si="4"/>
        <v>55849500</v>
      </c>
    </row>
    <row r="21" spans="1:8" s="105" customFormat="1" ht="34.5" customHeight="1" x14ac:dyDescent="0.2">
      <c r="A21" s="932" t="s">
        <v>302</v>
      </c>
      <c r="B21" s="941" t="s">
        <v>303</v>
      </c>
      <c r="C21" s="932" t="s">
        <v>297</v>
      </c>
      <c r="D21" s="1002"/>
      <c r="E21" s="1003"/>
      <c r="F21" s="1003">
        <f>SUM(F23:F29)</f>
        <v>44394116.666666664</v>
      </c>
      <c r="G21" s="944">
        <f t="shared" ref="G21:H21" si="5">SUM(G23:G29)</f>
        <v>0</v>
      </c>
      <c r="H21" s="944">
        <f t="shared" si="5"/>
        <v>44394116.666666664</v>
      </c>
    </row>
    <row r="22" spans="1:8" x14ac:dyDescent="0.2">
      <c r="A22" s="935"/>
      <c r="B22" s="936" t="s">
        <v>628</v>
      </c>
      <c r="C22" s="935"/>
      <c r="D22" s="1001"/>
      <c r="E22" s="1000"/>
      <c r="F22" s="1000"/>
      <c r="G22" s="943"/>
      <c r="H22" s="943">
        <f t="shared" ref="H22:H29" si="6">F22+G22</f>
        <v>0</v>
      </c>
    </row>
    <row r="23" spans="1:8" ht="18.75" customHeight="1" x14ac:dyDescent="0.2">
      <c r="A23" s="938" t="s">
        <v>304</v>
      </c>
      <c r="B23" s="940" t="s">
        <v>305</v>
      </c>
      <c r="C23" s="938" t="s">
        <v>288</v>
      </c>
      <c r="D23" s="981">
        <v>7.6</v>
      </c>
      <c r="E23" s="1000">
        <v>4371500</v>
      </c>
      <c r="F23" s="1000">
        <f>D23*E23/12*8</f>
        <v>22148933.333333332</v>
      </c>
      <c r="G23" s="943"/>
      <c r="H23" s="943">
        <f t="shared" si="6"/>
        <v>22148933.333333332</v>
      </c>
    </row>
    <row r="24" spans="1:8" ht="49.5" customHeight="1" x14ac:dyDescent="0.2">
      <c r="A24" s="938" t="s">
        <v>306</v>
      </c>
      <c r="B24" s="939" t="s">
        <v>307</v>
      </c>
      <c r="C24" s="938" t="s">
        <v>288</v>
      </c>
      <c r="D24" s="981">
        <v>5</v>
      </c>
      <c r="E24" s="1000">
        <v>2205000</v>
      </c>
      <c r="F24" s="1000">
        <f>D24*E24/12*8</f>
        <v>7350000</v>
      </c>
      <c r="G24" s="943"/>
      <c r="H24" s="943">
        <f t="shared" si="6"/>
        <v>7350000</v>
      </c>
    </row>
    <row r="25" spans="1:8" ht="45.75" customHeight="1" x14ac:dyDescent="0.2">
      <c r="A25" s="938" t="s">
        <v>308</v>
      </c>
      <c r="B25" s="939" t="s">
        <v>309</v>
      </c>
      <c r="C25" s="938" t="s">
        <v>288</v>
      </c>
      <c r="D25" s="981"/>
      <c r="E25" s="1000">
        <v>4371500</v>
      </c>
      <c r="F25" s="1000">
        <f>D25*E25/12*8</f>
        <v>0</v>
      </c>
      <c r="G25" s="943"/>
      <c r="H25" s="943">
        <f t="shared" si="6"/>
        <v>0</v>
      </c>
    </row>
    <row r="26" spans="1:8" x14ac:dyDescent="0.2">
      <c r="A26" s="938"/>
      <c r="B26" s="936" t="s">
        <v>629</v>
      </c>
      <c r="C26" s="938"/>
      <c r="D26" s="981"/>
      <c r="E26" s="1000"/>
      <c r="F26" s="1000"/>
      <c r="G26" s="943"/>
      <c r="H26" s="943">
        <f t="shared" si="6"/>
        <v>0</v>
      </c>
    </row>
    <row r="27" spans="1:8" ht="18.75" customHeight="1" x14ac:dyDescent="0.2">
      <c r="A27" s="938" t="s">
        <v>310</v>
      </c>
      <c r="B27" s="940" t="s">
        <v>305</v>
      </c>
      <c r="C27" s="938" t="s">
        <v>288</v>
      </c>
      <c r="D27" s="981">
        <v>7.7</v>
      </c>
      <c r="E27" s="1000">
        <v>4371500</v>
      </c>
      <c r="F27" s="1000">
        <f>D27*E27/12*4</f>
        <v>11220183.333333334</v>
      </c>
      <c r="G27" s="943"/>
      <c r="H27" s="943">
        <f t="shared" si="6"/>
        <v>11220183.333333334</v>
      </c>
    </row>
    <row r="28" spans="1:8" ht="45" customHeight="1" x14ac:dyDescent="0.2">
      <c r="A28" s="938" t="s">
        <v>311</v>
      </c>
      <c r="B28" s="939" t="s">
        <v>307</v>
      </c>
      <c r="C28" s="938" t="s">
        <v>288</v>
      </c>
      <c r="D28" s="981">
        <v>5</v>
      </c>
      <c r="E28" s="1000">
        <v>2205000</v>
      </c>
      <c r="F28" s="1000">
        <f>D28*E28/12*4</f>
        <v>3675000</v>
      </c>
      <c r="G28" s="943"/>
      <c r="H28" s="943">
        <f t="shared" si="6"/>
        <v>3675000</v>
      </c>
    </row>
    <row r="29" spans="1:8" ht="24.75" customHeight="1" x14ac:dyDescent="0.2">
      <c r="A29" s="938" t="s">
        <v>312</v>
      </c>
      <c r="B29" s="939" t="s">
        <v>313</v>
      </c>
      <c r="C29" s="938" t="s">
        <v>288</v>
      </c>
      <c r="D29" s="981"/>
      <c r="E29" s="1000">
        <v>4371500</v>
      </c>
      <c r="F29" s="1000">
        <f>D29*E29</f>
        <v>0</v>
      </c>
      <c r="G29" s="943"/>
      <c r="H29" s="943">
        <f t="shared" si="6"/>
        <v>0</v>
      </c>
    </row>
    <row r="30" spans="1:8" s="105" customFormat="1" ht="34.5" customHeight="1" x14ac:dyDescent="0.2">
      <c r="A30" s="932" t="s">
        <v>631</v>
      </c>
      <c r="B30" s="941" t="s">
        <v>630</v>
      </c>
      <c r="C30" s="932"/>
      <c r="D30" s="1002"/>
      <c r="E30" s="1003"/>
      <c r="F30" s="1003">
        <f>SUM(F31:F34)</f>
        <v>7759533.333333333</v>
      </c>
      <c r="G30" s="944">
        <f t="shared" ref="G30:H30" si="7">SUM(G31:G34)</f>
        <v>0</v>
      </c>
      <c r="H30" s="944">
        <f t="shared" si="7"/>
        <v>7759533.333333333</v>
      </c>
    </row>
    <row r="31" spans="1:8" ht="18.75" customHeight="1" x14ac:dyDescent="0.2">
      <c r="A31" s="935" t="s">
        <v>314</v>
      </c>
      <c r="B31" s="936" t="s">
        <v>632</v>
      </c>
      <c r="C31" s="935" t="s">
        <v>288</v>
      </c>
      <c r="D31" s="1000">
        <v>79</v>
      </c>
      <c r="E31" s="1000">
        <v>97400</v>
      </c>
      <c r="F31" s="1000">
        <f>D31*E31/12*8</f>
        <v>5129733.333333333</v>
      </c>
      <c r="G31" s="943"/>
      <c r="H31" s="943">
        <f t="shared" ref="H31:H34" si="8">F31+G31</f>
        <v>5129733.333333333</v>
      </c>
    </row>
    <row r="32" spans="1:8" ht="18.75" customHeight="1" x14ac:dyDescent="0.2">
      <c r="A32" s="935" t="s">
        <v>315</v>
      </c>
      <c r="B32" s="936" t="s">
        <v>633</v>
      </c>
      <c r="C32" s="935" t="s">
        <v>288</v>
      </c>
      <c r="D32" s="1000"/>
      <c r="E32" s="1000">
        <v>48700</v>
      </c>
      <c r="F32" s="1000">
        <f>D32*E32/12*8</f>
        <v>0</v>
      </c>
      <c r="G32" s="943"/>
      <c r="H32" s="943">
        <f t="shared" si="8"/>
        <v>0</v>
      </c>
    </row>
    <row r="33" spans="1:8" ht="18.75" customHeight="1" x14ac:dyDescent="0.2">
      <c r="A33" s="935" t="s">
        <v>316</v>
      </c>
      <c r="B33" s="936" t="s">
        <v>634</v>
      </c>
      <c r="C33" s="935" t="s">
        <v>288</v>
      </c>
      <c r="D33" s="1000">
        <v>81</v>
      </c>
      <c r="E33" s="1000">
        <v>97400</v>
      </c>
      <c r="F33" s="1000">
        <f>D33*E33/12*4</f>
        <v>2629800</v>
      </c>
      <c r="G33" s="943"/>
      <c r="H33" s="943">
        <f t="shared" si="8"/>
        <v>2629800</v>
      </c>
    </row>
    <row r="34" spans="1:8" ht="18.75" customHeight="1" x14ac:dyDescent="0.2">
      <c r="A34" s="935" t="s">
        <v>317</v>
      </c>
      <c r="B34" s="936" t="s">
        <v>633</v>
      </c>
      <c r="C34" s="935" t="s">
        <v>288</v>
      </c>
      <c r="D34" s="1000"/>
      <c r="E34" s="1000">
        <v>48700</v>
      </c>
      <c r="F34" s="1000">
        <f>D34*E34/12*4</f>
        <v>0</v>
      </c>
      <c r="G34" s="943"/>
      <c r="H34" s="943">
        <f t="shared" si="8"/>
        <v>0</v>
      </c>
    </row>
    <row r="35" spans="1:8" s="105" customFormat="1" ht="18.75" customHeight="1" x14ac:dyDescent="0.2">
      <c r="A35" s="932" t="s">
        <v>318</v>
      </c>
      <c r="B35" s="941" t="s">
        <v>319</v>
      </c>
      <c r="C35" s="932" t="s">
        <v>297</v>
      </c>
      <c r="D35" s="1003"/>
      <c r="E35" s="1003"/>
      <c r="F35" s="1003">
        <f>SUM(F36:F37)</f>
        <v>1190100</v>
      </c>
      <c r="G35" s="944">
        <f t="shared" ref="G35:H35" si="9">SUM(G36:G37)</f>
        <v>0</v>
      </c>
      <c r="H35" s="944">
        <f t="shared" si="9"/>
        <v>1190100</v>
      </c>
    </row>
    <row r="36" spans="1:8" ht="37.5" customHeight="1" x14ac:dyDescent="0.2">
      <c r="A36" s="935" t="s">
        <v>320</v>
      </c>
      <c r="B36" s="936" t="s">
        <v>635</v>
      </c>
      <c r="C36" s="935" t="s">
        <v>288</v>
      </c>
      <c r="D36" s="1000">
        <v>3</v>
      </c>
      <c r="E36" s="1000">
        <v>396700</v>
      </c>
      <c r="F36" s="1000">
        <f>D36*E36</f>
        <v>1190100</v>
      </c>
      <c r="G36" s="943"/>
      <c r="H36" s="943">
        <f t="shared" ref="H36:H37" si="10">F36+G36</f>
        <v>1190100</v>
      </c>
    </row>
    <row r="37" spans="1:8" ht="44.25" customHeight="1" x14ac:dyDescent="0.2">
      <c r="A37" s="935" t="s">
        <v>321</v>
      </c>
      <c r="B37" s="936" t="s">
        <v>322</v>
      </c>
      <c r="C37" s="935" t="s">
        <v>288</v>
      </c>
      <c r="D37" s="1000"/>
      <c r="E37" s="1000"/>
      <c r="F37" s="1000"/>
      <c r="G37" s="943"/>
      <c r="H37" s="943">
        <f t="shared" si="10"/>
        <v>0</v>
      </c>
    </row>
    <row r="38" spans="1:8" ht="30.75" customHeight="1" x14ac:dyDescent="0.2">
      <c r="A38" s="932" t="s">
        <v>323</v>
      </c>
      <c r="B38" s="941" t="s">
        <v>324</v>
      </c>
      <c r="C38" s="932" t="s">
        <v>297</v>
      </c>
      <c r="D38" s="1002"/>
      <c r="E38" s="1003"/>
      <c r="F38" s="1003">
        <f>SUM(F21,F30,F35)</f>
        <v>53343750</v>
      </c>
      <c r="G38" s="944">
        <f t="shared" ref="G38:H38" si="11">SUM(G21,G30,G35)</f>
        <v>0</v>
      </c>
      <c r="H38" s="944">
        <f t="shared" si="11"/>
        <v>53343750</v>
      </c>
    </row>
    <row r="39" spans="1:8" ht="29.25" customHeight="1" x14ac:dyDescent="0.2">
      <c r="A39" s="932" t="s">
        <v>325</v>
      </c>
      <c r="B39" s="941" t="s">
        <v>326</v>
      </c>
      <c r="C39" s="932" t="s">
        <v>297</v>
      </c>
      <c r="D39" s="1002"/>
      <c r="E39" s="1003"/>
      <c r="F39" s="1003">
        <v>24375398</v>
      </c>
      <c r="G39" s="943"/>
      <c r="H39" s="943">
        <f>F39+G39</f>
        <v>24375398</v>
      </c>
    </row>
    <row r="40" spans="1:8" s="105" customFormat="1" ht="25.5" customHeight="1" x14ac:dyDescent="0.2">
      <c r="A40" s="932" t="s">
        <v>638</v>
      </c>
      <c r="B40" s="941" t="s">
        <v>637</v>
      </c>
      <c r="C40" s="932"/>
      <c r="D40" s="1002"/>
      <c r="E40" s="1003"/>
      <c r="F40" s="1003">
        <f>SUM(F41:F46)</f>
        <v>16659680</v>
      </c>
      <c r="G40" s="944">
        <f t="shared" ref="G40:H40" si="12">SUM(G41:G46)</f>
        <v>0</v>
      </c>
      <c r="H40" s="944">
        <f t="shared" si="12"/>
        <v>16659680</v>
      </c>
    </row>
    <row r="41" spans="1:8" ht="22.5" customHeight="1" x14ac:dyDescent="0.2">
      <c r="A41" s="935" t="s">
        <v>327</v>
      </c>
      <c r="B41" s="936" t="s">
        <v>328</v>
      </c>
      <c r="C41" s="937" t="s">
        <v>329</v>
      </c>
      <c r="D41" s="1001"/>
      <c r="E41" s="1000">
        <v>3400000</v>
      </c>
      <c r="F41" s="1000">
        <v>3400000</v>
      </c>
      <c r="G41" s="943"/>
      <c r="H41" s="943">
        <f t="shared" ref="H41:H46" si="13">F41+G41</f>
        <v>3400000</v>
      </c>
    </row>
    <row r="42" spans="1:8" ht="22.5" customHeight="1" x14ac:dyDescent="0.2">
      <c r="A42" s="935" t="s">
        <v>330</v>
      </c>
      <c r="B42" s="936" t="s">
        <v>331</v>
      </c>
      <c r="C42" s="937" t="s">
        <v>329</v>
      </c>
      <c r="D42" s="1001"/>
      <c r="E42" s="1000"/>
      <c r="F42" s="1000">
        <f>E42*4.4</f>
        <v>0</v>
      </c>
      <c r="G42" s="943"/>
      <c r="H42" s="943">
        <f t="shared" si="13"/>
        <v>0</v>
      </c>
    </row>
    <row r="43" spans="1:8" ht="18.75" customHeight="1" x14ac:dyDescent="0.2">
      <c r="A43" s="935" t="s">
        <v>332</v>
      </c>
      <c r="B43" s="936" t="s">
        <v>333</v>
      </c>
      <c r="C43" s="935" t="s">
        <v>288</v>
      </c>
      <c r="D43" s="1000">
        <v>13</v>
      </c>
      <c r="E43" s="1000">
        <v>55360</v>
      </c>
      <c r="F43" s="1000">
        <f>D43*E43</f>
        <v>719680</v>
      </c>
      <c r="G43" s="943"/>
      <c r="H43" s="943">
        <f t="shared" si="13"/>
        <v>719680</v>
      </c>
    </row>
    <row r="44" spans="1:8" ht="18.75" customHeight="1" x14ac:dyDescent="0.2">
      <c r="A44" s="935" t="s">
        <v>334</v>
      </c>
      <c r="B44" s="936" t="s">
        <v>335</v>
      </c>
      <c r="C44" s="935" t="s">
        <v>288</v>
      </c>
      <c r="D44" s="1000">
        <v>38</v>
      </c>
      <c r="E44" s="1000">
        <v>330000</v>
      </c>
      <c r="F44" s="1000">
        <f t="shared" ref="F44" si="14">D44*E44</f>
        <v>12540000</v>
      </c>
      <c r="G44" s="943"/>
      <c r="H44" s="943">
        <f t="shared" si="13"/>
        <v>12540000</v>
      </c>
    </row>
    <row r="45" spans="1:8" ht="18.75" customHeight="1" x14ac:dyDescent="0.2">
      <c r="A45" s="935" t="s">
        <v>336</v>
      </c>
      <c r="B45" s="936" t="s">
        <v>337</v>
      </c>
      <c r="C45" s="935" t="s">
        <v>288</v>
      </c>
      <c r="D45" s="1000"/>
      <c r="E45" s="1000"/>
      <c r="F45" s="1000">
        <f>D45*E45</f>
        <v>0</v>
      </c>
      <c r="G45" s="943"/>
      <c r="H45" s="943">
        <f t="shared" si="13"/>
        <v>0</v>
      </c>
    </row>
    <row r="46" spans="1:8" ht="18.75" customHeight="1" x14ac:dyDescent="0.2">
      <c r="A46" s="935" t="s">
        <v>338</v>
      </c>
      <c r="B46" s="936" t="s">
        <v>339</v>
      </c>
      <c r="C46" s="935" t="s">
        <v>288</v>
      </c>
      <c r="D46" s="1000"/>
      <c r="E46" s="1000"/>
      <c r="F46" s="1000">
        <f>D46*E46</f>
        <v>0</v>
      </c>
      <c r="G46" s="943"/>
      <c r="H46" s="943">
        <f t="shared" si="13"/>
        <v>0</v>
      </c>
    </row>
    <row r="47" spans="1:8" s="105" customFormat="1" ht="38.25" x14ac:dyDescent="0.2">
      <c r="A47" s="932" t="s">
        <v>640</v>
      </c>
      <c r="B47" s="941" t="s">
        <v>639</v>
      </c>
      <c r="C47" s="932"/>
      <c r="D47" s="1002"/>
      <c r="E47" s="1003"/>
      <c r="F47" s="1003">
        <f>SUM(F48:F49)</f>
        <v>0</v>
      </c>
      <c r="G47" s="944">
        <f t="shared" ref="G47:H47" si="15">SUM(G48:G49)</f>
        <v>0</v>
      </c>
      <c r="H47" s="944">
        <f t="shared" si="15"/>
        <v>0</v>
      </c>
    </row>
    <row r="48" spans="1:8" ht="33.75" customHeight="1" x14ac:dyDescent="0.2">
      <c r="A48" s="935" t="s">
        <v>340</v>
      </c>
      <c r="B48" s="936" t="s">
        <v>341</v>
      </c>
      <c r="C48" s="935" t="s">
        <v>288</v>
      </c>
      <c r="D48" s="999"/>
      <c r="E48" s="1000"/>
      <c r="F48" s="1000"/>
      <c r="G48" s="943"/>
      <c r="H48" s="943">
        <f t="shared" ref="H48:H49" si="16">F48+G48</f>
        <v>0</v>
      </c>
    </row>
    <row r="49" spans="1:8" ht="18.75" customHeight="1" x14ac:dyDescent="0.2">
      <c r="A49" s="935" t="s">
        <v>342</v>
      </c>
      <c r="B49" s="936" t="s">
        <v>343</v>
      </c>
      <c r="C49" s="935" t="s">
        <v>297</v>
      </c>
      <c r="D49" s="1001" t="s">
        <v>299</v>
      </c>
      <c r="E49" s="1000"/>
      <c r="F49" s="1000"/>
      <c r="G49" s="943"/>
      <c r="H49" s="943">
        <f t="shared" si="16"/>
        <v>0</v>
      </c>
    </row>
    <row r="50" spans="1:8" s="105" customFormat="1" ht="25.5" customHeight="1" x14ac:dyDescent="0.2">
      <c r="A50" s="932" t="s">
        <v>642</v>
      </c>
      <c r="B50" s="941" t="s">
        <v>641</v>
      </c>
      <c r="C50" s="932"/>
      <c r="D50" s="1002"/>
      <c r="E50" s="1003"/>
      <c r="F50" s="1003">
        <f>SUM(F51:F53)</f>
        <v>0</v>
      </c>
      <c r="G50" s="944">
        <f t="shared" ref="G50:H50" si="17">SUM(G51:G53)</f>
        <v>0</v>
      </c>
      <c r="H50" s="944">
        <f t="shared" si="17"/>
        <v>0</v>
      </c>
    </row>
    <row r="51" spans="1:8" ht="27" customHeight="1" x14ac:dyDescent="0.2">
      <c r="A51" s="935" t="s">
        <v>344</v>
      </c>
      <c r="B51" s="936" t="s">
        <v>345</v>
      </c>
      <c r="C51" s="935" t="s">
        <v>288</v>
      </c>
      <c r="D51" s="999"/>
      <c r="E51" s="1000"/>
      <c r="F51" s="1000">
        <f>D51*E51</f>
        <v>0</v>
      </c>
      <c r="G51" s="943"/>
      <c r="H51" s="943">
        <f t="shared" ref="H51:H54" si="18">F51+G51</f>
        <v>0</v>
      </c>
    </row>
    <row r="52" spans="1:8" ht="18.75" customHeight="1" x14ac:dyDescent="0.2">
      <c r="A52" s="935" t="s">
        <v>346</v>
      </c>
      <c r="B52" s="936" t="s">
        <v>347</v>
      </c>
      <c r="C52" s="935" t="s">
        <v>297</v>
      </c>
      <c r="D52" s="1000"/>
      <c r="E52" s="1000"/>
      <c r="F52" s="1000"/>
      <c r="G52" s="943"/>
      <c r="H52" s="943">
        <f t="shared" si="18"/>
        <v>0</v>
      </c>
    </row>
    <row r="53" spans="1:8" ht="29.25" customHeight="1" x14ac:dyDescent="0.2">
      <c r="A53" s="935" t="s">
        <v>348</v>
      </c>
      <c r="B53" s="936" t="s">
        <v>349</v>
      </c>
      <c r="C53" s="935" t="s">
        <v>297</v>
      </c>
      <c r="D53" s="1000"/>
      <c r="E53" s="1000"/>
      <c r="F53" s="1000">
        <f>D53*E53</f>
        <v>0</v>
      </c>
      <c r="G53" s="943"/>
      <c r="H53" s="943">
        <f t="shared" si="18"/>
        <v>0</v>
      </c>
    </row>
    <row r="54" spans="1:8" s="105" customFormat="1" ht="25.5" customHeight="1" x14ac:dyDescent="0.2">
      <c r="A54" s="932" t="s">
        <v>636</v>
      </c>
      <c r="B54" s="941" t="s">
        <v>643</v>
      </c>
      <c r="C54" s="935" t="s">
        <v>297</v>
      </c>
      <c r="D54" s="1002">
        <v>10910</v>
      </c>
      <c r="E54" s="1003">
        <v>570</v>
      </c>
      <c r="F54" s="1003">
        <f>D54*E54</f>
        <v>6218700</v>
      </c>
      <c r="G54" s="944"/>
      <c r="H54" s="947">
        <f t="shared" si="18"/>
        <v>6218700</v>
      </c>
    </row>
    <row r="55" spans="1:8" ht="31.5" customHeight="1" x14ac:dyDescent="0.2">
      <c r="A55" s="932" t="s">
        <v>350</v>
      </c>
      <c r="B55" s="941" t="s">
        <v>351</v>
      </c>
      <c r="C55" s="932" t="s">
        <v>297</v>
      </c>
      <c r="D55" s="1002"/>
      <c r="E55" s="1003"/>
      <c r="F55" s="1003">
        <f>SUM(F39,F40,F47,F50,F54)</f>
        <v>47253778</v>
      </c>
      <c r="G55" s="944">
        <f t="shared" ref="G55:H55" si="19">SUM(G39,G40,G47,G50,G54)</f>
        <v>0</v>
      </c>
      <c r="H55" s="944">
        <f t="shared" si="19"/>
        <v>47253778</v>
      </c>
    </row>
    <row r="56" spans="1:8" ht="38.25" customHeight="1" x14ac:dyDescent="0.2">
      <c r="A56" s="935" t="s">
        <v>352</v>
      </c>
      <c r="B56" s="936" t="s">
        <v>353</v>
      </c>
      <c r="C56" s="935" t="s">
        <v>354</v>
      </c>
      <c r="D56" s="1000">
        <v>2233</v>
      </c>
      <c r="E56" s="1000">
        <v>1210</v>
      </c>
      <c r="F56" s="1000">
        <f>D56*E56</f>
        <v>2701930</v>
      </c>
      <c r="G56" s="943"/>
      <c r="H56" s="943">
        <f t="shared" ref="H56:H57" si="20">F56+G56</f>
        <v>2701930</v>
      </c>
    </row>
    <row r="57" spans="1:8" ht="37.5" customHeight="1" x14ac:dyDescent="0.2">
      <c r="A57" s="935" t="s">
        <v>355</v>
      </c>
      <c r="B57" s="936" t="s">
        <v>356</v>
      </c>
      <c r="C57" s="935" t="s">
        <v>354</v>
      </c>
      <c r="D57" s="1001"/>
      <c r="E57" s="1000"/>
      <c r="F57" s="1000"/>
      <c r="G57" s="943"/>
      <c r="H57" s="943">
        <f t="shared" si="20"/>
        <v>0</v>
      </c>
    </row>
    <row r="58" spans="1:8" ht="39" customHeight="1" x14ac:dyDescent="0.2">
      <c r="A58" s="935" t="s">
        <v>357</v>
      </c>
      <c r="B58" s="936" t="s">
        <v>358</v>
      </c>
      <c r="C58" s="935" t="s">
        <v>354</v>
      </c>
      <c r="D58" s="1001"/>
      <c r="E58" s="1000"/>
      <c r="F58" s="1000">
        <f>SUM(F56:F57)</f>
        <v>2701930</v>
      </c>
      <c r="G58" s="945">
        <f t="shared" ref="G58:H58" si="21">SUM(G56:G57)</f>
        <v>0</v>
      </c>
      <c r="H58" s="945">
        <f t="shared" si="21"/>
        <v>2701930</v>
      </c>
    </row>
    <row r="59" spans="1:8" ht="18" customHeight="1" x14ac:dyDescent="0.2">
      <c r="A59" s="932" t="s">
        <v>359</v>
      </c>
      <c r="B59" s="941" t="s">
        <v>360</v>
      </c>
      <c r="C59" s="932" t="s">
        <v>354</v>
      </c>
      <c r="D59" s="1002"/>
      <c r="E59" s="1003"/>
      <c r="F59" s="1003">
        <f>F58</f>
        <v>2701930</v>
      </c>
      <c r="G59" s="944">
        <f t="shared" ref="G59:H59" si="22">G58</f>
        <v>0</v>
      </c>
      <c r="H59" s="944">
        <f t="shared" si="22"/>
        <v>2701930</v>
      </c>
    </row>
    <row r="60" spans="1:8" ht="21.75" customHeight="1" x14ac:dyDescent="0.2">
      <c r="A60" s="932"/>
      <c r="B60" s="942" t="s">
        <v>361</v>
      </c>
      <c r="C60" s="932"/>
      <c r="D60" s="1002"/>
      <c r="E60" s="1003"/>
      <c r="F60" s="1003">
        <f>F20+F38+F55+F59</f>
        <v>159148958</v>
      </c>
      <c r="G60" s="944">
        <f t="shared" ref="G60:H60" si="23">G20+G38+G55+G59</f>
        <v>0</v>
      </c>
      <c r="H60" s="944">
        <f t="shared" si="23"/>
        <v>159148958</v>
      </c>
    </row>
    <row r="64" spans="1:8" ht="18.75" customHeight="1" x14ac:dyDescent="0.25">
      <c r="C64" s="797"/>
      <c r="D64" s="797"/>
      <c r="E64" s="798"/>
      <c r="F64" s="799"/>
    </row>
    <row r="65" spans="1:6" ht="18.75" customHeight="1" x14ac:dyDescent="0.2">
      <c r="C65" s="800"/>
      <c r="D65" s="800"/>
      <c r="E65" s="801"/>
      <c r="F65" s="802"/>
    </row>
    <row r="66" spans="1:6" ht="18.75" customHeight="1" x14ac:dyDescent="0.25">
      <c r="C66" s="797"/>
      <c r="D66" s="797"/>
      <c r="E66" s="798"/>
      <c r="F66" s="799"/>
    </row>
    <row r="67" spans="1:6" ht="18.75" customHeight="1" x14ac:dyDescent="0.25">
      <c r="A67" s="104"/>
      <c r="C67" s="797"/>
      <c r="D67" s="797"/>
      <c r="E67" s="798"/>
      <c r="F67" s="799"/>
    </row>
    <row r="68" spans="1:6" ht="18.75" customHeight="1" x14ac:dyDescent="0.25">
      <c r="A68" s="104"/>
      <c r="C68" s="797"/>
      <c r="D68" s="797"/>
      <c r="E68" s="798"/>
      <c r="F68" s="799"/>
    </row>
    <row r="69" spans="1:6" ht="18.75" customHeight="1" x14ac:dyDescent="0.2">
      <c r="A69" s="104"/>
      <c r="C69" s="803"/>
      <c r="D69" s="803"/>
      <c r="E69" s="804"/>
      <c r="F69" s="802"/>
    </row>
    <row r="70" spans="1:6" x14ac:dyDescent="0.2">
      <c r="A70" s="104"/>
      <c r="D70" s="805"/>
    </row>
  </sheetData>
  <mergeCells count="6">
    <mergeCell ref="A1:H1"/>
    <mergeCell ref="G3:G4"/>
    <mergeCell ref="H3:H4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ColWidth="9.33203125" defaultRowHeight="12.75" x14ac:dyDescent="0.2"/>
  <cols>
    <col min="1" max="1" width="6.83203125" style="385" customWidth="1"/>
    <col min="2" max="2" width="99.1640625" style="385" customWidth="1"/>
    <col min="3" max="3" width="46.6640625" style="385" customWidth="1"/>
    <col min="4" max="6" width="9.33203125" style="385"/>
    <col min="7" max="7" width="11.1640625" style="385" bestFit="1" customWidth="1"/>
    <col min="8" max="8" width="9.83203125" style="385" bestFit="1" customWidth="1"/>
    <col min="9" max="16384" width="9.33203125" style="385"/>
  </cols>
  <sheetData>
    <row r="1" spans="1:3" ht="37.5" customHeight="1" x14ac:dyDescent="0.2">
      <c r="A1" s="1163" t="s">
        <v>606</v>
      </c>
      <c r="B1" s="1163"/>
      <c r="C1" s="1163"/>
    </row>
    <row r="2" spans="1:3" ht="15.75" customHeight="1" x14ac:dyDescent="0.2"/>
    <row r="3" spans="1:3" ht="18" customHeight="1" x14ac:dyDescent="0.2">
      <c r="A3" s="1164" t="s">
        <v>362</v>
      </c>
      <c r="B3" s="1167" t="s">
        <v>259</v>
      </c>
      <c r="C3" s="1170" t="s">
        <v>702</v>
      </c>
    </row>
    <row r="4" spans="1:3" ht="18" customHeight="1" x14ac:dyDescent="0.2">
      <c r="A4" s="1165"/>
      <c r="B4" s="1168"/>
      <c r="C4" s="1171"/>
    </row>
    <row r="5" spans="1:3" ht="18.75" customHeight="1" x14ac:dyDescent="0.2">
      <c r="A5" s="1165"/>
      <c r="B5" s="1168"/>
      <c r="C5" s="1171"/>
    </row>
    <row r="6" spans="1:3" x14ac:dyDescent="0.2">
      <c r="A6" s="1166"/>
      <c r="B6" s="1169"/>
      <c r="C6" s="1172"/>
    </row>
    <row r="7" spans="1:3" ht="31.5" customHeight="1" x14ac:dyDescent="0.2">
      <c r="A7" s="455" t="s">
        <v>9</v>
      </c>
      <c r="B7" s="825" t="s">
        <v>683</v>
      </c>
      <c r="C7" s="456">
        <f>'8.sz.mell. '!C122</f>
        <v>6985000</v>
      </c>
    </row>
    <row r="8" spans="1:3" ht="31.5" customHeight="1" x14ac:dyDescent="0.2">
      <c r="A8" s="386" t="s">
        <v>12</v>
      </c>
      <c r="B8" s="826" t="s">
        <v>685</v>
      </c>
      <c r="C8" s="457">
        <f>'8.sz.mell. '!C58</f>
        <v>2980842</v>
      </c>
    </row>
    <row r="9" spans="1:3" ht="31.5" customHeight="1" x14ac:dyDescent="0.2">
      <c r="A9" s="386" t="s">
        <v>15</v>
      </c>
      <c r="B9" s="826" t="s">
        <v>687</v>
      </c>
      <c r="C9" s="457">
        <v>89745808</v>
      </c>
    </row>
    <row r="10" spans="1:3" ht="25.5" customHeight="1" x14ac:dyDescent="0.2">
      <c r="A10" s="386" t="s">
        <v>18</v>
      </c>
      <c r="B10" s="826" t="s">
        <v>688</v>
      </c>
      <c r="C10" s="457">
        <v>8368284</v>
      </c>
    </row>
    <row r="11" spans="1:3" ht="25.5" customHeight="1" x14ac:dyDescent="0.2">
      <c r="A11" s="386" t="s">
        <v>21</v>
      </c>
      <c r="B11" s="826" t="s">
        <v>689</v>
      </c>
      <c r="C11" s="458">
        <v>110000</v>
      </c>
    </row>
    <row r="12" spans="1:3" ht="25.5" customHeight="1" x14ac:dyDescent="0.2">
      <c r="A12" s="386" t="s">
        <v>24</v>
      </c>
      <c r="B12" s="826" t="s">
        <v>690</v>
      </c>
      <c r="C12" s="458">
        <v>63500</v>
      </c>
    </row>
    <row r="13" spans="1:3" ht="25.5" customHeight="1" x14ac:dyDescent="0.2">
      <c r="A13" s="386" t="s">
        <v>27</v>
      </c>
      <c r="B13" s="826" t="s">
        <v>691</v>
      </c>
      <c r="C13" s="458">
        <v>628650</v>
      </c>
    </row>
    <row r="14" spans="1:3" ht="25.5" customHeight="1" x14ac:dyDescent="0.2">
      <c r="A14" s="386" t="s">
        <v>30</v>
      </c>
      <c r="B14" s="826" t="s">
        <v>692</v>
      </c>
      <c r="C14" s="458">
        <v>2209800</v>
      </c>
    </row>
    <row r="15" spans="1:3" ht="25.5" customHeight="1" x14ac:dyDescent="0.2">
      <c r="A15" s="386" t="s">
        <v>33</v>
      </c>
      <c r="B15" s="826" t="s">
        <v>701</v>
      </c>
      <c r="C15" s="458">
        <v>2018666</v>
      </c>
    </row>
    <row r="16" spans="1:3" ht="25.5" customHeight="1" x14ac:dyDescent="0.2">
      <c r="A16" s="386" t="s">
        <v>36</v>
      </c>
      <c r="B16" s="826" t="s">
        <v>696</v>
      </c>
      <c r="C16" s="458">
        <v>100000</v>
      </c>
    </row>
    <row r="17" spans="1:3" ht="25.5" customHeight="1" x14ac:dyDescent="0.2">
      <c r="A17" s="386" t="s">
        <v>37</v>
      </c>
      <c r="B17" s="826" t="s">
        <v>693</v>
      </c>
      <c r="C17" s="458">
        <v>300000</v>
      </c>
    </row>
    <row r="18" spans="1:3" ht="25.5" customHeight="1" x14ac:dyDescent="0.2">
      <c r="A18" s="386" t="s">
        <v>38</v>
      </c>
      <c r="B18" s="826" t="s">
        <v>694</v>
      </c>
      <c r="C18" s="458">
        <v>100000</v>
      </c>
    </row>
    <row r="19" spans="1:3" ht="25.5" customHeight="1" x14ac:dyDescent="0.2">
      <c r="A19" s="386" t="s">
        <v>40</v>
      </c>
      <c r="B19" s="826" t="s">
        <v>695</v>
      </c>
      <c r="C19" s="458">
        <v>150000</v>
      </c>
    </row>
    <row r="20" spans="1:3" ht="25.5" customHeight="1" x14ac:dyDescent="0.2">
      <c r="A20" s="386" t="s">
        <v>42</v>
      </c>
      <c r="B20" s="826" t="s">
        <v>697</v>
      </c>
      <c r="C20" s="458">
        <v>390000</v>
      </c>
    </row>
    <row r="21" spans="1:3" ht="25.5" customHeight="1" x14ac:dyDescent="0.2">
      <c r="A21" s="386" t="s">
        <v>44</v>
      </c>
      <c r="B21" s="826" t="s">
        <v>698</v>
      </c>
      <c r="C21" s="458">
        <v>300000</v>
      </c>
    </row>
    <row r="22" spans="1:3" ht="25.5" customHeight="1" x14ac:dyDescent="0.2">
      <c r="A22" s="386" t="s">
        <v>46</v>
      </c>
      <c r="B22" s="826" t="s">
        <v>699</v>
      </c>
      <c r="C22" s="458">
        <v>100000</v>
      </c>
    </row>
    <row r="23" spans="1:3" ht="25.5" customHeight="1" x14ac:dyDescent="0.2">
      <c r="A23" s="386" t="s">
        <v>48</v>
      </c>
      <c r="B23" s="826" t="s">
        <v>700</v>
      </c>
      <c r="C23" s="458">
        <v>60000</v>
      </c>
    </row>
    <row r="24" spans="1:3" ht="25.5" customHeight="1" x14ac:dyDescent="0.2">
      <c r="A24" s="824" t="s">
        <v>51</v>
      </c>
      <c r="B24" s="459" t="s">
        <v>547</v>
      </c>
      <c r="C24" s="460">
        <f>SUM(C7:C23)</f>
        <v>114610550</v>
      </c>
    </row>
    <row r="25" spans="1:3" x14ac:dyDescent="0.2">
      <c r="A25" s="386" t="s">
        <v>54</v>
      </c>
      <c r="B25" s="825" t="s">
        <v>682</v>
      </c>
      <c r="C25" s="456">
        <f>'8.sz.mell. '!C123</f>
        <v>32532320</v>
      </c>
    </row>
    <row r="26" spans="1:3" ht="25.5" customHeight="1" x14ac:dyDescent="0.2">
      <c r="A26" s="386" t="s">
        <v>57</v>
      </c>
      <c r="B26" s="825" t="s">
        <v>684</v>
      </c>
      <c r="C26" s="457">
        <f>'8.sz.mell. '!C59</f>
        <v>10595394</v>
      </c>
    </row>
    <row r="27" spans="1:3" ht="25.5" customHeight="1" x14ac:dyDescent="0.2">
      <c r="A27" s="386" t="s">
        <v>59</v>
      </c>
      <c r="B27" s="825" t="s">
        <v>686</v>
      </c>
      <c r="C27" s="457">
        <v>150000</v>
      </c>
    </row>
    <row r="28" spans="1:3" ht="25.5" customHeight="1" x14ac:dyDescent="0.2">
      <c r="A28" s="824" t="s">
        <v>61</v>
      </c>
      <c r="B28" s="459" t="s">
        <v>594</v>
      </c>
      <c r="C28" s="460">
        <f>SUM(C25:C27)</f>
        <v>43277714</v>
      </c>
    </row>
    <row r="29" spans="1:3" ht="25.5" customHeight="1" x14ac:dyDescent="0.2">
      <c r="A29" s="827" t="s">
        <v>63</v>
      </c>
      <c r="B29" s="459" t="s">
        <v>361</v>
      </c>
      <c r="C29" s="460">
        <f>SUM(C24+C28)</f>
        <v>157888264</v>
      </c>
    </row>
    <row r="30" spans="1:3" ht="17.25" customHeight="1" x14ac:dyDescent="0.2">
      <c r="A30" s="387"/>
    </row>
    <row r="31" spans="1:3" ht="17.25" customHeight="1" x14ac:dyDescent="0.2">
      <c r="A31" s="387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D20" sqref="D20"/>
    </sheetView>
  </sheetViews>
  <sheetFormatPr defaultColWidth="9.33203125" defaultRowHeight="15" x14ac:dyDescent="0.25"/>
  <cols>
    <col min="1" max="1" width="8.5" style="108" customWidth="1"/>
    <col min="2" max="2" width="9.33203125" style="108"/>
    <col min="3" max="3" width="22.1640625" style="108" customWidth="1"/>
    <col min="4" max="4" width="44.83203125" style="108" customWidth="1"/>
    <col min="5" max="5" width="26" style="110" customWidth="1"/>
    <col min="6" max="6" width="14.33203125" style="453" customWidth="1"/>
    <col min="7" max="16384" width="9.33203125" style="108"/>
  </cols>
  <sheetData>
    <row r="1" spans="1:6" ht="41.25" customHeight="1" x14ac:dyDescent="0.25">
      <c r="A1" s="1180" t="s">
        <v>607</v>
      </c>
      <c r="B1" s="1181"/>
      <c r="C1" s="1181"/>
      <c r="D1" s="1181"/>
      <c r="E1" s="1181"/>
    </row>
    <row r="2" spans="1:6" x14ac:dyDescent="0.25">
      <c r="A2" s="109"/>
      <c r="B2" s="109"/>
      <c r="C2" s="109"/>
      <c r="D2" s="109"/>
    </row>
    <row r="3" spans="1:6" x14ac:dyDescent="0.25">
      <c r="A3" s="109"/>
      <c r="B3" s="109"/>
      <c r="C3" s="109"/>
      <c r="D3" s="109"/>
      <c r="E3" s="111" t="s">
        <v>1</v>
      </c>
    </row>
    <row r="4" spans="1:6" ht="33" customHeight="1" thickBot="1" x14ac:dyDescent="0.3">
      <c r="A4" s="451" t="s">
        <v>362</v>
      </c>
      <c r="B4" s="1182" t="s">
        <v>366</v>
      </c>
      <c r="C4" s="1182"/>
      <c r="D4" s="1182"/>
      <c r="E4" s="452" t="s">
        <v>367</v>
      </c>
    </row>
    <row r="5" spans="1:6" ht="21.75" customHeight="1" x14ac:dyDescent="0.25">
      <c r="A5" s="461" t="s">
        <v>9</v>
      </c>
      <c r="B5" s="1183" t="s">
        <v>653</v>
      </c>
      <c r="C5" s="1184"/>
      <c r="D5" s="1185"/>
      <c r="E5" s="820">
        <v>250000</v>
      </c>
      <c r="F5" s="784"/>
    </row>
    <row r="6" spans="1:6" ht="21.75" customHeight="1" x14ac:dyDescent="0.25">
      <c r="A6" s="462" t="s">
        <v>12</v>
      </c>
      <c r="B6" s="1186" t="s">
        <v>654</v>
      </c>
      <c r="C6" s="1187"/>
      <c r="D6" s="1188"/>
      <c r="E6" s="821">
        <v>250000</v>
      </c>
    </row>
    <row r="7" spans="1:6" ht="21.75" customHeight="1" x14ac:dyDescent="0.25">
      <c r="A7" s="461" t="s">
        <v>15</v>
      </c>
      <c r="B7" s="1186" t="s">
        <v>655</v>
      </c>
      <c r="C7" s="1187"/>
      <c r="D7" s="1188"/>
      <c r="E7" s="821">
        <v>700000</v>
      </c>
    </row>
    <row r="8" spans="1:6" ht="21.75" customHeight="1" x14ac:dyDescent="0.25">
      <c r="A8" s="462" t="s">
        <v>18</v>
      </c>
      <c r="B8" s="1186" t="s">
        <v>656</v>
      </c>
      <c r="C8" s="1187"/>
      <c r="D8" s="1188"/>
      <c r="E8" s="821">
        <v>250000</v>
      </c>
    </row>
    <row r="9" spans="1:6" ht="21.75" customHeight="1" x14ac:dyDescent="0.25">
      <c r="A9" s="461" t="s">
        <v>21</v>
      </c>
      <c r="B9" s="1186" t="s">
        <v>657</v>
      </c>
      <c r="C9" s="1187"/>
      <c r="D9" s="1188"/>
      <c r="E9" s="821">
        <v>200000</v>
      </c>
    </row>
    <row r="10" spans="1:6" ht="29.25" customHeight="1" x14ac:dyDescent="0.25">
      <c r="A10" s="462" t="s">
        <v>24</v>
      </c>
      <c r="B10" s="1186" t="s">
        <v>658</v>
      </c>
      <c r="C10" s="1187"/>
      <c r="D10" s="1188"/>
      <c r="E10" s="821">
        <v>850000</v>
      </c>
    </row>
    <row r="11" spans="1:6" ht="21.75" customHeight="1" x14ac:dyDescent="0.25">
      <c r="A11" s="461" t="s">
        <v>27</v>
      </c>
      <c r="B11" s="1186" t="s">
        <v>659</v>
      </c>
      <c r="C11" s="1187"/>
      <c r="D11" s="1188"/>
      <c r="E11" s="821">
        <v>200000</v>
      </c>
    </row>
    <row r="12" spans="1:6" ht="21.75" customHeight="1" x14ac:dyDescent="0.25">
      <c r="A12" s="463">
        <v>8</v>
      </c>
      <c r="B12" s="1176" t="s">
        <v>216</v>
      </c>
      <c r="C12" s="1177"/>
      <c r="D12" s="1177"/>
      <c r="E12" s="464">
        <f>SUM(E5:E11)</f>
        <v>2700000</v>
      </c>
    </row>
    <row r="13" spans="1:6" ht="21.75" customHeight="1" x14ac:dyDescent="0.25">
      <c r="A13" s="463">
        <v>9</v>
      </c>
      <c r="B13" s="1178" t="s">
        <v>546</v>
      </c>
      <c r="C13" s="1179"/>
      <c r="D13" s="1179"/>
      <c r="E13" s="464">
        <v>0</v>
      </c>
    </row>
    <row r="14" spans="1:6" s="112" customFormat="1" ht="24" customHeight="1" x14ac:dyDescent="0.3">
      <c r="A14" s="1173" t="s">
        <v>532</v>
      </c>
      <c r="B14" s="1174"/>
      <c r="C14" s="1174"/>
      <c r="D14" s="1174"/>
      <c r="E14" s="465">
        <f>SUM(E12+E13)</f>
        <v>2700000</v>
      </c>
      <c r="F14" s="454"/>
    </row>
    <row r="15" spans="1:6" x14ac:dyDescent="0.25">
      <c r="A15" s="113"/>
      <c r="B15" s="1175"/>
      <c r="C15" s="1175"/>
      <c r="D15" s="1175"/>
      <c r="E15" s="114"/>
    </row>
  </sheetData>
  <mergeCells count="13">
    <mergeCell ref="A14:D14"/>
    <mergeCell ref="B15:D15"/>
    <mergeCell ref="B12:D12"/>
    <mergeCell ref="B13:D13"/>
    <mergeCell ref="A1:E1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5" sqref="D25"/>
    </sheetView>
  </sheetViews>
  <sheetFormatPr defaultColWidth="10.6640625" defaultRowHeight="12.75" x14ac:dyDescent="0.2"/>
  <cols>
    <col min="1" max="1" width="11.33203125" style="426" customWidth="1"/>
    <col min="2" max="2" width="46" style="426" customWidth="1"/>
    <col min="3" max="4" width="30.6640625" style="426" customWidth="1"/>
    <col min="5" max="253" width="10.6640625" style="426"/>
    <col min="254" max="254" width="7" style="426" customWidth="1"/>
    <col min="255" max="255" width="34.5" style="426" customWidth="1"/>
    <col min="256" max="256" width="11" style="426" customWidth="1"/>
    <col min="257" max="257" width="16.83203125" style="426" customWidth="1"/>
    <col min="258" max="258" width="17.1640625" style="426" customWidth="1"/>
    <col min="259" max="259" width="15.33203125" style="426" customWidth="1"/>
    <col min="260" max="260" width="15.5" style="426" customWidth="1"/>
    <col min="261" max="509" width="10.6640625" style="426"/>
    <col min="510" max="510" width="7" style="426" customWidth="1"/>
    <col min="511" max="511" width="34.5" style="426" customWidth="1"/>
    <col min="512" max="512" width="11" style="426" customWidth="1"/>
    <col min="513" max="513" width="16.83203125" style="426" customWidth="1"/>
    <col min="514" max="514" width="17.1640625" style="426" customWidth="1"/>
    <col min="515" max="515" width="15.33203125" style="426" customWidth="1"/>
    <col min="516" max="516" width="15.5" style="426" customWidth="1"/>
    <col min="517" max="765" width="10.6640625" style="426"/>
    <col min="766" max="766" width="7" style="426" customWidth="1"/>
    <col min="767" max="767" width="34.5" style="426" customWidth="1"/>
    <col min="768" max="768" width="11" style="426" customWidth="1"/>
    <col min="769" max="769" width="16.83203125" style="426" customWidth="1"/>
    <col min="770" max="770" width="17.1640625" style="426" customWidth="1"/>
    <col min="771" max="771" width="15.33203125" style="426" customWidth="1"/>
    <col min="772" max="772" width="15.5" style="426" customWidth="1"/>
    <col min="773" max="1021" width="10.6640625" style="426"/>
    <col min="1022" max="1022" width="7" style="426" customWidth="1"/>
    <col min="1023" max="1023" width="34.5" style="426" customWidth="1"/>
    <col min="1024" max="1024" width="11" style="426" customWidth="1"/>
    <col min="1025" max="1025" width="16.83203125" style="426" customWidth="1"/>
    <col min="1026" max="1026" width="17.1640625" style="426" customWidth="1"/>
    <col min="1027" max="1027" width="15.33203125" style="426" customWidth="1"/>
    <col min="1028" max="1028" width="15.5" style="426" customWidth="1"/>
    <col min="1029" max="1277" width="10.6640625" style="426"/>
    <col min="1278" max="1278" width="7" style="426" customWidth="1"/>
    <col min="1279" max="1279" width="34.5" style="426" customWidth="1"/>
    <col min="1280" max="1280" width="11" style="426" customWidth="1"/>
    <col min="1281" max="1281" width="16.83203125" style="426" customWidth="1"/>
    <col min="1282" max="1282" width="17.1640625" style="426" customWidth="1"/>
    <col min="1283" max="1283" width="15.33203125" style="426" customWidth="1"/>
    <col min="1284" max="1284" width="15.5" style="426" customWidth="1"/>
    <col min="1285" max="1533" width="10.6640625" style="426"/>
    <col min="1534" max="1534" width="7" style="426" customWidth="1"/>
    <col min="1535" max="1535" width="34.5" style="426" customWidth="1"/>
    <col min="1536" max="1536" width="11" style="426" customWidth="1"/>
    <col min="1537" max="1537" width="16.83203125" style="426" customWidth="1"/>
    <col min="1538" max="1538" width="17.1640625" style="426" customWidth="1"/>
    <col min="1539" max="1539" width="15.33203125" style="426" customWidth="1"/>
    <col min="1540" max="1540" width="15.5" style="426" customWidth="1"/>
    <col min="1541" max="1789" width="10.6640625" style="426"/>
    <col min="1790" max="1790" width="7" style="426" customWidth="1"/>
    <col min="1791" max="1791" width="34.5" style="426" customWidth="1"/>
    <col min="1792" max="1792" width="11" style="426" customWidth="1"/>
    <col min="1793" max="1793" width="16.83203125" style="426" customWidth="1"/>
    <col min="1794" max="1794" width="17.1640625" style="426" customWidth="1"/>
    <col min="1795" max="1795" width="15.33203125" style="426" customWidth="1"/>
    <col min="1796" max="1796" width="15.5" style="426" customWidth="1"/>
    <col min="1797" max="2045" width="10.6640625" style="426"/>
    <col min="2046" max="2046" width="7" style="426" customWidth="1"/>
    <col min="2047" max="2047" width="34.5" style="426" customWidth="1"/>
    <col min="2048" max="2048" width="11" style="426" customWidth="1"/>
    <col min="2049" max="2049" width="16.83203125" style="426" customWidth="1"/>
    <col min="2050" max="2050" width="17.1640625" style="426" customWidth="1"/>
    <col min="2051" max="2051" width="15.33203125" style="426" customWidth="1"/>
    <col min="2052" max="2052" width="15.5" style="426" customWidth="1"/>
    <col min="2053" max="2301" width="10.6640625" style="426"/>
    <col min="2302" max="2302" width="7" style="426" customWidth="1"/>
    <col min="2303" max="2303" width="34.5" style="426" customWidth="1"/>
    <col min="2304" max="2304" width="11" style="426" customWidth="1"/>
    <col min="2305" max="2305" width="16.83203125" style="426" customWidth="1"/>
    <col min="2306" max="2306" width="17.1640625" style="426" customWidth="1"/>
    <col min="2307" max="2307" width="15.33203125" style="426" customWidth="1"/>
    <col min="2308" max="2308" width="15.5" style="426" customWidth="1"/>
    <col min="2309" max="2557" width="10.6640625" style="426"/>
    <col min="2558" max="2558" width="7" style="426" customWidth="1"/>
    <col min="2559" max="2559" width="34.5" style="426" customWidth="1"/>
    <col min="2560" max="2560" width="11" style="426" customWidth="1"/>
    <col min="2561" max="2561" width="16.83203125" style="426" customWidth="1"/>
    <col min="2562" max="2562" width="17.1640625" style="426" customWidth="1"/>
    <col min="2563" max="2563" width="15.33203125" style="426" customWidth="1"/>
    <col min="2564" max="2564" width="15.5" style="426" customWidth="1"/>
    <col min="2565" max="2813" width="10.6640625" style="426"/>
    <col min="2814" max="2814" width="7" style="426" customWidth="1"/>
    <col min="2815" max="2815" width="34.5" style="426" customWidth="1"/>
    <col min="2816" max="2816" width="11" style="426" customWidth="1"/>
    <col min="2817" max="2817" width="16.83203125" style="426" customWidth="1"/>
    <col min="2818" max="2818" width="17.1640625" style="426" customWidth="1"/>
    <col min="2819" max="2819" width="15.33203125" style="426" customWidth="1"/>
    <col min="2820" max="2820" width="15.5" style="426" customWidth="1"/>
    <col min="2821" max="3069" width="10.6640625" style="426"/>
    <col min="3070" max="3070" width="7" style="426" customWidth="1"/>
    <col min="3071" max="3071" width="34.5" style="426" customWidth="1"/>
    <col min="3072" max="3072" width="11" style="426" customWidth="1"/>
    <col min="3073" max="3073" width="16.83203125" style="426" customWidth="1"/>
    <col min="3074" max="3074" width="17.1640625" style="426" customWidth="1"/>
    <col min="3075" max="3075" width="15.33203125" style="426" customWidth="1"/>
    <col min="3076" max="3076" width="15.5" style="426" customWidth="1"/>
    <col min="3077" max="3325" width="10.6640625" style="426"/>
    <col min="3326" max="3326" width="7" style="426" customWidth="1"/>
    <col min="3327" max="3327" width="34.5" style="426" customWidth="1"/>
    <col min="3328" max="3328" width="11" style="426" customWidth="1"/>
    <col min="3329" max="3329" width="16.83203125" style="426" customWidth="1"/>
    <col min="3330" max="3330" width="17.1640625" style="426" customWidth="1"/>
    <col min="3331" max="3331" width="15.33203125" style="426" customWidth="1"/>
    <col min="3332" max="3332" width="15.5" style="426" customWidth="1"/>
    <col min="3333" max="3581" width="10.6640625" style="426"/>
    <col min="3582" max="3582" width="7" style="426" customWidth="1"/>
    <col min="3583" max="3583" width="34.5" style="426" customWidth="1"/>
    <col min="3584" max="3584" width="11" style="426" customWidth="1"/>
    <col min="3585" max="3585" width="16.83203125" style="426" customWidth="1"/>
    <col min="3586" max="3586" width="17.1640625" style="426" customWidth="1"/>
    <col min="3587" max="3587" width="15.33203125" style="426" customWidth="1"/>
    <col min="3588" max="3588" width="15.5" style="426" customWidth="1"/>
    <col min="3589" max="3837" width="10.6640625" style="426"/>
    <col min="3838" max="3838" width="7" style="426" customWidth="1"/>
    <col min="3839" max="3839" width="34.5" style="426" customWidth="1"/>
    <col min="3840" max="3840" width="11" style="426" customWidth="1"/>
    <col min="3841" max="3841" width="16.83203125" style="426" customWidth="1"/>
    <col min="3842" max="3842" width="17.1640625" style="426" customWidth="1"/>
    <col min="3843" max="3843" width="15.33203125" style="426" customWidth="1"/>
    <col min="3844" max="3844" width="15.5" style="426" customWidth="1"/>
    <col min="3845" max="4093" width="10.6640625" style="426"/>
    <col min="4094" max="4094" width="7" style="426" customWidth="1"/>
    <col min="4095" max="4095" width="34.5" style="426" customWidth="1"/>
    <col min="4096" max="4096" width="11" style="426" customWidth="1"/>
    <col min="4097" max="4097" width="16.83203125" style="426" customWidth="1"/>
    <col min="4098" max="4098" width="17.1640625" style="426" customWidth="1"/>
    <col min="4099" max="4099" width="15.33203125" style="426" customWidth="1"/>
    <col min="4100" max="4100" width="15.5" style="426" customWidth="1"/>
    <col min="4101" max="4349" width="10.6640625" style="426"/>
    <col min="4350" max="4350" width="7" style="426" customWidth="1"/>
    <col min="4351" max="4351" width="34.5" style="426" customWidth="1"/>
    <col min="4352" max="4352" width="11" style="426" customWidth="1"/>
    <col min="4353" max="4353" width="16.83203125" style="426" customWidth="1"/>
    <col min="4354" max="4354" width="17.1640625" style="426" customWidth="1"/>
    <col min="4355" max="4355" width="15.33203125" style="426" customWidth="1"/>
    <col min="4356" max="4356" width="15.5" style="426" customWidth="1"/>
    <col min="4357" max="4605" width="10.6640625" style="426"/>
    <col min="4606" max="4606" width="7" style="426" customWidth="1"/>
    <col min="4607" max="4607" width="34.5" style="426" customWidth="1"/>
    <col min="4608" max="4608" width="11" style="426" customWidth="1"/>
    <col min="4609" max="4609" width="16.83203125" style="426" customWidth="1"/>
    <col min="4610" max="4610" width="17.1640625" style="426" customWidth="1"/>
    <col min="4611" max="4611" width="15.33203125" style="426" customWidth="1"/>
    <col min="4612" max="4612" width="15.5" style="426" customWidth="1"/>
    <col min="4613" max="4861" width="10.6640625" style="426"/>
    <col min="4862" max="4862" width="7" style="426" customWidth="1"/>
    <col min="4863" max="4863" width="34.5" style="426" customWidth="1"/>
    <col min="4864" max="4864" width="11" style="426" customWidth="1"/>
    <col min="4865" max="4865" width="16.83203125" style="426" customWidth="1"/>
    <col min="4866" max="4866" width="17.1640625" style="426" customWidth="1"/>
    <col min="4867" max="4867" width="15.33203125" style="426" customWidth="1"/>
    <col min="4868" max="4868" width="15.5" style="426" customWidth="1"/>
    <col min="4869" max="5117" width="10.6640625" style="426"/>
    <col min="5118" max="5118" width="7" style="426" customWidth="1"/>
    <col min="5119" max="5119" width="34.5" style="426" customWidth="1"/>
    <col min="5120" max="5120" width="11" style="426" customWidth="1"/>
    <col min="5121" max="5121" width="16.83203125" style="426" customWidth="1"/>
    <col min="5122" max="5122" width="17.1640625" style="426" customWidth="1"/>
    <col min="5123" max="5123" width="15.33203125" style="426" customWidth="1"/>
    <col min="5124" max="5124" width="15.5" style="426" customWidth="1"/>
    <col min="5125" max="5373" width="10.6640625" style="426"/>
    <col min="5374" max="5374" width="7" style="426" customWidth="1"/>
    <col min="5375" max="5375" width="34.5" style="426" customWidth="1"/>
    <col min="5376" max="5376" width="11" style="426" customWidth="1"/>
    <col min="5377" max="5377" width="16.83203125" style="426" customWidth="1"/>
    <col min="5378" max="5378" width="17.1640625" style="426" customWidth="1"/>
    <col min="5379" max="5379" width="15.33203125" style="426" customWidth="1"/>
    <col min="5380" max="5380" width="15.5" style="426" customWidth="1"/>
    <col min="5381" max="5629" width="10.6640625" style="426"/>
    <col min="5630" max="5630" width="7" style="426" customWidth="1"/>
    <col min="5631" max="5631" width="34.5" style="426" customWidth="1"/>
    <col min="5632" max="5632" width="11" style="426" customWidth="1"/>
    <col min="5633" max="5633" width="16.83203125" style="426" customWidth="1"/>
    <col min="5634" max="5634" width="17.1640625" style="426" customWidth="1"/>
    <col min="5635" max="5635" width="15.33203125" style="426" customWidth="1"/>
    <col min="5636" max="5636" width="15.5" style="426" customWidth="1"/>
    <col min="5637" max="5885" width="10.6640625" style="426"/>
    <col min="5886" max="5886" width="7" style="426" customWidth="1"/>
    <col min="5887" max="5887" width="34.5" style="426" customWidth="1"/>
    <col min="5888" max="5888" width="11" style="426" customWidth="1"/>
    <col min="5889" max="5889" width="16.83203125" style="426" customWidth="1"/>
    <col min="5890" max="5890" width="17.1640625" style="426" customWidth="1"/>
    <col min="5891" max="5891" width="15.33203125" style="426" customWidth="1"/>
    <col min="5892" max="5892" width="15.5" style="426" customWidth="1"/>
    <col min="5893" max="6141" width="10.6640625" style="426"/>
    <col min="6142" max="6142" width="7" style="426" customWidth="1"/>
    <col min="6143" max="6143" width="34.5" style="426" customWidth="1"/>
    <col min="6144" max="6144" width="11" style="426" customWidth="1"/>
    <col min="6145" max="6145" width="16.83203125" style="426" customWidth="1"/>
    <col min="6146" max="6146" width="17.1640625" style="426" customWidth="1"/>
    <col min="6147" max="6147" width="15.33203125" style="426" customWidth="1"/>
    <col min="6148" max="6148" width="15.5" style="426" customWidth="1"/>
    <col min="6149" max="6397" width="10.6640625" style="426"/>
    <col min="6398" max="6398" width="7" style="426" customWidth="1"/>
    <col min="6399" max="6399" width="34.5" style="426" customWidth="1"/>
    <col min="6400" max="6400" width="11" style="426" customWidth="1"/>
    <col min="6401" max="6401" width="16.83203125" style="426" customWidth="1"/>
    <col min="6402" max="6402" width="17.1640625" style="426" customWidth="1"/>
    <col min="6403" max="6403" width="15.33203125" style="426" customWidth="1"/>
    <col min="6404" max="6404" width="15.5" style="426" customWidth="1"/>
    <col min="6405" max="6653" width="10.6640625" style="426"/>
    <col min="6654" max="6654" width="7" style="426" customWidth="1"/>
    <col min="6655" max="6655" width="34.5" style="426" customWidth="1"/>
    <col min="6656" max="6656" width="11" style="426" customWidth="1"/>
    <col min="6657" max="6657" width="16.83203125" style="426" customWidth="1"/>
    <col min="6658" max="6658" width="17.1640625" style="426" customWidth="1"/>
    <col min="6659" max="6659" width="15.33203125" style="426" customWidth="1"/>
    <col min="6660" max="6660" width="15.5" style="426" customWidth="1"/>
    <col min="6661" max="6909" width="10.6640625" style="426"/>
    <col min="6910" max="6910" width="7" style="426" customWidth="1"/>
    <col min="6911" max="6911" width="34.5" style="426" customWidth="1"/>
    <col min="6912" max="6912" width="11" style="426" customWidth="1"/>
    <col min="6913" max="6913" width="16.83203125" style="426" customWidth="1"/>
    <col min="6914" max="6914" width="17.1640625" style="426" customWidth="1"/>
    <col min="6915" max="6915" width="15.33203125" style="426" customWidth="1"/>
    <col min="6916" max="6916" width="15.5" style="426" customWidth="1"/>
    <col min="6917" max="7165" width="10.6640625" style="426"/>
    <col min="7166" max="7166" width="7" style="426" customWidth="1"/>
    <col min="7167" max="7167" width="34.5" style="426" customWidth="1"/>
    <col min="7168" max="7168" width="11" style="426" customWidth="1"/>
    <col min="7169" max="7169" width="16.83203125" style="426" customWidth="1"/>
    <col min="7170" max="7170" width="17.1640625" style="426" customWidth="1"/>
    <col min="7171" max="7171" width="15.33203125" style="426" customWidth="1"/>
    <col min="7172" max="7172" width="15.5" style="426" customWidth="1"/>
    <col min="7173" max="7421" width="10.6640625" style="426"/>
    <col min="7422" max="7422" width="7" style="426" customWidth="1"/>
    <col min="7423" max="7423" width="34.5" style="426" customWidth="1"/>
    <col min="7424" max="7424" width="11" style="426" customWidth="1"/>
    <col min="7425" max="7425" width="16.83203125" style="426" customWidth="1"/>
    <col min="7426" max="7426" width="17.1640625" style="426" customWidth="1"/>
    <col min="7427" max="7427" width="15.33203125" style="426" customWidth="1"/>
    <col min="7428" max="7428" width="15.5" style="426" customWidth="1"/>
    <col min="7429" max="7677" width="10.6640625" style="426"/>
    <col min="7678" max="7678" width="7" style="426" customWidth="1"/>
    <col min="7679" max="7679" width="34.5" style="426" customWidth="1"/>
    <col min="7680" max="7680" width="11" style="426" customWidth="1"/>
    <col min="7681" max="7681" width="16.83203125" style="426" customWidth="1"/>
    <col min="7682" max="7682" width="17.1640625" style="426" customWidth="1"/>
    <col min="7683" max="7683" width="15.33203125" style="426" customWidth="1"/>
    <col min="7684" max="7684" width="15.5" style="426" customWidth="1"/>
    <col min="7685" max="7933" width="10.6640625" style="426"/>
    <col min="7934" max="7934" width="7" style="426" customWidth="1"/>
    <col min="7935" max="7935" width="34.5" style="426" customWidth="1"/>
    <col min="7936" max="7936" width="11" style="426" customWidth="1"/>
    <col min="7937" max="7937" width="16.83203125" style="426" customWidth="1"/>
    <col min="7938" max="7938" width="17.1640625" style="426" customWidth="1"/>
    <col min="7939" max="7939" width="15.33203125" style="426" customWidth="1"/>
    <col min="7940" max="7940" width="15.5" style="426" customWidth="1"/>
    <col min="7941" max="8189" width="10.6640625" style="426"/>
    <col min="8190" max="8190" width="7" style="426" customWidth="1"/>
    <col min="8191" max="8191" width="34.5" style="426" customWidth="1"/>
    <col min="8192" max="8192" width="11" style="426" customWidth="1"/>
    <col min="8193" max="8193" width="16.83203125" style="426" customWidth="1"/>
    <col min="8194" max="8194" width="17.1640625" style="426" customWidth="1"/>
    <col min="8195" max="8195" width="15.33203125" style="426" customWidth="1"/>
    <col min="8196" max="8196" width="15.5" style="426" customWidth="1"/>
    <col min="8197" max="8445" width="10.6640625" style="426"/>
    <col min="8446" max="8446" width="7" style="426" customWidth="1"/>
    <col min="8447" max="8447" width="34.5" style="426" customWidth="1"/>
    <col min="8448" max="8448" width="11" style="426" customWidth="1"/>
    <col min="8449" max="8449" width="16.83203125" style="426" customWidth="1"/>
    <col min="8450" max="8450" width="17.1640625" style="426" customWidth="1"/>
    <col min="8451" max="8451" width="15.33203125" style="426" customWidth="1"/>
    <col min="8452" max="8452" width="15.5" style="426" customWidth="1"/>
    <col min="8453" max="8701" width="10.6640625" style="426"/>
    <col min="8702" max="8702" width="7" style="426" customWidth="1"/>
    <col min="8703" max="8703" width="34.5" style="426" customWidth="1"/>
    <col min="8704" max="8704" width="11" style="426" customWidth="1"/>
    <col min="8705" max="8705" width="16.83203125" style="426" customWidth="1"/>
    <col min="8706" max="8706" width="17.1640625" style="426" customWidth="1"/>
    <col min="8707" max="8707" width="15.33203125" style="426" customWidth="1"/>
    <col min="8708" max="8708" width="15.5" style="426" customWidth="1"/>
    <col min="8709" max="8957" width="10.6640625" style="426"/>
    <col min="8958" max="8958" width="7" style="426" customWidth="1"/>
    <col min="8959" max="8959" width="34.5" style="426" customWidth="1"/>
    <col min="8960" max="8960" width="11" style="426" customWidth="1"/>
    <col min="8961" max="8961" width="16.83203125" style="426" customWidth="1"/>
    <col min="8962" max="8962" width="17.1640625" style="426" customWidth="1"/>
    <col min="8963" max="8963" width="15.33203125" style="426" customWidth="1"/>
    <col min="8964" max="8964" width="15.5" style="426" customWidth="1"/>
    <col min="8965" max="9213" width="10.6640625" style="426"/>
    <col min="9214" max="9214" width="7" style="426" customWidth="1"/>
    <col min="9215" max="9215" width="34.5" style="426" customWidth="1"/>
    <col min="9216" max="9216" width="11" style="426" customWidth="1"/>
    <col min="9217" max="9217" width="16.83203125" style="426" customWidth="1"/>
    <col min="9218" max="9218" width="17.1640625" style="426" customWidth="1"/>
    <col min="9219" max="9219" width="15.33203125" style="426" customWidth="1"/>
    <col min="9220" max="9220" width="15.5" style="426" customWidth="1"/>
    <col min="9221" max="9469" width="10.6640625" style="426"/>
    <col min="9470" max="9470" width="7" style="426" customWidth="1"/>
    <col min="9471" max="9471" width="34.5" style="426" customWidth="1"/>
    <col min="9472" max="9472" width="11" style="426" customWidth="1"/>
    <col min="9473" max="9473" width="16.83203125" style="426" customWidth="1"/>
    <col min="9474" max="9474" width="17.1640625" style="426" customWidth="1"/>
    <col min="9475" max="9475" width="15.33203125" style="426" customWidth="1"/>
    <col min="9476" max="9476" width="15.5" style="426" customWidth="1"/>
    <col min="9477" max="9725" width="10.6640625" style="426"/>
    <col min="9726" max="9726" width="7" style="426" customWidth="1"/>
    <col min="9727" max="9727" width="34.5" style="426" customWidth="1"/>
    <col min="9728" max="9728" width="11" style="426" customWidth="1"/>
    <col min="9729" max="9729" width="16.83203125" style="426" customWidth="1"/>
    <col min="9730" max="9730" width="17.1640625" style="426" customWidth="1"/>
    <col min="9731" max="9731" width="15.33203125" style="426" customWidth="1"/>
    <col min="9732" max="9732" width="15.5" style="426" customWidth="1"/>
    <col min="9733" max="9981" width="10.6640625" style="426"/>
    <col min="9982" max="9982" width="7" style="426" customWidth="1"/>
    <col min="9983" max="9983" width="34.5" style="426" customWidth="1"/>
    <col min="9984" max="9984" width="11" style="426" customWidth="1"/>
    <col min="9985" max="9985" width="16.83203125" style="426" customWidth="1"/>
    <col min="9986" max="9986" width="17.1640625" style="426" customWidth="1"/>
    <col min="9987" max="9987" width="15.33203125" style="426" customWidth="1"/>
    <col min="9988" max="9988" width="15.5" style="426" customWidth="1"/>
    <col min="9989" max="10237" width="10.6640625" style="426"/>
    <col min="10238" max="10238" width="7" style="426" customWidth="1"/>
    <col min="10239" max="10239" width="34.5" style="426" customWidth="1"/>
    <col min="10240" max="10240" width="11" style="426" customWidth="1"/>
    <col min="10241" max="10241" width="16.83203125" style="426" customWidth="1"/>
    <col min="10242" max="10242" width="17.1640625" style="426" customWidth="1"/>
    <col min="10243" max="10243" width="15.33203125" style="426" customWidth="1"/>
    <col min="10244" max="10244" width="15.5" style="426" customWidth="1"/>
    <col min="10245" max="10493" width="10.6640625" style="426"/>
    <col min="10494" max="10494" width="7" style="426" customWidth="1"/>
    <col min="10495" max="10495" width="34.5" style="426" customWidth="1"/>
    <col min="10496" max="10496" width="11" style="426" customWidth="1"/>
    <col min="10497" max="10497" width="16.83203125" style="426" customWidth="1"/>
    <col min="10498" max="10498" width="17.1640625" style="426" customWidth="1"/>
    <col min="10499" max="10499" width="15.33203125" style="426" customWidth="1"/>
    <col min="10500" max="10500" width="15.5" style="426" customWidth="1"/>
    <col min="10501" max="10749" width="10.6640625" style="426"/>
    <col min="10750" max="10750" width="7" style="426" customWidth="1"/>
    <col min="10751" max="10751" width="34.5" style="426" customWidth="1"/>
    <col min="10752" max="10752" width="11" style="426" customWidth="1"/>
    <col min="10753" max="10753" width="16.83203125" style="426" customWidth="1"/>
    <col min="10754" max="10754" width="17.1640625" style="426" customWidth="1"/>
    <col min="10755" max="10755" width="15.33203125" style="426" customWidth="1"/>
    <col min="10756" max="10756" width="15.5" style="426" customWidth="1"/>
    <col min="10757" max="11005" width="10.6640625" style="426"/>
    <col min="11006" max="11006" width="7" style="426" customWidth="1"/>
    <col min="11007" max="11007" width="34.5" style="426" customWidth="1"/>
    <col min="11008" max="11008" width="11" style="426" customWidth="1"/>
    <col min="11009" max="11009" width="16.83203125" style="426" customWidth="1"/>
    <col min="11010" max="11010" width="17.1640625" style="426" customWidth="1"/>
    <col min="11011" max="11011" width="15.33203125" style="426" customWidth="1"/>
    <col min="11012" max="11012" width="15.5" style="426" customWidth="1"/>
    <col min="11013" max="11261" width="10.6640625" style="426"/>
    <col min="11262" max="11262" width="7" style="426" customWidth="1"/>
    <col min="11263" max="11263" width="34.5" style="426" customWidth="1"/>
    <col min="11264" max="11264" width="11" style="426" customWidth="1"/>
    <col min="11265" max="11265" width="16.83203125" style="426" customWidth="1"/>
    <col min="11266" max="11266" width="17.1640625" style="426" customWidth="1"/>
    <col min="11267" max="11267" width="15.33203125" style="426" customWidth="1"/>
    <col min="11268" max="11268" width="15.5" style="426" customWidth="1"/>
    <col min="11269" max="11517" width="10.6640625" style="426"/>
    <col min="11518" max="11518" width="7" style="426" customWidth="1"/>
    <col min="11519" max="11519" width="34.5" style="426" customWidth="1"/>
    <col min="11520" max="11520" width="11" style="426" customWidth="1"/>
    <col min="11521" max="11521" width="16.83203125" style="426" customWidth="1"/>
    <col min="11522" max="11522" width="17.1640625" style="426" customWidth="1"/>
    <col min="11523" max="11523" width="15.33203125" style="426" customWidth="1"/>
    <col min="11524" max="11524" width="15.5" style="426" customWidth="1"/>
    <col min="11525" max="11773" width="10.6640625" style="426"/>
    <col min="11774" max="11774" width="7" style="426" customWidth="1"/>
    <col min="11775" max="11775" width="34.5" style="426" customWidth="1"/>
    <col min="11776" max="11776" width="11" style="426" customWidth="1"/>
    <col min="11777" max="11777" width="16.83203125" style="426" customWidth="1"/>
    <col min="11778" max="11778" width="17.1640625" style="426" customWidth="1"/>
    <col min="11779" max="11779" width="15.33203125" style="426" customWidth="1"/>
    <col min="11780" max="11780" width="15.5" style="426" customWidth="1"/>
    <col min="11781" max="12029" width="10.6640625" style="426"/>
    <col min="12030" max="12030" width="7" style="426" customWidth="1"/>
    <col min="12031" max="12031" width="34.5" style="426" customWidth="1"/>
    <col min="12032" max="12032" width="11" style="426" customWidth="1"/>
    <col min="12033" max="12033" width="16.83203125" style="426" customWidth="1"/>
    <col min="12034" max="12034" width="17.1640625" style="426" customWidth="1"/>
    <col min="12035" max="12035" width="15.33203125" style="426" customWidth="1"/>
    <col min="12036" max="12036" width="15.5" style="426" customWidth="1"/>
    <col min="12037" max="12285" width="10.6640625" style="426"/>
    <col min="12286" max="12286" width="7" style="426" customWidth="1"/>
    <col min="12287" max="12287" width="34.5" style="426" customWidth="1"/>
    <col min="12288" max="12288" width="11" style="426" customWidth="1"/>
    <col min="12289" max="12289" width="16.83203125" style="426" customWidth="1"/>
    <col min="12290" max="12290" width="17.1640625" style="426" customWidth="1"/>
    <col min="12291" max="12291" width="15.33203125" style="426" customWidth="1"/>
    <col min="12292" max="12292" width="15.5" style="426" customWidth="1"/>
    <col min="12293" max="12541" width="10.6640625" style="426"/>
    <col min="12542" max="12542" width="7" style="426" customWidth="1"/>
    <col min="12543" max="12543" width="34.5" style="426" customWidth="1"/>
    <col min="12544" max="12544" width="11" style="426" customWidth="1"/>
    <col min="12545" max="12545" width="16.83203125" style="426" customWidth="1"/>
    <col min="12546" max="12546" width="17.1640625" style="426" customWidth="1"/>
    <col min="12547" max="12547" width="15.33203125" style="426" customWidth="1"/>
    <col min="12548" max="12548" width="15.5" style="426" customWidth="1"/>
    <col min="12549" max="12797" width="10.6640625" style="426"/>
    <col min="12798" max="12798" width="7" style="426" customWidth="1"/>
    <col min="12799" max="12799" width="34.5" style="426" customWidth="1"/>
    <col min="12800" max="12800" width="11" style="426" customWidth="1"/>
    <col min="12801" max="12801" width="16.83203125" style="426" customWidth="1"/>
    <col min="12802" max="12802" width="17.1640625" style="426" customWidth="1"/>
    <col min="12803" max="12803" width="15.33203125" style="426" customWidth="1"/>
    <col min="12804" max="12804" width="15.5" style="426" customWidth="1"/>
    <col min="12805" max="13053" width="10.6640625" style="426"/>
    <col min="13054" max="13054" width="7" style="426" customWidth="1"/>
    <col min="13055" max="13055" width="34.5" style="426" customWidth="1"/>
    <col min="13056" max="13056" width="11" style="426" customWidth="1"/>
    <col min="13057" max="13057" width="16.83203125" style="426" customWidth="1"/>
    <col min="13058" max="13058" width="17.1640625" style="426" customWidth="1"/>
    <col min="13059" max="13059" width="15.33203125" style="426" customWidth="1"/>
    <col min="13060" max="13060" width="15.5" style="426" customWidth="1"/>
    <col min="13061" max="13309" width="10.6640625" style="426"/>
    <col min="13310" max="13310" width="7" style="426" customWidth="1"/>
    <col min="13311" max="13311" width="34.5" style="426" customWidth="1"/>
    <col min="13312" max="13312" width="11" style="426" customWidth="1"/>
    <col min="13313" max="13313" width="16.83203125" style="426" customWidth="1"/>
    <col min="13314" max="13314" width="17.1640625" style="426" customWidth="1"/>
    <col min="13315" max="13315" width="15.33203125" style="426" customWidth="1"/>
    <col min="13316" max="13316" width="15.5" style="426" customWidth="1"/>
    <col min="13317" max="13565" width="10.6640625" style="426"/>
    <col min="13566" max="13566" width="7" style="426" customWidth="1"/>
    <col min="13567" max="13567" width="34.5" style="426" customWidth="1"/>
    <col min="13568" max="13568" width="11" style="426" customWidth="1"/>
    <col min="13569" max="13569" width="16.83203125" style="426" customWidth="1"/>
    <col min="13570" max="13570" width="17.1640625" style="426" customWidth="1"/>
    <col min="13571" max="13571" width="15.33203125" style="426" customWidth="1"/>
    <col min="13572" max="13572" width="15.5" style="426" customWidth="1"/>
    <col min="13573" max="13821" width="10.6640625" style="426"/>
    <col min="13822" max="13822" width="7" style="426" customWidth="1"/>
    <col min="13823" max="13823" width="34.5" style="426" customWidth="1"/>
    <col min="13824" max="13824" width="11" style="426" customWidth="1"/>
    <col min="13825" max="13825" width="16.83203125" style="426" customWidth="1"/>
    <col min="13826" max="13826" width="17.1640625" style="426" customWidth="1"/>
    <col min="13827" max="13827" width="15.33203125" style="426" customWidth="1"/>
    <col min="13828" max="13828" width="15.5" style="426" customWidth="1"/>
    <col min="13829" max="14077" width="10.6640625" style="426"/>
    <col min="14078" max="14078" width="7" style="426" customWidth="1"/>
    <col min="14079" max="14079" width="34.5" style="426" customWidth="1"/>
    <col min="14080" max="14080" width="11" style="426" customWidth="1"/>
    <col min="14081" max="14081" width="16.83203125" style="426" customWidth="1"/>
    <col min="14082" max="14082" width="17.1640625" style="426" customWidth="1"/>
    <col min="14083" max="14083" width="15.33203125" style="426" customWidth="1"/>
    <col min="14084" max="14084" width="15.5" style="426" customWidth="1"/>
    <col min="14085" max="14333" width="10.6640625" style="426"/>
    <col min="14334" max="14334" width="7" style="426" customWidth="1"/>
    <col min="14335" max="14335" width="34.5" style="426" customWidth="1"/>
    <col min="14336" max="14336" width="11" style="426" customWidth="1"/>
    <col min="14337" max="14337" width="16.83203125" style="426" customWidth="1"/>
    <col min="14338" max="14338" width="17.1640625" style="426" customWidth="1"/>
    <col min="14339" max="14339" width="15.33203125" style="426" customWidth="1"/>
    <col min="14340" max="14340" width="15.5" style="426" customWidth="1"/>
    <col min="14341" max="14589" width="10.6640625" style="426"/>
    <col min="14590" max="14590" width="7" style="426" customWidth="1"/>
    <col min="14591" max="14591" width="34.5" style="426" customWidth="1"/>
    <col min="14592" max="14592" width="11" style="426" customWidth="1"/>
    <col min="14593" max="14593" width="16.83203125" style="426" customWidth="1"/>
    <col min="14594" max="14594" width="17.1640625" style="426" customWidth="1"/>
    <col min="14595" max="14595" width="15.33203125" style="426" customWidth="1"/>
    <col min="14596" max="14596" width="15.5" style="426" customWidth="1"/>
    <col min="14597" max="14845" width="10.6640625" style="426"/>
    <col min="14846" max="14846" width="7" style="426" customWidth="1"/>
    <col min="14847" max="14847" width="34.5" style="426" customWidth="1"/>
    <col min="14848" max="14848" width="11" style="426" customWidth="1"/>
    <col min="14849" max="14849" width="16.83203125" style="426" customWidth="1"/>
    <col min="14850" max="14850" width="17.1640625" style="426" customWidth="1"/>
    <col min="14851" max="14851" width="15.33203125" style="426" customWidth="1"/>
    <col min="14852" max="14852" width="15.5" style="426" customWidth="1"/>
    <col min="14853" max="15101" width="10.6640625" style="426"/>
    <col min="15102" max="15102" width="7" style="426" customWidth="1"/>
    <col min="15103" max="15103" width="34.5" style="426" customWidth="1"/>
    <col min="15104" max="15104" width="11" style="426" customWidth="1"/>
    <col min="15105" max="15105" width="16.83203125" style="426" customWidth="1"/>
    <col min="15106" max="15106" width="17.1640625" style="426" customWidth="1"/>
    <col min="15107" max="15107" width="15.33203125" style="426" customWidth="1"/>
    <col min="15108" max="15108" width="15.5" style="426" customWidth="1"/>
    <col min="15109" max="15357" width="10.6640625" style="426"/>
    <col min="15358" max="15358" width="7" style="426" customWidth="1"/>
    <col min="15359" max="15359" width="34.5" style="426" customWidth="1"/>
    <col min="15360" max="15360" width="11" style="426" customWidth="1"/>
    <col min="15361" max="15361" width="16.83203125" style="426" customWidth="1"/>
    <col min="15362" max="15362" width="17.1640625" style="426" customWidth="1"/>
    <col min="15363" max="15363" width="15.33203125" style="426" customWidth="1"/>
    <col min="15364" max="15364" width="15.5" style="426" customWidth="1"/>
    <col min="15365" max="15613" width="10.6640625" style="426"/>
    <col min="15614" max="15614" width="7" style="426" customWidth="1"/>
    <col min="15615" max="15615" width="34.5" style="426" customWidth="1"/>
    <col min="15616" max="15616" width="11" style="426" customWidth="1"/>
    <col min="15617" max="15617" width="16.83203125" style="426" customWidth="1"/>
    <col min="15618" max="15618" width="17.1640625" style="426" customWidth="1"/>
    <col min="15619" max="15619" width="15.33203125" style="426" customWidth="1"/>
    <col min="15620" max="15620" width="15.5" style="426" customWidth="1"/>
    <col min="15621" max="15869" width="10.6640625" style="426"/>
    <col min="15870" max="15870" width="7" style="426" customWidth="1"/>
    <col min="15871" max="15871" width="34.5" style="426" customWidth="1"/>
    <col min="15872" max="15872" width="11" style="426" customWidth="1"/>
    <col min="15873" max="15873" width="16.83203125" style="426" customWidth="1"/>
    <col min="15874" max="15874" width="17.1640625" style="426" customWidth="1"/>
    <col min="15875" max="15875" width="15.33203125" style="426" customWidth="1"/>
    <col min="15876" max="15876" width="15.5" style="426" customWidth="1"/>
    <col min="15877" max="16125" width="10.6640625" style="426"/>
    <col min="16126" max="16126" width="7" style="426" customWidth="1"/>
    <col min="16127" max="16127" width="34.5" style="426" customWidth="1"/>
    <col min="16128" max="16128" width="11" style="426" customWidth="1"/>
    <col min="16129" max="16129" width="16.83203125" style="426" customWidth="1"/>
    <col min="16130" max="16130" width="17.1640625" style="426" customWidth="1"/>
    <col min="16131" max="16131" width="15.33203125" style="426" customWidth="1"/>
    <col min="16132" max="16132" width="15.5" style="426" customWidth="1"/>
    <col min="16133" max="16384" width="10.6640625" style="426"/>
  </cols>
  <sheetData>
    <row r="1" spans="1:4" ht="40.5" customHeight="1" x14ac:dyDescent="0.2">
      <c r="A1" s="1189" t="s">
        <v>745</v>
      </c>
      <c r="B1" s="1190"/>
      <c r="C1" s="1190"/>
      <c r="D1" s="1190"/>
    </row>
    <row r="2" spans="1:4" x14ac:dyDescent="0.2">
      <c r="A2" s="427"/>
      <c r="B2" s="427"/>
      <c r="C2" s="1011"/>
      <c r="D2" s="442" t="s">
        <v>1</v>
      </c>
    </row>
    <row r="3" spans="1:4" s="428" customFormat="1" ht="33.75" customHeight="1" x14ac:dyDescent="0.2">
      <c r="A3" s="431" t="s">
        <v>483</v>
      </c>
      <c r="B3" s="432" t="s">
        <v>545</v>
      </c>
      <c r="C3" s="1016" t="s">
        <v>487</v>
      </c>
      <c r="D3" s="433" t="s">
        <v>722</v>
      </c>
    </row>
    <row r="4" spans="1:4" s="429" customFormat="1" ht="18.75" customHeight="1" x14ac:dyDescent="0.25">
      <c r="A4" s="434" t="s">
        <v>9</v>
      </c>
      <c r="B4" s="435" t="s">
        <v>535</v>
      </c>
      <c r="C4" s="1015"/>
      <c r="D4" s="436"/>
    </row>
    <row r="5" spans="1:4" s="429" customFormat="1" ht="18.75" customHeight="1" x14ac:dyDescent="0.25">
      <c r="A5" s="434" t="s">
        <v>12</v>
      </c>
      <c r="B5" s="435" t="s">
        <v>534</v>
      </c>
      <c r="C5" s="1017">
        <v>300000</v>
      </c>
      <c r="D5" s="436">
        <v>300000</v>
      </c>
    </row>
    <row r="6" spans="1:4" s="429" customFormat="1" ht="18.75" customHeight="1" x14ac:dyDescent="0.25">
      <c r="A6" s="434" t="s">
        <v>15</v>
      </c>
      <c r="B6" s="435" t="s">
        <v>536</v>
      </c>
      <c r="C6" s="1017">
        <v>400000</v>
      </c>
      <c r="D6" s="436"/>
    </row>
    <row r="7" spans="1:4" s="429" customFormat="1" ht="18.75" customHeight="1" x14ac:dyDescent="0.25">
      <c r="A7" s="434" t="s">
        <v>18</v>
      </c>
      <c r="B7" s="435" t="s">
        <v>537</v>
      </c>
      <c r="C7" s="1017">
        <v>200000</v>
      </c>
      <c r="D7" s="436">
        <v>200000</v>
      </c>
    </row>
    <row r="8" spans="1:4" s="429" customFormat="1" ht="18.75" customHeight="1" x14ac:dyDescent="0.25">
      <c r="A8" s="434" t="s">
        <v>21</v>
      </c>
      <c r="B8" s="437" t="s">
        <v>660</v>
      </c>
      <c r="C8" s="1017">
        <v>100000</v>
      </c>
      <c r="D8" s="438">
        <v>125000</v>
      </c>
    </row>
    <row r="9" spans="1:4" s="429" customFormat="1" ht="18.75" customHeight="1" x14ac:dyDescent="0.25">
      <c r="A9" s="434" t="s">
        <v>24</v>
      </c>
      <c r="B9" s="437" t="s">
        <v>533</v>
      </c>
      <c r="C9" s="1018">
        <v>1000000</v>
      </c>
      <c r="D9" s="438">
        <v>1400000</v>
      </c>
    </row>
    <row r="10" spans="1:4" s="429" customFormat="1" ht="18.75" customHeight="1" x14ac:dyDescent="0.25">
      <c r="A10" s="434" t="s">
        <v>27</v>
      </c>
      <c r="B10" s="437"/>
      <c r="C10" s="1015"/>
      <c r="D10" s="438"/>
    </row>
    <row r="11" spans="1:4" s="425" customFormat="1" ht="18.75" customHeight="1" x14ac:dyDescent="0.2">
      <c r="A11" s="439"/>
      <c r="B11" s="440" t="s">
        <v>467</v>
      </c>
      <c r="C11" s="1014">
        <f>SUM(C4:C10)</f>
        <v>2000000</v>
      </c>
      <c r="D11" s="441">
        <f>SUM(D4:D10)</f>
        <v>2025000</v>
      </c>
    </row>
    <row r="12" spans="1:4" s="425" customFormat="1" x14ac:dyDescent="0.2">
      <c r="A12" s="430"/>
      <c r="B12" s="430"/>
      <c r="C12" s="430"/>
      <c r="D12" s="424"/>
    </row>
  </sheetData>
  <mergeCells count="1">
    <mergeCell ref="A1:D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J11" sqref="J11"/>
    </sheetView>
  </sheetViews>
  <sheetFormatPr defaultColWidth="9.33203125" defaultRowHeight="15.75" x14ac:dyDescent="0.25"/>
  <cols>
    <col min="1" max="1" width="38" style="118" customWidth="1"/>
    <col min="2" max="2" width="17" style="118" customWidth="1"/>
    <col min="3" max="3" width="13" style="118" customWidth="1"/>
    <col min="4" max="4" width="17" style="118" customWidth="1"/>
    <col min="5" max="5" width="12.6640625" style="118" customWidth="1"/>
    <col min="6" max="6" width="17" style="118" customWidth="1"/>
    <col min="7" max="7" width="12.33203125" style="118" customWidth="1"/>
    <col min="8" max="8" width="17" style="118" customWidth="1"/>
    <col min="9" max="9" width="12.33203125" style="118" customWidth="1"/>
    <col min="10" max="10" width="16" style="118" customWidth="1"/>
    <col min="11" max="11" width="12" style="118" customWidth="1"/>
    <col min="12" max="12" width="17" style="118" customWidth="1"/>
    <col min="13" max="13" width="12.83203125" style="118" customWidth="1"/>
    <col min="14" max="14" width="13.6640625" style="118" customWidth="1"/>
    <col min="15" max="16" width="12" style="118" customWidth="1"/>
    <col min="17" max="16384" width="9.33203125" style="118"/>
  </cols>
  <sheetData>
    <row r="1" spans="1:19" ht="57.75" customHeight="1" x14ac:dyDescent="0.25">
      <c r="A1" s="1191" t="s">
        <v>608</v>
      </c>
      <c r="B1" s="1191"/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29"/>
      <c r="N1" s="129"/>
      <c r="O1" s="129"/>
      <c r="P1" s="129"/>
    </row>
    <row r="2" spans="1:19" ht="1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2"/>
      <c r="P2" s="1192"/>
      <c r="Q2" s="119"/>
    </row>
    <row r="3" spans="1:19" ht="16.5" customHeight="1" x14ac:dyDescent="0.25">
      <c r="A3" s="125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30" t="s">
        <v>1</v>
      </c>
      <c r="M3" s="122"/>
      <c r="N3" s="126"/>
      <c r="O3" s="126"/>
      <c r="P3" s="126"/>
      <c r="Q3" s="119"/>
      <c r="R3" s="119"/>
      <c r="S3" s="119"/>
    </row>
    <row r="4" spans="1:19" ht="30" customHeight="1" x14ac:dyDescent="0.25">
      <c r="A4" s="1193" t="s">
        <v>259</v>
      </c>
      <c r="B4" s="1201" t="s">
        <v>550</v>
      </c>
      <c r="C4" s="1202"/>
      <c r="D4" s="1201" t="s">
        <v>552</v>
      </c>
      <c r="E4" s="1202"/>
      <c r="F4" s="1195" t="s">
        <v>553</v>
      </c>
      <c r="G4" s="1196"/>
      <c r="H4" s="1197" t="s">
        <v>373</v>
      </c>
      <c r="I4" s="1198"/>
      <c r="J4" s="1197" t="s">
        <v>472</v>
      </c>
      <c r="K4" s="1203"/>
      <c r="L4" s="1199" t="s">
        <v>369</v>
      </c>
      <c r="M4" s="122"/>
      <c r="N4" s="123"/>
      <c r="O4" s="123"/>
      <c r="P4" s="126"/>
      <c r="Q4" s="119"/>
      <c r="R4" s="119"/>
      <c r="S4" s="119"/>
    </row>
    <row r="5" spans="1:19" ht="62.25" customHeight="1" x14ac:dyDescent="0.25">
      <c r="A5" s="1194"/>
      <c r="B5" s="127" t="s">
        <v>549</v>
      </c>
      <c r="C5" s="127" t="s">
        <v>371</v>
      </c>
      <c r="D5" s="127" t="s">
        <v>548</v>
      </c>
      <c r="E5" s="127" t="s">
        <v>371</v>
      </c>
      <c r="F5" s="128" t="s">
        <v>370</v>
      </c>
      <c r="G5" s="127" t="s">
        <v>371</v>
      </c>
      <c r="H5" s="127" t="s">
        <v>374</v>
      </c>
      <c r="I5" s="127" t="s">
        <v>371</v>
      </c>
      <c r="J5" s="466" t="s">
        <v>551</v>
      </c>
      <c r="K5" s="648" t="s">
        <v>371</v>
      </c>
      <c r="L5" s="1200"/>
      <c r="M5" s="124"/>
      <c r="N5" s="124"/>
      <c r="O5" s="124"/>
      <c r="P5" s="126"/>
      <c r="Q5" s="119"/>
      <c r="R5" s="119"/>
      <c r="S5" s="119"/>
    </row>
    <row r="6" spans="1:19" ht="32.25" customHeight="1" x14ac:dyDescent="0.25">
      <c r="A6" s="814" t="s">
        <v>599</v>
      </c>
      <c r="B6" s="499"/>
      <c r="C6" s="809">
        <f>ROUND(B6/L6*100,1)</f>
        <v>0</v>
      </c>
      <c r="D6" s="809"/>
      <c r="E6" s="809">
        <f>ROUND(D6/L6*100,1)</f>
        <v>0</v>
      </c>
      <c r="F6" s="809"/>
      <c r="G6" s="809">
        <f>ROUND((F6/L6)*100,1)</f>
        <v>0</v>
      </c>
      <c r="H6" s="811">
        <f>'10.sz.mell'!D39</f>
        <v>10063988</v>
      </c>
      <c r="I6" s="809">
        <f>ROUND((H6/L6)*100,1)</f>
        <v>91</v>
      </c>
      <c r="J6" s="812">
        <f>'10.sz.mell'!D35</f>
        <v>1000000</v>
      </c>
      <c r="K6" s="649">
        <f>ROUND((J6/L6)*100,1)</f>
        <v>9</v>
      </c>
      <c r="L6" s="644">
        <f>B6+D6+F6+H6+J6</f>
        <v>11063988</v>
      </c>
    </row>
    <row r="7" spans="1:19" ht="32.25" customHeight="1" x14ac:dyDescent="0.25">
      <c r="A7" s="815" t="s">
        <v>600</v>
      </c>
      <c r="B7" s="808">
        <f>'11.sz.mell'!D31</f>
        <v>600000</v>
      </c>
      <c r="C7" s="809">
        <f>ROUND(B7/L7*100,1)</f>
        <v>2.5</v>
      </c>
      <c r="D7" s="811">
        <f>'11.sz.mell'!D38+'11.sz.mell'!D10</f>
        <v>3151930</v>
      </c>
      <c r="E7" s="809">
        <f>ROUND(D7/L7*100,1)</f>
        <v>13</v>
      </c>
      <c r="F7" s="809">
        <f>'11.sz.mell'!D29</f>
        <v>770000</v>
      </c>
      <c r="G7" s="809">
        <f>ROUND((F7/L7)*100,1)</f>
        <v>3.2</v>
      </c>
      <c r="H7" s="811">
        <f>'11.sz.mell'!D39</f>
        <v>19230933</v>
      </c>
      <c r="I7" s="809">
        <f>ROUND((H7/L7)*100,1)</f>
        <v>79.400000000000006</v>
      </c>
      <c r="J7" s="811">
        <f>'11.sz.mell'!D35</f>
        <v>475000</v>
      </c>
      <c r="K7" s="810">
        <f>ROUND((J7/L7)*100,1)</f>
        <v>2</v>
      </c>
      <c r="L7" s="644">
        <f t="shared" ref="L7:L8" si="0">B7+D7+F7+H7+J7</f>
        <v>24227863</v>
      </c>
    </row>
    <row r="8" spans="1:19" ht="27" customHeight="1" x14ac:dyDescent="0.25">
      <c r="A8" s="816" t="s">
        <v>601</v>
      </c>
      <c r="B8" s="500"/>
      <c r="C8" s="501"/>
      <c r="D8" s="500">
        <f>'12.sz.mell'!D38</f>
        <v>53343750</v>
      </c>
      <c r="E8" s="503">
        <f>ROUND(D8/L8*100,1)</f>
        <v>80.400000000000006</v>
      </c>
      <c r="F8" s="500"/>
      <c r="G8" s="501">
        <f>ROUND((F8/L8)*100,1)</f>
        <v>0</v>
      </c>
      <c r="H8" s="500">
        <f>'12.sz.mell'!D39</f>
        <v>12909318</v>
      </c>
      <c r="I8" s="501">
        <f>ROUND((H8/L8)*100,1)</f>
        <v>19.5</v>
      </c>
      <c r="J8" s="813">
        <f>'12.sz.mell'!D35</f>
        <v>100000</v>
      </c>
      <c r="K8" s="650">
        <f>ROUND((J8/L8)*100,1)</f>
        <v>0.2</v>
      </c>
      <c r="L8" s="644">
        <f t="shared" si="0"/>
        <v>66353068</v>
      </c>
    </row>
    <row r="9" spans="1:19" ht="40.5" customHeight="1" x14ac:dyDescent="0.25">
      <c r="A9" s="121" t="s">
        <v>375</v>
      </c>
      <c r="B9" s="120">
        <f>SUM(B6:B8)</f>
        <v>600000</v>
      </c>
      <c r="C9" s="502">
        <f>ROUND(B9/L9*100,1)</f>
        <v>0.6</v>
      </c>
      <c r="D9" s="120">
        <f>SUM(D6:D8)</f>
        <v>56495680</v>
      </c>
      <c r="E9" s="502">
        <f>ROUND(D9/L9*100,1)</f>
        <v>55.6</v>
      </c>
      <c r="F9" s="497">
        <f>SUM(F6:F8)</f>
        <v>770000</v>
      </c>
      <c r="G9" s="502">
        <f>ROUND((F9/L9)*100,1)</f>
        <v>0.8</v>
      </c>
      <c r="H9" s="497">
        <f>SUM(H6:H8)</f>
        <v>42204239</v>
      </c>
      <c r="I9" s="502">
        <f>ROUND((H9/L9)*100,1)</f>
        <v>41.5</v>
      </c>
      <c r="J9" s="467">
        <f>SUM(J6:J8)</f>
        <v>1575000</v>
      </c>
      <c r="K9" s="651">
        <f>ROUND((J9/L9)*100,1)</f>
        <v>1.5</v>
      </c>
      <c r="L9" s="645">
        <f>B9+D9+F9+H9+J9</f>
        <v>101644919</v>
      </c>
    </row>
    <row r="10" spans="1:19" ht="42.75" customHeight="1" x14ac:dyDescent="0.25">
      <c r="A10" s="817" t="s">
        <v>609</v>
      </c>
      <c r="B10" s="468">
        <v>0</v>
      </c>
      <c r="C10" s="503">
        <f>ROUND(B10/L10*100,1)</f>
        <v>0</v>
      </c>
      <c r="D10" s="468">
        <f>'9.sz.mell.'!D6+'9.sz.mell.'!D8+'9.sz.mell.'!D14</f>
        <v>285573735</v>
      </c>
      <c r="E10" s="503">
        <f>ROUND(D10/L10*100,1)</f>
        <v>77.099999999999994</v>
      </c>
      <c r="F10" s="468">
        <f>'9.sz.mell.'!D45+'9.sz.mell.'!D57</f>
        <v>101628000</v>
      </c>
      <c r="G10" s="503">
        <f>ROUND((F10/L10)*100,1)</f>
        <v>27.4</v>
      </c>
      <c r="H10" s="468">
        <v>-66912407</v>
      </c>
      <c r="I10" s="503"/>
      <c r="J10" s="498">
        <f>'9.sz.mell.'!D72</f>
        <v>50000000</v>
      </c>
      <c r="K10" s="652">
        <f>ROUND((J10/L10)*100,1)</f>
        <v>13.5</v>
      </c>
      <c r="L10" s="646">
        <f t="shared" ref="L10:L11" si="1">B10+D10+F10+H10+J10</f>
        <v>370289328</v>
      </c>
    </row>
    <row r="11" spans="1:19" ht="65.25" customHeight="1" x14ac:dyDescent="0.25">
      <c r="A11" s="496" t="s">
        <v>376</v>
      </c>
      <c r="B11" s="497">
        <f>SUM(B9:B10)</f>
        <v>600000</v>
      </c>
      <c r="C11" s="502">
        <f t="shared" ref="C11" si="2">ROUND(B11/L11*100,2)</f>
        <v>0.13</v>
      </c>
      <c r="D11" s="497">
        <f>SUM(D9:D10)</f>
        <v>342069415</v>
      </c>
      <c r="E11" s="502">
        <f>ROUND(D11/L11*100,2)</f>
        <v>72.48</v>
      </c>
      <c r="F11" s="497">
        <f>SUM(F9:F10)</f>
        <v>102398000</v>
      </c>
      <c r="G11" s="502">
        <f t="shared" ref="G11" si="3">ROUND((F11/L11)*100,2)</f>
        <v>21.7</v>
      </c>
      <c r="H11" s="497">
        <f>SUM(H9:H10)</f>
        <v>-24708168</v>
      </c>
      <c r="I11" s="502">
        <f>ROUND((H11/L11)*100,2)</f>
        <v>-5.24</v>
      </c>
      <c r="J11" s="497">
        <f>SUM(J9:J10)</f>
        <v>51575000</v>
      </c>
      <c r="K11" s="651">
        <f>ROUND((J11/L11)*100,2)</f>
        <v>10.93</v>
      </c>
      <c r="L11" s="647">
        <f t="shared" si="1"/>
        <v>471934247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workbookViewId="0">
      <selection activeCell="F86" sqref="F86"/>
    </sheetView>
  </sheetViews>
  <sheetFormatPr defaultRowHeight="12.75" x14ac:dyDescent="0.2"/>
  <cols>
    <col min="1" max="1" width="34.83203125" style="132" customWidth="1"/>
    <col min="2" max="6" width="16.5" style="132" customWidth="1"/>
    <col min="7" max="7" width="13.83203125" style="132" customWidth="1"/>
    <col min="8" max="257" width="9.33203125" style="132"/>
    <col min="258" max="258" width="34.83203125" style="132" customWidth="1"/>
    <col min="259" max="262" width="16.5" style="132" customWidth="1"/>
    <col min="263" max="263" width="13.83203125" style="132" customWidth="1"/>
    <col min="264" max="513" width="9.33203125" style="132"/>
    <col min="514" max="514" width="34.83203125" style="132" customWidth="1"/>
    <col min="515" max="518" width="16.5" style="132" customWidth="1"/>
    <col min="519" max="519" width="13.83203125" style="132" customWidth="1"/>
    <col min="520" max="769" width="9.33203125" style="132"/>
    <col min="770" max="770" width="34.83203125" style="132" customWidth="1"/>
    <col min="771" max="774" width="16.5" style="132" customWidth="1"/>
    <col min="775" max="775" width="13.83203125" style="132" customWidth="1"/>
    <col min="776" max="1025" width="9.33203125" style="132"/>
    <col min="1026" max="1026" width="34.83203125" style="132" customWidth="1"/>
    <col min="1027" max="1030" width="16.5" style="132" customWidth="1"/>
    <col min="1031" max="1031" width="13.83203125" style="132" customWidth="1"/>
    <col min="1032" max="1281" width="9.33203125" style="132"/>
    <col min="1282" max="1282" width="34.83203125" style="132" customWidth="1"/>
    <col min="1283" max="1286" width="16.5" style="132" customWidth="1"/>
    <col min="1287" max="1287" width="13.83203125" style="132" customWidth="1"/>
    <col min="1288" max="1537" width="9.33203125" style="132"/>
    <col min="1538" max="1538" width="34.83203125" style="132" customWidth="1"/>
    <col min="1539" max="1542" width="16.5" style="132" customWidth="1"/>
    <col min="1543" max="1543" width="13.83203125" style="132" customWidth="1"/>
    <col min="1544" max="1793" width="9.33203125" style="132"/>
    <col min="1794" max="1794" width="34.83203125" style="132" customWidth="1"/>
    <col min="1795" max="1798" width="16.5" style="132" customWidth="1"/>
    <col min="1799" max="1799" width="13.83203125" style="132" customWidth="1"/>
    <col min="1800" max="2049" width="9.33203125" style="132"/>
    <col min="2050" max="2050" width="34.83203125" style="132" customWidth="1"/>
    <col min="2051" max="2054" width="16.5" style="132" customWidth="1"/>
    <col min="2055" max="2055" width="13.83203125" style="132" customWidth="1"/>
    <col min="2056" max="2305" width="9.33203125" style="132"/>
    <col min="2306" max="2306" width="34.83203125" style="132" customWidth="1"/>
    <col min="2307" max="2310" width="16.5" style="132" customWidth="1"/>
    <col min="2311" max="2311" width="13.83203125" style="132" customWidth="1"/>
    <col min="2312" max="2561" width="9.33203125" style="132"/>
    <col min="2562" max="2562" width="34.83203125" style="132" customWidth="1"/>
    <col min="2563" max="2566" width="16.5" style="132" customWidth="1"/>
    <col min="2567" max="2567" width="13.83203125" style="132" customWidth="1"/>
    <col min="2568" max="2817" width="9.33203125" style="132"/>
    <col min="2818" max="2818" width="34.83203125" style="132" customWidth="1"/>
    <col min="2819" max="2822" width="16.5" style="132" customWidth="1"/>
    <col min="2823" max="2823" width="13.83203125" style="132" customWidth="1"/>
    <col min="2824" max="3073" width="9.33203125" style="132"/>
    <col min="3074" max="3074" width="34.83203125" style="132" customWidth="1"/>
    <col min="3075" max="3078" width="16.5" style="132" customWidth="1"/>
    <col min="3079" max="3079" width="13.83203125" style="132" customWidth="1"/>
    <col min="3080" max="3329" width="9.33203125" style="132"/>
    <col min="3330" max="3330" width="34.83203125" style="132" customWidth="1"/>
    <col min="3331" max="3334" width="16.5" style="132" customWidth="1"/>
    <col min="3335" max="3335" width="13.83203125" style="132" customWidth="1"/>
    <col min="3336" max="3585" width="9.33203125" style="132"/>
    <col min="3586" max="3586" width="34.83203125" style="132" customWidth="1"/>
    <col min="3587" max="3590" width="16.5" style="132" customWidth="1"/>
    <col min="3591" max="3591" width="13.83203125" style="132" customWidth="1"/>
    <col min="3592" max="3841" width="9.33203125" style="132"/>
    <col min="3842" max="3842" width="34.83203125" style="132" customWidth="1"/>
    <col min="3843" max="3846" width="16.5" style="132" customWidth="1"/>
    <col min="3847" max="3847" width="13.83203125" style="132" customWidth="1"/>
    <col min="3848" max="4097" width="9.33203125" style="132"/>
    <col min="4098" max="4098" width="34.83203125" style="132" customWidth="1"/>
    <col min="4099" max="4102" width="16.5" style="132" customWidth="1"/>
    <col min="4103" max="4103" width="13.83203125" style="132" customWidth="1"/>
    <col min="4104" max="4353" width="9.33203125" style="132"/>
    <col min="4354" max="4354" width="34.83203125" style="132" customWidth="1"/>
    <col min="4355" max="4358" width="16.5" style="132" customWidth="1"/>
    <col min="4359" max="4359" width="13.83203125" style="132" customWidth="1"/>
    <col min="4360" max="4609" width="9.33203125" style="132"/>
    <col min="4610" max="4610" width="34.83203125" style="132" customWidth="1"/>
    <col min="4611" max="4614" width="16.5" style="132" customWidth="1"/>
    <col min="4615" max="4615" width="13.83203125" style="132" customWidth="1"/>
    <col min="4616" max="4865" width="9.33203125" style="132"/>
    <col min="4866" max="4866" width="34.83203125" style="132" customWidth="1"/>
    <col min="4867" max="4870" width="16.5" style="132" customWidth="1"/>
    <col min="4871" max="4871" width="13.83203125" style="132" customWidth="1"/>
    <col min="4872" max="5121" width="9.33203125" style="132"/>
    <col min="5122" max="5122" width="34.83203125" style="132" customWidth="1"/>
    <col min="5123" max="5126" width="16.5" style="132" customWidth="1"/>
    <col min="5127" max="5127" width="13.83203125" style="132" customWidth="1"/>
    <col min="5128" max="5377" width="9.33203125" style="132"/>
    <col min="5378" max="5378" width="34.83203125" style="132" customWidth="1"/>
    <col min="5379" max="5382" width="16.5" style="132" customWidth="1"/>
    <col min="5383" max="5383" width="13.83203125" style="132" customWidth="1"/>
    <col min="5384" max="5633" width="9.33203125" style="132"/>
    <col min="5634" max="5634" width="34.83203125" style="132" customWidth="1"/>
    <col min="5635" max="5638" width="16.5" style="132" customWidth="1"/>
    <col min="5639" max="5639" width="13.83203125" style="132" customWidth="1"/>
    <col min="5640" max="5889" width="9.33203125" style="132"/>
    <col min="5890" max="5890" width="34.83203125" style="132" customWidth="1"/>
    <col min="5891" max="5894" width="16.5" style="132" customWidth="1"/>
    <col min="5895" max="5895" width="13.83203125" style="132" customWidth="1"/>
    <col min="5896" max="6145" width="9.33203125" style="132"/>
    <col min="6146" max="6146" width="34.83203125" style="132" customWidth="1"/>
    <col min="6147" max="6150" width="16.5" style="132" customWidth="1"/>
    <col min="6151" max="6151" width="13.83203125" style="132" customWidth="1"/>
    <col min="6152" max="6401" width="9.33203125" style="132"/>
    <col min="6402" max="6402" width="34.83203125" style="132" customWidth="1"/>
    <col min="6403" max="6406" width="16.5" style="132" customWidth="1"/>
    <col min="6407" max="6407" width="13.83203125" style="132" customWidth="1"/>
    <col min="6408" max="6657" width="9.33203125" style="132"/>
    <col min="6658" max="6658" width="34.83203125" style="132" customWidth="1"/>
    <col min="6659" max="6662" width="16.5" style="132" customWidth="1"/>
    <col min="6663" max="6663" width="13.83203125" style="132" customWidth="1"/>
    <col min="6664" max="6913" width="9.33203125" style="132"/>
    <col min="6914" max="6914" width="34.83203125" style="132" customWidth="1"/>
    <col min="6915" max="6918" width="16.5" style="132" customWidth="1"/>
    <col min="6919" max="6919" width="13.83203125" style="132" customWidth="1"/>
    <col min="6920" max="7169" width="9.33203125" style="132"/>
    <col min="7170" max="7170" width="34.83203125" style="132" customWidth="1"/>
    <col min="7171" max="7174" width="16.5" style="132" customWidth="1"/>
    <col min="7175" max="7175" width="13.83203125" style="132" customWidth="1"/>
    <col min="7176" max="7425" width="9.33203125" style="132"/>
    <col min="7426" max="7426" width="34.83203125" style="132" customWidth="1"/>
    <col min="7427" max="7430" width="16.5" style="132" customWidth="1"/>
    <col min="7431" max="7431" width="13.83203125" style="132" customWidth="1"/>
    <col min="7432" max="7681" width="9.33203125" style="132"/>
    <col min="7682" max="7682" width="34.83203125" style="132" customWidth="1"/>
    <col min="7683" max="7686" width="16.5" style="132" customWidth="1"/>
    <col min="7687" max="7687" width="13.83203125" style="132" customWidth="1"/>
    <col min="7688" max="7937" width="9.33203125" style="132"/>
    <col min="7938" max="7938" width="34.83203125" style="132" customWidth="1"/>
    <col min="7939" max="7942" width="16.5" style="132" customWidth="1"/>
    <col min="7943" max="7943" width="13.83203125" style="132" customWidth="1"/>
    <col min="7944" max="8193" width="9.33203125" style="132"/>
    <col min="8194" max="8194" width="34.83203125" style="132" customWidth="1"/>
    <col min="8195" max="8198" width="16.5" style="132" customWidth="1"/>
    <col min="8199" max="8199" width="13.83203125" style="132" customWidth="1"/>
    <col min="8200" max="8449" width="9.33203125" style="132"/>
    <col min="8450" max="8450" width="34.83203125" style="132" customWidth="1"/>
    <col min="8451" max="8454" width="16.5" style="132" customWidth="1"/>
    <col min="8455" max="8455" width="13.83203125" style="132" customWidth="1"/>
    <col min="8456" max="8705" width="9.33203125" style="132"/>
    <col min="8706" max="8706" width="34.83203125" style="132" customWidth="1"/>
    <col min="8707" max="8710" width="16.5" style="132" customWidth="1"/>
    <col min="8711" max="8711" width="13.83203125" style="132" customWidth="1"/>
    <col min="8712" max="8961" width="9.33203125" style="132"/>
    <col min="8962" max="8962" width="34.83203125" style="132" customWidth="1"/>
    <col min="8963" max="8966" width="16.5" style="132" customWidth="1"/>
    <col min="8967" max="8967" width="13.83203125" style="132" customWidth="1"/>
    <col min="8968" max="9217" width="9.33203125" style="132"/>
    <col min="9218" max="9218" width="34.83203125" style="132" customWidth="1"/>
    <col min="9219" max="9222" width="16.5" style="132" customWidth="1"/>
    <col min="9223" max="9223" width="13.83203125" style="132" customWidth="1"/>
    <col min="9224" max="9473" width="9.33203125" style="132"/>
    <col min="9474" max="9474" width="34.83203125" style="132" customWidth="1"/>
    <col min="9475" max="9478" width="16.5" style="132" customWidth="1"/>
    <col min="9479" max="9479" width="13.83203125" style="132" customWidth="1"/>
    <col min="9480" max="9729" width="9.33203125" style="132"/>
    <col min="9730" max="9730" width="34.83203125" style="132" customWidth="1"/>
    <col min="9731" max="9734" width="16.5" style="132" customWidth="1"/>
    <col min="9735" max="9735" width="13.83203125" style="132" customWidth="1"/>
    <col min="9736" max="9985" width="9.33203125" style="132"/>
    <col min="9986" max="9986" width="34.83203125" style="132" customWidth="1"/>
    <col min="9987" max="9990" width="16.5" style="132" customWidth="1"/>
    <col min="9991" max="9991" width="13.83203125" style="132" customWidth="1"/>
    <col min="9992" max="10241" width="9.33203125" style="132"/>
    <col min="10242" max="10242" width="34.83203125" style="132" customWidth="1"/>
    <col min="10243" max="10246" width="16.5" style="132" customWidth="1"/>
    <col min="10247" max="10247" width="13.83203125" style="132" customWidth="1"/>
    <col min="10248" max="10497" width="9.33203125" style="132"/>
    <col min="10498" max="10498" width="34.83203125" style="132" customWidth="1"/>
    <col min="10499" max="10502" width="16.5" style="132" customWidth="1"/>
    <col min="10503" max="10503" width="13.83203125" style="132" customWidth="1"/>
    <col min="10504" max="10753" width="9.33203125" style="132"/>
    <col min="10754" max="10754" width="34.83203125" style="132" customWidth="1"/>
    <col min="10755" max="10758" width="16.5" style="132" customWidth="1"/>
    <col min="10759" max="10759" width="13.83203125" style="132" customWidth="1"/>
    <col min="10760" max="11009" width="9.33203125" style="132"/>
    <col min="11010" max="11010" width="34.83203125" style="132" customWidth="1"/>
    <col min="11011" max="11014" width="16.5" style="132" customWidth="1"/>
    <col min="11015" max="11015" width="13.83203125" style="132" customWidth="1"/>
    <col min="11016" max="11265" width="9.33203125" style="132"/>
    <col min="11266" max="11266" width="34.83203125" style="132" customWidth="1"/>
    <col min="11267" max="11270" width="16.5" style="132" customWidth="1"/>
    <col min="11271" max="11271" width="13.83203125" style="132" customWidth="1"/>
    <col min="11272" max="11521" width="9.33203125" style="132"/>
    <col min="11522" max="11522" width="34.83203125" style="132" customWidth="1"/>
    <col min="11523" max="11526" width="16.5" style="132" customWidth="1"/>
    <col min="11527" max="11527" width="13.83203125" style="132" customWidth="1"/>
    <col min="11528" max="11777" width="9.33203125" style="132"/>
    <col min="11778" max="11778" width="34.83203125" style="132" customWidth="1"/>
    <col min="11779" max="11782" width="16.5" style="132" customWidth="1"/>
    <col min="11783" max="11783" width="13.83203125" style="132" customWidth="1"/>
    <col min="11784" max="12033" width="9.33203125" style="132"/>
    <col min="12034" max="12034" width="34.83203125" style="132" customWidth="1"/>
    <col min="12035" max="12038" width="16.5" style="132" customWidth="1"/>
    <col min="12039" max="12039" width="13.83203125" style="132" customWidth="1"/>
    <col min="12040" max="12289" width="9.33203125" style="132"/>
    <col min="12290" max="12290" width="34.83203125" style="132" customWidth="1"/>
    <col min="12291" max="12294" width="16.5" style="132" customWidth="1"/>
    <col min="12295" max="12295" width="13.83203125" style="132" customWidth="1"/>
    <col min="12296" max="12545" width="9.33203125" style="132"/>
    <col min="12546" max="12546" width="34.83203125" style="132" customWidth="1"/>
    <col min="12547" max="12550" width="16.5" style="132" customWidth="1"/>
    <col min="12551" max="12551" width="13.83203125" style="132" customWidth="1"/>
    <col min="12552" max="12801" width="9.33203125" style="132"/>
    <col min="12802" max="12802" width="34.83203125" style="132" customWidth="1"/>
    <col min="12803" max="12806" width="16.5" style="132" customWidth="1"/>
    <col min="12807" max="12807" width="13.83203125" style="132" customWidth="1"/>
    <col min="12808" max="13057" width="9.33203125" style="132"/>
    <col min="13058" max="13058" width="34.83203125" style="132" customWidth="1"/>
    <col min="13059" max="13062" width="16.5" style="132" customWidth="1"/>
    <col min="13063" max="13063" width="13.83203125" style="132" customWidth="1"/>
    <col min="13064" max="13313" width="9.33203125" style="132"/>
    <col min="13314" max="13314" width="34.83203125" style="132" customWidth="1"/>
    <col min="13315" max="13318" width="16.5" style="132" customWidth="1"/>
    <col min="13319" max="13319" width="13.83203125" style="132" customWidth="1"/>
    <col min="13320" max="13569" width="9.33203125" style="132"/>
    <col min="13570" max="13570" width="34.83203125" style="132" customWidth="1"/>
    <col min="13571" max="13574" width="16.5" style="132" customWidth="1"/>
    <col min="13575" max="13575" width="13.83203125" style="132" customWidth="1"/>
    <col min="13576" max="13825" width="9.33203125" style="132"/>
    <col min="13826" max="13826" width="34.83203125" style="132" customWidth="1"/>
    <col min="13827" max="13830" width="16.5" style="132" customWidth="1"/>
    <col min="13831" max="13831" width="13.83203125" style="132" customWidth="1"/>
    <col min="13832" max="14081" width="9.33203125" style="132"/>
    <col min="14082" max="14082" width="34.83203125" style="132" customWidth="1"/>
    <col min="14083" max="14086" width="16.5" style="132" customWidth="1"/>
    <col min="14087" max="14087" width="13.83203125" style="132" customWidth="1"/>
    <col min="14088" max="14337" width="9.33203125" style="132"/>
    <col min="14338" max="14338" width="34.83203125" style="132" customWidth="1"/>
    <col min="14339" max="14342" width="16.5" style="132" customWidth="1"/>
    <col min="14343" max="14343" width="13.83203125" style="132" customWidth="1"/>
    <col min="14344" max="14593" width="9.33203125" style="132"/>
    <col min="14594" max="14594" width="34.83203125" style="132" customWidth="1"/>
    <col min="14595" max="14598" width="16.5" style="132" customWidth="1"/>
    <col min="14599" max="14599" width="13.83203125" style="132" customWidth="1"/>
    <col min="14600" max="14849" width="9.33203125" style="132"/>
    <col min="14850" max="14850" width="34.83203125" style="132" customWidth="1"/>
    <col min="14851" max="14854" width="16.5" style="132" customWidth="1"/>
    <col min="14855" max="14855" width="13.83203125" style="132" customWidth="1"/>
    <col min="14856" max="15105" width="9.33203125" style="132"/>
    <col min="15106" max="15106" width="34.83203125" style="132" customWidth="1"/>
    <col min="15107" max="15110" width="16.5" style="132" customWidth="1"/>
    <col min="15111" max="15111" width="13.83203125" style="132" customWidth="1"/>
    <col min="15112" max="15361" width="9.33203125" style="132"/>
    <col min="15362" max="15362" width="34.83203125" style="132" customWidth="1"/>
    <col min="15363" max="15366" width="16.5" style="132" customWidth="1"/>
    <col min="15367" max="15367" width="13.83203125" style="132" customWidth="1"/>
    <col min="15368" max="15617" width="9.33203125" style="132"/>
    <col min="15618" max="15618" width="34.83203125" style="132" customWidth="1"/>
    <col min="15619" max="15622" width="16.5" style="132" customWidth="1"/>
    <col min="15623" max="15623" width="13.83203125" style="132" customWidth="1"/>
    <col min="15624" max="15873" width="9.33203125" style="132"/>
    <col min="15874" max="15874" width="34.83203125" style="132" customWidth="1"/>
    <col min="15875" max="15878" width="16.5" style="132" customWidth="1"/>
    <col min="15879" max="15879" width="13.83203125" style="132" customWidth="1"/>
    <col min="15880" max="16129" width="9.33203125" style="132"/>
    <col min="16130" max="16130" width="34.83203125" style="132" customWidth="1"/>
    <col min="16131" max="16134" width="16.5" style="132" customWidth="1"/>
    <col min="16135" max="16135" width="13.83203125" style="132" customWidth="1"/>
    <col min="16136" max="16384" width="9.33203125" style="132"/>
  </cols>
  <sheetData>
    <row r="1" spans="1:11" ht="39.75" customHeight="1" x14ac:dyDescent="0.2">
      <c r="A1" s="1209" t="s">
        <v>610</v>
      </c>
      <c r="B1" s="1209"/>
      <c r="C1" s="1209"/>
      <c r="D1" s="1209"/>
      <c r="E1" s="1209"/>
      <c r="F1" s="1209"/>
      <c r="G1" s="131"/>
    </row>
    <row r="2" spans="1:11" ht="16.5" customHeight="1" x14ac:dyDescent="0.25">
      <c r="A2" s="133"/>
      <c r="B2" s="1210"/>
      <c r="C2" s="1210"/>
      <c r="D2" s="134"/>
      <c r="E2" s="134"/>
      <c r="F2" s="134"/>
      <c r="G2" s="134"/>
    </row>
    <row r="3" spans="1:11" ht="15.75" customHeight="1" x14ac:dyDescent="0.25">
      <c r="A3" s="135" t="s">
        <v>377</v>
      </c>
      <c r="B3" s="795" t="s">
        <v>661</v>
      </c>
      <c r="C3" s="795"/>
      <c r="D3" s="795"/>
      <c r="E3" s="795"/>
      <c r="F3" s="795"/>
      <c r="G3" s="137"/>
      <c r="H3" s="138"/>
      <c r="I3" s="138"/>
      <c r="J3" s="138"/>
      <c r="K3" s="138"/>
    </row>
    <row r="4" spans="1:11" ht="15" customHeight="1" x14ac:dyDescent="0.2">
      <c r="A4" s="135" t="s">
        <v>378</v>
      </c>
      <c r="B4" s="1208" t="s">
        <v>662</v>
      </c>
      <c r="C4" s="1208"/>
      <c r="D4" s="1208"/>
      <c r="E4" s="1208"/>
      <c r="F4" s="1208"/>
      <c r="G4" s="139"/>
      <c r="H4" s="138"/>
      <c r="I4" s="138"/>
      <c r="J4" s="138"/>
      <c r="K4" s="138"/>
    </row>
    <row r="5" spans="1:11" ht="15.75" x14ac:dyDescent="0.2">
      <c r="A5" s="135" t="s">
        <v>523</v>
      </c>
      <c r="B5" s="1205">
        <v>102118337</v>
      </c>
      <c r="C5" s="1205"/>
      <c r="D5" s="396"/>
      <c r="E5" s="788"/>
      <c r="F5" s="136"/>
      <c r="G5" s="140"/>
      <c r="H5" s="138"/>
      <c r="I5" s="138"/>
      <c r="J5" s="138"/>
      <c r="K5" s="138"/>
    </row>
    <row r="6" spans="1:11" ht="15.75" customHeight="1" x14ac:dyDescent="0.2">
      <c r="A6" s="135" t="s">
        <v>522</v>
      </c>
      <c r="B6" s="1205"/>
      <c r="C6" s="1205"/>
      <c r="D6" s="1205"/>
      <c r="E6" s="777">
        <f>B5-E7</f>
        <v>102118337</v>
      </c>
      <c r="F6" s="136" t="s">
        <v>354</v>
      </c>
      <c r="G6" s="140"/>
      <c r="H6" s="138"/>
      <c r="I6" s="138"/>
      <c r="J6" s="138"/>
      <c r="K6" s="138"/>
    </row>
    <row r="7" spans="1:11" ht="15.75" x14ac:dyDescent="0.2">
      <c r="A7" s="135"/>
      <c r="B7" s="1205"/>
      <c r="C7" s="1205"/>
      <c r="D7" s="1205"/>
      <c r="E7" s="183"/>
      <c r="F7" s="136" t="s">
        <v>354</v>
      </c>
      <c r="G7" s="140"/>
      <c r="H7" s="138"/>
      <c r="I7" s="138"/>
      <c r="J7" s="138"/>
      <c r="K7" s="138"/>
    </row>
    <row r="8" spans="1:11" ht="15.75" x14ac:dyDescent="0.2">
      <c r="A8" s="135" t="s">
        <v>379</v>
      </c>
      <c r="B8" s="1204">
        <v>0.95</v>
      </c>
      <c r="C8" s="1204"/>
      <c r="D8" s="787"/>
      <c r="E8" s="787"/>
      <c r="F8" s="136"/>
      <c r="G8" s="141"/>
      <c r="H8" s="138"/>
      <c r="I8" s="138"/>
      <c r="J8" s="138"/>
      <c r="K8" s="138"/>
    </row>
    <row r="9" spans="1:11" ht="15.75" x14ac:dyDescent="0.2">
      <c r="A9" s="135" t="s">
        <v>380</v>
      </c>
      <c r="B9" s="1206" t="s">
        <v>490</v>
      </c>
      <c r="C9" s="1207"/>
      <c r="D9" s="789"/>
      <c r="E9" s="789"/>
      <c r="F9" s="136"/>
      <c r="G9" s="140"/>
      <c r="H9" s="138"/>
      <c r="I9" s="138"/>
      <c r="J9" s="138"/>
      <c r="K9" s="138"/>
    </row>
    <row r="10" spans="1:11" ht="15.75" x14ac:dyDescent="0.2">
      <c r="A10" s="135" t="s">
        <v>381</v>
      </c>
      <c r="B10" s="1206" t="s">
        <v>491</v>
      </c>
      <c r="C10" s="1207"/>
      <c r="D10" s="789"/>
      <c r="E10" s="789"/>
      <c r="F10" s="136"/>
      <c r="G10" s="140"/>
      <c r="H10" s="138"/>
      <c r="I10" s="138"/>
      <c r="J10" s="138"/>
      <c r="K10" s="138"/>
    </row>
    <row r="11" spans="1:11" x14ac:dyDescent="0.2">
      <c r="A11" s="142"/>
      <c r="B11" s="143"/>
      <c r="C11" s="143"/>
      <c r="D11" s="143"/>
      <c r="E11" s="143"/>
      <c r="F11" s="144" t="s">
        <v>368</v>
      </c>
      <c r="G11" s="140"/>
      <c r="H11" s="138"/>
      <c r="I11" s="138"/>
      <c r="J11" s="138"/>
      <c r="K11" s="138"/>
    </row>
    <row r="12" spans="1:11" ht="38.25" x14ac:dyDescent="0.2">
      <c r="A12" s="145" t="s">
        <v>259</v>
      </c>
      <c r="B12" s="146" t="s">
        <v>382</v>
      </c>
      <c r="C12" s="147" t="s">
        <v>383</v>
      </c>
      <c r="D12" s="147" t="s">
        <v>519</v>
      </c>
      <c r="E12" s="147" t="s">
        <v>602</v>
      </c>
      <c r="F12" s="148" t="s">
        <v>363</v>
      </c>
      <c r="G12" s="140"/>
      <c r="H12" s="138"/>
      <c r="I12" s="138"/>
      <c r="J12" s="138"/>
      <c r="K12" s="138"/>
    </row>
    <row r="13" spans="1:11" x14ac:dyDescent="0.2">
      <c r="A13" s="149" t="s">
        <v>384</v>
      </c>
      <c r="B13" s="778"/>
      <c r="C13" s="779">
        <f>SUM(C15:C20)</f>
        <v>97255559</v>
      </c>
      <c r="D13" s="779"/>
      <c r="E13" s="779"/>
      <c r="F13" s="780">
        <f>SUM(B13:C13)+F17</f>
        <v>102118337</v>
      </c>
      <c r="G13" s="140"/>
      <c r="H13" s="138"/>
      <c r="I13" s="138"/>
      <c r="J13" s="138"/>
      <c r="K13" s="138"/>
    </row>
    <row r="14" spans="1:11" x14ac:dyDescent="0.2">
      <c r="A14" s="150" t="s">
        <v>385</v>
      </c>
      <c r="B14" s="151"/>
      <c r="C14" s="151"/>
      <c r="D14" s="151"/>
      <c r="E14" s="151"/>
      <c r="F14" s="152">
        <f>SUM(B14:E14)</f>
        <v>0</v>
      </c>
      <c r="G14" s="140"/>
      <c r="H14" s="138"/>
      <c r="I14" s="138"/>
      <c r="J14" s="138"/>
      <c r="K14" s="138"/>
    </row>
    <row r="15" spans="1:11" x14ac:dyDescent="0.2">
      <c r="A15" s="153" t="s">
        <v>374</v>
      </c>
      <c r="B15" s="154"/>
      <c r="C15" s="154">
        <v>97255559</v>
      </c>
      <c r="D15" s="155"/>
      <c r="E15" s="155"/>
      <c r="F15" s="156">
        <f t="shared" ref="F15:F20" si="0">SUM(B15:E15)</f>
        <v>97255559</v>
      </c>
      <c r="G15" s="157"/>
      <c r="H15" s="138"/>
      <c r="I15" s="138"/>
      <c r="J15" s="138"/>
      <c r="K15" s="138"/>
    </row>
    <row r="16" spans="1:11" ht="15" customHeight="1" x14ac:dyDescent="0.2">
      <c r="A16" s="158" t="s">
        <v>386</v>
      </c>
      <c r="B16" s="159"/>
      <c r="C16" s="159"/>
      <c r="D16" s="160"/>
      <c r="E16" s="160"/>
      <c r="F16" s="156">
        <f t="shared" si="0"/>
        <v>0</v>
      </c>
      <c r="G16" s="139"/>
      <c r="H16" s="138"/>
      <c r="I16" s="138"/>
      <c r="J16" s="138"/>
      <c r="K16" s="138"/>
    </row>
    <row r="17" spans="1:11" ht="25.5" x14ac:dyDescent="0.2">
      <c r="A17" s="158" t="s">
        <v>520</v>
      </c>
      <c r="B17" s="159" t="s">
        <v>663</v>
      </c>
      <c r="C17" s="159">
        <v>0</v>
      </c>
      <c r="D17" s="160">
        <v>4862778</v>
      </c>
      <c r="E17" s="160"/>
      <c r="F17" s="156">
        <f t="shared" si="0"/>
        <v>4862778</v>
      </c>
      <c r="G17" s="140"/>
      <c r="H17" s="138"/>
      <c r="I17" s="138"/>
      <c r="J17" s="138"/>
      <c r="K17" s="138"/>
    </row>
    <row r="18" spans="1:11" ht="25.5" x14ac:dyDescent="0.2">
      <c r="A18" s="158" t="s">
        <v>521</v>
      </c>
      <c r="B18" s="159" t="s">
        <v>663</v>
      </c>
      <c r="C18" s="159"/>
      <c r="D18" s="160"/>
      <c r="E18" s="160"/>
      <c r="F18" s="156">
        <f t="shared" si="0"/>
        <v>0</v>
      </c>
      <c r="G18" s="140"/>
      <c r="H18" s="138"/>
      <c r="I18" s="138"/>
      <c r="J18" s="138"/>
      <c r="K18" s="138"/>
    </row>
    <row r="19" spans="1:11" x14ac:dyDescent="0.2">
      <c r="A19" s="158" t="s">
        <v>387</v>
      </c>
      <c r="B19" s="159"/>
      <c r="C19" s="159"/>
      <c r="D19" s="160"/>
      <c r="E19" s="160"/>
      <c r="F19" s="156">
        <f t="shared" si="0"/>
        <v>0</v>
      </c>
      <c r="G19" s="140"/>
      <c r="H19" s="138"/>
      <c r="I19" s="138"/>
      <c r="J19" s="138"/>
      <c r="K19" s="138"/>
    </row>
    <row r="20" spans="1:11" x14ac:dyDescent="0.2">
      <c r="A20" s="162" t="s">
        <v>388</v>
      </c>
      <c r="B20" s="163"/>
      <c r="C20" s="163"/>
      <c r="D20" s="164"/>
      <c r="E20" s="164"/>
      <c r="F20" s="156">
        <f t="shared" si="0"/>
        <v>0</v>
      </c>
      <c r="G20" s="140"/>
      <c r="H20" s="138"/>
      <c r="I20" s="138"/>
      <c r="J20" s="138"/>
      <c r="K20" s="138"/>
    </row>
    <row r="21" spans="1:11" x14ac:dyDescent="0.2">
      <c r="A21" s="563"/>
      <c r="B21" s="165"/>
      <c r="C21" s="165"/>
      <c r="D21" s="165"/>
      <c r="E21" s="165"/>
      <c r="F21" s="564"/>
      <c r="G21" s="140"/>
      <c r="H21" s="138"/>
      <c r="I21" s="138"/>
      <c r="J21" s="138"/>
      <c r="K21" s="138"/>
    </row>
    <row r="22" spans="1:11" x14ac:dyDescent="0.2">
      <c r="A22" s="166" t="s">
        <v>389</v>
      </c>
      <c r="B22" s="781"/>
      <c r="C22" s="781">
        <f>SUM(C24:C29)</f>
        <v>94955559</v>
      </c>
      <c r="D22" s="781">
        <f t="shared" ref="D22:E22" si="1">SUM(D24:D29)</f>
        <v>4862778</v>
      </c>
      <c r="E22" s="781">
        <f t="shared" si="1"/>
        <v>0</v>
      </c>
      <c r="F22" s="782">
        <f>SUM(F24:F29)</f>
        <v>99818337</v>
      </c>
      <c r="G22" s="140"/>
      <c r="H22" s="138"/>
      <c r="I22" s="138"/>
      <c r="J22" s="138"/>
      <c r="K22" s="138"/>
    </row>
    <row r="23" spans="1:11" x14ac:dyDescent="0.2">
      <c r="A23" s="150" t="s">
        <v>385</v>
      </c>
      <c r="B23" s="151"/>
      <c r="C23" s="151"/>
      <c r="D23" s="151"/>
      <c r="E23" s="151"/>
      <c r="F23" s="152">
        <f t="shared" ref="F23:F29" si="2">SUM(B23:E23)</f>
        <v>0</v>
      </c>
      <c r="G23" s="140"/>
      <c r="H23" s="138"/>
      <c r="I23" s="138"/>
      <c r="J23" s="138"/>
      <c r="K23" s="138"/>
    </row>
    <row r="24" spans="1:11" x14ac:dyDescent="0.2">
      <c r="A24" s="158" t="s">
        <v>390</v>
      </c>
      <c r="B24" s="167"/>
      <c r="C24" s="167"/>
      <c r="D24" s="167"/>
      <c r="E24" s="167"/>
      <c r="F24" s="161">
        <f t="shared" si="2"/>
        <v>0</v>
      </c>
      <c r="G24" s="140"/>
      <c r="H24" s="138"/>
      <c r="I24" s="138"/>
      <c r="J24" s="138"/>
      <c r="K24" s="138"/>
    </row>
    <row r="25" spans="1:11" ht="25.5" x14ac:dyDescent="0.2">
      <c r="A25" s="158" t="s">
        <v>198</v>
      </c>
      <c r="B25" s="167"/>
      <c r="C25" s="167"/>
      <c r="D25" s="167"/>
      <c r="E25" s="167"/>
      <c r="F25" s="161">
        <f t="shared" si="2"/>
        <v>0</v>
      </c>
      <c r="G25" s="169"/>
      <c r="H25" s="138"/>
      <c r="I25" s="138"/>
      <c r="J25" s="138"/>
      <c r="K25" s="138"/>
    </row>
    <row r="26" spans="1:11" x14ac:dyDescent="0.2">
      <c r="A26" s="158" t="s">
        <v>391</v>
      </c>
      <c r="B26" s="167"/>
      <c r="C26" s="167">
        <f>7509751-2300000</f>
        <v>5209751</v>
      </c>
      <c r="D26" s="168">
        <v>2300000</v>
      </c>
      <c r="E26" s="168"/>
      <c r="F26" s="161">
        <f t="shared" si="2"/>
        <v>7509751</v>
      </c>
      <c r="G26" s="170"/>
      <c r="H26" s="138"/>
      <c r="I26" s="138"/>
      <c r="J26" s="138"/>
      <c r="K26" s="138"/>
    </row>
    <row r="27" spans="1:11" ht="13.5" x14ac:dyDescent="0.25">
      <c r="A27" s="158" t="s">
        <v>392</v>
      </c>
      <c r="B27" s="167"/>
      <c r="C27" s="167">
        <f>94608586-D17</f>
        <v>89745808</v>
      </c>
      <c r="D27" s="168">
        <f>D17-D26</f>
        <v>2562778</v>
      </c>
      <c r="E27" s="168"/>
      <c r="F27" s="161">
        <f t="shared" si="2"/>
        <v>92308586</v>
      </c>
      <c r="G27" s="137"/>
      <c r="H27" s="138"/>
      <c r="I27" s="138"/>
      <c r="J27" s="138"/>
      <c r="K27" s="138"/>
    </row>
    <row r="28" spans="1:11" x14ac:dyDescent="0.2">
      <c r="A28" s="158" t="s">
        <v>393</v>
      </c>
      <c r="B28" s="167"/>
      <c r="C28" s="167"/>
      <c r="D28" s="168"/>
      <c r="E28" s="168"/>
      <c r="F28" s="161">
        <f t="shared" si="2"/>
        <v>0</v>
      </c>
      <c r="G28" s="139"/>
      <c r="H28" s="138"/>
      <c r="I28" s="138"/>
      <c r="J28" s="138"/>
      <c r="K28" s="138"/>
    </row>
    <row r="29" spans="1:11" x14ac:dyDescent="0.2">
      <c r="A29" s="162" t="s">
        <v>227</v>
      </c>
      <c r="B29" s="171"/>
      <c r="C29" s="171"/>
      <c r="D29" s="172"/>
      <c r="E29" s="172"/>
      <c r="F29" s="161">
        <f t="shared" si="2"/>
        <v>0</v>
      </c>
      <c r="G29" s="140"/>
      <c r="H29" s="138"/>
      <c r="I29" s="138"/>
      <c r="J29" s="138"/>
      <c r="K29" s="138"/>
    </row>
    <row r="30" spans="1:11" ht="27" x14ac:dyDescent="0.2">
      <c r="A30" s="397" t="s">
        <v>394</v>
      </c>
      <c r="B30" s="173">
        <f>SUM(B15:B17)</f>
        <v>0</v>
      </c>
      <c r="C30" s="173">
        <f>SUM(C15:C17)</f>
        <v>97255559</v>
      </c>
      <c r="D30" s="173">
        <f t="shared" ref="D30:E30" si="3">SUM(D15:D17)</f>
        <v>4862778</v>
      </c>
      <c r="E30" s="173">
        <f t="shared" si="3"/>
        <v>0</v>
      </c>
      <c r="F30" s="565">
        <f>SUM(F15:F17)</f>
        <v>102118337</v>
      </c>
      <c r="G30" s="141"/>
      <c r="H30" s="138"/>
      <c r="I30" s="138"/>
      <c r="J30" s="138"/>
      <c r="K30" s="138"/>
    </row>
    <row r="31" spans="1:11" ht="27" x14ac:dyDescent="0.2">
      <c r="A31" s="397" t="s">
        <v>395</v>
      </c>
      <c r="B31" s="173">
        <f>SUM(B18)</f>
        <v>0</v>
      </c>
      <c r="C31" s="173">
        <f>SUM(C18)</f>
        <v>0</v>
      </c>
      <c r="D31" s="174"/>
      <c r="E31" s="174"/>
      <c r="F31" s="175">
        <f>SUM(B31:C31)</f>
        <v>0</v>
      </c>
      <c r="G31" s="140"/>
      <c r="H31" s="138"/>
      <c r="I31" s="138"/>
      <c r="J31" s="138"/>
      <c r="K31" s="138"/>
    </row>
    <row r="32" spans="1:11" ht="15" x14ac:dyDescent="0.2">
      <c r="A32" s="176"/>
      <c r="B32" s="177"/>
      <c r="C32" s="177"/>
      <c r="D32" s="177"/>
      <c r="E32" s="177"/>
      <c r="F32" s="178"/>
      <c r="G32" s="140"/>
      <c r="H32" s="138"/>
      <c r="I32" s="138"/>
      <c r="J32" s="138"/>
      <c r="K32" s="138"/>
    </row>
    <row r="33" spans="1:11" x14ac:dyDescent="0.2">
      <c r="A33" s="135"/>
      <c r="B33" s="1205"/>
      <c r="C33" s="1205"/>
      <c r="D33" s="1205"/>
      <c r="E33" s="1205"/>
      <c r="F33" s="1205"/>
      <c r="G33" s="140"/>
      <c r="H33" s="138"/>
      <c r="I33" s="138"/>
      <c r="J33" s="138"/>
      <c r="K33" s="138"/>
    </row>
    <row r="34" spans="1:11" x14ac:dyDescent="0.2">
      <c r="A34" s="135" t="s">
        <v>377</v>
      </c>
      <c r="B34" s="795" t="s">
        <v>664</v>
      </c>
      <c r="C34" s="795"/>
      <c r="D34" s="795"/>
      <c r="E34" s="795"/>
      <c r="F34" s="795"/>
      <c r="G34" s="140"/>
      <c r="H34" s="138"/>
      <c r="I34" s="138"/>
      <c r="J34" s="138"/>
      <c r="K34" s="138"/>
    </row>
    <row r="35" spans="1:11" x14ac:dyDescent="0.2">
      <c r="A35" s="135" t="s">
        <v>378</v>
      </c>
      <c r="B35" s="1208" t="s">
        <v>665</v>
      </c>
      <c r="C35" s="1208"/>
      <c r="D35" s="1208"/>
      <c r="E35" s="1208"/>
      <c r="F35" s="1208"/>
      <c r="G35" s="140"/>
      <c r="H35" s="138"/>
      <c r="I35" s="138"/>
      <c r="J35" s="138"/>
      <c r="K35" s="138"/>
    </row>
    <row r="36" spans="1:11" ht="15.75" x14ac:dyDescent="0.2">
      <c r="A36" s="135" t="s">
        <v>523</v>
      </c>
      <c r="B36" s="1205">
        <v>15322486</v>
      </c>
      <c r="C36" s="1205"/>
      <c r="D36" s="396"/>
      <c r="E36" s="788"/>
      <c r="F36" s="136"/>
      <c r="G36" s="140"/>
      <c r="H36" s="138"/>
      <c r="I36" s="138"/>
      <c r="J36" s="138"/>
      <c r="K36" s="138"/>
    </row>
    <row r="37" spans="1:11" ht="15.75" x14ac:dyDescent="0.2">
      <c r="A37" s="135" t="s">
        <v>522</v>
      </c>
      <c r="B37" s="1205"/>
      <c r="C37" s="1205"/>
      <c r="D37" s="1205"/>
      <c r="E37" s="777">
        <f>B36-E38</f>
        <v>15322486</v>
      </c>
      <c r="F37" s="136" t="s">
        <v>354</v>
      </c>
      <c r="G37" s="157"/>
      <c r="H37" s="138"/>
      <c r="I37" s="138"/>
      <c r="J37" s="138"/>
      <c r="K37" s="138"/>
    </row>
    <row r="38" spans="1:11" ht="15.75" x14ac:dyDescent="0.2">
      <c r="A38" s="135"/>
      <c r="B38" s="1205"/>
      <c r="C38" s="1205"/>
      <c r="D38" s="1205"/>
      <c r="E38" s="183"/>
      <c r="F38" s="136" t="s">
        <v>354</v>
      </c>
      <c r="G38" s="139"/>
      <c r="H38" s="138"/>
      <c r="I38" s="138"/>
      <c r="J38" s="138"/>
      <c r="K38" s="138"/>
    </row>
    <row r="39" spans="1:11" ht="15.75" x14ac:dyDescent="0.2">
      <c r="A39" s="135" t="s">
        <v>379</v>
      </c>
      <c r="B39" s="1204">
        <v>1</v>
      </c>
      <c r="C39" s="1204"/>
      <c r="D39" s="787"/>
      <c r="E39" s="787"/>
      <c r="F39" s="136"/>
      <c r="G39" s="140"/>
      <c r="H39" s="138"/>
      <c r="I39" s="138"/>
      <c r="J39" s="138"/>
      <c r="K39" s="138"/>
    </row>
    <row r="40" spans="1:11" ht="15.75" x14ac:dyDescent="0.2">
      <c r="A40" s="135" t="s">
        <v>380</v>
      </c>
      <c r="B40" s="1206" t="s">
        <v>489</v>
      </c>
      <c r="C40" s="1207"/>
      <c r="D40" s="789"/>
      <c r="E40" s="789"/>
      <c r="F40" s="136"/>
      <c r="G40" s="140"/>
      <c r="H40" s="138"/>
      <c r="I40" s="138"/>
      <c r="J40" s="138"/>
      <c r="K40" s="138"/>
    </row>
    <row r="41" spans="1:11" ht="15.75" x14ac:dyDescent="0.2">
      <c r="A41" s="135" t="s">
        <v>381</v>
      </c>
      <c r="B41" s="1206" t="s">
        <v>490</v>
      </c>
      <c r="C41" s="1207"/>
      <c r="D41" s="789"/>
      <c r="E41" s="789"/>
      <c r="F41" s="136"/>
      <c r="G41" s="140"/>
      <c r="H41" s="138"/>
      <c r="I41" s="138"/>
      <c r="J41" s="138"/>
      <c r="K41" s="138"/>
    </row>
    <row r="42" spans="1:11" x14ac:dyDescent="0.2">
      <c r="A42" s="142"/>
      <c r="B42" s="143"/>
      <c r="C42" s="143"/>
      <c r="D42" s="143"/>
      <c r="E42" s="143"/>
      <c r="F42" s="144" t="s">
        <v>368</v>
      </c>
      <c r="G42" s="140"/>
      <c r="H42" s="138"/>
      <c r="I42" s="138"/>
      <c r="J42" s="138"/>
      <c r="K42" s="138"/>
    </row>
    <row r="43" spans="1:11" ht="38.25" x14ac:dyDescent="0.2">
      <c r="A43" s="145" t="s">
        <v>259</v>
      </c>
      <c r="B43" s="146" t="s">
        <v>382</v>
      </c>
      <c r="C43" s="147" t="s">
        <v>383</v>
      </c>
      <c r="D43" s="147" t="s">
        <v>519</v>
      </c>
      <c r="E43" s="147" t="s">
        <v>602</v>
      </c>
      <c r="F43" s="148" t="s">
        <v>363</v>
      </c>
      <c r="G43" s="140"/>
      <c r="H43" s="138"/>
      <c r="I43" s="138"/>
      <c r="J43" s="138"/>
      <c r="K43" s="138"/>
    </row>
    <row r="44" spans="1:11" x14ac:dyDescent="0.2">
      <c r="A44" s="149" t="s">
        <v>384</v>
      </c>
      <c r="B44" s="778"/>
      <c r="C44" s="779">
        <f>SUM(C46:C51)</f>
        <v>15322486</v>
      </c>
      <c r="D44" s="779"/>
      <c r="E44" s="779"/>
      <c r="F44" s="780">
        <f>SUM(B44:C44)</f>
        <v>15322486</v>
      </c>
      <c r="G44" s="140"/>
      <c r="H44" s="138"/>
      <c r="I44" s="138"/>
      <c r="J44" s="138"/>
      <c r="K44" s="138"/>
    </row>
    <row r="45" spans="1:11" x14ac:dyDescent="0.2">
      <c r="A45" s="150" t="s">
        <v>385</v>
      </c>
      <c r="B45" s="151"/>
      <c r="C45" s="151"/>
      <c r="D45" s="151"/>
      <c r="E45" s="151"/>
      <c r="F45" s="152">
        <f>SUM(B45:E45)</f>
        <v>0</v>
      </c>
      <c r="G45" s="140"/>
      <c r="H45" s="138"/>
      <c r="I45" s="138"/>
      <c r="J45" s="138"/>
      <c r="K45" s="138"/>
    </row>
    <row r="46" spans="1:11" x14ac:dyDescent="0.2">
      <c r="A46" s="153" t="s">
        <v>374</v>
      </c>
      <c r="B46" s="154"/>
      <c r="C46" s="154">
        <v>508000</v>
      </c>
      <c r="D46" s="155"/>
      <c r="E46" s="155"/>
      <c r="F46" s="156">
        <f t="shared" ref="F46:F51" si="4">SUM(B46:E46)</f>
        <v>508000</v>
      </c>
      <c r="G46" s="140"/>
      <c r="H46" s="138"/>
      <c r="I46" s="138"/>
      <c r="J46" s="138"/>
      <c r="K46" s="138"/>
    </row>
    <row r="47" spans="1:11" x14ac:dyDescent="0.2">
      <c r="A47" s="158" t="s">
        <v>386</v>
      </c>
      <c r="B47" s="159"/>
      <c r="C47" s="159">
        <v>14814486</v>
      </c>
      <c r="D47" s="160"/>
      <c r="E47" s="160"/>
      <c r="F47" s="156">
        <f t="shared" si="4"/>
        <v>14814486</v>
      </c>
      <c r="G47" s="169"/>
      <c r="H47" s="138"/>
      <c r="I47" s="138"/>
      <c r="J47" s="138"/>
      <c r="K47" s="138"/>
    </row>
    <row r="48" spans="1:11" ht="25.5" x14ac:dyDescent="0.2">
      <c r="A48" s="158" t="s">
        <v>520</v>
      </c>
      <c r="B48" s="159" t="s">
        <v>663</v>
      </c>
      <c r="C48" s="159"/>
      <c r="D48" s="160"/>
      <c r="E48" s="160"/>
      <c r="F48" s="156">
        <f t="shared" si="4"/>
        <v>0</v>
      </c>
      <c r="G48" s="179"/>
      <c r="H48" s="138"/>
      <c r="I48" s="138"/>
      <c r="J48" s="138"/>
      <c r="K48" s="138"/>
    </row>
    <row r="49" spans="1:11" ht="25.5" x14ac:dyDescent="0.2">
      <c r="A49" s="158" t="s">
        <v>521</v>
      </c>
      <c r="B49" s="159" t="s">
        <v>663</v>
      </c>
      <c r="C49" s="159"/>
      <c r="D49" s="160"/>
      <c r="E49" s="160"/>
      <c r="F49" s="156">
        <f t="shared" si="4"/>
        <v>0</v>
      </c>
      <c r="G49" s="169"/>
      <c r="H49" s="138"/>
      <c r="I49" s="138"/>
      <c r="J49" s="138"/>
      <c r="K49" s="138"/>
    </row>
    <row r="50" spans="1:11" x14ac:dyDescent="0.2">
      <c r="A50" s="158" t="s">
        <v>387</v>
      </c>
      <c r="B50" s="159"/>
      <c r="C50" s="159"/>
      <c r="D50" s="160"/>
      <c r="E50" s="160"/>
      <c r="F50" s="156">
        <f t="shared" si="4"/>
        <v>0</v>
      </c>
      <c r="G50" s="180"/>
      <c r="H50" s="138"/>
      <c r="I50" s="138"/>
      <c r="J50" s="181"/>
      <c r="K50" s="138"/>
    </row>
    <row r="51" spans="1:11" x14ac:dyDescent="0.2">
      <c r="A51" s="162" t="s">
        <v>388</v>
      </c>
      <c r="B51" s="163"/>
      <c r="C51" s="163"/>
      <c r="D51" s="164"/>
      <c r="E51" s="164"/>
      <c r="F51" s="156">
        <f t="shared" si="4"/>
        <v>0</v>
      </c>
      <c r="G51" s="182"/>
      <c r="H51" s="138"/>
      <c r="I51" s="138"/>
      <c r="J51" s="138"/>
      <c r="K51" s="138"/>
    </row>
    <row r="52" spans="1:11" x14ac:dyDescent="0.2">
      <c r="A52" s="563"/>
      <c r="B52" s="165"/>
      <c r="C52" s="165"/>
      <c r="D52" s="165"/>
      <c r="E52" s="165"/>
      <c r="F52" s="564"/>
      <c r="G52" s="182"/>
      <c r="H52" s="138"/>
      <c r="I52" s="138"/>
      <c r="J52" s="138"/>
      <c r="K52" s="138"/>
    </row>
    <row r="53" spans="1:11" x14ac:dyDescent="0.2">
      <c r="A53" s="166" t="s">
        <v>389</v>
      </c>
      <c r="B53" s="781"/>
      <c r="C53" s="781">
        <f>SUM(C55:C60)</f>
        <v>15322486</v>
      </c>
      <c r="D53" s="781">
        <f t="shared" ref="D53:E53" si="5">SUM(D55:D60)</f>
        <v>0</v>
      </c>
      <c r="E53" s="781">
        <f t="shared" si="5"/>
        <v>0</v>
      </c>
      <c r="F53" s="782">
        <f>SUM(F55:F60)</f>
        <v>15322486</v>
      </c>
      <c r="G53" s="184"/>
      <c r="H53" s="138"/>
      <c r="I53" s="138"/>
      <c r="J53" s="138"/>
      <c r="K53" s="138"/>
    </row>
    <row r="54" spans="1:11" x14ac:dyDescent="0.2">
      <c r="A54" s="150" t="s">
        <v>385</v>
      </c>
      <c r="B54" s="151"/>
      <c r="C54" s="151"/>
      <c r="D54" s="151"/>
      <c r="E54" s="151"/>
      <c r="F54" s="152">
        <f t="shared" ref="F54:F60" si="6">SUM(B54:E54)</f>
        <v>0</v>
      </c>
      <c r="G54" s="138"/>
      <c r="H54" s="138"/>
      <c r="I54" s="138"/>
      <c r="J54" s="138"/>
      <c r="K54" s="138"/>
    </row>
    <row r="55" spans="1:11" x14ac:dyDescent="0.2">
      <c r="A55" s="158" t="s">
        <v>390</v>
      </c>
      <c r="B55" s="167"/>
      <c r="C55" s="167"/>
      <c r="D55" s="167"/>
      <c r="E55" s="167"/>
      <c r="F55" s="161">
        <f t="shared" si="6"/>
        <v>0</v>
      </c>
    </row>
    <row r="56" spans="1:11" ht="25.5" x14ac:dyDescent="0.2">
      <c r="A56" s="158" t="s">
        <v>198</v>
      </c>
      <c r="B56" s="167"/>
      <c r="C56" s="167"/>
      <c r="D56" s="167"/>
      <c r="E56" s="167"/>
      <c r="F56" s="161">
        <f t="shared" si="6"/>
        <v>0</v>
      </c>
    </row>
    <row r="57" spans="1:11" x14ac:dyDescent="0.2">
      <c r="A57" s="158" t="s">
        <v>391</v>
      </c>
      <c r="B57" s="167"/>
      <c r="C57" s="167">
        <v>1746250</v>
      </c>
      <c r="D57" s="168"/>
      <c r="E57" s="168"/>
      <c r="F57" s="161">
        <f t="shared" si="6"/>
        <v>1746250</v>
      </c>
    </row>
    <row r="58" spans="1:11" x14ac:dyDescent="0.2">
      <c r="A58" s="158" t="s">
        <v>392</v>
      </c>
      <c r="B58" s="167"/>
      <c r="C58" s="167">
        <v>2980842</v>
      </c>
      <c r="D58" s="168"/>
      <c r="E58" s="168"/>
      <c r="F58" s="161">
        <f t="shared" si="6"/>
        <v>2980842</v>
      </c>
    </row>
    <row r="59" spans="1:11" x14ac:dyDescent="0.2">
      <c r="A59" s="158" t="s">
        <v>393</v>
      </c>
      <c r="B59" s="167"/>
      <c r="C59" s="167">
        <f>10087394+C46</f>
        <v>10595394</v>
      </c>
      <c r="D59" s="168"/>
      <c r="E59" s="168"/>
      <c r="F59" s="161">
        <f t="shared" si="6"/>
        <v>10595394</v>
      </c>
    </row>
    <row r="60" spans="1:11" x14ac:dyDescent="0.2">
      <c r="A60" s="162" t="s">
        <v>227</v>
      </c>
      <c r="B60" s="171"/>
      <c r="C60" s="171"/>
      <c r="D60" s="172"/>
      <c r="E60" s="172"/>
      <c r="F60" s="161">
        <f t="shared" si="6"/>
        <v>0</v>
      </c>
    </row>
    <row r="61" spans="1:11" ht="27" x14ac:dyDescent="0.2">
      <c r="A61" s="397" t="s">
        <v>394</v>
      </c>
      <c r="B61" s="173">
        <f>SUM(B46:B48)</f>
        <v>0</v>
      </c>
      <c r="C61" s="173">
        <f>SUM(C46:C48)</f>
        <v>15322486</v>
      </c>
      <c r="D61" s="173">
        <f t="shared" ref="D61:E61" si="7">SUM(D46:D48)</f>
        <v>0</v>
      </c>
      <c r="E61" s="173">
        <f t="shared" si="7"/>
        <v>0</v>
      </c>
      <c r="F61" s="565">
        <f>SUM(F46:F48)</f>
        <v>15322486</v>
      </c>
    </row>
    <row r="62" spans="1:11" ht="27" x14ac:dyDescent="0.2">
      <c r="A62" s="397" t="s">
        <v>395</v>
      </c>
      <c r="B62" s="173">
        <f>SUM(B49)</f>
        <v>0</v>
      </c>
      <c r="C62" s="173">
        <f>SUM(C49)</f>
        <v>0</v>
      </c>
      <c r="D62" s="174"/>
      <c r="E62" s="174"/>
      <c r="F62" s="175">
        <f>SUM(B62:C62)</f>
        <v>0</v>
      </c>
    </row>
    <row r="63" spans="1:11" ht="15" x14ac:dyDescent="0.2">
      <c r="A63" s="176"/>
      <c r="B63" s="177"/>
      <c r="C63" s="177"/>
      <c r="D63" s="177"/>
      <c r="E63" s="177"/>
      <c r="F63" s="178"/>
    </row>
    <row r="65" spans="1:6" ht="15" x14ac:dyDescent="0.2">
      <c r="A65" s="176"/>
      <c r="B65" s="177"/>
      <c r="C65" s="177"/>
      <c r="D65" s="177"/>
      <c r="E65" s="177"/>
      <c r="F65" s="178"/>
    </row>
    <row r="67" spans="1:6" x14ac:dyDescent="0.2">
      <c r="A67" s="135" t="s">
        <v>377</v>
      </c>
      <c r="B67" s="795" t="s">
        <v>666</v>
      </c>
      <c r="C67" s="795"/>
      <c r="D67" s="795"/>
      <c r="E67" s="795"/>
      <c r="F67" s="795"/>
    </row>
    <row r="68" spans="1:6" x14ac:dyDescent="0.2">
      <c r="A68" s="135" t="s">
        <v>378</v>
      </c>
      <c r="B68" s="1208" t="s">
        <v>667</v>
      </c>
      <c r="C68" s="1208"/>
      <c r="D68" s="1208"/>
      <c r="E68" s="1208"/>
      <c r="F68" s="1208"/>
    </row>
    <row r="69" spans="1:6" ht="15.75" x14ac:dyDescent="0.2">
      <c r="A69" s="135" t="s">
        <v>523</v>
      </c>
      <c r="B69" s="1205">
        <v>6000000</v>
      </c>
      <c r="C69" s="1205"/>
      <c r="D69" s="396"/>
      <c r="E69" s="788"/>
      <c r="F69" s="136"/>
    </row>
    <row r="70" spans="1:6" ht="15.75" x14ac:dyDescent="0.2">
      <c r="A70" s="135" t="s">
        <v>522</v>
      </c>
      <c r="B70" s="1205"/>
      <c r="C70" s="1205"/>
      <c r="D70" s="1205"/>
      <c r="E70" s="777">
        <f>B69-E71</f>
        <v>6000000</v>
      </c>
      <c r="F70" s="136" t="s">
        <v>354</v>
      </c>
    </row>
    <row r="71" spans="1:6" ht="15.75" x14ac:dyDescent="0.2">
      <c r="A71" s="135"/>
      <c r="B71" s="1205"/>
      <c r="C71" s="1205"/>
      <c r="D71" s="1205"/>
      <c r="E71" s="183"/>
      <c r="F71" s="136" t="s">
        <v>354</v>
      </c>
    </row>
    <row r="72" spans="1:6" ht="15.75" x14ac:dyDescent="0.2">
      <c r="A72" s="135" t="s">
        <v>379</v>
      </c>
      <c r="B72" s="1204">
        <v>1</v>
      </c>
      <c r="C72" s="1204"/>
      <c r="D72" s="787"/>
      <c r="E72" s="787"/>
      <c r="F72" s="136"/>
    </row>
    <row r="73" spans="1:6" ht="15.75" x14ac:dyDescent="0.2">
      <c r="A73" s="135" t="s">
        <v>380</v>
      </c>
      <c r="B73" s="1206" t="s">
        <v>489</v>
      </c>
      <c r="C73" s="1207"/>
      <c r="D73" s="789"/>
      <c r="E73" s="789"/>
      <c r="F73" s="136"/>
    </row>
    <row r="74" spans="1:6" ht="15.75" x14ac:dyDescent="0.2">
      <c r="A74" s="135" t="s">
        <v>381</v>
      </c>
      <c r="B74" s="1206" t="s">
        <v>490</v>
      </c>
      <c r="C74" s="1207"/>
      <c r="D74" s="789"/>
      <c r="E74" s="789"/>
      <c r="F74" s="136"/>
    </row>
    <row r="75" spans="1:6" x14ac:dyDescent="0.2">
      <c r="A75" s="142"/>
      <c r="B75" s="143"/>
      <c r="C75" s="143"/>
      <c r="D75" s="143"/>
      <c r="E75" s="143"/>
      <c r="F75" s="144" t="s">
        <v>368</v>
      </c>
    </row>
    <row r="76" spans="1:6" ht="38.25" x14ac:dyDescent="0.2">
      <c r="A76" s="145" t="s">
        <v>259</v>
      </c>
      <c r="B76" s="146" t="s">
        <v>382</v>
      </c>
      <c r="C76" s="147" t="s">
        <v>383</v>
      </c>
      <c r="D76" s="147" t="s">
        <v>519</v>
      </c>
      <c r="E76" s="147" t="s">
        <v>602</v>
      </c>
      <c r="F76" s="148" t="s">
        <v>363</v>
      </c>
    </row>
    <row r="77" spans="1:6" x14ac:dyDescent="0.2">
      <c r="A77" s="149" t="s">
        <v>384</v>
      </c>
      <c r="B77" s="778">
        <v>6000000</v>
      </c>
      <c r="C77" s="779">
        <f>SUM(C79:C84)</f>
        <v>0</v>
      </c>
      <c r="D77" s="779"/>
      <c r="E77" s="779"/>
      <c r="F77" s="780">
        <f>SUM(B77:C77)</f>
        <v>6000000</v>
      </c>
    </row>
    <row r="78" spans="1:6" x14ac:dyDescent="0.2">
      <c r="A78" s="150" t="s">
        <v>385</v>
      </c>
      <c r="B78" s="151"/>
      <c r="C78" s="151"/>
      <c r="D78" s="151"/>
      <c r="E78" s="151"/>
      <c r="F78" s="152">
        <f>SUM(B78:E78)</f>
        <v>0</v>
      </c>
    </row>
    <row r="79" spans="1:6" x14ac:dyDescent="0.2">
      <c r="A79" s="153" t="s">
        <v>374</v>
      </c>
      <c r="B79" s="154"/>
      <c r="C79" s="154"/>
      <c r="D79" s="155"/>
      <c r="E79" s="155"/>
      <c r="F79" s="156">
        <f t="shared" ref="F79:F84" si="8">SUM(B79:E79)</f>
        <v>0</v>
      </c>
    </row>
    <row r="80" spans="1:6" x14ac:dyDescent="0.2">
      <c r="A80" s="158" t="s">
        <v>386</v>
      </c>
      <c r="B80" s="159">
        <v>6000000</v>
      </c>
      <c r="C80" s="159"/>
      <c r="D80" s="160"/>
      <c r="E80" s="160"/>
      <c r="F80" s="156">
        <f t="shared" si="8"/>
        <v>6000000</v>
      </c>
    </row>
    <row r="81" spans="1:6" ht="25.5" x14ac:dyDescent="0.2">
      <c r="A81" s="158" t="s">
        <v>520</v>
      </c>
      <c r="B81" s="159" t="s">
        <v>663</v>
      </c>
      <c r="C81" s="159"/>
      <c r="D81" s="160"/>
      <c r="E81" s="160"/>
      <c r="F81" s="156">
        <f t="shared" si="8"/>
        <v>0</v>
      </c>
    </row>
    <row r="82" spans="1:6" ht="25.5" x14ac:dyDescent="0.2">
      <c r="A82" s="158" t="s">
        <v>521</v>
      </c>
      <c r="B82" s="159" t="s">
        <v>663</v>
      </c>
      <c r="C82" s="159"/>
      <c r="D82" s="160"/>
      <c r="E82" s="160"/>
      <c r="F82" s="156">
        <f t="shared" si="8"/>
        <v>0</v>
      </c>
    </row>
    <row r="83" spans="1:6" x14ac:dyDescent="0.2">
      <c r="A83" s="158" t="s">
        <v>387</v>
      </c>
      <c r="B83" s="159"/>
      <c r="C83" s="159"/>
      <c r="D83" s="160"/>
      <c r="E83" s="160"/>
      <c r="F83" s="156">
        <f t="shared" si="8"/>
        <v>0</v>
      </c>
    </row>
    <row r="84" spans="1:6" x14ac:dyDescent="0.2">
      <c r="A84" s="162" t="s">
        <v>388</v>
      </c>
      <c r="B84" s="163"/>
      <c r="C84" s="163"/>
      <c r="D84" s="164"/>
      <c r="E84" s="164"/>
      <c r="F84" s="156">
        <f t="shared" si="8"/>
        <v>0</v>
      </c>
    </row>
    <row r="85" spans="1:6" x14ac:dyDescent="0.2">
      <c r="A85" s="563"/>
      <c r="B85" s="165"/>
      <c r="C85" s="165"/>
      <c r="D85" s="165"/>
      <c r="E85" s="165"/>
      <c r="F85" s="564"/>
    </row>
    <row r="86" spans="1:6" x14ac:dyDescent="0.2">
      <c r="A86" s="166" t="s">
        <v>389</v>
      </c>
      <c r="B86" s="781">
        <f>SUM(B88:B93)</f>
        <v>3330000</v>
      </c>
      <c r="C86" s="781">
        <f>SUM(C88:C93)</f>
        <v>2667183</v>
      </c>
      <c r="D86" s="781">
        <f t="shared" ref="D86:E86" si="9">SUM(D88:D93)</f>
        <v>0</v>
      </c>
      <c r="E86" s="781">
        <f t="shared" si="9"/>
        <v>0</v>
      </c>
      <c r="F86" s="782">
        <f>SUM(F88:F93)</f>
        <v>5997183</v>
      </c>
    </row>
    <row r="87" spans="1:6" x14ac:dyDescent="0.2">
      <c r="A87" s="150" t="s">
        <v>385</v>
      </c>
      <c r="B87" s="151"/>
      <c r="C87" s="151"/>
      <c r="D87" s="151"/>
      <c r="E87" s="151"/>
      <c r="F87" s="152">
        <f t="shared" ref="F87:F93" si="10">SUM(B87:E87)</f>
        <v>0</v>
      </c>
    </row>
    <row r="88" spans="1:6" x14ac:dyDescent="0.2">
      <c r="A88" s="158" t="s">
        <v>390</v>
      </c>
      <c r="B88" s="167"/>
      <c r="C88" s="167">
        <v>125209</v>
      </c>
      <c r="D88" s="167"/>
      <c r="E88" s="167"/>
      <c r="F88" s="161">
        <f t="shared" si="10"/>
        <v>125209</v>
      </c>
    </row>
    <row r="89" spans="1:6" ht="25.5" x14ac:dyDescent="0.2">
      <c r="A89" s="158" t="s">
        <v>198</v>
      </c>
      <c r="B89" s="167"/>
      <c r="C89" s="167">
        <v>21974</v>
      </c>
      <c r="D89" s="167"/>
      <c r="E89" s="167"/>
      <c r="F89" s="161">
        <f t="shared" si="10"/>
        <v>21974</v>
      </c>
    </row>
    <row r="90" spans="1:6" x14ac:dyDescent="0.2">
      <c r="A90" s="158" t="s">
        <v>391</v>
      </c>
      <c r="B90" s="167">
        <v>30000</v>
      </c>
      <c r="C90" s="167">
        <v>2520000</v>
      </c>
      <c r="D90" s="168"/>
      <c r="E90" s="168"/>
      <c r="F90" s="161">
        <f t="shared" si="10"/>
        <v>2550000</v>
      </c>
    </row>
    <row r="91" spans="1:6" x14ac:dyDescent="0.2">
      <c r="A91" s="158" t="s">
        <v>392</v>
      </c>
      <c r="B91" s="167">
        <v>3300000</v>
      </c>
      <c r="C91" s="167"/>
      <c r="D91" s="168"/>
      <c r="E91" s="168"/>
      <c r="F91" s="161">
        <f t="shared" si="10"/>
        <v>3300000</v>
      </c>
    </row>
    <row r="92" spans="1:6" x14ac:dyDescent="0.2">
      <c r="A92" s="158" t="s">
        <v>393</v>
      </c>
      <c r="B92" s="167"/>
      <c r="C92" s="167"/>
      <c r="D92" s="168"/>
      <c r="E92" s="168"/>
      <c r="F92" s="161">
        <f t="shared" si="10"/>
        <v>0</v>
      </c>
    </row>
    <row r="93" spans="1:6" x14ac:dyDescent="0.2">
      <c r="A93" s="162" t="s">
        <v>227</v>
      </c>
      <c r="B93" s="171"/>
      <c r="C93" s="171"/>
      <c r="D93" s="172"/>
      <c r="E93" s="172"/>
      <c r="F93" s="161">
        <f t="shared" si="10"/>
        <v>0</v>
      </c>
    </row>
    <row r="94" spans="1:6" ht="27" x14ac:dyDescent="0.2">
      <c r="A94" s="397" t="s">
        <v>394</v>
      </c>
      <c r="B94" s="173">
        <f>SUM(B79:B81)</f>
        <v>6000000</v>
      </c>
      <c r="C94" s="173">
        <f t="shared" ref="C94:F94" si="11">SUM(C79:C81)</f>
        <v>0</v>
      </c>
      <c r="D94" s="173">
        <f t="shared" si="11"/>
        <v>0</v>
      </c>
      <c r="E94" s="173">
        <f t="shared" si="11"/>
        <v>0</v>
      </c>
      <c r="F94" s="565">
        <f t="shared" si="11"/>
        <v>6000000</v>
      </c>
    </row>
    <row r="95" spans="1:6" ht="27" x14ac:dyDescent="0.2">
      <c r="A95" s="397" t="s">
        <v>395</v>
      </c>
      <c r="B95" s="173">
        <f>SUM(B82)</f>
        <v>0</v>
      </c>
      <c r="C95" s="173">
        <f>SUM(C82)</f>
        <v>0</v>
      </c>
      <c r="D95" s="174"/>
      <c r="E95" s="174"/>
      <c r="F95" s="175">
        <f>SUM(B95:C95)</f>
        <v>0</v>
      </c>
    </row>
    <row r="96" spans="1:6" s="795" customFormat="1" ht="13.5" x14ac:dyDescent="0.2">
      <c r="A96" s="818"/>
      <c r="B96" s="185"/>
      <c r="C96" s="185"/>
      <c r="D96" s="185"/>
      <c r="E96" s="185"/>
      <c r="F96" s="186"/>
    </row>
    <row r="97" spans="1:6" ht="15" x14ac:dyDescent="0.2">
      <c r="A97" s="176"/>
      <c r="B97" s="177"/>
      <c r="C97" s="177"/>
      <c r="D97" s="177"/>
      <c r="E97" s="177"/>
      <c r="F97" s="178"/>
    </row>
    <row r="98" spans="1:6" x14ac:dyDescent="0.2">
      <c r="A98" s="135" t="s">
        <v>377</v>
      </c>
      <c r="B98" s="795" t="s">
        <v>668</v>
      </c>
      <c r="C98" s="795"/>
      <c r="D98" s="795"/>
      <c r="E98" s="795"/>
      <c r="F98" s="795"/>
    </row>
    <row r="99" spans="1:6" x14ac:dyDescent="0.2">
      <c r="A99" s="135" t="s">
        <v>378</v>
      </c>
      <c r="B99" s="1208" t="s">
        <v>669</v>
      </c>
      <c r="C99" s="1208"/>
      <c r="D99" s="1208"/>
      <c r="E99" s="1208"/>
      <c r="F99" s="1208"/>
    </row>
    <row r="100" spans="1:6" ht="15.75" x14ac:dyDescent="0.2">
      <c r="A100" s="135" t="s">
        <v>523</v>
      </c>
      <c r="B100" s="1205">
        <v>43390820</v>
      </c>
      <c r="C100" s="1205"/>
      <c r="D100" s="396"/>
      <c r="E100" s="788"/>
      <c r="F100" s="136"/>
    </row>
    <row r="101" spans="1:6" ht="15.75" x14ac:dyDescent="0.2">
      <c r="A101" s="135" t="s">
        <v>522</v>
      </c>
      <c r="B101" s="1205"/>
      <c r="C101" s="1205"/>
      <c r="D101" s="1205"/>
      <c r="E101" s="777">
        <f>B100-E102</f>
        <v>43390820</v>
      </c>
      <c r="F101" s="136" t="s">
        <v>354</v>
      </c>
    </row>
    <row r="102" spans="1:6" ht="15.75" x14ac:dyDescent="0.2">
      <c r="A102" s="135"/>
      <c r="B102" s="1205"/>
      <c r="C102" s="1205"/>
      <c r="D102" s="1205"/>
      <c r="E102" s="183"/>
      <c r="F102" s="136" t="s">
        <v>354</v>
      </c>
    </row>
    <row r="103" spans="1:6" ht="15.75" x14ac:dyDescent="0.2">
      <c r="A103" s="135" t="s">
        <v>379</v>
      </c>
      <c r="B103" s="1204">
        <v>1</v>
      </c>
      <c r="C103" s="1204"/>
      <c r="D103" s="787"/>
      <c r="E103" s="787"/>
      <c r="F103" s="136"/>
    </row>
    <row r="104" spans="1:6" ht="15.75" x14ac:dyDescent="0.2">
      <c r="A104" s="135" t="s">
        <v>380</v>
      </c>
      <c r="B104" s="1206" t="s">
        <v>489</v>
      </c>
      <c r="C104" s="1207"/>
      <c r="D104" s="789"/>
      <c r="E104" s="789"/>
      <c r="F104" s="136"/>
    </row>
    <row r="105" spans="1:6" ht="15.75" x14ac:dyDescent="0.2">
      <c r="A105" s="135" t="s">
        <v>381</v>
      </c>
      <c r="B105" s="1206" t="s">
        <v>490</v>
      </c>
      <c r="C105" s="1207"/>
      <c r="D105" s="789"/>
      <c r="E105" s="789"/>
      <c r="F105" s="136"/>
    </row>
    <row r="106" spans="1:6" x14ac:dyDescent="0.2">
      <c r="A106" s="142"/>
      <c r="B106" s="143"/>
      <c r="C106" s="143"/>
      <c r="D106" s="143"/>
      <c r="E106" s="143"/>
      <c r="F106" s="144" t="s">
        <v>368</v>
      </c>
    </row>
    <row r="107" spans="1:6" ht="38.25" x14ac:dyDescent="0.2">
      <c r="A107" s="145" t="s">
        <v>259</v>
      </c>
      <c r="B107" s="146" t="s">
        <v>382</v>
      </c>
      <c r="C107" s="147" t="s">
        <v>383</v>
      </c>
      <c r="D107" s="147" t="s">
        <v>519</v>
      </c>
      <c r="E107" s="147" t="s">
        <v>602</v>
      </c>
      <c r="F107" s="148" t="s">
        <v>363</v>
      </c>
    </row>
    <row r="108" spans="1:6" x14ac:dyDescent="0.2">
      <c r="A108" s="149" t="s">
        <v>384</v>
      </c>
      <c r="B108" s="778">
        <f>SUM(B110:B115)</f>
        <v>41338500</v>
      </c>
      <c r="C108" s="779">
        <f>SUM(C110:C115)</f>
        <v>2052320</v>
      </c>
      <c r="D108" s="779"/>
      <c r="E108" s="779"/>
      <c r="F108" s="780">
        <f>SUM(B108:C108)</f>
        <v>43390820</v>
      </c>
    </row>
    <row r="109" spans="1:6" x14ac:dyDescent="0.2">
      <c r="A109" s="150" t="s">
        <v>385</v>
      </c>
      <c r="B109" s="151"/>
      <c r="C109" s="151"/>
      <c r="D109" s="151"/>
      <c r="E109" s="151"/>
      <c r="F109" s="152">
        <f>SUM(B109:E109)</f>
        <v>0</v>
      </c>
    </row>
    <row r="110" spans="1:6" x14ac:dyDescent="0.2">
      <c r="A110" s="153" t="s">
        <v>374</v>
      </c>
      <c r="B110" s="154"/>
      <c r="C110" s="154">
        <v>2052320</v>
      </c>
      <c r="D110" s="155"/>
      <c r="E110" s="155"/>
      <c r="F110" s="156">
        <f t="shared" ref="F110:F115" si="12">SUM(B110:E110)</f>
        <v>2052320</v>
      </c>
    </row>
    <row r="111" spans="1:6" x14ac:dyDescent="0.2">
      <c r="A111" s="158" t="s">
        <v>386</v>
      </c>
      <c r="B111" s="159">
        <v>41338500</v>
      </c>
      <c r="C111" s="159"/>
      <c r="D111" s="160"/>
      <c r="E111" s="160"/>
      <c r="F111" s="156">
        <f t="shared" si="12"/>
        <v>41338500</v>
      </c>
    </row>
    <row r="112" spans="1:6" ht="25.5" x14ac:dyDescent="0.2">
      <c r="A112" s="158" t="s">
        <v>520</v>
      </c>
      <c r="B112" s="159" t="s">
        <v>663</v>
      </c>
      <c r="C112" s="159"/>
      <c r="D112" s="160"/>
      <c r="E112" s="160"/>
      <c r="F112" s="156">
        <f t="shared" si="12"/>
        <v>0</v>
      </c>
    </row>
    <row r="113" spans="1:6" ht="25.5" x14ac:dyDescent="0.2">
      <c r="A113" s="158" t="s">
        <v>521</v>
      </c>
      <c r="B113" s="159" t="s">
        <v>663</v>
      </c>
      <c r="C113" s="159"/>
      <c r="D113" s="160"/>
      <c r="E113" s="160"/>
      <c r="F113" s="156">
        <f t="shared" si="12"/>
        <v>0</v>
      </c>
    </row>
    <row r="114" spans="1:6" x14ac:dyDescent="0.2">
      <c r="A114" s="158" t="s">
        <v>387</v>
      </c>
      <c r="B114" s="159"/>
      <c r="C114" s="159"/>
      <c r="D114" s="160"/>
      <c r="E114" s="160"/>
      <c r="F114" s="156">
        <f t="shared" si="12"/>
        <v>0</v>
      </c>
    </row>
    <row r="115" spans="1:6" x14ac:dyDescent="0.2">
      <c r="A115" s="162" t="s">
        <v>388</v>
      </c>
      <c r="B115" s="163"/>
      <c r="C115" s="163"/>
      <c r="D115" s="164"/>
      <c r="E115" s="164"/>
      <c r="F115" s="156">
        <f t="shared" si="12"/>
        <v>0</v>
      </c>
    </row>
    <row r="116" spans="1:6" x14ac:dyDescent="0.2">
      <c r="A116" s="563"/>
      <c r="B116" s="165"/>
      <c r="C116" s="165"/>
      <c r="D116" s="165"/>
      <c r="E116" s="165"/>
      <c r="F116" s="564"/>
    </row>
    <row r="117" spans="1:6" x14ac:dyDescent="0.2">
      <c r="A117" s="166" t="s">
        <v>389</v>
      </c>
      <c r="B117" s="781">
        <v>1714500</v>
      </c>
      <c r="C117" s="781">
        <f>SUM(C119:C124)</f>
        <v>41676320</v>
      </c>
      <c r="D117" s="781">
        <f t="shared" ref="D117:E117" si="13">SUM(D119:D124)</f>
        <v>0</v>
      </c>
      <c r="E117" s="781">
        <f t="shared" si="13"/>
        <v>0</v>
      </c>
      <c r="F117" s="782">
        <f>SUM(F119:F124)</f>
        <v>43390820</v>
      </c>
    </row>
    <row r="118" spans="1:6" x14ac:dyDescent="0.2">
      <c r="A118" s="150" t="s">
        <v>385</v>
      </c>
      <c r="B118" s="151"/>
      <c r="C118" s="151"/>
      <c r="D118" s="151"/>
      <c r="E118" s="151"/>
      <c r="F118" s="152">
        <f t="shared" ref="F118:F124" si="14">SUM(B118:E118)</f>
        <v>0</v>
      </c>
    </row>
    <row r="119" spans="1:6" x14ac:dyDescent="0.2">
      <c r="A119" s="158" t="s">
        <v>390</v>
      </c>
      <c r="B119" s="167"/>
      <c r="C119" s="167"/>
      <c r="D119" s="167"/>
      <c r="E119" s="167"/>
      <c r="F119" s="161">
        <f t="shared" si="14"/>
        <v>0</v>
      </c>
    </row>
    <row r="120" spans="1:6" ht="25.5" x14ac:dyDescent="0.2">
      <c r="A120" s="158" t="s">
        <v>198</v>
      </c>
      <c r="B120" s="167"/>
      <c r="C120" s="167"/>
      <c r="D120" s="167"/>
      <c r="E120" s="167"/>
      <c r="F120" s="161">
        <f t="shared" si="14"/>
        <v>0</v>
      </c>
    </row>
    <row r="121" spans="1:6" x14ac:dyDescent="0.2">
      <c r="A121" s="158" t="s">
        <v>391</v>
      </c>
      <c r="B121" s="167">
        <v>1714500</v>
      </c>
      <c r="C121" s="167">
        <v>2159000</v>
      </c>
      <c r="D121" s="168"/>
      <c r="E121" s="168"/>
      <c r="F121" s="161">
        <f t="shared" si="14"/>
        <v>3873500</v>
      </c>
    </row>
    <row r="122" spans="1:6" x14ac:dyDescent="0.2">
      <c r="A122" s="158" t="s">
        <v>392</v>
      </c>
      <c r="B122" s="167"/>
      <c r="C122" s="167">
        <v>6985000</v>
      </c>
      <c r="D122" s="168"/>
      <c r="E122" s="168"/>
      <c r="F122" s="161">
        <f t="shared" si="14"/>
        <v>6985000</v>
      </c>
    </row>
    <row r="123" spans="1:6" x14ac:dyDescent="0.2">
      <c r="A123" s="158" t="s">
        <v>393</v>
      </c>
      <c r="B123" s="167"/>
      <c r="C123" s="167">
        <f>30480000+C110</f>
        <v>32532320</v>
      </c>
      <c r="D123" s="168"/>
      <c r="E123" s="168"/>
      <c r="F123" s="161">
        <f t="shared" si="14"/>
        <v>32532320</v>
      </c>
    </row>
    <row r="124" spans="1:6" x14ac:dyDescent="0.2">
      <c r="A124" s="162" t="s">
        <v>227</v>
      </c>
      <c r="B124" s="171"/>
      <c r="C124" s="171"/>
      <c r="D124" s="172"/>
      <c r="E124" s="172"/>
      <c r="F124" s="161">
        <f t="shared" si="14"/>
        <v>0</v>
      </c>
    </row>
    <row r="125" spans="1:6" ht="27" x14ac:dyDescent="0.2">
      <c r="A125" s="397" t="s">
        <v>394</v>
      </c>
      <c r="B125" s="173">
        <f>SUM(B110:B112)</f>
        <v>41338500</v>
      </c>
      <c r="C125" s="173">
        <f>SUM(C110:C112)</f>
        <v>2052320</v>
      </c>
      <c r="D125" s="173">
        <f t="shared" ref="D125:E125" si="15">SUM(D110:D112)</f>
        <v>0</v>
      </c>
      <c r="E125" s="173">
        <f t="shared" si="15"/>
        <v>0</v>
      </c>
      <c r="F125" s="565">
        <f>SUM(F110:F112)</f>
        <v>43390820</v>
      </c>
    </row>
    <row r="126" spans="1:6" ht="27" x14ac:dyDescent="0.2">
      <c r="A126" s="397" t="s">
        <v>395</v>
      </c>
      <c r="B126" s="173">
        <f>SUM(B113)</f>
        <v>0</v>
      </c>
      <c r="C126" s="173">
        <f>SUM(C113)</f>
        <v>0</v>
      </c>
      <c r="D126" s="174"/>
      <c r="E126" s="174"/>
      <c r="F126" s="175">
        <f>SUM(B126:C126)</f>
        <v>0</v>
      </c>
    </row>
  </sheetData>
  <mergeCells count="31">
    <mergeCell ref="A1:F1"/>
    <mergeCell ref="B2:C2"/>
    <mergeCell ref="B5:C5"/>
    <mergeCell ref="B4:F4"/>
    <mergeCell ref="B6:D6"/>
    <mergeCell ref="B7:D7"/>
    <mergeCell ref="B35:F35"/>
    <mergeCell ref="B68:F68"/>
    <mergeCell ref="B69:C69"/>
    <mergeCell ref="B70:D70"/>
    <mergeCell ref="B9:C9"/>
    <mergeCell ref="B10:C10"/>
    <mergeCell ref="B33:F33"/>
    <mergeCell ref="B36:C36"/>
    <mergeCell ref="B8:C8"/>
    <mergeCell ref="B71:D71"/>
    <mergeCell ref="B39:C39"/>
    <mergeCell ref="B40:C40"/>
    <mergeCell ref="B41:C41"/>
    <mergeCell ref="B37:D37"/>
    <mergeCell ref="B38:D38"/>
    <mergeCell ref="B72:C72"/>
    <mergeCell ref="B102:D102"/>
    <mergeCell ref="B103:C103"/>
    <mergeCell ref="B104:C104"/>
    <mergeCell ref="B105:C105"/>
    <mergeCell ref="B73:C73"/>
    <mergeCell ref="B74:C74"/>
    <mergeCell ref="B99:F99"/>
    <mergeCell ref="B100:C100"/>
    <mergeCell ref="B101:D101"/>
  </mergeCells>
  <conditionalFormatting sqref="G29:G36 G39:G46 G53 G5:G14 G17:G24">
    <cfRule type="cellIs" dxfId="4" priority="6" stopIfTrue="1" operator="equal">
      <formula>0</formula>
    </cfRule>
  </conditionalFormatting>
  <conditionalFormatting sqref="B14:F14 B24:F24 F25:F29">
    <cfRule type="cellIs" dxfId="3" priority="5" stopIfTrue="1" operator="equal">
      <formula>0</formula>
    </cfRule>
  </conditionalFormatting>
  <conditionalFormatting sqref="B45:F45 B55:F55 F56:F60">
    <cfRule type="cellIs" dxfId="2" priority="4" stopIfTrue="1" operator="equal">
      <formula>0</formula>
    </cfRule>
  </conditionalFormatting>
  <conditionalFormatting sqref="B78:F78 B88:F88 F89:F93">
    <cfRule type="cellIs" dxfId="1" priority="2" stopIfTrue="1" operator="equal">
      <formula>0</formula>
    </cfRule>
  </conditionalFormatting>
  <conditionalFormatting sqref="B109:F109 B119:F119 F120:F1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</vt:i4>
      </vt:variant>
    </vt:vector>
  </HeadingPairs>
  <TitlesOfParts>
    <vt:vector size="32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'1.sz.mell.'!Nyomtatási_cím</vt:lpstr>
      <vt:lpstr>'3.sz.mell'!Nyomtatási_cím</vt:lpstr>
      <vt:lpstr>'9.sz.mell.'!Nyomtatási_cím</vt:lpstr>
      <vt:lpstr>'1.sz.mell.'!Nyomtatási_terület</vt:lpstr>
      <vt:lpstr>'16.sz.mell'!Nyomtatási_terület</vt:lpstr>
      <vt:lpstr>'2.sz.mell  '!Nyomtatási_terület</vt:lpstr>
      <vt:lpstr>'3.sz.mell'!Nyomtatási_terület</vt:lpstr>
      <vt:lpstr>'4. 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Angéla</cp:lastModifiedBy>
  <cp:lastPrinted>2017-02-15T13:16:29Z</cp:lastPrinted>
  <dcterms:created xsi:type="dcterms:W3CDTF">2017-01-30T13:11:32Z</dcterms:created>
  <dcterms:modified xsi:type="dcterms:W3CDTF">2019-11-07T15:31:15Z</dcterms:modified>
</cp:coreProperties>
</file>