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8940" tabRatio="803" activeTab="0"/>
  </bookViews>
  <sheets>
    <sheet name="önként2019." sheetId="1" r:id="rId1"/>
    <sheet name="kötelező2019." sheetId="2" r:id="rId2"/>
    <sheet name="önként2019.felh." sheetId="3" r:id="rId3"/>
    <sheet name="kötelező2019.felh." sheetId="4" r:id="rId4"/>
    <sheet name="önkét2019.finansz." sheetId="5" r:id="rId5"/>
    <sheet name="kötelező2019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'kötelező2019.'!$A$1:$M$45</definedName>
    <definedName name="_xlnm.Print_Area" localSheetId="3">'kötelező2019.felh.'!$A$1:$M$31</definedName>
    <definedName name="_xlnm.Print_Area" localSheetId="5">'kötelező2019.finansz.'!$A$1:$M$15</definedName>
    <definedName name="_xlnm.Print_Area" localSheetId="0">'önként2019.'!$A$1:$L$30</definedName>
    <definedName name="_xlnm.Print_Area" localSheetId="2">'önként2019.felh.'!$A$1:$L$49</definedName>
    <definedName name="_xlnm.Print_Area" localSheetId="4">'önkét2019.finansz.'!$A$1:$L$30</definedName>
  </definedNames>
  <calcPr fullCalcOnLoad="1"/>
</workbook>
</file>

<file path=xl/sharedStrings.xml><?xml version="1.0" encoding="utf-8"?>
<sst xmlns="http://schemas.openxmlformats.org/spreadsheetml/2006/main" count="231" uniqueCount="110">
  <si>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</si>
  <si>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</si>
  <si>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</si>
  <si>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</si>
  <si>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</si>
  <si>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</si>
  <si>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</si>
  <si>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</si>
  <si>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</si>
  <si>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</si>
  <si>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</si>
  <si>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</si>
  <si>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</si>
  <si>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</si>
  <si>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</si>
  <si>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</si>
  <si>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</si>
  <si>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</si>
  <si>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</si>
  <si>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</si>
  <si>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</si>
  <si>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</si>
  <si>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</si>
  <si>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</si>
  <si>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</si>
  <si>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</si>
  <si>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</si>
  <si>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</si>
  <si>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</si>
  <si>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</si>
  <si>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</si>
  <si>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</si>
  <si>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</si>
  <si>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</si>
  <si>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</si>
  <si>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</si>
  <si>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</si>
  <si>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</si>
  <si>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</si>
  <si>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</si>
  <si>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</si>
  <si>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</si>
  <si>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</si>
  <si>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</si>
  <si>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</si>
  <si>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</si>
  <si>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</si>
  <si>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</si>
  <si>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</si>
  <si>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</si>
  <si>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</si>
  <si>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</si>
  <si>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</si>
  <si>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</si>
  <si>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</si>
  <si>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</si>
  <si>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</si>
  <si>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</si>
  <si>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</si>
  <si>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</si>
  <si>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</si>
  <si>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</si>
  <si>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</si>
  <si>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</si>
  <si>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</si>
  <si>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</si>
  <si>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</si>
  <si>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</si>
  <si>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</si>
  <si>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</si>
  <si>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</si>
  <si>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</si>
  <si>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</si>
  <si>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</si>
  <si>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</si>
  <si>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</si>
  <si>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</si>
  <si>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</si>
  <si>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</si>
  <si>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</si>
  <si>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</si>
  <si>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</si>
  <si>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</si>
  <si>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</si>
  <si>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</si>
  <si>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</si>
  <si>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</si>
  <si>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</si>
  <si>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</si>
  <si>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</si>
  <si>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</si>
  <si>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</si>
  <si>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</si>
  <si>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</si>
  <si>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</si>
  <si>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</si>
  <si>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</si>
  <si>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</si>
  <si>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</si>
  <si>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</si>
  <si>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</si>
  <si>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</si>
  <si>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</si>
  <si>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</si>
  <si>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2019. Működési költségvetés  -  Kötelezően előírt feladatkörök</t>
  </si>
  <si>
    <t>2019. Működési költségvetés -  Önként vállalt feladatkörök</t>
  </si>
  <si>
    <t>2019. Felhalmozási költségvetés -  Önként vállalt feladatkörök</t>
  </si>
  <si>
    <t>2019. Felhalmozási költségvetés  -  Kötelezően előírt feladatkörök</t>
  </si>
  <si>
    <t>2019. Finanszírozási kiadások -  Önként vállalt feladatkörök</t>
  </si>
  <si>
    <t>2019. Finanszírozási kiadások  -  Kötelezően előírt feladatkörök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</si>
</sst>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2" fontId="12" fillId="0" borderId="19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21" xfId="0" applyFont="1" applyFill="1" applyBorder="1" applyAlignment="1">
      <alignment shrinkToFit="1"/>
    </xf>
    <xf numFmtId="3" fontId="10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28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2" fontId="9" fillId="0" borderId="32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12" fillId="0" borderId="33" xfId="0" applyFont="1" applyFill="1" applyBorder="1" applyAlignment="1">
      <alignment shrinkToFit="1"/>
    </xf>
    <xf numFmtId="4" fontId="9" fillId="0" borderId="30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3" fillId="0" borderId="34" xfId="0" applyFont="1" applyFill="1" applyBorder="1" applyAlignment="1">
      <alignment shrinkToFit="1"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shrinkToFit="1"/>
    </xf>
    <xf numFmtId="172" fontId="10" fillId="0" borderId="22" xfId="0" applyNumberFormat="1" applyFont="1" applyFill="1" applyBorder="1" applyAlignment="1">
      <alignment horizontal="right"/>
    </xf>
    <xf numFmtId="172" fontId="10" fillId="0" borderId="2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12" fillId="0" borderId="21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9" fillId="0" borderId="1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2" fontId="12" fillId="0" borderId="26" xfId="0" applyNumberFormat="1" applyFont="1" applyFill="1" applyBorder="1" applyAlignment="1">
      <alignment/>
    </xf>
    <xf numFmtId="0" fontId="3" fillId="0" borderId="18" xfId="0" applyFont="1" applyFill="1" applyBorder="1" applyAlignment="1">
      <alignment shrinkToFit="1"/>
    </xf>
    <xf numFmtId="3" fontId="12" fillId="0" borderId="22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2" fontId="12" fillId="0" borderId="36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 vertical="center"/>
    </xf>
    <xf numFmtId="0" fontId="12" fillId="0" borderId="33" xfId="0" applyFont="1" applyFill="1" applyBorder="1" applyAlignment="1">
      <alignment shrinkToFit="1"/>
    </xf>
    <xf numFmtId="3" fontId="9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10" fillId="0" borderId="3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1">
      <selection activeCell="A2" sqref="A2:L3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80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3"/>
      <c r="B1" s="43"/>
      <c r="C1" s="43"/>
      <c r="D1" s="77"/>
      <c r="E1" s="43"/>
      <c r="F1" s="43"/>
      <c r="G1" s="43"/>
      <c r="H1" s="43"/>
      <c r="I1" s="43"/>
      <c r="J1" s="43"/>
      <c r="K1" s="211" t="s">
        <v>31</v>
      </c>
      <c r="L1" s="211"/>
    </row>
    <row r="2" spans="1:12" ht="12.75">
      <c r="A2" s="212" t="s">
        <v>105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3.5" thickBot="1">
      <c r="A4" s="64"/>
      <c r="B4" s="64"/>
      <c r="C4" s="64"/>
      <c r="D4" s="78"/>
      <c r="E4" s="49"/>
      <c r="F4" s="50"/>
      <c r="G4" s="49"/>
      <c r="H4" s="50"/>
      <c r="I4" s="50"/>
      <c r="J4" s="50"/>
      <c r="K4" s="51"/>
      <c r="L4" s="60" t="s">
        <v>0</v>
      </c>
    </row>
    <row r="5" spans="1:12" ht="92.25" customHeight="1" thickBot="1">
      <c r="A5" s="44" t="s">
        <v>3</v>
      </c>
      <c r="B5" s="52" t="s">
        <v>69</v>
      </c>
      <c r="C5" s="52" t="s">
        <v>64</v>
      </c>
      <c r="D5" s="53" t="s">
        <v>70</v>
      </c>
      <c r="E5" s="52" t="s">
        <v>60</v>
      </c>
      <c r="F5" s="53" t="s">
        <v>71</v>
      </c>
      <c r="G5" s="52" t="s">
        <v>72</v>
      </c>
      <c r="H5" s="53" t="s">
        <v>73</v>
      </c>
      <c r="I5" s="53" t="s">
        <v>76</v>
      </c>
      <c r="J5" s="53" t="s">
        <v>48</v>
      </c>
      <c r="K5" s="54" t="s">
        <v>74</v>
      </c>
      <c r="L5" s="61" t="s">
        <v>75</v>
      </c>
    </row>
    <row r="6" spans="1:12" ht="12.75">
      <c r="A6" s="14" t="s">
        <v>18</v>
      </c>
      <c r="B6" s="15">
        <f>86113+14820+3400+28270+4000+257911+6500</f>
        <v>401014</v>
      </c>
      <c r="C6" s="15"/>
      <c r="D6" s="124">
        <f>SUM(C6/B6)*100</f>
        <v>0</v>
      </c>
      <c r="E6" s="16"/>
      <c r="F6" s="17">
        <f aca="true" t="shared" si="0" ref="F6:F15">SUM(E6/B6)*100</f>
        <v>0</v>
      </c>
      <c r="G6" s="16"/>
      <c r="H6" s="17">
        <f>SUM(G6/B6*100)</f>
        <v>0</v>
      </c>
      <c r="I6" s="16"/>
      <c r="J6" s="17">
        <f>SUM(I6/B6*100)</f>
        <v>0</v>
      </c>
      <c r="K6" s="21">
        <f>SUM(B6-C6-E6-G6-I6)</f>
        <v>401014</v>
      </c>
      <c r="L6" s="18">
        <f>SUM(K6/B6)*100</f>
        <v>100</v>
      </c>
    </row>
    <row r="7" spans="1:12" ht="12.75">
      <c r="A7" s="14" t="s">
        <v>19</v>
      </c>
      <c r="B7" s="20">
        <f>4715460-'kötelező2019.'!C11</f>
        <v>1228731</v>
      </c>
      <c r="C7" s="20">
        <v>81409</v>
      </c>
      <c r="D7" s="125">
        <f>SUM(C7/B7)*100</f>
        <v>6.625453414945989</v>
      </c>
      <c r="E7" s="21"/>
      <c r="F7" s="22">
        <f t="shared" si="0"/>
        <v>0</v>
      </c>
      <c r="G7" s="21">
        <v>603404</v>
      </c>
      <c r="H7" s="22">
        <f>SUM(G7/B7*100)</f>
        <v>49.10790075289058</v>
      </c>
      <c r="I7" s="21">
        <v>97554</v>
      </c>
      <c r="J7" s="17">
        <f aca="true" t="shared" si="1" ref="J7:J27">SUM(I7/B7*100)</f>
        <v>7.939410660266567</v>
      </c>
      <c r="K7" s="21">
        <f aca="true" t="shared" si="2" ref="K7:K15">SUM(B7-C7-E7-G7-I7)</f>
        <v>446364</v>
      </c>
      <c r="L7" s="23">
        <f>SUM(K7/B7)*100</f>
        <v>36.32723517189686</v>
      </c>
    </row>
    <row r="8" spans="1:12" ht="12.75">
      <c r="A8" s="14" t="s">
        <v>1</v>
      </c>
      <c r="B8" s="20">
        <v>100000</v>
      </c>
      <c r="C8" s="20"/>
      <c r="D8" s="125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100000</v>
      </c>
      <c r="L8" s="23">
        <f>SUM(K8/B8)*100</f>
        <v>100</v>
      </c>
    </row>
    <row r="9" spans="1:12" ht="12.75">
      <c r="A9" s="19" t="s">
        <v>23</v>
      </c>
      <c r="B9" s="20">
        <v>550549</v>
      </c>
      <c r="C9" s="20"/>
      <c r="D9" s="125">
        <f aca="true" t="shared" si="3" ref="D9:D16">SUM(C9/B9)*100</f>
        <v>0</v>
      </c>
      <c r="E9" s="21"/>
      <c r="F9" s="22">
        <f t="shared" si="0"/>
        <v>0</v>
      </c>
      <c r="G9" s="21"/>
      <c r="H9" s="22">
        <f aca="true" t="shared" si="4" ref="H9:H16">SUM(G9/B9*100)</f>
        <v>0</v>
      </c>
      <c r="I9" s="21">
        <v>200000</v>
      </c>
      <c r="J9" s="17">
        <f t="shared" si="1"/>
        <v>36.32737503837079</v>
      </c>
      <c r="K9" s="21">
        <f t="shared" si="2"/>
        <v>350549</v>
      </c>
      <c r="L9" s="23">
        <f aca="true" t="shared" si="5" ref="L9:L16">SUM(K9/B9)*100</f>
        <v>63.67262496162921</v>
      </c>
    </row>
    <row r="10" spans="1:12" ht="12.75">
      <c r="A10" s="19" t="s">
        <v>58</v>
      </c>
      <c r="B10" s="25">
        <f>1274782-'kötelező2019.'!C12-B30</f>
        <v>1048661</v>
      </c>
      <c r="C10" s="20">
        <v>641350</v>
      </c>
      <c r="D10" s="125">
        <f t="shared" si="3"/>
        <v>61.15894459696699</v>
      </c>
      <c r="E10" s="21"/>
      <c r="F10" s="22">
        <f t="shared" si="0"/>
        <v>0</v>
      </c>
      <c r="G10" s="21"/>
      <c r="H10" s="22">
        <f t="shared" si="4"/>
        <v>0</v>
      </c>
      <c r="I10" s="21"/>
      <c r="J10" s="17">
        <f t="shared" si="1"/>
        <v>0</v>
      </c>
      <c r="K10" s="21">
        <f t="shared" si="2"/>
        <v>407311</v>
      </c>
      <c r="L10" s="23">
        <f t="shared" si="5"/>
        <v>38.84105540303301</v>
      </c>
    </row>
    <row r="11" spans="1:14" ht="12.75">
      <c r="A11" s="19" t="s">
        <v>14</v>
      </c>
      <c r="B11" s="20">
        <v>85000</v>
      </c>
      <c r="C11" s="20"/>
      <c r="D11" s="125">
        <f>SUM(C11/B11)*100</f>
        <v>0</v>
      </c>
      <c r="E11" s="21"/>
      <c r="F11" s="22">
        <f>SUM(E11/B11)*100</f>
        <v>0</v>
      </c>
      <c r="G11" s="21"/>
      <c r="H11" s="22">
        <f>SUM(G11/B11*100)</f>
        <v>0</v>
      </c>
      <c r="I11" s="21"/>
      <c r="J11" s="17">
        <f>SUM(I11/B11*100)</f>
        <v>0</v>
      </c>
      <c r="K11" s="21">
        <f>SUM(B11-C11-E11-G11-I11)</f>
        <v>85000</v>
      </c>
      <c r="L11" s="23">
        <f>SUM(K11/B11)*100</f>
        <v>100</v>
      </c>
      <c r="N11" s="3"/>
    </row>
    <row r="12" spans="1:12" ht="12.75">
      <c r="A12" s="19" t="s">
        <v>15</v>
      </c>
      <c r="B12" s="20">
        <f>643875-'kötelező2019.'!C10</f>
        <v>96316</v>
      </c>
      <c r="C12" s="20"/>
      <c r="D12" s="125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/>
      <c r="J12" s="17">
        <f>SUM(I12/B12*100)</f>
        <v>0</v>
      </c>
      <c r="K12" s="21">
        <f>SUM(B12-C12-E12-G12-I12)</f>
        <v>96316</v>
      </c>
      <c r="L12" s="23">
        <f>SUM(K12/B12)*100</f>
        <v>100</v>
      </c>
    </row>
    <row r="13" spans="1:12" ht="12.75">
      <c r="A13" s="19" t="s">
        <v>2</v>
      </c>
      <c r="B13" s="20">
        <v>15000</v>
      </c>
      <c r="C13" s="20"/>
      <c r="D13" s="125">
        <f t="shared" si="3"/>
        <v>0</v>
      </c>
      <c r="E13" s="21"/>
      <c r="F13" s="22">
        <f t="shared" si="0"/>
        <v>0</v>
      </c>
      <c r="G13" s="21"/>
      <c r="H13" s="22">
        <f t="shared" si="4"/>
        <v>0</v>
      </c>
      <c r="I13" s="21"/>
      <c r="J13" s="17">
        <f t="shared" si="1"/>
        <v>0</v>
      </c>
      <c r="K13" s="21">
        <f t="shared" si="2"/>
        <v>15000</v>
      </c>
      <c r="L13" s="23">
        <f t="shared" si="5"/>
        <v>100</v>
      </c>
    </row>
    <row r="14" spans="1:12" ht="12.75">
      <c r="A14" s="19" t="s">
        <v>24</v>
      </c>
      <c r="B14" s="20">
        <v>66180</v>
      </c>
      <c r="C14" s="20"/>
      <c r="D14" s="125">
        <f t="shared" si="3"/>
        <v>0</v>
      </c>
      <c r="E14" s="21"/>
      <c r="F14" s="22">
        <f t="shared" si="0"/>
        <v>0</v>
      </c>
      <c r="G14" s="21"/>
      <c r="H14" s="22">
        <f t="shared" si="4"/>
        <v>0</v>
      </c>
      <c r="I14" s="21"/>
      <c r="J14" s="17">
        <f t="shared" si="1"/>
        <v>0</v>
      </c>
      <c r="K14" s="21">
        <f t="shared" si="2"/>
        <v>66180</v>
      </c>
      <c r="L14" s="23">
        <f t="shared" si="5"/>
        <v>100</v>
      </c>
    </row>
    <row r="15" spans="1:12" ht="13.5" thickBot="1">
      <c r="A15" s="19" t="s">
        <v>25</v>
      </c>
      <c r="B15" s="20">
        <f>633057-'kötelező2019.'!C6</f>
        <v>576114</v>
      </c>
      <c r="C15" s="20"/>
      <c r="D15" s="125">
        <f t="shared" si="3"/>
        <v>0</v>
      </c>
      <c r="E15" s="21"/>
      <c r="F15" s="22">
        <f t="shared" si="0"/>
        <v>0</v>
      </c>
      <c r="G15" s="21"/>
      <c r="H15" s="22">
        <f t="shared" si="4"/>
        <v>0</v>
      </c>
      <c r="I15" s="21"/>
      <c r="J15" s="17">
        <f t="shared" si="1"/>
        <v>0</v>
      </c>
      <c r="K15" s="21">
        <f t="shared" si="2"/>
        <v>576114</v>
      </c>
      <c r="L15" s="23">
        <f t="shared" si="5"/>
        <v>100</v>
      </c>
    </row>
    <row r="16" spans="1:12" s="35" customFormat="1" ht="13.5" thickBot="1">
      <c r="A16" s="32" t="s">
        <v>39</v>
      </c>
      <c r="B16" s="29">
        <f>SUM(B6:B15)</f>
        <v>4167565</v>
      </c>
      <c r="C16" s="29">
        <f>SUM(C6:C15)</f>
        <v>722759</v>
      </c>
      <c r="D16" s="126">
        <f t="shared" si="3"/>
        <v>17.342476961966998</v>
      </c>
      <c r="E16" s="29">
        <f>SUM(E6:E15)</f>
        <v>0</v>
      </c>
      <c r="F16" s="63">
        <f>SUM(E16/B16*100)</f>
        <v>0</v>
      </c>
      <c r="G16" s="29">
        <f>SUM(G6:G15)</f>
        <v>603404</v>
      </c>
      <c r="H16" s="33">
        <f t="shared" si="4"/>
        <v>14.478574419355187</v>
      </c>
      <c r="I16" s="29">
        <f>SUM(I6:I15)</f>
        <v>297554</v>
      </c>
      <c r="J16" s="33">
        <f t="shared" si="1"/>
        <v>7.1397566684622795</v>
      </c>
      <c r="K16" s="29">
        <f>SUM(K6:K15)</f>
        <v>2543848</v>
      </c>
      <c r="L16" s="48">
        <f t="shared" si="5"/>
        <v>61.03919195021553</v>
      </c>
    </row>
    <row r="17" spans="1:12" ht="12.75">
      <c r="A17" s="119" t="s">
        <v>20</v>
      </c>
      <c r="B17" s="15">
        <v>66440</v>
      </c>
      <c r="C17" s="15">
        <v>567</v>
      </c>
      <c r="D17" s="124">
        <f aca="true" t="shared" si="6" ref="D17:D27">SUM(C17/B17)*100</f>
        <v>0.8534015653220952</v>
      </c>
      <c r="E17" s="86"/>
      <c r="F17" s="17">
        <f aca="true" t="shared" si="7" ref="F17:F27">SUM(E17/B17)*100</f>
        <v>0</v>
      </c>
      <c r="G17" s="86">
        <v>99057</v>
      </c>
      <c r="H17" s="17">
        <f aca="true" t="shared" si="8" ref="H17:H23">SUM(G17/B17*100)</f>
        <v>149.09241420830824</v>
      </c>
      <c r="I17" s="16"/>
      <c r="J17" s="17">
        <f t="shared" si="1"/>
        <v>0</v>
      </c>
      <c r="K17" s="16">
        <f aca="true" t="shared" si="9" ref="K17:K22">SUM(B17-C17-E17-G17-I17)</f>
        <v>-33184</v>
      </c>
      <c r="L17" s="18">
        <f aca="true" t="shared" si="10" ref="L17:L25">SUM(K17/B17)*100</f>
        <v>-49.94581577363034</v>
      </c>
    </row>
    <row r="18" spans="1:12" ht="12.75">
      <c r="A18" s="120" t="s">
        <v>33</v>
      </c>
      <c r="B18" s="20">
        <v>1076001</v>
      </c>
      <c r="C18" s="20">
        <v>65614</v>
      </c>
      <c r="D18" s="125">
        <f t="shared" si="6"/>
        <v>6.097949723095053</v>
      </c>
      <c r="E18" s="83"/>
      <c r="F18" s="22">
        <f t="shared" si="7"/>
        <v>0</v>
      </c>
      <c r="G18" s="83">
        <v>587864</v>
      </c>
      <c r="H18" s="22">
        <f t="shared" si="8"/>
        <v>54.634149968262115</v>
      </c>
      <c r="I18" s="16"/>
      <c r="J18" s="17">
        <f t="shared" si="1"/>
        <v>0</v>
      </c>
      <c r="K18" s="16">
        <f t="shared" si="9"/>
        <v>422523</v>
      </c>
      <c r="L18" s="23">
        <f t="shared" si="10"/>
        <v>39.26790030864284</v>
      </c>
    </row>
    <row r="19" spans="1:12" ht="12.75">
      <c r="A19" s="120" t="s">
        <v>21</v>
      </c>
      <c r="B19" s="20">
        <v>107848</v>
      </c>
      <c r="C19" s="20">
        <v>11458</v>
      </c>
      <c r="D19" s="125">
        <f t="shared" si="6"/>
        <v>10.62421185372005</v>
      </c>
      <c r="E19" s="83"/>
      <c r="F19" s="22">
        <f t="shared" si="7"/>
        <v>0</v>
      </c>
      <c r="G19" s="83">
        <v>80719</v>
      </c>
      <c r="H19" s="22">
        <f t="shared" si="8"/>
        <v>74.84515243676285</v>
      </c>
      <c r="I19" s="16"/>
      <c r="J19" s="17">
        <f t="shared" si="1"/>
        <v>0</v>
      </c>
      <c r="K19" s="16">
        <f t="shared" si="9"/>
        <v>15671</v>
      </c>
      <c r="L19" s="23">
        <f t="shared" si="10"/>
        <v>14.530635709517098</v>
      </c>
    </row>
    <row r="20" spans="1:12" ht="12.75">
      <c r="A20" s="120" t="s">
        <v>22</v>
      </c>
      <c r="B20" s="20">
        <v>61803</v>
      </c>
      <c r="C20" s="20">
        <v>11191</v>
      </c>
      <c r="D20" s="125">
        <f t="shared" si="6"/>
        <v>18.107535232917495</v>
      </c>
      <c r="E20" s="83"/>
      <c r="F20" s="22">
        <f t="shared" si="7"/>
        <v>0</v>
      </c>
      <c r="G20" s="83">
        <v>66764</v>
      </c>
      <c r="H20" s="22">
        <f t="shared" si="8"/>
        <v>108.02711842467194</v>
      </c>
      <c r="I20" s="16"/>
      <c r="J20" s="17">
        <f t="shared" si="1"/>
        <v>0</v>
      </c>
      <c r="K20" s="16">
        <f t="shared" si="9"/>
        <v>-16152</v>
      </c>
      <c r="L20" s="23">
        <f t="shared" si="10"/>
        <v>-26.134653657589435</v>
      </c>
    </row>
    <row r="21" spans="1:12" ht="12.75">
      <c r="A21" s="120" t="s">
        <v>34</v>
      </c>
      <c r="B21" s="20">
        <v>20589</v>
      </c>
      <c r="C21" s="20">
        <v>26516</v>
      </c>
      <c r="D21" s="125">
        <f t="shared" si="6"/>
        <v>128.78721647481666</v>
      </c>
      <c r="E21" s="83"/>
      <c r="F21" s="22">
        <f t="shared" si="7"/>
        <v>0</v>
      </c>
      <c r="G21" s="83">
        <v>2926</v>
      </c>
      <c r="H21" s="22">
        <f t="shared" si="8"/>
        <v>14.211472145320316</v>
      </c>
      <c r="I21" s="16"/>
      <c r="J21" s="17">
        <f t="shared" si="1"/>
        <v>0</v>
      </c>
      <c r="K21" s="16">
        <f t="shared" si="9"/>
        <v>-8853</v>
      </c>
      <c r="L21" s="23">
        <f t="shared" si="10"/>
        <v>-42.99868862013697</v>
      </c>
    </row>
    <row r="22" spans="1:12" ht="13.5" thickBot="1">
      <c r="A22" s="121" t="s">
        <v>35</v>
      </c>
      <c r="B22" s="25">
        <v>93921</v>
      </c>
      <c r="C22" s="25">
        <v>646</v>
      </c>
      <c r="D22" s="127">
        <f t="shared" si="6"/>
        <v>0.6878120974010072</v>
      </c>
      <c r="E22" s="89"/>
      <c r="F22" s="27">
        <f t="shared" si="7"/>
        <v>0</v>
      </c>
      <c r="G22" s="89">
        <v>14298</v>
      </c>
      <c r="H22" s="27">
        <f t="shared" si="8"/>
        <v>15.22343245919443</v>
      </c>
      <c r="I22" s="38"/>
      <c r="J22" s="17">
        <f t="shared" si="1"/>
        <v>0</v>
      </c>
      <c r="K22" s="16">
        <f t="shared" si="9"/>
        <v>78977</v>
      </c>
      <c r="L22" s="81">
        <f t="shared" si="10"/>
        <v>84.08875544340457</v>
      </c>
    </row>
    <row r="23" spans="1:14" s="35" customFormat="1" ht="13.5" thickBot="1">
      <c r="A23" s="28" t="s">
        <v>43</v>
      </c>
      <c r="B23" s="29">
        <f>SUM(B17:B22)</f>
        <v>1426602</v>
      </c>
      <c r="C23" s="29">
        <f aca="true" t="shared" si="11" ref="C23:K23">SUM(C17:C22)</f>
        <v>115992</v>
      </c>
      <c r="D23" s="128">
        <f t="shared" si="6"/>
        <v>8.130648912590898</v>
      </c>
      <c r="E23" s="29">
        <f t="shared" si="11"/>
        <v>0</v>
      </c>
      <c r="F23" s="33">
        <f t="shared" si="7"/>
        <v>0</v>
      </c>
      <c r="G23" s="29">
        <f t="shared" si="11"/>
        <v>851628</v>
      </c>
      <c r="H23" s="33">
        <f t="shared" si="8"/>
        <v>59.69625726025899</v>
      </c>
      <c r="I23" s="29">
        <f>SUM(I17:I22)</f>
        <v>0</v>
      </c>
      <c r="J23" s="33">
        <f t="shared" si="1"/>
        <v>0</v>
      </c>
      <c r="K23" s="29">
        <f t="shared" si="11"/>
        <v>458982</v>
      </c>
      <c r="L23" s="48">
        <f t="shared" si="10"/>
        <v>32.173093827150105</v>
      </c>
      <c r="N23" s="42"/>
    </row>
    <row r="24" spans="1:12" s="99" customFormat="1" ht="12.75">
      <c r="A24" s="129" t="s">
        <v>55</v>
      </c>
      <c r="B24" s="37">
        <f>2809144-'kötelező2019.'!C25-'kötelező2019.'!C26-B25</f>
        <v>858967</v>
      </c>
      <c r="C24" s="37"/>
      <c r="D24" s="130">
        <f t="shared" si="6"/>
        <v>0</v>
      </c>
      <c r="E24" s="37"/>
      <c r="F24" s="39">
        <f t="shared" si="7"/>
        <v>0</v>
      </c>
      <c r="G24" s="37"/>
      <c r="H24" s="39">
        <f>SUM(G24/B24*100)</f>
        <v>0</v>
      </c>
      <c r="I24" s="37"/>
      <c r="J24" s="39">
        <f t="shared" si="1"/>
        <v>0</v>
      </c>
      <c r="K24" s="38">
        <f>SUM(B24-C24-E24-G24-I24)</f>
        <v>858967</v>
      </c>
      <c r="L24" s="40">
        <f t="shared" si="10"/>
        <v>100</v>
      </c>
    </row>
    <row r="25" spans="1:13" ht="13.5" thickBot="1">
      <c r="A25" s="45" t="s">
        <v>36</v>
      </c>
      <c r="B25" s="30">
        <v>2550</v>
      </c>
      <c r="C25" s="30"/>
      <c r="D25" s="131">
        <f t="shared" si="6"/>
        <v>0</v>
      </c>
      <c r="E25" s="31"/>
      <c r="F25" s="46">
        <f t="shared" si="7"/>
        <v>0</v>
      </c>
      <c r="G25" s="31"/>
      <c r="H25" s="46">
        <f>SUM(G25/B25*100)</f>
        <v>0</v>
      </c>
      <c r="I25" s="31"/>
      <c r="J25" s="46">
        <f t="shared" si="1"/>
        <v>0</v>
      </c>
      <c r="K25" s="31">
        <f>SUM(B25-C25-E25-G25-I25)</f>
        <v>2550</v>
      </c>
      <c r="L25" s="47">
        <f t="shared" si="10"/>
        <v>100</v>
      </c>
      <c r="M25" s="3"/>
    </row>
    <row r="26" spans="1:13" s="35" customFormat="1" ht="13.5" thickBot="1">
      <c r="A26" s="32" t="s">
        <v>40</v>
      </c>
      <c r="B26" s="29">
        <f>SUM(B24:B25)</f>
        <v>861517</v>
      </c>
      <c r="C26" s="29">
        <f>SUM(C24:C25)</f>
        <v>0</v>
      </c>
      <c r="D26" s="128">
        <f t="shared" si="6"/>
        <v>0</v>
      </c>
      <c r="E26" s="29">
        <f>SUM(E25)</f>
        <v>0</v>
      </c>
      <c r="F26" s="33">
        <f t="shared" si="7"/>
        <v>0</v>
      </c>
      <c r="G26" s="29">
        <f>SUM(G24:G25)</f>
        <v>0</v>
      </c>
      <c r="H26" s="33">
        <f>SUM(H25)</f>
        <v>0</v>
      </c>
      <c r="I26" s="29">
        <f>SUM(I24:I25)</f>
        <v>0</v>
      </c>
      <c r="J26" s="33">
        <f t="shared" si="1"/>
        <v>0</v>
      </c>
      <c r="K26" s="29">
        <f>SUM(K24:K25)</f>
        <v>861517</v>
      </c>
      <c r="L26" s="48">
        <f>SUM(L25)</f>
        <v>100</v>
      </c>
      <c r="M26" s="42"/>
    </row>
    <row r="27" spans="1:12" s="35" customFormat="1" ht="13.5" thickBot="1">
      <c r="A27" s="28" t="s">
        <v>17</v>
      </c>
      <c r="B27" s="29">
        <f>SUM(B26,B23,B16)</f>
        <v>6455684</v>
      </c>
      <c r="C27" s="29">
        <f>SUM(C26,C23,C16)</f>
        <v>838751</v>
      </c>
      <c r="D27" s="128">
        <f t="shared" si="6"/>
        <v>12.992442009243327</v>
      </c>
      <c r="E27" s="29">
        <f>SUM(E26,E23,E16)</f>
        <v>0</v>
      </c>
      <c r="F27" s="33">
        <f t="shared" si="7"/>
        <v>0</v>
      </c>
      <c r="G27" s="29">
        <f>SUM(G26,G23,G16)</f>
        <v>1455032</v>
      </c>
      <c r="H27" s="33">
        <f>SUM(G27/B27*100)</f>
        <v>22.538773583093597</v>
      </c>
      <c r="I27" s="29">
        <f>SUM(I26,I23,I16)</f>
        <v>297554</v>
      </c>
      <c r="J27" s="33">
        <f t="shared" si="1"/>
        <v>4.609178516172725</v>
      </c>
      <c r="K27" s="29">
        <f>SUM(K26,K23,K16)</f>
        <v>3864347</v>
      </c>
      <c r="L27" s="48">
        <f>SUM(K27/B27)*100</f>
        <v>59.859605891490354</v>
      </c>
    </row>
    <row r="28" spans="3:11" ht="12.75">
      <c r="C28" s="6"/>
      <c r="D28" s="79"/>
      <c r="E28" s="3"/>
      <c r="F28" s="2"/>
      <c r="G28" s="3"/>
      <c r="H28" s="2"/>
      <c r="I28" s="2"/>
      <c r="J28" s="2"/>
      <c r="K28" s="6"/>
    </row>
    <row r="29" spans="1:7" s="3" customFormat="1" ht="13.5" thickBot="1">
      <c r="A29" s="68" t="s">
        <v>56</v>
      </c>
      <c r="D29" s="132"/>
      <c r="G29" s="55"/>
    </row>
    <row r="30" spans="1:12" s="3" customFormat="1" ht="13.5" thickBot="1">
      <c r="A30" s="133" t="s">
        <v>57</v>
      </c>
      <c r="B30" s="134">
        <v>36000</v>
      </c>
      <c r="C30" s="134">
        <v>60000</v>
      </c>
      <c r="D30" s="135">
        <f>SUM(C30/B30)*100</f>
        <v>166.66666666666669</v>
      </c>
      <c r="E30" s="134"/>
      <c r="F30" s="134">
        <f>SUM(E30/B30)*100</f>
        <v>0</v>
      </c>
      <c r="G30" s="136"/>
      <c r="H30" s="134">
        <f>SUM(G30/B30*100)</f>
        <v>0</v>
      </c>
      <c r="I30" s="134"/>
      <c r="J30" s="134">
        <f>SUM(I30/B30*100)</f>
        <v>0</v>
      </c>
      <c r="K30" s="134">
        <f>SUM(B30-C30-E30-G30-I30)</f>
        <v>-24000</v>
      </c>
      <c r="L30" s="137">
        <f>SUM(K30/B30)*100</f>
        <v>-66.66666666666666</v>
      </c>
    </row>
    <row r="31" spans="4:7" s="3" customFormat="1" ht="12.75">
      <c r="D31" s="132"/>
      <c r="G31" s="55"/>
    </row>
    <row r="32" s="3" customFormat="1" ht="12.75">
      <c r="D32" s="132"/>
    </row>
    <row r="33" s="3" customFormat="1" ht="12.75">
      <c r="D33" s="132"/>
    </row>
    <row r="34" s="3" customFormat="1" ht="12.75">
      <c r="D34" s="132"/>
    </row>
    <row r="35" s="3" customFormat="1" ht="12.75">
      <c r="D35" s="132"/>
    </row>
    <row r="36" s="3" customFormat="1" ht="12.75">
      <c r="D36" s="132"/>
    </row>
    <row r="37" s="3" customFormat="1" ht="12.75">
      <c r="D37" s="132"/>
    </row>
    <row r="38" s="3" customFormat="1" ht="12.75">
      <c r="D38" s="132"/>
    </row>
    <row r="39" s="3" customFormat="1" ht="12.75">
      <c r="D39" s="132"/>
    </row>
    <row r="40" s="3" customFormat="1" ht="12.75">
      <c r="D40" s="132"/>
    </row>
    <row r="41" s="3" customFormat="1" ht="12.75">
      <c r="D41" s="132"/>
    </row>
    <row r="42" s="3" customFormat="1" ht="12.75">
      <c r="D42" s="132"/>
    </row>
    <row r="43" s="3" customFormat="1" ht="12.75">
      <c r="D43" s="132"/>
    </row>
    <row r="44" s="3" customFormat="1" ht="12.75">
      <c r="D44" s="132"/>
    </row>
    <row r="45" s="3" customFormat="1" ht="12.75">
      <c r="D45" s="132"/>
    </row>
    <row r="46" s="3" customFormat="1" ht="12.75">
      <c r="D46" s="132"/>
    </row>
    <row r="47" s="3" customFormat="1" ht="12.75">
      <c r="D47" s="132"/>
    </row>
    <row r="48" s="3" customFormat="1" ht="12.75">
      <c r="D48" s="132"/>
    </row>
    <row r="49" s="3" customFormat="1" ht="12.75">
      <c r="D49" s="132"/>
    </row>
    <row r="50" s="3" customFormat="1" ht="12.75">
      <c r="D50" s="132"/>
    </row>
    <row r="51" s="3" customFormat="1" ht="12.75">
      <c r="D51" s="132"/>
    </row>
    <row r="52" s="3" customFormat="1" ht="12.75">
      <c r="D52" s="132"/>
    </row>
    <row r="53" s="3" customFormat="1" ht="12.75">
      <c r="D53" s="132"/>
    </row>
    <row r="54" s="3" customFormat="1" ht="12.75">
      <c r="D54" s="132"/>
    </row>
    <row r="55" s="3" customFormat="1" ht="12.75">
      <c r="D55" s="132"/>
    </row>
    <row r="56" s="3" customFormat="1" ht="12.75">
      <c r="D56" s="132"/>
    </row>
    <row r="57" s="3" customFormat="1" ht="12.75">
      <c r="D57" s="132"/>
    </row>
    <row r="58" s="3" customFormat="1" ht="12.75">
      <c r="D58" s="132"/>
    </row>
    <row r="59" s="3" customFormat="1" ht="12.75">
      <c r="D59" s="132"/>
    </row>
    <row r="60" s="3" customFormat="1" ht="12.75">
      <c r="D60" s="132"/>
    </row>
    <row r="61" s="3" customFormat="1" ht="12.75">
      <c r="D61" s="132"/>
    </row>
    <row r="62" s="3" customFormat="1" ht="12.75">
      <c r="D62" s="132"/>
    </row>
    <row r="63" s="3" customFormat="1" ht="12.75">
      <c r="D63" s="132"/>
    </row>
    <row r="64" s="3" customFormat="1" ht="12.75">
      <c r="D64" s="132"/>
    </row>
    <row r="65" s="3" customFormat="1" ht="12.75">
      <c r="D65" s="132"/>
    </row>
    <row r="66" s="3" customFormat="1" ht="12.75">
      <c r="D66" s="132"/>
    </row>
    <row r="67" s="3" customFormat="1" ht="12.75">
      <c r="D67" s="132"/>
    </row>
    <row r="68" s="3" customFormat="1" ht="12.75">
      <c r="D68" s="132"/>
    </row>
    <row r="69" s="3" customFormat="1" ht="12.75">
      <c r="D69" s="132"/>
    </row>
    <row r="70" s="3" customFormat="1" ht="12.75">
      <c r="D70" s="132"/>
    </row>
    <row r="71" s="3" customFormat="1" ht="12.75">
      <c r="D71" s="132"/>
    </row>
    <row r="72" s="3" customFormat="1" ht="12.75">
      <c r="D72" s="132"/>
    </row>
    <row r="73" s="3" customFormat="1" ht="12.75">
      <c r="D73" s="132"/>
    </row>
    <row r="74" s="3" customFormat="1" ht="12.75">
      <c r="D74" s="132"/>
    </row>
    <row r="75" s="3" customFormat="1" ht="12.75">
      <c r="D75" s="132"/>
    </row>
    <row r="76" s="3" customFormat="1" ht="12.75">
      <c r="D76" s="132"/>
    </row>
    <row r="77" s="3" customFormat="1" ht="12.75">
      <c r="D77" s="132"/>
    </row>
    <row r="78" s="3" customFormat="1" ht="12.75">
      <c r="D78" s="132"/>
    </row>
    <row r="79" s="3" customFormat="1" ht="12.75">
      <c r="D79" s="132"/>
    </row>
    <row r="80" s="3" customFormat="1" ht="12.75">
      <c r="D80" s="132"/>
    </row>
    <row r="81" s="3" customFormat="1" ht="12.75">
      <c r="D81" s="132"/>
    </row>
    <row r="82" s="3" customFormat="1" ht="12.75">
      <c r="D82" s="132"/>
    </row>
    <row r="83" s="3" customFormat="1" ht="12.75">
      <c r="D83" s="132"/>
    </row>
    <row r="84" s="3" customFormat="1" ht="12.75">
      <c r="D84" s="132"/>
    </row>
    <row r="85" s="3" customFormat="1" ht="12.75">
      <c r="D85" s="132"/>
    </row>
    <row r="86" s="3" customFormat="1" ht="12.75">
      <c r="D86" s="132"/>
    </row>
    <row r="87" s="3" customFormat="1" ht="12.75">
      <c r="D87" s="132"/>
    </row>
    <row r="88" s="3" customFormat="1" ht="12.75">
      <c r="D88" s="132"/>
    </row>
    <row r="89" s="3" customFormat="1" ht="12.75">
      <c r="D89" s="132"/>
    </row>
    <row r="90" s="3" customFormat="1" ht="12.75">
      <c r="D90" s="132"/>
    </row>
    <row r="91" s="3" customFormat="1" ht="12.75">
      <c r="D91" s="132"/>
    </row>
    <row r="92" s="3" customFormat="1" ht="12.75">
      <c r="D92" s="132"/>
    </row>
    <row r="93" s="3" customFormat="1" ht="12.75">
      <c r="D93" s="132"/>
    </row>
    <row r="94" s="3" customFormat="1" ht="12.75">
      <c r="D94" s="132"/>
    </row>
    <row r="95" s="3" customFormat="1" ht="12.75">
      <c r="D95" s="132"/>
    </row>
    <row r="96" s="3" customFormat="1" ht="12.75">
      <c r="D96" s="132"/>
    </row>
    <row r="97" s="3" customFormat="1" ht="12.75">
      <c r="D97" s="132"/>
    </row>
    <row r="98" s="3" customFormat="1" ht="12.75">
      <c r="D98" s="132"/>
    </row>
    <row r="99" s="3" customFormat="1" ht="12.75">
      <c r="D99" s="132"/>
    </row>
    <row r="100" s="3" customFormat="1" ht="12.75">
      <c r="D100" s="132"/>
    </row>
    <row r="101" s="3" customFormat="1" ht="12.75">
      <c r="D101" s="132"/>
    </row>
    <row r="102" s="3" customFormat="1" ht="12.75">
      <c r="D102" s="132"/>
    </row>
    <row r="103" s="3" customFormat="1" ht="12.75">
      <c r="D103" s="132"/>
    </row>
    <row r="104" s="3" customFormat="1" ht="12.75">
      <c r="D104" s="132"/>
    </row>
    <row r="105" s="3" customFormat="1" ht="12.75">
      <c r="D105" s="132"/>
    </row>
    <row r="106" s="3" customFormat="1" ht="12.75">
      <c r="D106" s="132"/>
    </row>
    <row r="107" s="3" customFormat="1" ht="12.75">
      <c r="D107" s="132"/>
    </row>
    <row r="108" s="3" customFormat="1" ht="12.75">
      <c r="D108" s="132"/>
    </row>
    <row r="109" s="3" customFormat="1" ht="12.75">
      <c r="D109" s="132"/>
    </row>
    <row r="110" s="3" customFormat="1" ht="12.75">
      <c r="D110" s="132"/>
    </row>
    <row r="111" s="3" customFormat="1" ht="12.75">
      <c r="D111" s="132"/>
    </row>
    <row r="112" s="3" customFormat="1" ht="12.75">
      <c r="D112" s="132"/>
    </row>
    <row r="113" s="3" customFormat="1" ht="12.75">
      <c r="D113" s="132"/>
    </row>
    <row r="114" s="3" customFormat="1" ht="12.75">
      <c r="D114" s="132"/>
    </row>
    <row r="115" s="3" customFormat="1" ht="12.75">
      <c r="D115" s="132"/>
    </row>
    <row r="116" s="3" customFormat="1" ht="12.75">
      <c r="D116" s="132"/>
    </row>
    <row r="117" s="3" customFormat="1" ht="12.75">
      <c r="D117" s="132"/>
    </row>
    <row r="118" s="3" customFormat="1" ht="12.75">
      <c r="D118" s="132"/>
    </row>
    <row r="119" s="3" customFormat="1" ht="12.75">
      <c r="D119" s="132"/>
    </row>
    <row r="120" s="3" customFormat="1" ht="12.75">
      <c r="D120" s="132"/>
    </row>
    <row r="121" s="3" customFormat="1" ht="12.75">
      <c r="D121" s="132"/>
    </row>
    <row r="122" s="3" customFormat="1" ht="12.75">
      <c r="D122" s="132"/>
    </row>
    <row r="123" s="3" customFormat="1" ht="12.75">
      <c r="D123" s="132"/>
    </row>
    <row r="124" s="3" customFormat="1" ht="12.75">
      <c r="D124" s="132"/>
    </row>
    <row r="125" s="3" customFormat="1" ht="12.75">
      <c r="D125" s="132"/>
    </row>
    <row r="126" s="3" customFormat="1" ht="12.75">
      <c r="D126" s="132"/>
    </row>
    <row r="127" s="3" customFormat="1" ht="12.75">
      <c r="D127" s="132"/>
    </row>
    <row r="128" s="3" customFormat="1" ht="12.75">
      <c r="D128" s="132"/>
    </row>
    <row r="129" s="3" customFormat="1" ht="12.75">
      <c r="D129" s="132"/>
    </row>
    <row r="130" s="3" customFormat="1" ht="12.75">
      <c r="D130" s="132"/>
    </row>
    <row r="131" s="3" customFormat="1" ht="12.75">
      <c r="D131" s="132"/>
    </row>
    <row r="132" s="3" customFormat="1" ht="12.75">
      <c r="D132" s="132"/>
    </row>
    <row r="133" s="3" customFormat="1" ht="12.75">
      <c r="D133" s="132"/>
    </row>
    <row r="134" s="3" customFormat="1" ht="12.75">
      <c r="D134" s="132"/>
    </row>
    <row r="135" s="3" customFormat="1" ht="12.75">
      <c r="D135" s="132"/>
    </row>
    <row r="136" s="3" customFormat="1" ht="12.75">
      <c r="D136" s="132"/>
    </row>
    <row r="137" s="3" customFormat="1" ht="12.75">
      <c r="D137" s="132"/>
    </row>
    <row r="138" s="3" customFormat="1" ht="12.75">
      <c r="D138" s="132"/>
    </row>
    <row r="139" s="3" customFormat="1" ht="12.75">
      <c r="D139" s="132"/>
    </row>
    <row r="140" s="3" customFormat="1" ht="12.75">
      <c r="D140" s="132"/>
    </row>
    <row r="141" s="3" customFormat="1" ht="12.75">
      <c r="D141" s="132"/>
    </row>
    <row r="142" s="3" customFormat="1" ht="12.75">
      <c r="D142" s="132"/>
    </row>
    <row r="143" s="3" customFormat="1" ht="12.75">
      <c r="D143" s="132"/>
    </row>
    <row r="144" s="3" customFormat="1" ht="12.75">
      <c r="D144" s="132"/>
    </row>
    <row r="145" s="3" customFormat="1" ht="12.75">
      <c r="D145" s="132"/>
    </row>
    <row r="146" s="3" customFormat="1" ht="12.75">
      <c r="D146" s="132"/>
    </row>
    <row r="147" s="3" customFormat="1" ht="12.75">
      <c r="D147" s="132"/>
    </row>
    <row r="148" s="3" customFormat="1" ht="12.75">
      <c r="D148" s="132"/>
    </row>
    <row r="149" s="3" customFormat="1" ht="12.75">
      <c r="D149" s="132"/>
    </row>
    <row r="150" s="3" customFormat="1" ht="12.75">
      <c r="D150" s="132"/>
    </row>
    <row r="151" s="3" customFormat="1" ht="12.75">
      <c r="D151" s="132"/>
    </row>
    <row r="152" s="3" customFormat="1" ht="12.75">
      <c r="D152" s="132"/>
    </row>
    <row r="153" s="3" customFormat="1" ht="12.75">
      <c r="D153" s="132"/>
    </row>
    <row r="154" s="3" customFormat="1" ht="12.75">
      <c r="D154" s="132"/>
    </row>
    <row r="155" s="3" customFormat="1" ht="12.75">
      <c r="D155" s="132"/>
    </row>
    <row r="156" s="3" customFormat="1" ht="12.75">
      <c r="D156" s="132"/>
    </row>
    <row r="157" s="3" customFormat="1" ht="12.75">
      <c r="D157" s="132"/>
    </row>
    <row r="158" s="3" customFormat="1" ht="12.75">
      <c r="D158" s="132"/>
    </row>
    <row r="159" s="3" customFormat="1" ht="12.75">
      <c r="D159" s="132"/>
    </row>
    <row r="160" s="3" customFormat="1" ht="12.75">
      <c r="D160" s="132"/>
    </row>
    <row r="161" s="3" customFormat="1" ht="12.75">
      <c r="D161" s="132"/>
    </row>
    <row r="162" s="3" customFormat="1" ht="12.75">
      <c r="D162" s="132"/>
    </row>
    <row r="163" s="3" customFormat="1" ht="12.75">
      <c r="D163" s="132"/>
    </row>
    <row r="164" s="3" customFormat="1" ht="12.75">
      <c r="D164" s="132"/>
    </row>
    <row r="165" s="3" customFormat="1" ht="12.75">
      <c r="D165" s="132"/>
    </row>
    <row r="166" s="3" customFormat="1" ht="12.75">
      <c r="D166" s="132"/>
    </row>
    <row r="167" s="3" customFormat="1" ht="12.75">
      <c r="D167" s="132"/>
    </row>
    <row r="168" s="3" customFormat="1" ht="12.75">
      <c r="D168" s="132"/>
    </row>
    <row r="169" s="3" customFormat="1" ht="12.75">
      <c r="D169" s="132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5"/>
  <sheetViews>
    <sheetView zoomScalePageLayoutView="0" workbookViewId="0" topLeftCell="B13">
      <selection activeCell="B2" sqref="B2:M2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5" customWidth="1"/>
    <col min="9" max="9" width="8.375" style="69" customWidth="1"/>
    <col min="10" max="10" width="9.75390625" style="5" customWidth="1"/>
    <col min="11" max="11" width="10.00390625" style="74" customWidth="1"/>
    <col min="12" max="12" width="11.125" style="6" customWidth="1"/>
    <col min="13" max="13" width="13.00390625" style="1" customWidth="1"/>
    <col min="14" max="17" width="9.125" style="1" customWidth="1"/>
    <col min="18" max="20" width="9.125" style="3" customWidth="1"/>
    <col min="21" max="16384" width="9.125" style="1" customWidth="1"/>
  </cols>
  <sheetData>
    <row r="1" spans="12:13" ht="12" customHeight="1">
      <c r="L1" s="214" t="s">
        <v>30</v>
      </c>
      <c r="M1" s="214"/>
    </row>
    <row r="2" spans="2:13" ht="14.25" customHeight="1">
      <c r="B2" s="213" t="s">
        <v>104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2:13" ht="12" customHeight="1" thickBot="1">
      <c r="B3" s="43"/>
      <c r="C3" s="55"/>
      <c r="D3" s="55"/>
      <c r="E3" s="56"/>
      <c r="F3" s="55"/>
      <c r="G3" s="57"/>
      <c r="H3" s="66"/>
      <c r="I3" s="70"/>
      <c r="J3" s="58"/>
      <c r="K3" s="75"/>
      <c r="L3" s="59"/>
      <c r="M3" s="60" t="s">
        <v>0</v>
      </c>
    </row>
    <row r="4" spans="2:20" s="62" customFormat="1" ht="41.25" customHeight="1" thickBot="1">
      <c r="B4" s="44" t="s">
        <v>3</v>
      </c>
      <c r="C4" s="52" t="s">
        <v>65</v>
      </c>
      <c r="D4" s="52" t="s">
        <v>64</v>
      </c>
      <c r="E4" s="53" t="s">
        <v>63</v>
      </c>
      <c r="F4" s="52" t="s">
        <v>62</v>
      </c>
      <c r="G4" s="177" t="s">
        <v>61</v>
      </c>
      <c r="H4" s="52" t="s">
        <v>101</v>
      </c>
      <c r="I4" s="177" t="s">
        <v>66</v>
      </c>
      <c r="J4" s="53" t="s">
        <v>59</v>
      </c>
      <c r="K4" s="53" t="s">
        <v>48</v>
      </c>
      <c r="L4" s="54" t="s">
        <v>67</v>
      </c>
      <c r="M4" s="61" t="s">
        <v>68</v>
      </c>
      <c r="R4" s="190"/>
      <c r="S4" s="190"/>
      <c r="T4" s="190"/>
    </row>
    <row r="5" spans="2:13" ht="12" customHeight="1">
      <c r="B5" s="19" t="s">
        <v>37</v>
      </c>
      <c r="C5" s="20">
        <v>25000</v>
      </c>
      <c r="D5" s="21"/>
      <c r="E5" s="22">
        <f>SUM(D5/C5)*100</f>
        <v>0</v>
      </c>
      <c r="F5" s="21"/>
      <c r="G5" s="17">
        <f>SUM(F5/C5)*100</f>
        <v>0</v>
      </c>
      <c r="H5" s="21"/>
      <c r="I5" s="71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25000</v>
      </c>
      <c r="M5" s="23">
        <f>SUM(L5/C5)*100</f>
        <v>100</v>
      </c>
    </row>
    <row r="6" spans="2:13" ht="12" customHeight="1">
      <c r="B6" s="19" t="s">
        <v>5</v>
      </c>
      <c r="C6" s="20">
        <v>56943</v>
      </c>
      <c r="D6" s="21"/>
      <c r="E6" s="22">
        <f>SUM(D6/C6)*100</f>
        <v>0</v>
      </c>
      <c r="F6" s="21"/>
      <c r="G6" s="17">
        <f>SUM(F6/C6)*100</f>
        <v>0</v>
      </c>
      <c r="H6" s="21"/>
      <c r="I6" s="71">
        <f t="shared" si="0"/>
        <v>0</v>
      </c>
      <c r="J6" s="16"/>
      <c r="K6" s="17">
        <f t="shared" si="1"/>
        <v>0</v>
      </c>
      <c r="L6" s="16">
        <f t="shared" si="2"/>
        <v>56943</v>
      </c>
      <c r="M6" s="23">
        <f>SUM(L6/C6)*100</f>
        <v>100</v>
      </c>
    </row>
    <row r="7" spans="2:13" ht="12" customHeight="1">
      <c r="B7" s="19" t="s">
        <v>6</v>
      </c>
      <c r="C7" s="20">
        <v>259900</v>
      </c>
      <c r="D7" s="21"/>
      <c r="E7" s="22">
        <f>SUM(D7/C7)*100</f>
        <v>0</v>
      </c>
      <c r="F7" s="21">
        <v>10532</v>
      </c>
      <c r="G7" s="17">
        <f>SUM(F7/C7)*100</f>
        <v>4.0523278183916895</v>
      </c>
      <c r="H7" s="21"/>
      <c r="I7" s="71">
        <f t="shared" si="0"/>
        <v>0</v>
      </c>
      <c r="J7" s="16"/>
      <c r="K7" s="17">
        <f t="shared" si="1"/>
        <v>0</v>
      </c>
      <c r="L7" s="16">
        <f t="shared" si="2"/>
        <v>249368</v>
      </c>
      <c r="M7" s="23">
        <f>SUM(L7/C7)*100</f>
        <v>95.94767218160831</v>
      </c>
    </row>
    <row r="8" spans="2:13" ht="12" customHeight="1">
      <c r="B8" s="19" t="s">
        <v>13</v>
      </c>
      <c r="C8" s="20">
        <v>283771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71">
        <f t="shared" si="0"/>
        <v>0</v>
      </c>
      <c r="J8" s="16">
        <v>162323</v>
      </c>
      <c r="K8" s="17">
        <f t="shared" si="1"/>
        <v>57.20211015220019</v>
      </c>
      <c r="L8" s="16">
        <f t="shared" si="2"/>
        <v>121448</v>
      </c>
      <c r="M8" s="23">
        <f aca="true" t="shared" si="5" ref="M8:M15">SUM(L8/C8)*100</f>
        <v>42.79788984779981</v>
      </c>
    </row>
    <row r="9" spans="2:13" ht="12" customHeight="1">
      <c r="B9" s="19" t="s">
        <v>14</v>
      </c>
      <c r="C9" s="20">
        <f>795378-'önként2019.'!B11</f>
        <v>710378</v>
      </c>
      <c r="D9" s="21"/>
      <c r="E9" s="22">
        <f t="shared" si="3"/>
        <v>0</v>
      </c>
      <c r="F9" s="21"/>
      <c r="G9" s="22">
        <f t="shared" si="4"/>
        <v>0</v>
      </c>
      <c r="H9" s="21"/>
      <c r="I9" s="71">
        <f t="shared" si="0"/>
        <v>0</v>
      </c>
      <c r="J9" s="16"/>
      <c r="K9" s="17">
        <f t="shared" si="1"/>
        <v>0</v>
      </c>
      <c r="L9" s="16">
        <f t="shared" si="2"/>
        <v>710378</v>
      </c>
      <c r="M9" s="23">
        <f t="shared" si="5"/>
        <v>100</v>
      </c>
    </row>
    <row r="10" spans="2:13" ht="12" customHeight="1">
      <c r="B10" s="19" t="s">
        <v>15</v>
      </c>
      <c r="C10" s="20">
        <v>547559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71">
        <f t="shared" si="0"/>
        <v>0</v>
      </c>
      <c r="J10" s="16"/>
      <c r="K10" s="17">
        <f t="shared" si="1"/>
        <v>0</v>
      </c>
      <c r="L10" s="16">
        <f t="shared" si="2"/>
        <v>547559</v>
      </c>
      <c r="M10" s="23">
        <f t="shared" si="5"/>
        <v>100</v>
      </c>
    </row>
    <row r="11" spans="2:13" ht="12" customHeight="1">
      <c r="B11" s="19" t="s">
        <v>16</v>
      </c>
      <c r="C11" s="20">
        <v>3486729</v>
      </c>
      <c r="D11" s="21">
        <f>3485546-60000-18800</f>
        <v>3406746</v>
      </c>
      <c r="E11" s="22">
        <f t="shared" si="3"/>
        <v>97.70607351474692</v>
      </c>
      <c r="F11" s="21"/>
      <c r="G11" s="22">
        <f t="shared" si="4"/>
        <v>0</v>
      </c>
      <c r="H11" s="21"/>
      <c r="I11" s="71">
        <f t="shared" si="0"/>
        <v>0</v>
      </c>
      <c r="J11" s="16"/>
      <c r="K11" s="17">
        <f t="shared" si="1"/>
        <v>0</v>
      </c>
      <c r="L11" s="16">
        <f>SUM(C11-D11-F11-H11-J11)</f>
        <v>79983</v>
      </c>
      <c r="M11" s="23">
        <f t="shared" si="5"/>
        <v>2.293926485253084</v>
      </c>
    </row>
    <row r="12" spans="2:13" ht="12" customHeight="1">
      <c r="B12" s="19" t="s">
        <v>58</v>
      </c>
      <c r="C12" s="25">
        <f>190121</f>
        <v>190121</v>
      </c>
      <c r="D12" s="26">
        <v>20000</v>
      </c>
      <c r="E12" s="22">
        <f t="shared" si="3"/>
        <v>10.519616454784058</v>
      </c>
      <c r="F12" s="26"/>
      <c r="G12" s="22">
        <f t="shared" si="4"/>
        <v>0</v>
      </c>
      <c r="H12" s="26"/>
      <c r="I12" s="71">
        <f t="shared" si="0"/>
        <v>0</v>
      </c>
      <c r="J12" s="21"/>
      <c r="K12" s="17">
        <f t="shared" si="1"/>
        <v>0</v>
      </c>
      <c r="L12" s="16">
        <f>SUM(C12-D12-F12-H12-J12)</f>
        <v>170121</v>
      </c>
      <c r="M12" s="23">
        <f t="shared" si="5"/>
        <v>89.48038354521594</v>
      </c>
    </row>
    <row r="13" spans="2:13" ht="12" customHeight="1">
      <c r="B13" s="24" t="s">
        <v>53</v>
      </c>
      <c r="C13" s="25">
        <f>1431900+389000</f>
        <v>1820900</v>
      </c>
      <c r="D13" s="26">
        <v>3500000</v>
      </c>
      <c r="E13" s="27">
        <f t="shared" si="3"/>
        <v>192.2126421000604</v>
      </c>
      <c r="F13" s="26"/>
      <c r="G13" s="27">
        <f t="shared" si="4"/>
        <v>0</v>
      </c>
      <c r="H13" s="26"/>
      <c r="I13" s="71">
        <f t="shared" si="0"/>
        <v>0</v>
      </c>
      <c r="J13" s="38"/>
      <c r="K13" s="17">
        <f t="shared" si="1"/>
        <v>0</v>
      </c>
      <c r="L13" s="16">
        <f t="shared" si="2"/>
        <v>-1679100</v>
      </c>
      <c r="M13" s="81">
        <f t="shared" si="5"/>
        <v>-92.2126421000604</v>
      </c>
    </row>
    <row r="14" spans="2:13" ht="12" customHeight="1" thickBot="1">
      <c r="B14" s="24" t="s">
        <v>29</v>
      </c>
      <c r="C14" s="25">
        <v>233862</v>
      </c>
      <c r="D14" s="26">
        <v>61712</v>
      </c>
      <c r="E14" s="27">
        <f t="shared" si="3"/>
        <v>26.388211851433752</v>
      </c>
      <c r="F14" s="26"/>
      <c r="G14" s="27">
        <f t="shared" si="4"/>
        <v>0</v>
      </c>
      <c r="H14" s="26"/>
      <c r="I14" s="178">
        <f t="shared" si="0"/>
        <v>0</v>
      </c>
      <c r="J14" s="26"/>
      <c r="K14" s="39">
        <f t="shared" si="1"/>
        <v>0</v>
      </c>
      <c r="L14" s="38">
        <f t="shared" si="2"/>
        <v>172150</v>
      </c>
      <c r="M14" s="81">
        <f t="shared" si="5"/>
        <v>73.61178814856625</v>
      </c>
    </row>
    <row r="15" spans="2:20" s="35" customFormat="1" ht="12" customHeight="1" thickBot="1">
      <c r="B15" s="32" t="s">
        <v>39</v>
      </c>
      <c r="C15" s="29">
        <f>SUM(C5:C14)</f>
        <v>7615163</v>
      </c>
      <c r="D15" s="29">
        <f>SUM(D5:D14)</f>
        <v>6988458</v>
      </c>
      <c r="E15" s="63">
        <f t="shared" si="3"/>
        <v>91.7703009114841</v>
      </c>
      <c r="F15" s="29">
        <f>SUM(F5:F14)</f>
        <v>10532</v>
      </c>
      <c r="G15" s="63">
        <f t="shared" si="4"/>
        <v>0.13830301465641642</v>
      </c>
      <c r="H15" s="29">
        <f>SUM(H5:H14)</f>
        <v>0</v>
      </c>
      <c r="I15" s="63">
        <f t="shared" si="0"/>
        <v>0</v>
      </c>
      <c r="J15" s="29">
        <f>SUM(J5:J14)</f>
        <v>162323</v>
      </c>
      <c r="K15" s="33">
        <f t="shared" si="1"/>
        <v>2.1315761724338667</v>
      </c>
      <c r="L15" s="29">
        <f>SUM(L5:L14)</f>
        <v>453850</v>
      </c>
      <c r="M15" s="82">
        <f t="shared" si="5"/>
        <v>5.959819901425616</v>
      </c>
      <c r="R15" s="42"/>
      <c r="S15" s="42"/>
      <c r="T15" s="42"/>
    </row>
    <row r="16" spans="2:20" s="88" customFormat="1" ht="12" customHeight="1">
      <c r="B16" s="120" t="s">
        <v>12</v>
      </c>
      <c r="C16" s="20">
        <v>43477</v>
      </c>
      <c r="D16" s="83">
        <v>2969</v>
      </c>
      <c r="E16" s="22">
        <f aca="true" t="shared" si="6" ref="E16:E24">SUM(D16/C16)*100</f>
        <v>6.8288980380431035</v>
      </c>
      <c r="F16" s="83"/>
      <c r="G16" s="84">
        <f aca="true" t="shared" si="7" ref="G16:G23">SUM(F16/C16)*100</f>
        <v>0</v>
      </c>
      <c r="H16" s="83"/>
      <c r="I16" s="85">
        <f t="shared" si="0"/>
        <v>0</v>
      </c>
      <c r="J16" s="86"/>
      <c r="K16" s="87">
        <f t="shared" si="1"/>
        <v>0</v>
      </c>
      <c r="L16" s="16">
        <f>SUM(C16-D16-F16-H16-J16)</f>
        <v>40508</v>
      </c>
      <c r="M16" s="23">
        <f aca="true" t="shared" si="8" ref="M16:M24">SUM(L16/C16)*100</f>
        <v>93.1711019619569</v>
      </c>
      <c r="R16" s="210"/>
      <c r="S16" s="210"/>
      <c r="T16" s="210"/>
    </row>
    <row r="17" spans="2:20" s="88" customFormat="1" ht="12" customHeight="1">
      <c r="B17" s="120" t="s">
        <v>26</v>
      </c>
      <c r="C17" s="20">
        <v>53863</v>
      </c>
      <c r="D17" s="83">
        <v>19551</v>
      </c>
      <c r="E17" s="22">
        <f t="shared" si="6"/>
        <v>36.29764402279858</v>
      </c>
      <c r="F17" s="83"/>
      <c r="G17" s="84">
        <f t="shared" si="7"/>
        <v>0</v>
      </c>
      <c r="H17" s="83">
        <v>38827</v>
      </c>
      <c r="I17" s="85">
        <f t="shared" si="0"/>
        <v>72.08473349052224</v>
      </c>
      <c r="J17" s="86"/>
      <c r="K17" s="87">
        <f t="shared" si="1"/>
        <v>0</v>
      </c>
      <c r="L17" s="16">
        <f>SUM(C17-D17-F17-H17-J17)</f>
        <v>-4515</v>
      </c>
      <c r="M17" s="23">
        <f t="shared" si="8"/>
        <v>-8.382377513320833</v>
      </c>
      <c r="R17" s="210"/>
      <c r="S17" s="210"/>
      <c r="T17" s="210"/>
    </row>
    <row r="18" spans="2:20" s="88" customFormat="1" ht="12" customHeight="1">
      <c r="B18" s="120" t="s">
        <v>32</v>
      </c>
      <c r="C18" s="20">
        <v>55519</v>
      </c>
      <c r="D18" s="83">
        <v>8</v>
      </c>
      <c r="E18" s="22">
        <f t="shared" si="6"/>
        <v>0.014409481438786722</v>
      </c>
      <c r="F18" s="83"/>
      <c r="G18" s="84">
        <f t="shared" si="7"/>
        <v>0</v>
      </c>
      <c r="H18" s="83">
        <v>46846</v>
      </c>
      <c r="I18" s="85">
        <f t="shared" si="0"/>
        <v>84.37832093517534</v>
      </c>
      <c r="J18" s="86"/>
      <c r="K18" s="87">
        <f t="shared" si="1"/>
        <v>0</v>
      </c>
      <c r="L18" s="16">
        <f>SUM(C18-D18-F18-H18-J18)</f>
        <v>8665</v>
      </c>
      <c r="M18" s="23">
        <f t="shared" si="8"/>
        <v>15.607269583385868</v>
      </c>
      <c r="R18" s="210"/>
      <c r="S18" s="210"/>
      <c r="T18" s="210"/>
    </row>
    <row r="19" spans="2:20" s="88" customFormat="1" ht="12" customHeight="1">
      <c r="B19" s="120" t="s">
        <v>28</v>
      </c>
      <c r="C19" s="20">
        <v>18416</v>
      </c>
      <c r="D19" s="83">
        <v>3</v>
      </c>
      <c r="E19" s="22">
        <f t="shared" si="6"/>
        <v>0.01629018245004344</v>
      </c>
      <c r="F19" s="83"/>
      <c r="G19" s="84">
        <f t="shared" si="7"/>
        <v>0</v>
      </c>
      <c r="H19" s="83">
        <v>15926</v>
      </c>
      <c r="I19" s="85">
        <f t="shared" si="0"/>
        <v>86.47914856646395</v>
      </c>
      <c r="J19" s="86"/>
      <c r="K19" s="87">
        <f t="shared" si="1"/>
        <v>0</v>
      </c>
      <c r="L19" s="16">
        <f>SUM(C19-D19-F19-H19-J19)</f>
        <v>2487</v>
      </c>
      <c r="M19" s="23">
        <f t="shared" si="8"/>
        <v>13.504561251086011</v>
      </c>
      <c r="R19" s="210"/>
      <c r="S19" s="210"/>
      <c r="T19" s="210"/>
    </row>
    <row r="20" spans="2:20" s="88" customFormat="1" ht="12" customHeight="1" thickBot="1">
      <c r="B20" s="121" t="s">
        <v>27</v>
      </c>
      <c r="C20" s="25">
        <v>2949</v>
      </c>
      <c r="D20" s="89">
        <v>1672</v>
      </c>
      <c r="E20" s="27">
        <f t="shared" si="6"/>
        <v>56.697185486605626</v>
      </c>
      <c r="F20" s="89"/>
      <c r="G20" s="90">
        <f t="shared" si="7"/>
        <v>0</v>
      </c>
      <c r="H20" s="89">
        <v>2127</v>
      </c>
      <c r="I20" s="85">
        <f t="shared" si="0"/>
        <v>72.1261444557477</v>
      </c>
      <c r="J20" s="91"/>
      <c r="K20" s="87">
        <f t="shared" si="1"/>
        <v>0</v>
      </c>
      <c r="L20" s="16">
        <f>SUM(C20-D20-F20-H20-J20)</f>
        <v>-850</v>
      </c>
      <c r="M20" s="81">
        <f t="shared" si="8"/>
        <v>-28.823329942353336</v>
      </c>
      <c r="R20" s="210"/>
      <c r="S20" s="210"/>
      <c r="T20" s="210"/>
    </row>
    <row r="21" spans="2:20" s="35" customFormat="1" ht="12" customHeight="1" thickBot="1">
      <c r="B21" s="32" t="s">
        <v>38</v>
      </c>
      <c r="C21" s="29">
        <f>SUM(C16:C20)</f>
        <v>174224</v>
      </c>
      <c r="D21" s="29">
        <f>SUM(D16:D20)</f>
        <v>24203</v>
      </c>
      <c r="E21" s="33">
        <f t="shared" si="6"/>
        <v>13.891886307282578</v>
      </c>
      <c r="F21" s="29">
        <f>SUM(F16:F20)</f>
        <v>0</v>
      </c>
      <c r="G21" s="33">
        <f t="shared" si="7"/>
        <v>0</v>
      </c>
      <c r="H21" s="29">
        <f>SUM(H16:H20)</f>
        <v>103726</v>
      </c>
      <c r="I21" s="63">
        <f aca="true" t="shared" si="9" ref="I21:I39">SUM(H21/C21)*100</f>
        <v>59.53599963265681</v>
      </c>
      <c r="J21" s="29">
        <f>SUM(J16:J20)</f>
        <v>0</v>
      </c>
      <c r="K21" s="33">
        <f aca="true" t="shared" si="10" ref="K21:K39">SUM(J21/C21)*100</f>
        <v>0</v>
      </c>
      <c r="L21" s="29">
        <f>SUM(L16:L20)</f>
        <v>46295</v>
      </c>
      <c r="M21" s="48">
        <f t="shared" si="8"/>
        <v>26.572114060060613</v>
      </c>
      <c r="R21" s="42"/>
      <c r="S21" s="42"/>
      <c r="T21" s="42"/>
    </row>
    <row r="22" spans="2:13" ht="12" customHeight="1">
      <c r="B22" s="92" t="s">
        <v>50</v>
      </c>
      <c r="C22" s="93">
        <v>722999</v>
      </c>
      <c r="D22" s="94">
        <v>100000</v>
      </c>
      <c r="E22" s="95">
        <f t="shared" si="6"/>
        <v>13.83127777493468</v>
      </c>
      <c r="F22" s="94"/>
      <c r="G22" s="95">
        <f t="shared" si="7"/>
        <v>0</v>
      </c>
      <c r="H22" s="94"/>
      <c r="I22" s="96">
        <f>SUM(H22/C22)*100</f>
        <v>0</v>
      </c>
      <c r="J22" s="94">
        <v>4156</v>
      </c>
      <c r="K22" s="95">
        <f>SUM(J22/C22)*100</f>
        <v>0.5748279043262854</v>
      </c>
      <c r="L22" s="94">
        <f>SUM(C22-D22-F22-H22-J22)</f>
        <v>618843</v>
      </c>
      <c r="M22" s="97">
        <f t="shared" si="8"/>
        <v>85.59389432073903</v>
      </c>
    </row>
    <row r="23" spans="2:13" ht="12" customHeight="1" thickBot="1">
      <c r="B23" s="45" t="s">
        <v>51</v>
      </c>
      <c r="C23" s="30">
        <v>1057786</v>
      </c>
      <c r="D23" s="31">
        <v>655000</v>
      </c>
      <c r="E23" s="46">
        <f t="shared" si="6"/>
        <v>61.92178758274358</v>
      </c>
      <c r="F23" s="31"/>
      <c r="G23" s="46">
        <f t="shared" si="7"/>
        <v>0</v>
      </c>
      <c r="H23" s="31"/>
      <c r="I23" s="72">
        <f>SUM(H23/C23)*100</f>
        <v>0</v>
      </c>
      <c r="J23" s="31">
        <v>6080</v>
      </c>
      <c r="K23" s="46">
        <f>SUM(J23/C23)*100</f>
        <v>0.5747854480963068</v>
      </c>
      <c r="L23" s="31">
        <f>SUM(C23-D23-F23-H23-J23)</f>
        <v>396706</v>
      </c>
      <c r="M23" s="47">
        <f t="shared" si="8"/>
        <v>37.50342696916012</v>
      </c>
    </row>
    <row r="24" spans="2:13" ht="12" customHeight="1" thickBot="1">
      <c r="B24" s="32" t="s">
        <v>52</v>
      </c>
      <c r="C24" s="29">
        <f>SUM(C22:C23)</f>
        <v>1780785</v>
      </c>
      <c r="D24" s="29">
        <f>SUM(D22:D23)</f>
        <v>755000</v>
      </c>
      <c r="E24" s="63">
        <f t="shared" si="6"/>
        <v>42.397032769256256</v>
      </c>
      <c r="F24" s="29">
        <f aca="true" t="shared" si="11" ref="F24:L24">SUM(F22:F23)</f>
        <v>0</v>
      </c>
      <c r="G24" s="63">
        <f t="shared" si="11"/>
        <v>0</v>
      </c>
      <c r="H24" s="29">
        <f t="shared" si="11"/>
        <v>0</v>
      </c>
      <c r="I24" s="63">
        <f t="shared" si="11"/>
        <v>0</v>
      </c>
      <c r="J24" s="29">
        <f t="shared" si="11"/>
        <v>10236</v>
      </c>
      <c r="K24" s="33">
        <f t="shared" si="11"/>
        <v>1.1496133524225922</v>
      </c>
      <c r="L24" s="29">
        <f t="shared" si="11"/>
        <v>1015549</v>
      </c>
      <c r="M24" s="82">
        <f t="shared" si="8"/>
        <v>57.02816454541115</v>
      </c>
    </row>
    <row r="25" spans="2:13" ht="12" customHeight="1">
      <c r="B25" s="36" t="s">
        <v>4</v>
      </c>
      <c r="C25" s="37">
        <f>877708+169185+899734</f>
        <v>1946627</v>
      </c>
      <c r="D25" s="38">
        <v>81000</v>
      </c>
      <c r="E25" s="39">
        <f aca="true" t="shared" si="12" ref="E25:E45">SUM(D25/C25)*100</f>
        <v>4.161043692499899</v>
      </c>
      <c r="F25" s="38">
        <v>322798</v>
      </c>
      <c r="G25" s="39">
        <f aca="true" t="shared" si="13" ref="G25:G45">SUM(F25/C25)*100</f>
        <v>16.582426936439287</v>
      </c>
      <c r="H25" s="38"/>
      <c r="I25" s="178">
        <f t="shared" si="9"/>
        <v>0</v>
      </c>
      <c r="J25" s="38">
        <v>41304</v>
      </c>
      <c r="K25" s="39">
        <f t="shared" si="10"/>
        <v>2.1218240577162444</v>
      </c>
      <c r="L25" s="38">
        <f>SUM(C25-D25-F25-H25-J25)</f>
        <v>1501525</v>
      </c>
      <c r="M25" s="40">
        <f aca="true" t="shared" si="14" ref="M25:M45">SUM(L25/C25)*100</f>
        <v>77.13470531334457</v>
      </c>
    </row>
    <row r="26" spans="2:13" ht="12" customHeight="1" thickBot="1">
      <c r="B26" s="19" t="s">
        <v>49</v>
      </c>
      <c r="C26" s="20">
        <v>1000</v>
      </c>
      <c r="D26" s="21"/>
      <c r="E26" s="22">
        <f t="shared" si="12"/>
        <v>0</v>
      </c>
      <c r="F26" s="21"/>
      <c r="G26" s="22">
        <f t="shared" si="13"/>
        <v>0</v>
      </c>
      <c r="H26" s="21"/>
      <c r="I26" s="179">
        <f t="shared" si="9"/>
        <v>0</v>
      </c>
      <c r="J26" s="21"/>
      <c r="K26" s="22">
        <f t="shared" si="10"/>
        <v>0</v>
      </c>
      <c r="L26" s="21">
        <f>SUM(C26-D26-F26-H26-J26)</f>
        <v>1000</v>
      </c>
      <c r="M26" s="23">
        <f t="shared" si="14"/>
        <v>100</v>
      </c>
    </row>
    <row r="27" spans="2:13" ht="12" customHeight="1" thickBot="1">
      <c r="B27" s="32" t="s">
        <v>40</v>
      </c>
      <c r="C27" s="29">
        <f>SUM(C25:C26)</f>
        <v>1947627</v>
      </c>
      <c r="D27" s="29">
        <f>SUM(D25:D26)</f>
        <v>81000</v>
      </c>
      <c r="E27" s="33">
        <f t="shared" si="12"/>
        <v>4.158907224021848</v>
      </c>
      <c r="F27" s="29">
        <f>SUM(F25:F26)</f>
        <v>322798</v>
      </c>
      <c r="G27" s="33">
        <f t="shared" si="13"/>
        <v>16.573912766664254</v>
      </c>
      <c r="H27" s="29">
        <f>SUM(H25:H26)</f>
        <v>0</v>
      </c>
      <c r="I27" s="63">
        <f t="shared" si="9"/>
        <v>0</v>
      </c>
      <c r="J27" s="29">
        <f>SUM(J25)</f>
        <v>41304</v>
      </c>
      <c r="K27" s="33">
        <f t="shared" si="10"/>
        <v>2.1207346170493633</v>
      </c>
      <c r="L27" s="29">
        <f>SUM(L25:L26)</f>
        <v>1502525</v>
      </c>
      <c r="M27" s="48">
        <f t="shared" si="14"/>
        <v>77.14644539226454</v>
      </c>
    </row>
    <row r="28" spans="2:20" s="99" customFormat="1" ht="12" customHeight="1" thickBot="1">
      <c r="B28" s="36" t="s">
        <v>7</v>
      </c>
      <c r="C28" s="37">
        <v>259203</v>
      </c>
      <c r="D28" s="38">
        <v>4200</v>
      </c>
      <c r="E28" s="39">
        <f t="shared" si="12"/>
        <v>1.6203516163007372</v>
      </c>
      <c r="F28" s="38">
        <f>30049+41902+15422+62339</f>
        <v>149712</v>
      </c>
      <c r="G28" s="39">
        <f t="shared" si="13"/>
        <v>57.75859075705142</v>
      </c>
      <c r="H28" s="38"/>
      <c r="I28" s="178">
        <f t="shared" si="9"/>
        <v>0</v>
      </c>
      <c r="J28" s="38">
        <v>2240</v>
      </c>
      <c r="K28" s="39">
        <f t="shared" si="10"/>
        <v>0.8641875286937266</v>
      </c>
      <c r="L28" s="38">
        <f>SUM(C28-D28-F28-H28-J28)</f>
        <v>103051</v>
      </c>
      <c r="M28" s="40">
        <f t="shared" si="14"/>
        <v>39.75687009795411</v>
      </c>
      <c r="R28" s="175"/>
      <c r="S28" s="175"/>
      <c r="T28" s="175"/>
    </row>
    <row r="29" spans="2:20" s="99" customFormat="1" ht="12" customHeight="1" thickBot="1">
      <c r="B29" s="32" t="s">
        <v>41</v>
      </c>
      <c r="C29" s="29">
        <f>SUM(C28)</f>
        <v>259203</v>
      </c>
      <c r="D29" s="180">
        <f>SUM(D28)</f>
        <v>4200</v>
      </c>
      <c r="E29" s="34">
        <f t="shared" si="12"/>
        <v>1.6203516163007372</v>
      </c>
      <c r="F29" s="180">
        <f>SUM(F28)</f>
        <v>149712</v>
      </c>
      <c r="G29" s="34">
        <f t="shared" si="13"/>
        <v>57.75859075705142</v>
      </c>
      <c r="H29" s="180">
        <f>SUM(H28)</f>
        <v>0</v>
      </c>
      <c r="I29" s="181">
        <f t="shared" si="9"/>
        <v>0</v>
      </c>
      <c r="J29" s="180">
        <f>SUM(J28)</f>
        <v>2240</v>
      </c>
      <c r="K29" s="34">
        <f t="shared" si="10"/>
        <v>0.8641875286937266</v>
      </c>
      <c r="L29" s="180">
        <f>SUM(L28)</f>
        <v>103051</v>
      </c>
      <c r="M29" s="182">
        <f t="shared" si="14"/>
        <v>39.75687009795411</v>
      </c>
      <c r="R29" s="175"/>
      <c r="S29" s="175"/>
      <c r="T29" s="175"/>
    </row>
    <row r="30" spans="2:20" s="99" customFormat="1" ht="12" customHeight="1">
      <c r="B30" s="14" t="s">
        <v>8</v>
      </c>
      <c r="C30" s="15">
        <v>205244</v>
      </c>
      <c r="D30" s="16"/>
      <c r="E30" s="17">
        <f t="shared" si="12"/>
        <v>0</v>
      </c>
      <c r="F30" s="16">
        <v>35970</v>
      </c>
      <c r="G30" s="17">
        <f t="shared" si="13"/>
        <v>17.525481865486935</v>
      </c>
      <c r="H30" s="16"/>
      <c r="I30" s="71">
        <f t="shared" si="9"/>
        <v>0</v>
      </c>
      <c r="J30" s="16"/>
      <c r="K30" s="17">
        <f t="shared" si="10"/>
        <v>0</v>
      </c>
      <c r="L30" s="16">
        <f>SUM(C30-D30-F30-H30-J30)</f>
        <v>169274</v>
      </c>
      <c r="M30" s="18">
        <f t="shared" si="14"/>
        <v>82.47451813451306</v>
      </c>
      <c r="R30" s="175"/>
      <c r="S30" s="175"/>
      <c r="T30" s="175"/>
    </row>
    <row r="31" spans="2:20" s="99" customFormat="1" ht="12" customHeight="1">
      <c r="B31" s="19" t="s">
        <v>98</v>
      </c>
      <c r="C31" s="20">
        <v>123588</v>
      </c>
      <c r="D31" s="21">
        <v>14676</v>
      </c>
      <c r="E31" s="22">
        <f t="shared" si="12"/>
        <v>11.874939314496553</v>
      </c>
      <c r="F31" s="21">
        <v>22515</v>
      </c>
      <c r="G31" s="22">
        <f t="shared" si="13"/>
        <v>18.217788134770366</v>
      </c>
      <c r="H31" s="21"/>
      <c r="I31" s="71">
        <f t="shared" si="9"/>
        <v>0</v>
      </c>
      <c r="J31" s="16"/>
      <c r="K31" s="17">
        <f t="shared" si="10"/>
        <v>0</v>
      </c>
      <c r="L31" s="16">
        <f aca="true" t="shared" si="15" ref="L31:L39">SUM(C31-D31-F31-H31-J31)</f>
        <v>86397</v>
      </c>
      <c r="M31" s="23">
        <f t="shared" si="14"/>
        <v>69.90727255073308</v>
      </c>
      <c r="R31" s="175"/>
      <c r="S31" s="175"/>
      <c r="T31" s="175"/>
    </row>
    <row r="32" spans="2:20" s="99" customFormat="1" ht="12" customHeight="1">
      <c r="B32" s="19" t="s">
        <v>99</v>
      </c>
      <c r="C32" s="20">
        <v>59156</v>
      </c>
      <c r="D32" s="21">
        <v>13240</v>
      </c>
      <c r="E32" s="22">
        <f t="shared" si="12"/>
        <v>22.381499763337615</v>
      </c>
      <c r="F32" s="21">
        <f>11392+9610</f>
        <v>21002</v>
      </c>
      <c r="G32" s="22">
        <f t="shared" si="13"/>
        <v>35.50273852187436</v>
      </c>
      <c r="H32" s="21"/>
      <c r="I32" s="71">
        <f t="shared" si="9"/>
        <v>0</v>
      </c>
      <c r="J32" s="16"/>
      <c r="K32" s="17">
        <f t="shared" si="10"/>
        <v>0</v>
      </c>
      <c r="L32" s="16">
        <f t="shared" si="15"/>
        <v>24914</v>
      </c>
      <c r="M32" s="23">
        <f t="shared" si="14"/>
        <v>42.11576171478802</v>
      </c>
      <c r="R32" s="175"/>
      <c r="S32" s="175"/>
      <c r="T32" s="175"/>
    </row>
    <row r="33" spans="2:20" s="99" customFormat="1" ht="12" customHeight="1">
      <c r="B33" s="19" t="s">
        <v>9</v>
      </c>
      <c r="C33" s="20">
        <v>97390</v>
      </c>
      <c r="D33" s="21">
        <v>28384</v>
      </c>
      <c r="E33" s="22">
        <f t="shared" si="12"/>
        <v>29.14467604476846</v>
      </c>
      <c r="F33" s="21">
        <v>19376</v>
      </c>
      <c r="G33" s="22">
        <f t="shared" si="13"/>
        <v>19.895266454461442</v>
      </c>
      <c r="H33" s="21"/>
      <c r="I33" s="71">
        <f t="shared" si="9"/>
        <v>0</v>
      </c>
      <c r="J33" s="16"/>
      <c r="K33" s="17">
        <f t="shared" si="10"/>
        <v>0</v>
      </c>
      <c r="L33" s="16">
        <f t="shared" si="15"/>
        <v>49630</v>
      </c>
      <c r="M33" s="23">
        <f t="shared" si="14"/>
        <v>50.9600575007701</v>
      </c>
      <c r="R33" s="175"/>
      <c r="S33" s="175"/>
      <c r="T33" s="175"/>
    </row>
    <row r="34" spans="2:20" s="99" customFormat="1" ht="12" customHeight="1">
      <c r="B34" s="19" t="s">
        <v>10</v>
      </c>
      <c r="C34" s="20">
        <v>1955</v>
      </c>
      <c r="D34" s="21"/>
      <c r="E34" s="22">
        <f t="shared" si="12"/>
        <v>0</v>
      </c>
      <c r="F34" s="21"/>
      <c r="G34" s="22">
        <f t="shared" si="13"/>
        <v>0</v>
      </c>
      <c r="H34" s="21">
        <v>1955</v>
      </c>
      <c r="I34" s="71">
        <f t="shared" si="9"/>
        <v>100</v>
      </c>
      <c r="J34" s="16"/>
      <c r="K34" s="17">
        <f t="shared" si="10"/>
        <v>0</v>
      </c>
      <c r="L34" s="16">
        <f t="shared" si="15"/>
        <v>0</v>
      </c>
      <c r="M34" s="23">
        <f t="shared" si="14"/>
        <v>0</v>
      </c>
      <c r="R34" s="175"/>
      <c r="S34" s="175"/>
      <c r="T34" s="175"/>
    </row>
    <row r="35" spans="2:20" s="99" customFormat="1" ht="12" customHeight="1">
      <c r="B35" s="19" t="s">
        <v>96</v>
      </c>
      <c r="C35" s="20">
        <v>81779</v>
      </c>
      <c r="D35" s="21"/>
      <c r="E35" s="22">
        <f t="shared" si="12"/>
        <v>0</v>
      </c>
      <c r="F35" s="21">
        <v>10560</v>
      </c>
      <c r="G35" s="22">
        <f t="shared" si="13"/>
        <v>12.912850487288912</v>
      </c>
      <c r="H35" s="21"/>
      <c r="I35" s="71">
        <f t="shared" si="9"/>
        <v>0</v>
      </c>
      <c r="J35" s="16">
        <v>8059</v>
      </c>
      <c r="K35" s="17">
        <f t="shared" si="10"/>
        <v>9.854608151236869</v>
      </c>
      <c r="L35" s="16">
        <f t="shared" si="15"/>
        <v>63160</v>
      </c>
      <c r="M35" s="23">
        <f t="shared" si="14"/>
        <v>77.23254136147422</v>
      </c>
      <c r="R35" s="175"/>
      <c r="S35" s="175"/>
      <c r="T35" s="175"/>
    </row>
    <row r="36" spans="2:20" s="99" customFormat="1" ht="12" customHeight="1">
      <c r="B36" s="19" t="s">
        <v>11</v>
      </c>
      <c r="C36" s="20">
        <v>134594</v>
      </c>
      <c r="D36" s="21"/>
      <c r="E36" s="22">
        <f t="shared" si="12"/>
        <v>0</v>
      </c>
      <c r="F36" s="21">
        <f>7480+26027</f>
        <v>33507</v>
      </c>
      <c r="G36" s="22">
        <f t="shared" si="13"/>
        <v>24.894869013477567</v>
      </c>
      <c r="H36" s="21"/>
      <c r="I36" s="71">
        <f t="shared" si="9"/>
        <v>0</v>
      </c>
      <c r="J36" s="16"/>
      <c r="K36" s="17">
        <f t="shared" si="10"/>
        <v>0</v>
      </c>
      <c r="L36" s="16">
        <f t="shared" si="15"/>
        <v>101087</v>
      </c>
      <c r="M36" s="23">
        <f t="shared" si="14"/>
        <v>75.10513098652243</v>
      </c>
      <c r="R36" s="175"/>
      <c r="S36" s="175"/>
      <c r="T36" s="175"/>
    </row>
    <row r="37" spans="2:20" s="99" customFormat="1" ht="12" customHeight="1">
      <c r="B37" s="24" t="s">
        <v>97</v>
      </c>
      <c r="C37" s="25">
        <v>56083</v>
      </c>
      <c r="D37" s="26"/>
      <c r="E37" s="27">
        <f t="shared" si="12"/>
        <v>0</v>
      </c>
      <c r="F37" s="26">
        <v>71</v>
      </c>
      <c r="G37" s="22">
        <f t="shared" si="13"/>
        <v>0.12659807784890253</v>
      </c>
      <c r="H37" s="26"/>
      <c r="I37" s="178">
        <f t="shared" si="9"/>
        <v>0</v>
      </c>
      <c r="J37" s="38"/>
      <c r="K37" s="17">
        <f t="shared" si="10"/>
        <v>0</v>
      </c>
      <c r="L37" s="16">
        <f t="shared" si="15"/>
        <v>56012</v>
      </c>
      <c r="M37" s="23">
        <f t="shared" si="14"/>
        <v>99.87340192215109</v>
      </c>
      <c r="R37" s="175"/>
      <c r="S37" s="175"/>
      <c r="T37" s="175"/>
    </row>
    <row r="38" spans="2:20" s="99" customFormat="1" ht="12" customHeight="1">
      <c r="B38" s="24" t="s">
        <v>54</v>
      </c>
      <c r="C38" s="25">
        <v>9601</v>
      </c>
      <c r="D38" s="26"/>
      <c r="E38" s="27">
        <f t="shared" si="12"/>
        <v>0</v>
      </c>
      <c r="F38" s="26"/>
      <c r="G38" s="22">
        <f t="shared" si="13"/>
        <v>0</v>
      </c>
      <c r="H38" s="26"/>
      <c r="I38" s="179">
        <f t="shared" si="9"/>
        <v>0</v>
      </c>
      <c r="J38" s="21"/>
      <c r="K38" s="22">
        <f t="shared" si="10"/>
        <v>0</v>
      </c>
      <c r="L38" s="16">
        <f t="shared" si="15"/>
        <v>9601</v>
      </c>
      <c r="M38" s="23">
        <f t="shared" si="14"/>
        <v>100</v>
      </c>
      <c r="R38" s="175"/>
      <c r="S38" s="175"/>
      <c r="T38" s="175"/>
    </row>
    <row r="39" spans="2:20" s="99" customFormat="1" ht="12" customHeight="1" thickBot="1">
      <c r="B39" s="45" t="s">
        <v>100</v>
      </c>
      <c r="C39" s="30">
        <v>19650</v>
      </c>
      <c r="D39" s="31"/>
      <c r="E39" s="46">
        <f t="shared" si="12"/>
        <v>0</v>
      </c>
      <c r="F39" s="31">
        <f>3400+6150</f>
        <v>9550</v>
      </c>
      <c r="G39" s="46">
        <f t="shared" si="13"/>
        <v>48.60050890585242</v>
      </c>
      <c r="H39" s="31"/>
      <c r="I39" s="72">
        <f t="shared" si="9"/>
        <v>0</v>
      </c>
      <c r="J39" s="31"/>
      <c r="K39" s="46">
        <f t="shared" si="10"/>
        <v>0</v>
      </c>
      <c r="L39" s="31">
        <f t="shared" si="15"/>
        <v>10100</v>
      </c>
      <c r="M39" s="47">
        <f t="shared" si="14"/>
        <v>51.399491094147585</v>
      </c>
      <c r="R39" s="175"/>
      <c r="S39" s="175"/>
      <c r="T39" s="175"/>
    </row>
    <row r="40" spans="2:20" s="35" customFormat="1" ht="12" customHeight="1" thickBot="1">
      <c r="B40" s="183" t="s">
        <v>42</v>
      </c>
      <c r="C40" s="29">
        <f>SUM(C30:C39)</f>
        <v>789040</v>
      </c>
      <c r="D40" s="180">
        <f>SUM(D30:D39)</f>
        <v>56300</v>
      </c>
      <c r="E40" s="34">
        <f t="shared" si="12"/>
        <v>7.135252965629118</v>
      </c>
      <c r="F40" s="180">
        <f>SUM(F30:F39)</f>
        <v>152551</v>
      </c>
      <c r="G40" s="34">
        <f t="shared" si="13"/>
        <v>19.33374733853797</v>
      </c>
      <c r="H40" s="180">
        <f>SUM(H30:H39)</f>
        <v>1955</v>
      </c>
      <c r="I40" s="181">
        <f aca="true" t="shared" si="16" ref="I40:I45">SUM(H40/C40)*100</f>
        <v>0.2477694413464463</v>
      </c>
      <c r="J40" s="180">
        <f>SUM(J30:J39)</f>
        <v>8059</v>
      </c>
      <c r="K40" s="34">
        <f aca="true" t="shared" si="17" ref="K40:K45">SUM(J40/C40)*100</f>
        <v>1.0213677380107473</v>
      </c>
      <c r="L40" s="180">
        <f>SUM(L30:L39)</f>
        <v>570175</v>
      </c>
      <c r="M40" s="182">
        <f t="shared" si="14"/>
        <v>72.26186251647572</v>
      </c>
      <c r="R40" s="42"/>
      <c r="S40" s="42"/>
      <c r="T40" s="42"/>
    </row>
    <row r="41" spans="2:20" s="35" customFormat="1" ht="12" customHeight="1" thickBot="1">
      <c r="B41" s="138" t="s">
        <v>44</v>
      </c>
      <c r="C41" s="41">
        <v>201215</v>
      </c>
      <c r="D41" s="184">
        <v>3500</v>
      </c>
      <c r="E41" s="185">
        <f t="shared" si="12"/>
        <v>1.739432944859976</v>
      </c>
      <c r="F41" s="184">
        <v>94494</v>
      </c>
      <c r="G41" s="185">
        <f t="shared" si="13"/>
        <v>46.96170762617101</v>
      </c>
      <c r="H41" s="184"/>
      <c r="I41" s="186">
        <f t="shared" si="16"/>
        <v>0</v>
      </c>
      <c r="J41" s="184">
        <v>2268</v>
      </c>
      <c r="K41" s="34">
        <f t="shared" si="17"/>
        <v>1.1271525482692641</v>
      </c>
      <c r="L41" s="184">
        <f>SUM(C41-D41-F41-H41-J41)</f>
        <v>100953</v>
      </c>
      <c r="M41" s="187">
        <f t="shared" si="14"/>
        <v>50.17170688069975</v>
      </c>
      <c r="R41" s="42"/>
      <c r="S41" s="42"/>
      <c r="T41" s="42"/>
    </row>
    <row r="42" spans="2:20" s="35" customFormat="1" ht="12" customHeight="1" thickBot="1">
      <c r="B42" s="32" t="s">
        <v>45</v>
      </c>
      <c r="C42" s="29">
        <v>108810</v>
      </c>
      <c r="D42" s="180">
        <v>3000</v>
      </c>
      <c r="E42" s="34">
        <f t="shared" si="12"/>
        <v>2.7570995312930795</v>
      </c>
      <c r="F42" s="180">
        <v>51099</v>
      </c>
      <c r="G42" s="34">
        <f t="shared" si="13"/>
        <v>46.961676316515025</v>
      </c>
      <c r="H42" s="180"/>
      <c r="I42" s="181">
        <f t="shared" si="16"/>
        <v>0</v>
      </c>
      <c r="J42" s="180">
        <v>1222</v>
      </c>
      <c r="K42" s="188">
        <f t="shared" si="17"/>
        <v>1.123058542413381</v>
      </c>
      <c r="L42" s="180">
        <f>SUM(C42-D42-F42-H42-J42)</f>
        <v>53489</v>
      </c>
      <c r="M42" s="189">
        <f t="shared" si="14"/>
        <v>49.158165609778514</v>
      </c>
      <c r="R42" s="42"/>
      <c r="S42" s="42"/>
      <c r="T42" s="42"/>
    </row>
    <row r="43" spans="2:20" s="35" customFormat="1" ht="12" customHeight="1" thickBot="1">
      <c r="B43" s="32" t="s">
        <v>46</v>
      </c>
      <c r="C43" s="29">
        <v>199636</v>
      </c>
      <c r="D43" s="180">
        <v>6000</v>
      </c>
      <c r="E43" s="34">
        <f t="shared" si="12"/>
        <v>3.00546995531868</v>
      </c>
      <c r="F43" s="180">
        <v>93752</v>
      </c>
      <c r="G43" s="34">
        <f t="shared" si="13"/>
        <v>46.96146987517281</v>
      </c>
      <c r="H43" s="180"/>
      <c r="I43" s="181">
        <f t="shared" si="16"/>
        <v>0</v>
      </c>
      <c r="J43" s="180">
        <v>2159</v>
      </c>
      <c r="K43" s="188">
        <f t="shared" si="17"/>
        <v>1.081468272255505</v>
      </c>
      <c r="L43" s="180">
        <f>SUM(C43-D43-F43-H43-J43)</f>
        <v>97725</v>
      </c>
      <c r="M43" s="189">
        <f t="shared" si="14"/>
        <v>48.951591897252996</v>
      </c>
      <c r="R43" s="42"/>
      <c r="S43" s="42"/>
      <c r="T43" s="42"/>
    </row>
    <row r="44" spans="2:20" s="35" customFormat="1" ht="12" customHeight="1" thickBot="1">
      <c r="B44" s="138" t="s">
        <v>47</v>
      </c>
      <c r="C44" s="41">
        <v>154347</v>
      </c>
      <c r="D44" s="184">
        <v>2450</v>
      </c>
      <c r="E44" s="185">
        <f t="shared" si="12"/>
        <v>1.587332439244041</v>
      </c>
      <c r="F44" s="184">
        <v>72484</v>
      </c>
      <c r="G44" s="185">
        <f t="shared" si="13"/>
        <v>46.9617161331286</v>
      </c>
      <c r="H44" s="184"/>
      <c r="I44" s="186">
        <f t="shared" si="16"/>
        <v>0</v>
      </c>
      <c r="J44" s="184">
        <v>1412</v>
      </c>
      <c r="K44" s="34">
        <f t="shared" si="17"/>
        <v>0.9148217976377903</v>
      </c>
      <c r="L44" s="184">
        <f>SUM(C44-D44-F44-H44-J44)</f>
        <v>78001</v>
      </c>
      <c r="M44" s="187">
        <f t="shared" si="14"/>
        <v>50.53612962998957</v>
      </c>
      <c r="O44" s="42"/>
      <c r="R44" s="42"/>
      <c r="S44" s="42"/>
      <c r="T44" s="42"/>
    </row>
    <row r="45" spans="2:20" s="4" customFormat="1" ht="12" customHeight="1" thickBot="1">
      <c r="B45" s="28" t="s">
        <v>17</v>
      </c>
      <c r="C45" s="29">
        <f>SUM(C40,C29,C27,C21,C15,C41,C42,C43,C44,C24)</f>
        <v>13230050</v>
      </c>
      <c r="D45" s="29">
        <f>SUM(D40,D29,D27,D21,D15,D41,D42,D43,D44,D24)</f>
        <v>7924111</v>
      </c>
      <c r="E45" s="33">
        <f t="shared" si="12"/>
        <v>59.89479253668731</v>
      </c>
      <c r="F45" s="29">
        <f>SUM(F40,F29,F27,F21,F15,F41,F42,F43,F44,F24)</f>
        <v>947422</v>
      </c>
      <c r="G45" s="33">
        <f t="shared" si="13"/>
        <v>7.161136957154357</v>
      </c>
      <c r="H45" s="29">
        <f>SUM(H40,H29,H27,H21,H15,H41,H42,H43,H44)</f>
        <v>105681</v>
      </c>
      <c r="I45" s="63">
        <f t="shared" si="16"/>
        <v>0.7987951670628607</v>
      </c>
      <c r="J45" s="29">
        <f>SUM(J40,J29,J27,J21,J15,J41,J42,J43,J44,J24)</f>
        <v>231223</v>
      </c>
      <c r="K45" s="34">
        <f t="shared" si="17"/>
        <v>1.747710704041179</v>
      </c>
      <c r="L45" s="29">
        <f>SUM(L40,L29,L27,L21,L15,L41,L42,L43,L44,L24)</f>
        <v>4021613</v>
      </c>
      <c r="M45" s="48">
        <f t="shared" si="14"/>
        <v>30.39756463505429</v>
      </c>
      <c r="R45" s="98"/>
      <c r="S45" s="98"/>
      <c r="T45" s="98"/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6">
      <selection activeCell="A50" sqref="A50:IV56"/>
    </sheetView>
  </sheetViews>
  <sheetFormatPr defaultColWidth="9.00390625" defaultRowHeight="12.75"/>
  <cols>
    <col min="1" max="1" width="26.00390625" style="99" customWidth="1"/>
    <col min="2" max="2" width="10.125" style="99" customWidth="1"/>
    <col min="3" max="3" width="9.75390625" style="99" customWidth="1"/>
    <col min="4" max="4" width="9.625" style="208" customWidth="1"/>
    <col min="5" max="5" width="11.375" style="99" customWidth="1"/>
    <col min="6" max="6" width="10.375" style="99" customWidth="1"/>
    <col min="7" max="7" width="11.875" style="99" customWidth="1"/>
    <col min="8" max="8" width="9.375" style="99" customWidth="1"/>
    <col min="9" max="9" width="11.25390625" style="99" customWidth="1"/>
    <col min="10" max="10" width="9.75390625" style="99" customWidth="1"/>
    <col min="11" max="11" width="11.75390625" style="99" customWidth="1"/>
    <col min="12" max="12" width="13.375" style="99" customWidth="1"/>
    <col min="13" max="16384" width="9.125" style="99" customWidth="1"/>
  </cols>
  <sheetData>
    <row r="1" spans="1:12" ht="12.75">
      <c r="A1" s="43"/>
      <c r="B1" s="43"/>
      <c r="C1" s="43"/>
      <c r="D1" s="197"/>
      <c r="E1" s="43"/>
      <c r="F1" s="43"/>
      <c r="G1" s="43"/>
      <c r="H1" s="43"/>
      <c r="I1" s="43"/>
      <c r="J1" s="43"/>
      <c r="K1" s="211" t="s">
        <v>31</v>
      </c>
      <c r="L1" s="211"/>
    </row>
    <row r="2" spans="1:12" ht="12.75">
      <c r="A2" s="212" t="s">
        <v>106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3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3.5" thickBot="1">
      <c r="A4" s="141"/>
      <c r="B4" s="141"/>
      <c r="C4" s="141"/>
      <c r="D4" s="198"/>
      <c r="E4" s="142"/>
      <c r="F4" s="143"/>
      <c r="G4" s="142"/>
      <c r="H4" s="143"/>
      <c r="I4" s="143"/>
      <c r="J4" s="143"/>
      <c r="K4" s="144"/>
      <c r="L4" s="60" t="s">
        <v>0</v>
      </c>
    </row>
    <row r="5" spans="1:12" ht="92.25" customHeight="1" thickBot="1">
      <c r="A5" s="145" t="s">
        <v>3</v>
      </c>
      <c r="B5" s="146" t="s">
        <v>69</v>
      </c>
      <c r="C5" s="146" t="s">
        <v>80</v>
      </c>
      <c r="D5" s="199" t="s">
        <v>70</v>
      </c>
      <c r="E5" s="146" t="s">
        <v>102</v>
      </c>
      <c r="F5" s="147" t="s">
        <v>71</v>
      </c>
      <c r="G5" s="146" t="s">
        <v>81</v>
      </c>
      <c r="H5" s="147" t="s">
        <v>73</v>
      </c>
      <c r="I5" s="147" t="s">
        <v>76</v>
      </c>
      <c r="J5" s="147" t="s">
        <v>48</v>
      </c>
      <c r="K5" s="148" t="s">
        <v>74</v>
      </c>
      <c r="L5" s="149" t="s">
        <v>75</v>
      </c>
    </row>
    <row r="6" spans="1:12" ht="12.75">
      <c r="A6" s="100" t="s">
        <v>77</v>
      </c>
      <c r="B6" s="150"/>
      <c r="C6" s="150"/>
      <c r="D6" s="200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79</v>
      </c>
      <c r="B7" s="140">
        <f>223950-40000-30000-25000-52600</f>
        <v>76350</v>
      </c>
      <c r="C7" s="140">
        <v>76350</v>
      </c>
      <c r="D7" s="201">
        <f>SUM(C7/B7)*100</f>
        <v>100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0</v>
      </c>
      <c r="L7" s="23">
        <f>SUM(K7/B7)*100</f>
        <v>0</v>
      </c>
    </row>
    <row r="8" spans="1:12" ht="12.75">
      <c r="A8" s="101" t="s">
        <v>82</v>
      </c>
      <c r="B8" s="140"/>
      <c r="C8" s="140"/>
      <c r="D8" s="201"/>
      <c r="E8" s="21"/>
      <c r="F8" s="22"/>
      <c r="G8" s="21"/>
      <c r="H8" s="22"/>
      <c r="I8" s="21"/>
      <c r="J8" s="17"/>
      <c r="K8" s="21"/>
      <c r="L8" s="23"/>
    </row>
    <row r="9" spans="1:12" ht="12.75">
      <c r="A9" s="14" t="s">
        <v>78</v>
      </c>
      <c r="B9" s="140">
        <v>6318118</v>
      </c>
      <c r="C9" s="140"/>
      <c r="D9" s="201">
        <f>SUM(C9/B9)*100</f>
        <v>0</v>
      </c>
      <c r="E9" s="21"/>
      <c r="F9" s="22">
        <f>SUM(E9/B9)*100</f>
        <v>0</v>
      </c>
      <c r="G9" s="21"/>
      <c r="H9" s="22">
        <f aca="true" t="shared" si="0" ref="H9:H17">SUM(G9/B9*100)</f>
        <v>0</v>
      </c>
      <c r="I9" s="21">
        <v>6318118</v>
      </c>
      <c r="J9" s="17">
        <f>SUM(I9/B9*100)</f>
        <v>100</v>
      </c>
      <c r="K9" s="21">
        <f>SUM(B9-C9-E9-G9-I9)</f>
        <v>0</v>
      </c>
      <c r="L9" s="23">
        <f>SUM(K9/B9)*100</f>
        <v>0</v>
      </c>
    </row>
    <row r="10" spans="1:12" ht="12.75">
      <c r="A10" s="14" t="s">
        <v>103</v>
      </c>
      <c r="B10" s="140">
        <f>13536444-6318118-21000-25000-20000-10000</f>
        <v>7142326</v>
      </c>
      <c r="C10" s="140">
        <v>568959</v>
      </c>
      <c r="D10" s="201">
        <f>SUM(C10/B10)*100</f>
        <v>7.966018353124739</v>
      </c>
      <c r="E10" s="21">
        <v>5662726</v>
      </c>
      <c r="F10" s="22">
        <f>SUM(E10/B10)*100</f>
        <v>79.28405956266909</v>
      </c>
      <c r="G10" s="21"/>
      <c r="H10" s="22">
        <f>SUM(G10/B10*100)</f>
        <v>0</v>
      </c>
      <c r="I10" s="21">
        <f>650000+260641</f>
        <v>910641</v>
      </c>
      <c r="J10" s="17">
        <f>SUM(I10/B10*100)</f>
        <v>12.749922084206181</v>
      </c>
      <c r="K10" s="21">
        <f>SUM(B10-C10-E10-G10-I10)</f>
        <v>0</v>
      </c>
      <c r="L10" s="23">
        <f>SUM(K10/B10)*100</f>
        <v>0</v>
      </c>
    </row>
    <row r="11" spans="1:12" ht="12.75">
      <c r="A11" s="101" t="s">
        <v>83</v>
      </c>
      <c r="B11" s="140"/>
      <c r="C11" s="140"/>
      <c r="D11" s="201"/>
      <c r="E11" s="21"/>
      <c r="F11" s="22"/>
      <c r="G11" s="21"/>
      <c r="H11" s="22"/>
      <c r="I11" s="21"/>
      <c r="J11" s="17"/>
      <c r="K11" s="21"/>
      <c r="L11" s="151"/>
    </row>
    <row r="12" spans="1:12" ht="12.75">
      <c r="A12" s="14" t="s">
        <v>78</v>
      </c>
      <c r="B12" s="140">
        <v>615382</v>
      </c>
      <c r="C12" s="140"/>
      <c r="D12" s="201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>
        <v>615382</v>
      </c>
      <c r="J12" s="17">
        <f>SUM(I12/B12*100)</f>
        <v>100</v>
      </c>
      <c r="K12" s="21">
        <f>SUM(B12-C12-E12-G12-I12)</f>
        <v>0</v>
      </c>
      <c r="L12" s="23">
        <f>SUM(K12/B12)*100</f>
        <v>0</v>
      </c>
    </row>
    <row r="13" spans="1:12" ht="12.75">
      <c r="A13" s="14" t="s">
        <v>79</v>
      </c>
      <c r="B13" s="140">
        <f>384850-25000</f>
        <v>359850</v>
      </c>
      <c r="C13" s="140">
        <v>359850</v>
      </c>
      <c r="D13" s="201">
        <f>SUM(C13/B13)*100</f>
        <v>100</v>
      </c>
      <c r="E13" s="21"/>
      <c r="F13" s="22">
        <f>SUM(E13/B13)*100</f>
        <v>0</v>
      </c>
      <c r="G13" s="21"/>
      <c r="H13" s="22">
        <f>SUM(G13/B13*100)</f>
        <v>0</v>
      </c>
      <c r="I13" s="21"/>
      <c r="J13" s="17">
        <f>SUM(I13/B13*100)</f>
        <v>0</v>
      </c>
      <c r="K13" s="21">
        <f>SUM(B13-C13-E13-G13-I13)</f>
        <v>0</v>
      </c>
      <c r="L13" s="23">
        <f>SUM(K13/B13)*100</f>
        <v>0</v>
      </c>
    </row>
    <row r="14" spans="1:12" ht="12.75">
      <c r="A14" s="101" t="s">
        <v>84</v>
      </c>
      <c r="B14" s="140"/>
      <c r="C14" s="140"/>
      <c r="D14" s="201"/>
      <c r="E14" s="21"/>
      <c r="F14" s="22"/>
      <c r="G14" s="21"/>
      <c r="H14" s="22"/>
      <c r="I14" s="21"/>
      <c r="J14" s="17"/>
      <c r="K14" s="21"/>
      <c r="L14" s="23"/>
    </row>
    <row r="15" spans="1:12" ht="12.75">
      <c r="A15" s="14" t="s">
        <v>79</v>
      </c>
      <c r="B15" s="140">
        <v>10000</v>
      </c>
      <c r="C15" s="140">
        <v>10000</v>
      </c>
      <c r="D15" s="201">
        <f>SUM(C15/B15)*100</f>
        <v>100</v>
      </c>
      <c r="E15" s="21"/>
      <c r="F15" s="22">
        <f>SUM(E15/B15)*100</f>
        <v>0</v>
      </c>
      <c r="G15" s="21"/>
      <c r="H15" s="22">
        <f t="shared" si="0"/>
        <v>0</v>
      </c>
      <c r="I15" s="21"/>
      <c r="J15" s="17">
        <f>SUM(I15/B15*100)</f>
        <v>0</v>
      </c>
      <c r="K15" s="21">
        <f>SUM(B15-C15-E15-G15-I15)</f>
        <v>0</v>
      </c>
      <c r="L15" s="23">
        <f>SUM(K15/B15)*100</f>
        <v>0</v>
      </c>
    </row>
    <row r="16" spans="1:12" ht="13.5" thickBot="1">
      <c r="A16" s="102" t="s">
        <v>85</v>
      </c>
      <c r="B16" s="152">
        <v>1837036</v>
      </c>
      <c r="C16" s="152"/>
      <c r="D16" s="202">
        <f>SUM(C16/B16)*100</f>
        <v>0</v>
      </c>
      <c r="E16" s="38"/>
      <c r="F16" s="39">
        <f>SUM(E16/B16)*100</f>
        <v>0</v>
      </c>
      <c r="G16" s="38"/>
      <c r="H16" s="39">
        <f t="shared" si="0"/>
        <v>0</v>
      </c>
      <c r="I16" s="38">
        <v>1837036</v>
      </c>
      <c r="J16" s="39">
        <f>SUM(I16/B16*100)</f>
        <v>100</v>
      </c>
      <c r="K16" s="38">
        <f>SUM(B16-C16-E16-G16-I16)</f>
        <v>0</v>
      </c>
      <c r="L16" s="40">
        <f>SUM(K16/B16)*100</f>
        <v>0</v>
      </c>
    </row>
    <row r="17" spans="1:12" s="35" customFormat="1" ht="13.5" thickBot="1">
      <c r="A17" s="32" t="s">
        <v>39</v>
      </c>
      <c r="B17" s="153">
        <f>SUM(B6:B16)</f>
        <v>16359062</v>
      </c>
      <c r="C17" s="153">
        <f>SUM(C6:C15)</f>
        <v>1015159</v>
      </c>
      <c r="D17" s="195">
        <f>SUM(C17/B17)*100</f>
        <v>6.205484153064521</v>
      </c>
      <c r="E17" s="153">
        <f>SUM(E6:E15)</f>
        <v>5662726</v>
      </c>
      <c r="F17" s="154">
        <f>SUM(E17/B17*100)</f>
        <v>34.615224271416054</v>
      </c>
      <c r="G17" s="153">
        <f>SUM(G6:G16)</f>
        <v>0</v>
      </c>
      <c r="H17" s="155">
        <f t="shared" si="0"/>
        <v>0</v>
      </c>
      <c r="I17" s="153">
        <f>SUM(I6:I16)</f>
        <v>9681177</v>
      </c>
      <c r="J17" s="155">
        <f>SUM(I17/B17*100)</f>
        <v>59.179291575519436</v>
      </c>
      <c r="K17" s="153">
        <f>SUM(K6:K16)</f>
        <v>0</v>
      </c>
      <c r="L17" s="156">
        <f>SUM(K17/B17)*100</f>
        <v>0</v>
      </c>
    </row>
    <row r="18" spans="1:12" ht="12.75">
      <c r="A18" s="101" t="s">
        <v>82</v>
      </c>
      <c r="B18" s="152"/>
      <c r="C18" s="152"/>
      <c r="D18" s="202"/>
      <c r="E18" s="152"/>
      <c r="F18" s="39"/>
      <c r="G18" s="152"/>
      <c r="H18" s="39"/>
      <c r="I18" s="152"/>
      <c r="J18" s="39"/>
      <c r="K18" s="38"/>
      <c r="L18" s="40"/>
    </row>
    <row r="19" spans="1:12" ht="12.75">
      <c r="A19" s="14" t="s">
        <v>78</v>
      </c>
      <c r="B19" s="140"/>
      <c r="C19" s="140"/>
      <c r="D19" s="201"/>
      <c r="E19" s="140"/>
      <c r="F19" s="22"/>
      <c r="G19" s="140"/>
      <c r="H19" s="22"/>
      <c r="I19" s="140"/>
      <c r="J19" s="22"/>
      <c r="K19" s="21"/>
      <c r="L19" s="23"/>
    </row>
    <row r="20" spans="1:12" ht="13.5" thickBot="1">
      <c r="A20" s="14" t="s">
        <v>79</v>
      </c>
      <c r="B20" s="111">
        <v>10000</v>
      </c>
      <c r="C20" s="111">
        <v>10000</v>
      </c>
      <c r="D20" s="203">
        <f>SUM(C20/B20)*100</f>
        <v>100</v>
      </c>
      <c r="E20" s="31"/>
      <c r="F20" s="46">
        <f>SUM(E20/B20)*100</f>
        <v>0</v>
      </c>
      <c r="G20" s="31"/>
      <c r="H20" s="46">
        <f>SUM(G20/B20*100)</f>
        <v>0</v>
      </c>
      <c r="I20" s="31"/>
      <c r="J20" s="46">
        <f>SUM(I20/B20*100)</f>
        <v>0</v>
      </c>
      <c r="K20" s="31">
        <f>SUM(B20-C20-E20-G20-I20)</f>
        <v>0</v>
      </c>
      <c r="L20" s="47">
        <f>SUM(K20/B20)*100</f>
        <v>0</v>
      </c>
    </row>
    <row r="21" spans="1:12" s="35" customFormat="1" ht="13.5" thickBot="1">
      <c r="A21" s="32" t="s">
        <v>40</v>
      </c>
      <c r="B21" s="153">
        <f>SUM(B18:B20)</f>
        <v>10000</v>
      </c>
      <c r="C21" s="153">
        <f>SUM(C18:C20)</f>
        <v>10000</v>
      </c>
      <c r="D21" s="195">
        <f>SUM(C21/B21)*100</f>
        <v>100</v>
      </c>
      <c r="E21" s="153">
        <f>SUM(E20)</f>
        <v>0</v>
      </c>
      <c r="F21" s="155">
        <f>SUM(E21/B21)*100</f>
        <v>0</v>
      </c>
      <c r="G21" s="153">
        <f>SUM(G18:G20)</f>
        <v>0</v>
      </c>
      <c r="H21" s="155">
        <f>SUM(H20)</f>
        <v>0</v>
      </c>
      <c r="I21" s="153">
        <f>SUM(I18:I20)</f>
        <v>0</v>
      </c>
      <c r="J21" s="155">
        <f>SUM(I21/B21*100)</f>
        <v>0</v>
      </c>
      <c r="K21" s="153">
        <f>SUM(K18:K20)</f>
        <v>0</v>
      </c>
      <c r="L21" s="156">
        <f>SUM(L20)</f>
        <v>0</v>
      </c>
    </row>
    <row r="22" spans="1:12" s="35" customFormat="1" ht="12.75">
      <c r="A22" s="138" t="s">
        <v>77</v>
      </c>
      <c r="B22" s="157"/>
      <c r="C22" s="157"/>
      <c r="D22" s="204"/>
      <c r="E22" s="157"/>
      <c r="F22" s="158"/>
      <c r="G22" s="157"/>
      <c r="H22" s="158"/>
      <c r="I22" s="157"/>
      <c r="J22" s="158"/>
      <c r="K22" s="157"/>
      <c r="L22" s="159"/>
    </row>
    <row r="23" spans="1:12" s="35" customFormat="1" ht="12.75">
      <c r="A23" s="139" t="s">
        <v>103</v>
      </c>
      <c r="B23" s="140">
        <v>12800</v>
      </c>
      <c r="C23" s="140">
        <v>12800</v>
      </c>
      <c r="D23" s="205">
        <f>SUM(C23/B23)*100</f>
        <v>100</v>
      </c>
      <c r="E23" s="160"/>
      <c r="F23" s="161"/>
      <c r="G23" s="160"/>
      <c r="H23" s="161"/>
      <c r="I23" s="160"/>
      <c r="J23" s="161">
        <f>SUM(I23/B23*100)</f>
        <v>0</v>
      </c>
      <c r="K23" s="160">
        <f>SUM(B23-C23-E23-G23-I23)</f>
        <v>0</v>
      </c>
      <c r="L23" s="162">
        <f>SUM(K23/B23)*100</f>
        <v>0</v>
      </c>
    </row>
    <row r="24" spans="1:12" s="35" customFormat="1" ht="12.75">
      <c r="A24" s="100" t="s">
        <v>82</v>
      </c>
      <c r="B24" s="163"/>
      <c r="C24" s="152"/>
      <c r="D24" s="205"/>
      <c r="E24" s="163"/>
      <c r="F24" s="164"/>
      <c r="G24" s="163"/>
      <c r="H24" s="164"/>
      <c r="I24" s="163"/>
      <c r="J24" s="164"/>
      <c r="K24" s="163"/>
      <c r="L24" s="165"/>
    </row>
    <row r="25" spans="1:12" s="35" customFormat="1" ht="13.5" thickBot="1">
      <c r="A25" s="36" t="s">
        <v>79</v>
      </c>
      <c r="B25" s="111">
        <v>76169</v>
      </c>
      <c r="C25" s="111">
        <v>76169</v>
      </c>
      <c r="D25" s="205">
        <f>SUM(C25/B25)*100</f>
        <v>100</v>
      </c>
      <c r="E25" s="166"/>
      <c r="F25" s="167">
        <f>SUM(E25/B25)*100</f>
        <v>0</v>
      </c>
      <c r="G25" s="166"/>
      <c r="H25" s="167"/>
      <c r="I25" s="111"/>
      <c r="J25" s="167">
        <f>SUM(I25/B25*100)</f>
        <v>0</v>
      </c>
      <c r="K25" s="166">
        <f>SUM(B25-C25-E25-G25-I25)</f>
        <v>0</v>
      </c>
      <c r="L25" s="168">
        <f>SUM(K25/B25)*100</f>
        <v>0</v>
      </c>
    </row>
    <row r="26" spans="1:12" s="35" customFormat="1" ht="13.5" thickBot="1">
      <c r="A26" s="108" t="s">
        <v>38</v>
      </c>
      <c r="B26" s="153">
        <f>SUM(B25,B23)</f>
        <v>88969</v>
      </c>
      <c r="C26" s="153">
        <f>SUM(C23:C25)</f>
        <v>88969</v>
      </c>
      <c r="D26" s="195">
        <f>SUM(C26/B26)*100</f>
        <v>100</v>
      </c>
      <c r="E26" s="153"/>
      <c r="F26" s="155"/>
      <c r="G26" s="153"/>
      <c r="H26" s="155"/>
      <c r="I26" s="153">
        <f>SUM(I25)</f>
        <v>0</v>
      </c>
      <c r="J26" s="155">
        <f>SUM(J25)</f>
        <v>0</v>
      </c>
      <c r="K26" s="153">
        <f>SUM(K23:K25)</f>
        <v>0</v>
      </c>
      <c r="L26" s="156">
        <f>SUM(K26/B26)*100</f>
        <v>0</v>
      </c>
    </row>
    <row r="27" spans="1:12" s="35" customFormat="1" ht="12.75">
      <c r="A27" s="100" t="s">
        <v>77</v>
      </c>
      <c r="B27" s="157"/>
      <c r="C27" s="157"/>
      <c r="D27" s="204"/>
      <c r="E27" s="157"/>
      <c r="F27" s="158"/>
      <c r="G27" s="157"/>
      <c r="H27" s="158"/>
      <c r="I27" s="157"/>
      <c r="J27" s="158"/>
      <c r="K27" s="157"/>
      <c r="L27" s="159"/>
    </row>
    <row r="28" spans="1:12" s="35" customFormat="1" ht="13.5" thickBot="1">
      <c r="A28" s="14" t="s">
        <v>79</v>
      </c>
      <c r="B28" s="169">
        <v>32000</v>
      </c>
      <c r="C28" s="169">
        <v>32000</v>
      </c>
      <c r="D28" s="205">
        <f>SUM(C28/B28)*100</f>
        <v>100</v>
      </c>
      <c r="E28" s="170"/>
      <c r="F28" s="171"/>
      <c r="G28" s="170"/>
      <c r="H28" s="171"/>
      <c r="I28" s="170"/>
      <c r="J28" s="171"/>
      <c r="K28" s="170">
        <f>SUM(B28-C28-E28-G28-I28)</f>
        <v>0</v>
      </c>
      <c r="L28" s="172">
        <f>SUM(K28/B28)*100</f>
        <v>0</v>
      </c>
    </row>
    <row r="29" spans="1:12" s="35" customFormat="1" ht="13.5" thickBot="1">
      <c r="A29" s="191" t="s">
        <v>52</v>
      </c>
      <c r="B29" s="192">
        <f>SUM(B28)</f>
        <v>32000</v>
      </c>
      <c r="C29" s="192">
        <f aca="true" t="shared" si="1" ref="C29:K29">SUM(C28)</f>
        <v>32000</v>
      </c>
      <c r="D29" s="196">
        <f t="shared" si="1"/>
        <v>100</v>
      </c>
      <c r="E29" s="192">
        <f t="shared" si="1"/>
        <v>0</v>
      </c>
      <c r="F29" s="192">
        <f t="shared" si="1"/>
        <v>0</v>
      </c>
      <c r="G29" s="192">
        <f t="shared" si="1"/>
        <v>0</v>
      </c>
      <c r="H29" s="192">
        <f t="shared" si="1"/>
        <v>0</v>
      </c>
      <c r="I29" s="192">
        <f t="shared" si="1"/>
        <v>0</v>
      </c>
      <c r="J29" s="192">
        <f t="shared" si="1"/>
        <v>0</v>
      </c>
      <c r="K29" s="192">
        <f t="shared" si="1"/>
        <v>0</v>
      </c>
      <c r="L29" s="193">
        <f>SUM(K29/B29)*100</f>
        <v>0</v>
      </c>
    </row>
    <row r="30" spans="1:12" s="35" customFormat="1" ht="12.75">
      <c r="A30" s="100" t="s">
        <v>82</v>
      </c>
      <c r="B30" s="163"/>
      <c r="C30" s="163"/>
      <c r="D30" s="206"/>
      <c r="E30" s="163"/>
      <c r="F30" s="164"/>
      <c r="G30" s="163"/>
      <c r="H30" s="164"/>
      <c r="I30" s="163"/>
      <c r="J30" s="164"/>
      <c r="K30" s="163"/>
      <c r="L30" s="165"/>
    </row>
    <row r="31" spans="1:12" s="35" customFormat="1" ht="13.5" thickBot="1">
      <c r="A31" s="36" t="s">
        <v>79</v>
      </c>
      <c r="B31" s="111">
        <v>2665</v>
      </c>
      <c r="C31" s="111">
        <v>2665</v>
      </c>
      <c r="D31" s="203">
        <f>SUM(C31/B31)*100</f>
        <v>100</v>
      </c>
      <c r="E31" s="166"/>
      <c r="F31" s="167">
        <f>SUM(E31/B31)*100</f>
        <v>0</v>
      </c>
      <c r="G31" s="166"/>
      <c r="H31" s="167"/>
      <c r="I31" s="166"/>
      <c r="J31" s="167"/>
      <c r="K31" s="166">
        <f>SUM(B31-C31-E31-G31-I31)</f>
        <v>0</v>
      </c>
      <c r="L31" s="168">
        <f>SUM(K31/B31)*100</f>
        <v>0</v>
      </c>
    </row>
    <row r="32" spans="1:12" s="35" customFormat="1" ht="13.5" thickBot="1">
      <c r="A32" s="113" t="s">
        <v>89</v>
      </c>
      <c r="B32" s="153">
        <f>SUM(B31)</f>
        <v>2665</v>
      </c>
      <c r="C32" s="153">
        <f>SUM(C31)</f>
        <v>2665</v>
      </c>
      <c r="D32" s="195">
        <f>SUM(C32/B32)*100</f>
        <v>100</v>
      </c>
      <c r="E32" s="153"/>
      <c r="F32" s="155"/>
      <c r="G32" s="153"/>
      <c r="H32" s="155"/>
      <c r="I32" s="153"/>
      <c r="J32" s="155"/>
      <c r="K32" s="153">
        <f>SUM(K31)</f>
        <v>0</v>
      </c>
      <c r="L32" s="168">
        <f>SUM(K32/B32)*100</f>
        <v>0</v>
      </c>
    </row>
    <row r="33" spans="1:12" s="35" customFormat="1" ht="12.75">
      <c r="A33" s="100" t="s">
        <v>82</v>
      </c>
      <c r="B33" s="157"/>
      <c r="C33" s="157"/>
      <c r="D33" s="204"/>
      <c r="E33" s="157"/>
      <c r="F33" s="158"/>
      <c r="G33" s="157"/>
      <c r="H33" s="158"/>
      <c r="I33" s="157"/>
      <c r="J33" s="158"/>
      <c r="K33" s="157"/>
      <c r="L33" s="159"/>
    </row>
    <row r="34" spans="1:12" s="35" customFormat="1" ht="13.5" thickBot="1">
      <c r="A34" s="36" t="s">
        <v>79</v>
      </c>
      <c r="B34" s="111">
        <v>4350</v>
      </c>
      <c r="C34" s="111">
        <v>4350</v>
      </c>
      <c r="D34" s="203">
        <f>SUM(C34/B34)*100</f>
        <v>100</v>
      </c>
      <c r="E34" s="166"/>
      <c r="F34" s="167">
        <f>SUM(E34/B34)*100</f>
        <v>0</v>
      </c>
      <c r="G34" s="166"/>
      <c r="H34" s="167"/>
      <c r="I34" s="166"/>
      <c r="J34" s="167"/>
      <c r="K34" s="166">
        <f>SUM(B34-C34-E34-G34-I34)</f>
        <v>0</v>
      </c>
      <c r="L34" s="168">
        <f>SUM(K34/B34)*100</f>
        <v>0</v>
      </c>
    </row>
    <row r="35" spans="1:12" s="35" customFormat="1" ht="13.5" thickBot="1">
      <c r="A35" s="113" t="s">
        <v>86</v>
      </c>
      <c r="B35" s="153">
        <f>SUM(B34)</f>
        <v>4350</v>
      </c>
      <c r="C35" s="153">
        <f>SUM(C34)</f>
        <v>4350</v>
      </c>
      <c r="D35" s="195">
        <f>SUM(C35/B35)*100</f>
        <v>100</v>
      </c>
      <c r="E35" s="153"/>
      <c r="F35" s="155"/>
      <c r="G35" s="153"/>
      <c r="H35" s="155"/>
      <c r="I35" s="153"/>
      <c r="J35" s="155"/>
      <c r="K35" s="153">
        <f>SUM(K34)</f>
        <v>0</v>
      </c>
      <c r="L35" s="168">
        <f>SUM(K35/B35)*100</f>
        <v>0</v>
      </c>
    </row>
    <row r="36" spans="1:12" s="35" customFormat="1" ht="12.75">
      <c r="A36" s="100" t="s">
        <v>82</v>
      </c>
      <c r="B36" s="157"/>
      <c r="C36" s="157"/>
      <c r="D36" s="204"/>
      <c r="E36" s="157"/>
      <c r="F36" s="158"/>
      <c r="G36" s="157"/>
      <c r="H36" s="158"/>
      <c r="I36" s="157"/>
      <c r="J36" s="158"/>
      <c r="K36" s="157"/>
      <c r="L36" s="159"/>
    </row>
    <row r="37" spans="1:12" s="35" customFormat="1" ht="13.5" thickBot="1">
      <c r="A37" s="36" t="s">
        <v>79</v>
      </c>
      <c r="B37" s="111">
        <v>1000</v>
      </c>
      <c r="C37" s="111">
        <v>1000</v>
      </c>
      <c r="D37" s="203">
        <f>SUM(C37/B37)*100</f>
        <v>100</v>
      </c>
      <c r="E37" s="166"/>
      <c r="F37" s="167">
        <f>SUM(E37/B37)*100</f>
        <v>0</v>
      </c>
      <c r="G37" s="166"/>
      <c r="H37" s="167"/>
      <c r="I37" s="166"/>
      <c r="J37" s="167"/>
      <c r="K37" s="166">
        <f>SUM(B37-C37-E37-G37-I37)</f>
        <v>0</v>
      </c>
      <c r="L37" s="168">
        <f>SUM(K37/B37)*100</f>
        <v>0</v>
      </c>
    </row>
    <row r="38" spans="1:12" s="35" customFormat="1" ht="13.5" thickBot="1">
      <c r="A38" s="113" t="s">
        <v>87</v>
      </c>
      <c r="B38" s="153">
        <f>SUM(B37)</f>
        <v>1000</v>
      </c>
      <c r="C38" s="153">
        <f>SUM(C37)</f>
        <v>1000</v>
      </c>
      <c r="D38" s="195">
        <f>SUM(C38/B38)*100</f>
        <v>100</v>
      </c>
      <c r="E38" s="153"/>
      <c r="F38" s="155"/>
      <c r="G38" s="153"/>
      <c r="H38" s="155"/>
      <c r="I38" s="153"/>
      <c r="J38" s="155"/>
      <c r="K38" s="153">
        <f>SUM(K37)</f>
        <v>0</v>
      </c>
      <c r="L38" s="168">
        <f>SUM(K38/B38)*100</f>
        <v>0</v>
      </c>
    </row>
    <row r="39" spans="1:12" s="35" customFormat="1" ht="12.75">
      <c r="A39" s="100" t="s">
        <v>82</v>
      </c>
      <c r="B39" s="157"/>
      <c r="C39" s="157"/>
      <c r="D39" s="204"/>
      <c r="E39" s="157"/>
      <c r="F39" s="158"/>
      <c r="G39" s="157"/>
      <c r="H39" s="158"/>
      <c r="I39" s="157"/>
      <c r="J39" s="158"/>
      <c r="K39" s="157"/>
      <c r="L39" s="159"/>
    </row>
    <row r="40" spans="1:12" s="35" customFormat="1" ht="13.5" thickBot="1">
      <c r="A40" s="36" t="s">
        <v>79</v>
      </c>
      <c r="B40" s="169">
        <v>1200</v>
      </c>
      <c r="C40" s="169">
        <v>1200</v>
      </c>
      <c r="D40" s="205">
        <f>SUM(C40/B40)*100</f>
        <v>100</v>
      </c>
      <c r="E40" s="170"/>
      <c r="F40" s="171">
        <f>SUM(E40/B40)*100</f>
        <v>0</v>
      </c>
      <c r="G40" s="170"/>
      <c r="H40" s="171"/>
      <c r="I40" s="170"/>
      <c r="J40" s="171"/>
      <c r="K40" s="170">
        <f>SUM(B40-C40-E40-G40-I40)</f>
        <v>0</v>
      </c>
      <c r="L40" s="172">
        <f>SUM(K40/B40)*100</f>
        <v>0</v>
      </c>
    </row>
    <row r="41" spans="1:12" s="35" customFormat="1" ht="13.5" thickBot="1">
      <c r="A41" s="32" t="s">
        <v>88</v>
      </c>
      <c r="B41" s="153">
        <v>1200</v>
      </c>
      <c r="C41" s="153">
        <v>1200</v>
      </c>
      <c r="D41" s="195">
        <f>SUM(C41/B41)*100</f>
        <v>100</v>
      </c>
      <c r="E41" s="153"/>
      <c r="F41" s="155"/>
      <c r="G41" s="153"/>
      <c r="H41" s="155"/>
      <c r="I41" s="153"/>
      <c r="J41" s="155"/>
      <c r="K41" s="153">
        <f>SUM(K40)</f>
        <v>0</v>
      </c>
      <c r="L41" s="172">
        <f>SUM(K41/B41)*100</f>
        <v>0</v>
      </c>
    </row>
    <row r="42" spans="1:12" s="35" customFormat="1" ht="12.75">
      <c r="A42" s="100" t="s">
        <v>82</v>
      </c>
      <c r="B42" s="157"/>
      <c r="C42" s="157"/>
      <c r="D42" s="204"/>
      <c r="E42" s="157"/>
      <c r="F42" s="158"/>
      <c r="G42" s="157"/>
      <c r="H42" s="158"/>
      <c r="I42" s="157"/>
      <c r="J42" s="158"/>
      <c r="K42" s="157"/>
      <c r="L42" s="159"/>
    </row>
    <row r="43" spans="1:12" s="35" customFormat="1" ht="13.5" thickBot="1">
      <c r="A43" s="36" t="s">
        <v>79</v>
      </c>
      <c r="B43" s="111">
        <v>1080</v>
      </c>
      <c r="C43" s="111">
        <v>1080</v>
      </c>
      <c r="D43" s="203">
        <f>SUM(C43/B43)*100</f>
        <v>100</v>
      </c>
      <c r="E43" s="166"/>
      <c r="F43" s="167">
        <f>SUM(E43/B43)*100</f>
        <v>0</v>
      </c>
      <c r="G43" s="166"/>
      <c r="H43" s="167"/>
      <c r="I43" s="166"/>
      <c r="J43" s="167"/>
      <c r="K43" s="166">
        <f>SUM(B43-C43-E43-G43-I43)</f>
        <v>0</v>
      </c>
      <c r="L43" s="168">
        <f>SUM(K43/B43)*100</f>
        <v>0</v>
      </c>
    </row>
    <row r="44" spans="1:12" s="35" customFormat="1" ht="13.5" thickBot="1">
      <c r="A44" s="32" t="s">
        <v>90</v>
      </c>
      <c r="B44" s="153">
        <f>SUM(B43)</f>
        <v>1080</v>
      </c>
      <c r="C44" s="153">
        <f>SUM(C43)</f>
        <v>1080</v>
      </c>
      <c r="D44" s="207">
        <f>SUM(C44/B44)*100</f>
        <v>100</v>
      </c>
      <c r="E44" s="153"/>
      <c r="F44" s="155"/>
      <c r="G44" s="153"/>
      <c r="H44" s="155"/>
      <c r="I44" s="153"/>
      <c r="J44" s="155"/>
      <c r="K44" s="153">
        <f>SUM(K43)</f>
        <v>0</v>
      </c>
      <c r="L44" s="168">
        <f>SUM(K44/B44)*100</f>
        <v>0</v>
      </c>
    </row>
    <row r="45" spans="1:12" s="35" customFormat="1" ht="13.5" thickBot="1">
      <c r="A45" s="102" t="s">
        <v>82</v>
      </c>
      <c r="B45" s="153"/>
      <c r="C45" s="153"/>
      <c r="D45" s="195"/>
      <c r="E45" s="153"/>
      <c r="F45" s="155"/>
      <c r="G45" s="153"/>
      <c r="H45" s="155"/>
      <c r="I45" s="153"/>
      <c r="J45" s="155"/>
      <c r="K45" s="153"/>
      <c r="L45" s="156"/>
    </row>
    <row r="46" spans="1:12" s="35" customFormat="1" ht="13.5" thickBot="1">
      <c r="A46" s="123" t="s">
        <v>79</v>
      </c>
      <c r="B46" s="194">
        <v>1000</v>
      </c>
      <c r="C46" s="194">
        <v>1000</v>
      </c>
      <c r="D46" s="209">
        <f>SUM(C46/B46)*100</f>
        <v>100</v>
      </c>
      <c r="E46" s="157"/>
      <c r="F46" s="158">
        <f>SUM(E46/B46)*100</f>
        <v>0</v>
      </c>
      <c r="G46" s="157"/>
      <c r="H46" s="158"/>
      <c r="I46" s="157"/>
      <c r="J46" s="158"/>
      <c r="K46" s="157">
        <f>SUM(B46-C46-E46-G46-I46)</f>
        <v>0</v>
      </c>
      <c r="L46" s="159">
        <f>SUM(K46/B46)*100</f>
        <v>0</v>
      </c>
    </row>
    <row r="47" spans="1:12" s="35" customFormat="1" ht="13.5" thickBot="1">
      <c r="A47" s="122" t="s">
        <v>91</v>
      </c>
      <c r="B47" s="166">
        <f>SUM(B46)</f>
        <v>1000</v>
      </c>
      <c r="C47" s="166">
        <f>SUM(C46)</f>
        <v>1000</v>
      </c>
      <c r="D47" s="207">
        <f>SUM(C47/B47)*100</f>
        <v>100</v>
      </c>
      <c r="E47" s="166"/>
      <c r="F47" s="167"/>
      <c r="G47" s="166"/>
      <c r="H47" s="167"/>
      <c r="I47" s="166"/>
      <c r="J47" s="167"/>
      <c r="K47" s="166">
        <f>SUM(K46)</f>
        <v>0</v>
      </c>
      <c r="L47" s="159">
        <f>SUM(K47/B47)*100</f>
        <v>0</v>
      </c>
    </row>
    <row r="48" spans="1:12" s="35" customFormat="1" ht="13.5" thickBot="1">
      <c r="A48" s="173" t="s">
        <v>17</v>
      </c>
      <c r="B48" s="153">
        <f>SUM(B21,B17,B26,B35,B38,B41,B44,B47,B32,B29)</f>
        <v>16501326</v>
      </c>
      <c r="C48" s="153">
        <f>SUM(C21,C17,C26,C35,C38,C41,C44,C47,C32,C29)</f>
        <v>1157423</v>
      </c>
      <c r="D48" s="195">
        <f>SUM(C48/B48)*100</f>
        <v>7.014121168201877</v>
      </c>
      <c r="E48" s="153">
        <f>SUM(E21,E17)</f>
        <v>5662726</v>
      </c>
      <c r="F48" s="155">
        <f>SUM(E48/B48)*100</f>
        <v>34.31679369282202</v>
      </c>
      <c r="G48" s="153">
        <f>SUM(G21,G17)</f>
        <v>0</v>
      </c>
      <c r="H48" s="155">
        <f>SUM(H21)</f>
        <v>0</v>
      </c>
      <c r="I48" s="153">
        <f>SUM(I21,I17,I26,I35,I38,I41,I44,I47,I32)</f>
        <v>9681177</v>
      </c>
      <c r="J48" s="155">
        <f>SUM(I48/B48*100)</f>
        <v>58.66908513897611</v>
      </c>
      <c r="K48" s="153">
        <f>SUM(K21,K17,K26,K32,K35,K38,K41,K44,K47)</f>
        <v>0</v>
      </c>
      <c r="L48" s="156">
        <f>SUM(K48/B48)*100</f>
        <v>0</v>
      </c>
    </row>
    <row r="49" spans="3:11" ht="12.75">
      <c r="C49" s="174"/>
      <c r="E49" s="175"/>
      <c r="F49" s="176"/>
      <c r="G49" s="175"/>
      <c r="H49" s="176"/>
      <c r="I49" s="176"/>
      <c r="J49" s="176"/>
      <c r="K49" s="174"/>
    </row>
  </sheetData>
  <sheetProtection/>
  <mergeCells count="2">
    <mergeCell ref="K1:L1"/>
    <mergeCell ref="A2:L3"/>
  </mergeCells>
  <printOptions/>
  <pageMargins left="0.9448818897637796" right="0.15748031496062992" top="0.1968503937007874" bottom="0.1968503937007874" header="0.2755905511811024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B1">
      <selection activeCell="E33" sqref="E3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5" customWidth="1"/>
    <col min="9" max="9" width="8.375" style="69" customWidth="1"/>
    <col min="10" max="10" width="9.75390625" style="5" customWidth="1"/>
    <col min="11" max="11" width="10.00390625" style="74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4" t="s">
        <v>30</v>
      </c>
      <c r="M1" s="214"/>
    </row>
    <row r="2" spans="2:13" ht="18" customHeight="1">
      <c r="B2" s="213" t="s">
        <v>107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2:13" ht="12" customHeight="1" thickBot="1">
      <c r="B3" s="43"/>
      <c r="C3" s="55"/>
      <c r="D3" s="55"/>
      <c r="E3" s="56"/>
      <c r="F3" s="55"/>
      <c r="G3" s="57"/>
      <c r="H3" s="66"/>
      <c r="I3" s="70"/>
      <c r="J3" s="58"/>
      <c r="K3" s="75"/>
      <c r="L3" s="59"/>
      <c r="M3" s="60" t="s">
        <v>0</v>
      </c>
    </row>
    <row r="4" spans="2:13" s="62" customFormat="1" ht="51.75" customHeight="1" thickBot="1">
      <c r="B4" s="44" t="s">
        <v>3</v>
      </c>
      <c r="C4" s="52" t="s">
        <v>65</v>
      </c>
      <c r="D4" s="52" t="s">
        <v>80</v>
      </c>
      <c r="E4" s="53" t="s">
        <v>70</v>
      </c>
      <c r="F4" s="52" t="s">
        <v>60</v>
      </c>
      <c r="G4" s="53" t="s">
        <v>71</v>
      </c>
      <c r="H4" s="52" t="s">
        <v>81</v>
      </c>
      <c r="I4" s="53" t="s">
        <v>73</v>
      </c>
      <c r="J4" s="53" t="s">
        <v>76</v>
      </c>
      <c r="K4" s="53" t="s">
        <v>48</v>
      </c>
      <c r="L4" s="54" t="s">
        <v>74</v>
      </c>
      <c r="M4" s="61" t="s">
        <v>75</v>
      </c>
    </row>
    <row r="5" spans="2:13" ht="12" customHeight="1">
      <c r="B5" s="100" t="s">
        <v>77</v>
      </c>
      <c r="C5" s="20"/>
      <c r="D5" s="21"/>
      <c r="E5" s="22"/>
      <c r="F5" s="21"/>
      <c r="G5" s="17"/>
      <c r="H5" s="21"/>
      <c r="I5" s="71"/>
      <c r="J5" s="16"/>
      <c r="K5" s="17"/>
      <c r="L5" s="16">
        <f>SUM(C5-D5-F5-H5-J5)</f>
        <v>0</v>
      </c>
      <c r="M5" s="23"/>
    </row>
    <row r="6" spans="2:13" ht="12" customHeight="1">
      <c r="B6" s="14" t="s">
        <v>78</v>
      </c>
      <c r="C6" s="20"/>
      <c r="D6" s="21"/>
      <c r="E6" s="22"/>
      <c r="F6" s="21"/>
      <c r="G6" s="17"/>
      <c r="H6" s="21"/>
      <c r="I6" s="71"/>
      <c r="J6" s="16"/>
      <c r="K6" s="17"/>
      <c r="L6" s="16">
        <f>SUM(C6-D6-F6-H6-J6)</f>
        <v>0</v>
      </c>
      <c r="M6" s="23"/>
    </row>
    <row r="7" spans="2:13" ht="12" customHeight="1">
      <c r="B7" s="14" t="s">
        <v>79</v>
      </c>
      <c r="C7" s="20">
        <f>40000+30000+25000</f>
        <v>95000</v>
      </c>
      <c r="D7" s="21">
        <v>95000</v>
      </c>
      <c r="E7" s="22">
        <f>SUM(D7/C7)*100</f>
        <v>100</v>
      </c>
      <c r="F7" s="21"/>
      <c r="G7" s="17">
        <f>SUM(F7/C7)*100</f>
        <v>0</v>
      </c>
      <c r="H7" s="21"/>
      <c r="I7" s="71">
        <f>SUM(H7/C7)*100</f>
        <v>0</v>
      </c>
      <c r="J7" s="16"/>
      <c r="K7" s="17">
        <f>SUM(J7/C7)*100</f>
        <v>0</v>
      </c>
      <c r="L7" s="16">
        <f>SUM(C7-D7-F7-H7-J7)</f>
        <v>0</v>
      </c>
      <c r="M7" s="23">
        <f>SUM(L7/C7)*100</f>
        <v>0</v>
      </c>
    </row>
    <row r="8" spans="2:13" ht="12" customHeight="1">
      <c r="B8" s="101" t="s">
        <v>82</v>
      </c>
      <c r="C8" s="20"/>
      <c r="D8" s="21"/>
      <c r="E8" s="22"/>
      <c r="F8" s="21"/>
      <c r="G8" s="22"/>
      <c r="H8" s="21"/>
      <c r="I8" s="71"/>
      <c r="J8" s="16"/>
      <c r="K8" s="17"/>
      <c r="L8" s="16"/>
      <c r="M8" s="23"/>
    </row>
    <row r="9" spans="2:13" ht="12" customHeight="1">
      <c r="B9" s="14" t="s">
        <v>79</v>
      </c>
      <c r="C9" s="20">
        <f>21000+25000+20000+10000</f>
        <v>76000</v>
      </c>
      <c r="D9" s="21">
        <v>76000</v>
      </c>
      <c r="E9" s="22">
        <f>SUM(D9/C9)*100</f>
        <v>100</v>
      </c>
      <c r="F9" s="21"/>
      <c r="G9" s="22">
        <f>SUM(F9/C9)*100</f>
        <v>0</v>
      </c>
      <c r="H9" s="21"/>
      <c r="I9" s="71">
        <f>SUM(H9/C9)*100</f>
        <v>0</v>
      </c>
      <c r="J9" s="16"/>
      <c r="K9" s="17">
        <f>SUM(J9/C9)*100</f>
        <v>0</v>
      </c>
      <c r="L9" s="16">
        <f>SUM(C9-D9-F9-H9-J9)</f>
        <v>0</v>
      </c>
      <c r="M9" s="23">
        <f>SUM(L9/C9)*100</f>
        <v>0</v>
      </c>
    </row>
    <row r="10" spans="2:13" ht="12" customHeight="1">
      <c r="B10" s="118" t="s">
        <v>83</v>
      </c>
      <c r="C10" s="37"/>
      <c r="D10" s="38"/>
      <c r="E10" s="39"/>
      <c r="F10" s="38"/>
      <c r="G10" s="39"/>
      <c r="H10" s="38"/>
      <c r="I10" s="178"/>
      <c r="J10" s="38"/>
      <c r="K10" s="39"/>
      <c r="L10" s="38"/>
      <c r="M10" s="40"/>
    </row>
    <row r="11" spans="2:13" ht="12" customHeight="1" thickBot="1">
      <c r="B11" s="45" t="s">
        <v>79</v>
      </c>
      <c r="C11" s="30">
        <v>25000</v>
      </c>
      <c r="D11" s="31">
        <v>25000</v>
      </c>
      <c r="E11" s="46"/>
      <c r="F11" s="31"/>
      <c r="G11" s="46"/>
      <c r="H11" s="31"/>
      <c r="I11" s="72"/>
      <c r="J11" s="31"/>
      <c r="K11" s="46"/>
      <c r="L11" s="31"/>
      <c r="M11" s="47"/>
    </row>
    <row r="12" spans="2:13" s="35" customFormat="1" ht="12" customHeight="1" thickBot="1">
      <c r="B12" s="32" t="s">
        <v>39</v>
      </c>
      <c r="C12" s="29">
        <f>SUM(C7:C11)</f>
        <v>196000</v>
      </c>
      <c r="D12" s="29">
        <f>SUM(D7:D11)</f>
        <v>196000</v>
      </c>
      <c r="E12" s="63">
        <f>SUM(D12/C12)*100</f>
        <v>100</v>
      </c>
      <c r="F12" s="29">
        <f>SUM(F5:F9)</f>
        <v>0</v>
      </c>
      <c r="G12" s="63">
        <f>SUM(F12/C12)*100</f>
        <v>0</v>
      </c>
      <c r="H12" s="29">
        <f>SUM(H5:H9)</f>
        <v>0</v>
      </c>
      <c r="I12" s="63">
        <f>SUM(H12/C12)*100</f>
        <v>0</v>
      </c>
      <c r="J12" s="29">
        <f>SUM(J5:J9)</f>
        <v>0</v>
      </c>
      <c r="K12" s="33">
        <f>SUM(J12/C12)*100</f>
        <v>0</v>
      </c>
      <c r="L12" s="29">
        <f>SUM(L5:L9)</f>
        <v>0</v>
      </c>
      <c r="M12" s="82">
        <f>SUM(L12/C12)*100</f>
        <v>0</v>
      </c>
    </row>
    <row r="13" spans="2:13" s="88" customFormat="1" ht="12" customHeight="1">
      <c r="B13" s="100" t="s">
        <v>77</v>
      </c>
      <c r="C13" s="20"/>
      <c r="D13" s="83"/>
      <c r="E13" s="22"/>
      <c r="F13" s="83"/>
      <c r="G13" s="84"/>
      <c r="H13" s="83"/>
      <c r="I13" s="85"/>
      <c r="J13" s="86"/>
      <c r="K13" s="87"/>
      <c r="L13" s="16"/>
      <c r="M13" s="23"/>
    </row>
    <row r="14" spans="2:13" s="88" customFormat="1" ht="12" customHeight="1">
      <c r="B14" s="14" t="s">
        <v>79</v>
      </c>
      <c r="C14" s="20">
        <v>7800</v>
      </c>
      <c r="D14" s="83">
        <v>7800</v>
      </c>
      <c r="E14" s="22"/>
      <c r="F14" s="83"/>
      <c r="G14" s="84"/>
      <c r="H14" s="83"/>
      <c r="I14" s="85"/>
      <c r="J14" s="86"/>
      <c r="K14" s="87"/>
      <c r="L14" s="16">
        <f>SUM(C14-D14-F14-H14-J14)</f>
        <v>0</v>
      </c>
      <c r="M14" s="23"/>
    </row>
    <row r="15" spans="2:13" s="88" customFormat="1" ht="12" customHeight="1">
      <c r="B15" s="101" t="s">
        <v>82</v>
      </c>
      <c r="C15" s="20"/>
      <c r="D15" s="83"/>
      <c r="E15" s="22"/>
      <c r="F15" s="83"/>
      <c r="G15" s="84"/>
      <c r="H15" s="83"/>
      <c r="I15" s="85"/>
      <c r="J15" s="86"/>
      <c r="K15" s="87"/>
      <c r="L15" s="16"/>
      <c r="M15" s="23"/>
    </row>
    <row r="16" spans="2:13" s="88" customFormat="1" ht="12" customHeight="1">
      <c r="B16" s="14" t="s">
        <v>78</v>
      </c>
      <c r="C16" s="20"/>
      <c r="D16" s="83"/>
      <c r="E16" s="22"/>
      <c r="F16" s="83"/>
      <c r="G16" s="84"/>
      <c r="H16" s="83"/>
      <c r="I16" s="85"/>
      <c r="J16" s="86"/>
      <c r="K16" s="87"/>
      <c r="L16" s="16"/>
      <c r="M16" s="23"/>
    </row>
    <row r="17" spans="2:13" s="88" customFormat="1" ht="12" customHeight="1" thickBot="1">
      <c r="B17" s="14" t="s">
        <v>79</v>
      </c>
      <c r="C17" s="25">
        <v>17251</v>
      </c>
      <c r="D17" s="89">
        <v>17251</v>
      </c>
      <c r="E17" s="27"/>
      <c r="F17" s="89"/>
      <c r="G17" s="90"/>
      <c r="H17" s="89"/>
      <c r="I17" s="85"/>
      <c r="J17" s="91"/>
      <c r="K17" s="87"/>
      <c r="L17" s="16"/>
      <c r="M17" s="81"/>
    </row>
    <row r="18" spans="2:13" s="35" customFormat="1" ht="12" customHeight="1" thickBot="1">
      <c r="B18" s="32" t="s">
        <v>38</v>
      </c>
      <c r="C18" s="29">
        <f>SUM(C13:C17)</f>
        <v>25051</v>
      </c>
      <c r="D18" s="29">
        <f aca="true" t="shared" si="0" ref="D18:L18">SUM(D13:D17)</f>
        <v>25051</v>
      </c>
      <c r="E18" s="33"/>
      <c r="F18" s="29">
        <f t="shared" si="0"/>
        <v>0</v>
      </c>
      <c r="G18" s="33"/>
      <c r="H18" s="29">
        <f t="shared" si="0"/>
        <v>0</v>
      </c>
      <c r="I18" s="63"/>
      <c r="J18" s="29">
        <f>SUM(J13:J17)</f>
        <v>0</v>
      </c>
      <c r="K18" s="33"/>
      <c r="L18" s="29">
        <f t="shared" si="0"/>
        <v>0</v>
      </c>
      <c r="M18" s="48"/>
    </row>
    <row r="19" spans="2:13" ht="12" customHeight="1">
      <c r="B19" s="101" t="s">
        <v>82</v>
      </c>
      <c r="C19" s="93"/>
      <c r="D19" s="94"/>
      <c r="E19" s="95"/>
      <c r="F19" s="94"/>
      <c r="G19" s="95"/>
      <c r="H19" s="94"/>
      <c r="I19" s="96"/>
      <c r="J19" s="94"/>
      <c r="K19" s="95"/>
      <c r="L19" s="94"/>
      <c r="M19" s="97"/>
    </row>
    <row r="20" spans="2:13" ht="12" customHeight="1" thickBot="1">
      <c r="B20" s="14" t="s">
        <v>79</v>
      </c>
      <c r="C20" s="30">
        <v>20000</v>
      </c>
      <c r="D20" s="31">
        <v>20000</v>
      </c>
      <c r="E20" s="46">
        <f>SUM(D20/C20)*100</f>
        <v>100</v>
      </c>
      <c r="F20" s="31"/>
      <c r="G20" s="46">
        <f>SUM(F20/C20)*100</f>
        <v>0</v>
      </c>
      <c r="H20" s="31"/>
      <c r="I20" s="72">
        <f>SUM(H20/C20)*100</f>
        <v>0</v>
      </c>
      <c r="J20" s="31"/>
      <c r="K20" s="46">
        <f>SUM(J20/C20)*100</f>
        <v>0</v>
      </c>
      <c r="L20" s="31">
        <f>SUM(C20-D20-F20-H20-J20)</f>
        <v>0</v>
      </c>
      <c r="M20" s="47">
        <f>SUM(L20/C20)*100</f>
        <v>0</v>
      </c>
    </row>
    <row r="21" spans="2:13" ht="12" customHeight="1" thickBot="1">
      <c r="B21" s="32" t="s">
        <v>52</v>
      </c>
      <c r="C21" s="29">
        <f>SUM(C19:C20)</f>
        <v>20000</v>
      </c>
      <c r="D21" s="29">
        <f>SUM(D19:D20)</f>
        <v>20000</v>
      </c>
      <c r="E21" s="63">
        <f>SUM(D21/C21)*100</f>
        <v>100</v>
      </c>
      <c r="F21" s="29">
        <f aca="true" t="shared" si="1" ref="F21:L21">SUM(F19:F20)</f>
        <v>0</v>
      </c>
      <c r="G21" s="63">
        <f t="shared" si="1"/>
        <v>0</v>
      </c>
      <c r="H21" s="29">
        <f t="shared" si="1"/>
        <v>0</v>
      </c>
      <c r="I21" s="63">
        <f t="shared" si="1"/>
        <v>0</v>
      </c>
      <c r="J21" s="29">
        <f t="shared" si="1"/>
        <v>0</v>
      </c>
      <c r="K21" s="33">
        <f t="shared" si="1"/>
        <v>0</v>
      </c>
      <c r="L21" s="29">
        <f t="shared" si="1"/>
        <v>0</v>
      </c>
      <c r="M21" s="82">
        <f>SUM(L21/C21)*100</f>
        <v>0</v>
      </c>
    </row>
    <row r="22" spans="2:13" ht="12" customHeight="1">
      <c r="B22" s="101" t="s">
        <v>82</v>
      </c>
      <c r="C22" s="107"/>
      <c r="D22" s="107"/>
      <c r="E22" s="114"/>
      <c r="F22" s="107"/>
      <c r="G22" s="114"/>
      <c r="H22" s="107"/>
      <c r="I22" s="114"/>
      <c r="J22" s="107"/>
      <c r="K22" s="112"/>
      <c r="L22" s="107"/>
      <c r="M22" s="115"/>
    </row>
    <row r="23" spans="2:13" ht="12" customHeight="1" thickBot="1">
      <c r="B23" s="14" t="s">
        <v>79</v>
      </c>
      <c r="C23" s="111"/>
      <c r="D23" s="109"/>
      <c r="E23" s="116"/>
      <c r="F23" s="109"/>
      <c r="G23" s="116"/>
      <c r="H23" s="109"/>
      <c r="I23" s="116"/>
      <c r="J23" s="109"/>
      <c r="K23" s="110"/>
      <c r="L23" s="109"/>
      <c r="M23" s="117"/>
    </row>
    <row r="24" spans="2:13" ht="12" customHeight="1" thickBot="1">
      <c r="B24" s="32" t="s">
        <v>89</v>
      </c>
      <c r="C24" s="29">
        <f>SUM(C23)</f>
        <v>0</v>
      </c>
      <c r="D24" s="29"/>
      <c r="E24" s="63"/>
      <c r="F24" s="29"/>
      <c r="G24" s="63"/>
      <c r="H24" s="29"/>
      <c r="I24" s="63"/>
      <c r="J24" s="29"/>
      <c r="K24" s="103"/>
      <c r="L24" s="29"/>
      <c r="M24" s="82"/>
    </row>
    <row r="25" spans="2:13" ht="12" customHeight="1">
      <c r="B25" s="101" t="s">
        <v>82</v>
      </c>
      <c r="C25" s="107"/>
      <c r="D25" s="107"/>
      <c r="E25" s="114"/>
      <c r="F25" s="107"/>
      <c r="G25" s="114"/>
      <c r="H25" s="107"/>
      <c r="I25" s="114"/>
      <c r="J25" s="107"/>
      <c r="K25" s="112"/>
      <c r="L25" s="107"/>
      <c r="M25" s="115"/>
    </row>
    <row r="26" spans="2:13" ht="12" customHeight="1" thickBot="1">
      <c r="B26" s="14" t="s">
        <v>79</v>
      </c>
      <c r="C26" s="111"/>
      <c r="D26" s="109"/>
      <c r="E26" s="116"/>
      <c r="F26" s="109"/>
      <c r="G26" s="116"/>
      <c r="H26" s="109"/>
      <c r="I26" s="116"/>
      <c r="J26" s="109"/>
      <c r="K26" s="110"/>
      <c r="L26" s="109"/>
      <c r="M26" s="117"/>
    </row>
    <row r="27" spans="2:13" ht="12" customHeight="1" thickBot="1">
      <c r="B27" s="32" t="s">
        <v>90</v>
      </c>
      <c r="C27" s="29">
        <f>SUM(C26)</f>
        <v>0</v>
      </c>
      <c r="D27" s="29"/>
      <c r="E27" s="63"/>
      <c r="F27" s="29"/>
      <c r="G27" s="63"/>
      <c r="H27" s="29"/>
      <c r="I27" s="63"/>
      <c r="J27" s="29"/>
      <c r="K27" s="103"/>
      <c r="L27" s="29"/>
      <c r="M27" s="82"/>
    </row>
    <row r="28" spans="2:13" ht="12" customHeight="1">
      <c r="B28" s="118" t="s">
        <v>82</v>
      </c>
      <c r="C28" s="107"/>
      <c r="D28" s="107"/>
      <c r="E28" s="114"/>
      <c r="F28" s="107"/>
      <c r="G28" s="114"/>
      <c r="H28" s="107"/>
      <c r="I28" s="114"/>
      <c r="J28" s="107"/>
      <c r="K28" s="112"/>
      <c r="L28" s="107"/>
      <c r="M28" s="115"/>
    </row>
    <row r="29" spans="2:13" ht="12" customHeight="1" thickBot="1">
      <c r="B29" s="45" t="s">
        <v>79</v>
      </c>
      <c r="C29" s="111"/>
      <c r="D29" s="109"/>
      <c r="E29" s="116"/>
      <c r="F29" s="109"/>
      <c r="G29" s="116"/>
      <c r="H29" s="109"/>
      <c r="I29" s="116"/>
      <c r="J29" s="109"/>
      <c r="K29" s="110"/>
      <c r="L29" s="109"/>
      <c r="M29" s="117"/>
    </row>
    <row r="30" spans="2:13" ht="12" customHeight="1" thickBot="1">
      <c r="B30" s="32" t="s">
        <v>91</v>
      </c>
      <c r="C30" s="29">
        <f>SUM(C29)</f>
        <v>0</v>
      </c>
      <c r="D30" s="29"/>
      <c r="E30" s="63"/>
      <c r="F30" s="29"/>
      <c r="G30" s="63"/>
      <c r="H30" s="29"/>
      <c r="I30" s="63"/>
      <c r="J30" s="29"/>
      <c r="K30" s="103"/>
      <c r="L30" s="29"/>
      <c r="M30" s="82"/>
    </row>
    <row r="31" spans="2:16" s="4" customFormat="1" ht="12" customHeight="1" thickBot="1">
      <c r="B31" s="28" t="s">
        <v>17</v>
      </c>
      <c r="C31" s="29">
        <f>SUM(C21,C18,C12,C24,C27,C30)</f>
        <v>241051</v>
      </c>
      <c r="D31" s="29">
        <f aca="true" t="shared" si="2" ref="D31:L31">SUM(D21,D18,D12)</f>
        <v>241051</v>
      </c>
      <c r="E31" s="63">
        <f>SUM(D31/C31)*100</f>
        <v>100</v>
      </c>
      <c r="F31" s="29">
        <f t="shared" si="2"/>
        <v>0</v>
      </c>
      <c r="G31" s="63">
        <f>SUM(G20:G21)</f>
        <v>0</v>
      </c>
      <c r="H31" s="29">
        <f t="shared" si="2"/>
        <v>0</v>
      </c>
      <c r="I31" s="63">
        <f>SUM(I20:I21)</f>
        <v>0</v>
      </c>
      <c r="J31" s="29">
        <f t="shared" si="2"/>
        <v>0</v>
      </c>
      <c r="K31" s="46">
        <f>SUM(J31/C31)*100</f>
        <v>0</v>
      </c>
      <c r="L31" s="29">
        <f t="shared" si="2"/>
        <v>0</v>
      </c>
      <c r="M31" s="82">
        <f>SUM(L31/C31)*100</f>
        <v>0</v>
      </c>
      <c r="O31" s="98"/>
      <c r="P31" s="98"/>
    </row>
    <row r="32" spans="2:13" ht="12.75">
      <c r="B32" s="8"/>
      <c r="C32" s="9"/>
      <c r="D32" s="9"/>
      <c r="E32" s="13"/>
      <c r="F32" s="9"/>
      <c r="G32" s="10"/>
      <c r="H32" s="67"/>
      <c r="I32" s="73"/>
      <c r="J32" s="11"/>
      <c r="K32" s="76"/>
      <c r="L32" s="12"/>
      <c r="M32" s="8"/>
    </row>
    <row r="33" spans="8:11" s="3" customFormat="1" ht="12.75">
      <c r="H33" s="65"/>
      <c r="I33" s="65"/>
      <c r="J33" s="65"/>
      <c r="K33" s="65"/>
    </row>
    <row r="35" ht="12.75">
      <c r="J35" s="65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80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43"/>
      <c r="B1" s="43"/>
      <c r="C1" s="43"/>
      <c r="D1" s="77"/>
      <c r="E1" s="43"/>
      <c r="F1" s="43"/>
      <c r="G1" s="43"/>
      <c r="H1" s="43"/>
      <c r="I1" s="43"/>
      <c r="J1" s="43"/>
      <c r="K1" s="211" t="s">
        <v>31</v>
      </c>
      <c r="L1" s="211"/>
    </row>
    <row r="2" spans="1:12" ht="12.75">
      <c r="A2" s="212" t="s">
        <v>108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3.5" thickBot="1">
      <c r="A4" s="64"/>
      <c r="B4" s="64"/>
      <c r="C4" s="64"/>
      <c r="D4" s="78"/>
      <c r="E4" s="49"/>
      <c r="F4" s="50"/>
      <c r="G4" s="49"/>
      <c r="H4" s="50"/>
      <c r="I4" s="50"/>
      <c r="J4" s="50"/>
      <c r="K4" s="51"/>
      <c r="L4" s="60" t="s">
        <v>0</v>
      </c>
    </row>
    <row r="5" spans="1:12" ht="92.25" customHeight="1" thickBot="1">
      <c r="A5" s="44" t="s">
        <v>3</v>
      </c>
      <c r="B5" s="52" t="s">
        <v>69</v>
      </c>
      <c r="C5" s="52" t="s">
        <v>80</v>
      </c>
      <c r="D5" s="53" t="s">
        <v>70</v>
      </c>
      <c r="E5" s="52" t="s">
        <v>60</v>
      </c>
      <c r="F5" s="53" t="s">
        <v>71</v>
      </c>
      <c r="G5" s="52" t="s">
        <v>81</v>
      </c>
      <c r="H5" s="53" t="s">
        <v>73</v>
      </c>
      <c r="I5" s="53" t="s">
        <v>76</v>
      </c>
      <c r="J5" s="53" t="s">
        <v>48</v>
      </c>
      <c r="K5" s="54" t="s">
        <v>74</v>
      </c>
      <c r="L5" s="61" t="s">
        <v>75</v>
      </c>
    </row>
    <row r="6" spans="1:12" ht="12.75">
      <c r="A6" s="100"/>
      <c r="B6" s="15"/>
      <c r="C6" s="15"/>
      <c r="D6" s="104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93</v>
      </c>
      <c r="B7" s="20">
        <v>187315</v>
      </c>
      <c r="C7" s="20"/>
      <c r="D7" s="105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187315</v>
      </c>
      <c r="L7" s="23">
        <f>SUM(K7/B7)*100</f>
        <v>100</v>
      </c>
    </row>
    <row r="8" spans="1:12" ht="13.5" thickBot="1">
      <c r="A8" s="14"/>
      <c r="B8" s="20"/>
      <c r="C8" s="20"/>
      <c r="D8" s="105"/>
      <c r="E8" s="21"/>
      <c r="F8" s="22"/>
      <c r="G8" s="21"/>
      <c r="H8" s="22"/>
      <c r="I8" s="21"/>
      <c r="J8" s="17"/>
      <c r="K8" s="21"/>
      <c r="L8" s="23"/>
    </row>
    <row r="9" spans="1:12" s="35" customFormat="1" ht="13.5" thickBot="1">
      <c r="A9" s="32" t="s">
        <v>39</v>
      </c>
      <c r="B9" s="29">
        <f>SUM(B6:B8)</f>
        <v>187315</v>
      </c>
      <c r="C9" s="29">
        <f>SUM(C6:C8)</f>
        <v>0</v>
      </c>
      <c r="D9" s="106">
        <f>SUM(C9/B9)*100</f>
        <v>0</v>
      </c>
      <c r="E9" s="29">
        <f>SUM(E6:E8)</f>
        <v>0</v>
      </c>
      <c r="F9" s="63">
        <f>SUM(E9/B9*100)</f>
        <v>0</v>
      </c>
      <c r="G9" s="29">
        <f>SUM(G6:G8)</f>
        <v>0</v>
      </c>
      <c r="H9" s="33">
        <f>SUM(G9/B9*100)</f>
        <v>0</v>
      </c>
      <c r="I9" s="29">
        <f>SUM(I6:I8)</f>
        <v>0</v>
      </c>
      <c r="J9" s="33">
        <f>SUM(I9/B9*100)</f>
        <v>0</v>
      </c>
      <c r="K9" s="29">
        <f>SUM(K6:K8)</f>
        <v>187315</v>
      </c>
      <c r="L9" s="48">
        <f>SUM(K9/B9)*100</f>
        <v>100</v>
      </c>
    </row>
    <row r="10" spans="3:11" ht="12.75">
      <c r="C10" s="6"/>
      <c r="D10" s="79"/>
      <c r="E10" s="3"/>
      <c r="F10" s="2"/>
      <c r="G10" s="3"/>
      <c r="H10" s="2"/>
      <c r="I10" s="2"/>
      <c r="J10" s="2"/>
      <c r="K10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B1">
      <selection activeCell="B14" sqref="A14:IV1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5" customWidth="1"/>
    <col min="9" max="9" width="8.375" style="69" customWidth="1"/>
    <col min="10" max="10" width="9.75390625" style="5" customWidth="1"/>
    <col min="11" max="11" width="10.00390625" style="74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4" t="s">
        <v>30</v>
      </c>
      <c r="M1" s="214"/>
    </row>
    <row r="2" spans="2:13" ht="18" customHeight="1">
      <c r="B2" s="213" t="s">
        <v>109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2:13" ht="12" customHeight="1" thickBot="1">
      <c r="B3" s="43"/>
      <c r="C3" s="55"/>
      <c r="D3" s="55"/>
      <c r="E3" s="56"/>
      <c r="F3" s="55"/>
      <c r="G3" s="57"/>
      <c r="H3" s="66"/>
      <c r="I3" s="70"/>
      <c r="J3" s="58"/>
      <c r="K3" s="75"/>
      <c r="L3" s="59"/>
      <c r="M3" s="60" t="s">
        <v>0</v>
      </c>
    </row>
    <row r="4" spans="2:13" s="62" customFormat="1" ht="51.75" customHeight="1" thickBot="1">
      <c r="B4" s="44" t="s">
        <v>3</v>
      </c>
      <c r="C4" s="52" t="s">
        <v>65</v>
      </c>
      <c r="D4" s="52" t="s">
        <v>80</v>
      </c>
      <c r="E4" s="53" t="s">
        <v>70</v>
      </c>
      <c r="F4" s="52" t="s">
        <v>60</v>
      </c>
      <c r="G4" s="53" t="s">
        <v>71</v>
      </c>
      <c r="H4" s="52" t="s">
        <v>81</v>
      </c>
      <c r="I4" s="53" t="s">
        <v>73</v>
      </c>
      <c r="J4" s="53" t="s">
        <v>76</v>
      </c>
      <c r="K4" s="53" t="s">
        <v>48</v>
      </c>
      <c r="L4" s="54" t="s">
        <v>74</v>
      </c>
      <c r="M4" s="61" t="s">
        <v>75</v>
      </c>
    </row>
    <row r="5" spans="2:13" ht="12" customHeight="1">
      <c r="B5" s="100" t="s">
        <v>95</v>
      </c>
      <c r="C5" s="20"/>
      <c r="D5" s="21"/>
      <c r="E5" s="22"/>
      <c r="F5" s="21"/>
      <c r="G5" s="17"/>
      <c r="H5" s="21"/>
      <c r="I5" s="71"/>
      <c r="J5" s="16"/>
      <c r="K5" s="17"/>
      <c r="L5" s="16">
        <f>SUM(C5-D5-F5-H5-J5)</f>
        <v>0</v>
      </c>
      <c r="M5" s="23"/>
    </row>
    <row r="6" spans="2:13" ht="12" customHeight="1">
      <c r="B6" s="14" t="s">
        <v>92</v>
      </c>
      <c r="C6" s="20">
        <v>5823499</v>
      </c>
      <c r="D6" s="21"/>
      <c r="E6" s="22">
        <f>SUM(D6/C6)*100</f>
        <v>0</v>
      </c>
      <c r="F6" s="21"/>
      <c r="G6" s="17">
        <f>SUM(F6/C6)*100</f>
        <v>0</v>
      </c>
      <c r="H6" s="21"/>
      <c r="I6" s="71">
        <f>SUM(H6/C6)*100</f>
        <v>0</v>
      </c>
      <c r="J6" s="16"/>
      <c r="K6" s="17">
        <f>SUM(J6/C6)*100</f>
        <v>0</v>
      </c>
      <c r="L6" s="16">
        <f>SUM(C6-D6-F6-H6-J6)</f>
        <v>5823499</v>
      </c>
      <c r="M6" s="23">
        <f>SUM(L6/C6)*100</f>
        <v>100</v>
      </c>
    </row>
    <row r="7" spans="2:13" ht="12" customHeight="1" thickBot="1">
      <c r="B7" s="14" t="s">
        <v>94</v>
      </c>
      <c r="C7" s="20">
        <v>96642</v>
      </c>
      <c r="D7" s="21"/>
      <c r="E7" s="22">
        <f>SUM(D7/C7)*100</f>
        <v>0</v>
      </c>
      <c r="F7" s="21"/>
      <c r="G7" s="22">
        <f>SUM(F7/C7)*100</f>
        <v>0</v>
      </c>
      <c r="H7" s="21"/>
      <c r="I7" s="71">
        <f>SUM(H7/C7)*100</f>
        <v>0</v>
      </c>
      <c r="J7" s="16"/>
      <c r="K7" s="17">
        <f>SUM(J7/C7)*100</f>
        <v>0</v>
      </c>
      <c r="L7" s="16">
        <f>SUM(C7-D7-F7-H7-J7)</f>
        <v>96642</v>
      </c>
      <c r="M7" s="23">
        <f>SUM(L7/C7)*100</f>
        <v>100</v>
      </c>
    </row>
    <row r="8" spans="2:13" s="35" customFormat="1" ht="12" customHeight="1" thickBot="1">
      <c r="B8" s="32" t="s">
        <v>39</v>
      </c>
      <c r="C8" s="29">
        <f>SUM(C5:C7)</f>
        <v>5920141</v>
      </c>
      <c r="D8" s="29">
        <f>SUM(D5:D7)</f>
        <v>0</v>
      </c>
      <c r="E8" s="63">
        <f>SUM(D8/C8)*100</f>
        <v>0</v>
      </c>
      <c r="F8" s="29">
        <f>SUM(F5:F7)</f>
        <v>0</v>
      </c>
      <c r="G8" s="63">
        <f>SUM(F8/C8)*100</f>
        <v>0</v>
      </c>
      <c r="H8" s="29">
        <f>SUM(H5:H7)</f>
        <v>0</v>
      </c>
      <c r="I8" s="63">
        <f>SUM(H8/C8)*100</f>
        <v>0</v>
      </c>
      <c r="J8" s="29">
        <f>SUM(J5:J7)</f>
        <v>0</v>
      </c>
      <c r="K8" s="33">
        <f>SUM(J8/C8)*100</f>
        <v>0</v>
      </c>
      <c r="L8" s="29">
        <f>SUM(L5:L7)</f>
        <v>5920141</v>
      </c>
      <c r="M8" s="82">
        <f>SUM(L8/C8)*100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2019-01-15T14:32:03Z</cp:lastPrinted>
  <dcterms:created xsi:type="dcterms:W3CDTF">2009-02-04T11:37:44Z</dcterms:created>
  <dcterms:modified xsi:type="dcterms:W3CDTF">2019-01-23T14:25:14Z</dcterms:modified>
  <cp:category/>
  <cp:version/>
  <cp:contentType/>
  <cp:contentStatus/>
</cp:coreProperties>
</file>