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filterPrivacy="1" defaultThemeVersion="124226"/>
  <bookViews>
    <workbookView xWindow="285" yWindow="135" windowWidth="16140" windowHeight="9990"/>
  </bookViews>
  <sheets>
    <sheet name="7.melléklet" sheetId="1" r:id="rId1"/>
  </sheets>
  <calcPr calcId="162913"/>
  <fileRecoveryPr autoRecover="0"/>
</workbook>
</file>

<file path=xl/calcChain.xml><?xml version="1.0" encoding="utf-8"?>
<calcChain xmlns="http://schemas.openxmlformats.org/spreadsheetml/2006/main">
  <c r="E78" i="1" l="1"/>
  <c r="E77" i="1"/>
  <c r="E81" i="1" s="1"/>
  <c r="E69" i="1"/>
  <c r="E68" i="1"/>
  <c r="E190" i="1" l="1"/>
  <c r="E191" i="1" s="1"/>
  <c r="E187" i="1" s="1"/>
  <c r="E188" i="1" s="1"/>
  <c r="E222" i="1"/>
  <c r="E208" i="1"/>
  <c r="E201" i="1"/>
  <c r="E200" i="1"/>
  <c r="E199" i="1"/>
  <c r="E196" i="1"/>
  <c r="E210" i="1" s="1"/>
  <c r="E32" i="1"/>
  <c r="E175" i="1"/>
  <c r="E181" i="1"/>
  <c r="E170" i="1"/>
  <c r="E156" i="1"/>
  <c r="E157" i="1" s="1"/>
  <c r="E145" i="1"/>
  <c r="E136" i="1"/>
  <c r="E133" i="1"/>
  <c r="E137" i="1" s="1"/>
  <c r="E132" i="1"/>
  <c r="E120" i="1"/>
  <c r="E121" i="1"/>
  <c r="E102" i="1"/>
  <c r="E103" i="1"/>
  <c r="E94" i="1"/>
  <c r="E95" i="1"/>
  <c r="E87" i="1"/>
  <c r="E88" i="1"/>
  <c r="E44" i="1"/>
  <c r="E45" i="1"/>
  <c r="E31" i="1"/>
  <c r="E28" i="1"/>
  <c r="E15" i="1"/>
  <c r="E14" i="1"/>
  <c r="E13" i="1"/>
  <c r="E12" i="1"/>
  <c r="E34" i="1" s="1"/>
  <c r="E76" i="1"/>
  <c r="E56" i="1"/>
  <c r="E182" i="1"/>
  <c r="E176" i="1"/>
  <c r="E127" i="1"/>
  <c r="E67" i="1"/>
  <c r="E232" i="1"/>
  <c r="E241" i="1"/>
  <c r="E239" i="1"/>
  <c r="E163" i="1"/>
  <c r="E109" i="1"/>
  <c r="E138" i="1"/>
  <c r="E70" i="1"/>
  <c r="E146" i="1" l="1"/>
</calcChain>
</file>

<file path=xl/sharedStrings.xml><?xml version="1.0" encoding="utf-8"?>
<sst xmlns="http://schemas.openxmlformats.org/spreadsheetml/2006/main" count="355" uniqueCount="133">
  <si>
    <t>Főkönyvi szám</t>
  </si>
  <si>
    <t>Főkönyvi szám név</t>
  </si>
  <si>
    <t>Teljesítés</t>
  </si>
  <si>
    <t>Helyi önkormányzatok működésének általános támogatása</t>
  </si>
  <si>
    <t>Települési önkormányzatok szociális, gyermekjóléti és gyermekétkeztetési feladatainak támogatása</t>
  </si>
  <si>
    <t>Települési önkormányzatok kulturális feladatainak támogatása</t>
  </si>
  <si>
    <t>093432</t>
  </si>
  <si>
    <t>Magánszemélyek kommunális adója</t>
  </si>
  <si>
    <t>Bevétel összesen:</t>
  </si>
  <si>
    <t>Közlekedési költségtérítés</t>
  </si>
  <si>
    <t>Választott tisztségviselők juttatásai</t>
  </si>
  <si>
    <t>0531262</t>
  </si>
  <si>
    <t>Midazok, amelyek nem számolhatóak el szakmai anyagnak</t>
  </si>
  <si>
    <t>Vásárolt élelmezés</t>
  </si>
  <si>
    <t>Karbantartási, kisjavítási szolgáltatások</t>
  </si>
  <si>
    <t>Szakmai tevékenységet segítő szolgáltatások</t>
  </si>
  <si>
    <t>Működési célú előzetesen felszámított általános forgalmi adó</t>
  </si>
  <si>
    <t>Kiadás összesen:</t>
  </si>
  <si>
    <t>011130 - Önkormányzatok és önkormányzati hivatalok jogalkotó és általános igazgatási tevékenysége</t>
  </si>
  <si>
    <t>0916062</t>
  </si>
  <si>
    <t>Egyéb működési célú támogatások bevételei államháztartáson belülről-elkülönített állami pénzalapok</t>
  </si>
  <si>
    <t>05110712</t>
  </si>
  <si>
    <t>051212</t>
  </si>
  <si>
    <t>05212</t>
  </si>
  <si>
    <t>Szociális hozzájárulási adó</t>
  </si>
  <si>
    <t>05242</t>
  </si>
  <si>
    <t>Egészségügyi hozzájárulás</t>
  </si>
  <si>
    <t>05272</t>
  </si>
  <si>
    <t>Személyi jövedelemadó</t>
  </si>
  <si>
    <t>0531212</t>
  </si>
  <si>
    <t>Élelmiszer</t>
  </si>
  <si>
    <t>0531222</t>
  </si>
  <si>
    <t>Irodaszer, nyomtatvány</t>
  </si>
  <si>
    <t>0532112</t>
  </si>
  <si>
    <t>Internet díj</t>
  </si>
  <si>
    <t>0532212</t>
  </si>
  <si>
    <t>Telefon, telefax, telex, mobíl díj</t>
  </si>
  <si>
    <t>0533112</t>
  </si>
  <si>
    <t>Villamos energia</t>
  </si>
  <si>
    <t>0533122</t>
  </si>
  <si>
    <t>Gázdíj</t>
  </si>
  <si>
    <t>053342</t>
  </si>
  <si>
    <t>053362</t>
  </si>
  <si>
    <t>053372</t>
  </si>
  <si>
    <t>0533792</t>
  </si>
  <si>
    <t>Más egyéb szolgáltatások</t>
  </si>
  <si>
    <t>053512</t>
  </si>
  <si>
    <t>0535322</t>
  </si>
  <si>
    <t>ÁH-n kívüli NEM fedezeti ügyletek kamatkiadásai</t>
  </si>
  <si>
    <t>0535552</t>
  </si>
  <si>
    <t>Kötelező jellegű díjakat ( útdíj,műszaki vizsga díja )</t>
  </si>
  <si>
    <t>013320 - Köztemető-fenntartás és -működtetés</t>
  </si>
  <si>
    <t>0940212</t>
  </si>
  <si>
    <t>Tárgyi eszközök bérbeadásából származó bevétel</t>
  </si>
  <si>
    <t>0533132</t>
  </si>
  <si>
    <t>Víz- és csatornadíj</t>
  </si>
  <si>
    <t>018010 - Önkormányzatok elszámolásai a központi költségvetéssel</t>
  </si>
  <si>
    <t>091112</t>
  </si>
  <si>
    <t>091132</t>
  </si>
  <si>
    <t>091142</t>
  </si>
  <si>
    <t>051101142</t>
  </si>
  <si>
    <t>Közfoglalkoztatottak bére</t>
  </si>
  <si>
    <t>0531232</t>
  </si>
  <si>
    <t>Hajtó és kenőanyag</t>
  </si>
  <si>
    <t>045160 - Közutak, hidak, alagutak üzemeltetése, fenntartása</t>
  </si>
  <si>
    <t>064010 - Közvilágítás</t>
  </si>
  <si>
    <t>066020 - Város-, községgazdálkodási egyéb szolgáltatások</t>
  </si>
  <si>
    <t>05110112</t>
  </si>
  <si>
    <t>Köztisztviselők,közalkalmazottak bére</t>
  </si>
  <si>
    <t>0533722</t>
  </si>
  <si>
    <t>Biztosítási díjak</t>
  </si>
  <si>
    <t>0533742</t>
  </si>
  <si>
    <t>Szállítás</t>
  </si>
  <si>
    <t>082044 - Könyvtári szolgáltatások</t>
  </si>
  <si>
    <t>0511092</t>
  </si>
  <si>
    <t>0532242</t>
  </si>
  <si>
    <t>Televíziós szolgáltatás</t>
  </si>
  <si>
    <t>082091 - Közművelődés – közösségi és társadalmi részvétel fejlesztése</t>
  </si>
  <si>
    <t>053322</t>
  </si>
  <si>
    <t>084031 - Civil szervezetek működési támogatása</t>
  </si>
  <si>
    <t>05512032</t>
  </si>
  <si>
    <t>107055 - Falugondnoki, tanyagondnoki szolgáltatás</t>
  </si>
  <si>
    <t>107060 - Egyéb szociális pénzbeli és természetbeni ellátások, támogatások</t>
  </si>
  <si>
    <t>900020 - Önkormányzatok funkcióira nem sorolható bevételei államháztartáson kívülről</t>
  </si>
  <si>
    <t>0935412</t>
  </si>
  <si>
    <t>Belföldi gépjárművek adójának  a helyi önkormányzatot megillető része</t>
  </si>
  <si>
    <t>0936162</t>
  </si>
  <si>
    <t>Egyéb közhatalmi bevétel</t>
  </si>
  <si>
    <t>0936172</t>
  </si>
  <si>
    <t>Késedelmi és önellenőrzési pótlék</t>
  </si>
  <si>
    <t>900060 - Forgatási és befektetési célú finanszírozási műveletek</t>
  </si>
  <si>
    <t>074031 - Család és nővédelmi gondozás</t>
  </si>
  <si>
    <t>05506082</t>
  </si>
  <si>
    <t>104042 - Család és gyermekjóléti szolgáltatások</t>
  </si>
  <si>
    <t>107052 - Házi segítségnyújtás</t>
  </si>
  <si>
    <t>Egyéb működési célú támogatások Áh-n belülre - társulások és költségvetési szerveik</t>
  </si>
  <si>
    <t>05506072</t>
  </si>
  <si>
    <t>Egyéb működési célú támogatások Áh-n belülre - helyi önkorm. és költségvetési szerveik</t>
  </si>
  <si>
    <t>055062</t>
  </si>
  <si>
    <t>Egyéb működési célú visszatérítendő támogatások törlesztése - egyházi jogi személyek</t>
  </si>
  <si>
    <t>7.melléklet</t>
  </si>
  <si>
    <t>Cofog szerinti feladatellátás</t>
  </si>
  <si>
    <t>0 53413</t>
  </si>
  <si>
    <t>Kiküldetési kiadások</t>
  </si>
  <si>
    <t>Béren kívüli juttatások</t>
  </si>
  <si>
    <t>0531223</t>
  </si>
  <si>
    <t>Hajtó és kenőanyagok</t>
  </si>
  <si>
    <t>Egyéb szolgáltatások (bankköltség)</t>
  </si>
  <si>
    <t>051020 - Nem veszélyes (települési) hulladék elszállítása</t>
  </si>
  <si>
    <t>0 51107</t>
  </si>
  <si>
    <t>Ruházati költségtérítés</t>
  </si>
  <si>
    <t>0 511082</t>
  </si>
  <si>
    <t>Egyéb működési célú támogatások államháztartáson kívülre-egyéb civil szervezetek</t>
  </si>
  <si>
    <t>104037 - Intézményen kívüli gyermekétkeztetés (szünidei)</t>
  </si>
  <si>
    <t>Egyszeri települési támogatás</t>
  </si>
  <si>
    <t>Gyermek nevelést elősegítő támogatás</t>
  </si>
  <si>
    <t>Bursa Hungarica ösztöndíj önrész</t>
  </si>
  <si>
    <t>Tanévkezdési támogatás</t>
  </si>
  <si>
    <t>Rendkívüli települési támogatás</t>
  </si>
  <si>
    <t>Köztemetés</t>
  </si>
  <si>
    <t>0 54882</t>
  </si>
  <si>
    <t>0 94052</t>
  </si>
  <si>
    <t>Ellátási díjak</t>
  </si>
  <si>
    <t>Bevétel összsen:</t>
  </si>
  <si>
    <t>107051 - Szociális étkeztetés (állami normatíva: 15 főre igényelve 830 400 ft)</t>
  </si>
  <si>
    <t>2017.terv</t>
  </si>
  <si>
    <t>Rövid lejáratú hitelek, kölcsönök törlesztése pénzügyi vállalkozásnak (K9113)</t>
  </si>
  <si>
    <t>Rövid lejáratú hitelek, kölcsönök felvétele pénzügyi vállalkozástól (B8113)</t>
  </si>
  <si>
    <t>0 98113</t>
  </si>
  <si>
    <t>0 59113</t>
  </si>
  <si>
    <t>041233 - Hosszabb időtartamú közfoglalkoztatás (2017.02.28.-ig 4 fő)</t>
  </si>
  <si>
    <t>041237 - Közfoglalkoztatási mintaprogram (2017.02.28.-ig 15 fő és 2017.03.31.-ig 8 fő)</t>
  </si>
  <si>
    <t>az 1/2017.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</si>
</sst>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E]#,##0\ \F\t"/>
  </numFmts>
  <fonts count="5" x14ac:knownFonts="1">
    <font>
      <sz val="10"/>
      <name val="Arial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 wrapText="1" readingOrder="1"/>
      <protection locked="0"/>
    </xf>
    <xf numFmtId="0" fontId="1" fillId="0" borderId="0" xfId="0" applyFont="1" applyAlignment="1">
      <alignment horizontal="center" vertical="center" readingOrder="1"/>
    </xf>
    <xf numFmtId="3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 readingOrder="1"/>
      <protection locked="0"/>
    </xf>
    <xf numFmtId="164" fontId="2" fillId="0" borderId="1" xfId="0" applyNumberFormat="1" applyFont="1" applyBorder="1" applyAlignment="1" applyProtection="1">
      <alignment horizontal="right" vertical="center" wrapText="1" readingOrder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right" vertical="center" wrapText="1" readingOrder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164" fontId="2" fillId="0" borderId="2" xfId="0" applyNumberFormat="1" applyFont="1" applyBorder="1" applyAlignment="1" applyProtection="1">
      <alignment horizontal="right" vertical="center" wrapText="1" readingOrder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right" vertical="center" wrapText="1" readingOrder="1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 readingOrder="1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 readingOrder="1"/>
      <protection locked="0"/>
    </xf>
    <xf numFmtId="164" fontId="2" fillId="0" borderId="3" xfId="0" applyNumberFormat="1" applyFont="1" applyBorder="1" applyAlignment="1" applyProtection="1">
      <alignment horizontal="right" vertical="center" wrapText="1" readingOrder="1"/>
      <protection locked="0"/>
    </xf>
    <xf numFmtId="3" fontId="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 readingOrder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164" fontId="3" fillId="0" borderId="0" xfId="0" applyNumberFormat="1" applyFont="1" applyBorder="1" applyAlignment="1" applyProtection="1">
      <alignment horizontal="right" vertical="center" wrapText="1" readingOrder="1"/>
      <protection locked="0"/>
    </xf>
    <xf numFmtId="3" fontId="3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 readingOrder="1"/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 readingOrder="1"/>
      <protection locked="0"/>
    </xf>
    <xf numFmtId="3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 readingOrder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164" fontId="2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 readingOrder="1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 readingOrder="1"/>
      <protection locked="0"/>
    </xf>
    <xf numFmtId="0" fontId="2" fillId="0" borderId="1" xfId="0" applyFont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vertical="center" wrapText="1" readingOrder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3" fillId="0" borderId="3" xfId="0" applyFont="1" applyBorder="1" applyAlignment="1" applyProtection="1">
      <alignment vertical="center" wrapText="1" readingOrder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 readingOrder="1"/>
      <protection locked="0"/>
    </xf>
    <xf numFmtId="49" fontId="1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vertical="center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 readingOrder="1"/>
      <protection locked="0"/>
    </xf>
    <xf numFmtId="0" fontId="3" fillId="0" borderId="10" xfId="0" applyFont="1" applyBorder="1" applyAlignment="1" applyProtection="1">
      <alignment vertical="center" wrapText="1" readingOrder="1"/>
      <protection locked="0"/>
    </xf>
    <xf numFmtId="0" fontId="3" fillId="0" borderId="11" xfId="0" applyFont="1" applyBorder="1" applyAlignment="1" applyProtection="1">
      <alignment vertical="center" wrapText="1" readingOrder="1"/>
      <protection locked="0"/>
    </xf>
    <xf numFmtId="0" fontId="4" fillId="0" borderId="12" xfId="0" applyFont="1" applyFill="1" applyBorder="1" applyAlignment="1" applyProtection="1">
      <alignment vertical="center" wrapText="1" readingOrder="1"/>
      <protection locked="0"/>
    </xf>
    <xf numFmtId="0" fontId="3" fillId="0" borderId="7" xfId="0" applyFont="1" applyFill="1" applyBorder="1" applyAlignment="1" applyProtection="1">
      <alignment vertical="center" wrapText="1" readingOrder="1"/>
      <protection locked="0"/>
    </xf>
    <xf numFmtId="0" fontId="3" fillId="2" borderId="8" xfId="0" applyFont="1" applyFill="1" applyBorder="1" applyAlignment="1" applyProtection="1">
      <alignment horizontal="left" vertical="center" wrapText="1" readingOrder="1"/>
      <protection locked="0"/>
    </xf>
    <xf numFmtId="0" fontId="3" fillId="2" borderId="4" xfId="0" applyFont="1" applyFill="1" applyBorder="1" applyAlignment="1" applyProtection="1">
      <alignment horizontal="left" vertical="center" wrapText="1" readingOrder="1"/>
      <protection locked="0"/>
    </xf>
    <xf numFmtId="0" fontId="2" fillId="0" borderId="13" xfId="0" applyFont="1" applyBorder="1" applyAlignment="1" applyProtection="1">
      <alignment vertical="center" wrapText="1" readingOrder="1"/>
      <protection locked="0"/>
    </xf>
    <xf numFmtId="0" fontId="2" fillId="0" borderId="14" xfId="0" applyFont="1" applyBorder="1" applyAlignment="1" applyProtection="1">
      <alignment vertical="center" wrapText="1" readingOrder="1"/>
      <protection locked="0"/>
    </xf>
    <xf numFmtId="0" fontId="2" fillId="0" borderId="8" xfId="0" applyFont="1" applyBorder="1" applyAlignment="1" applyProtection="1">
      <alignment vertical="center" wrapText="1" readingOrder="1"/>
      <protection locked="0"/>
    </xf>
    <xf numFmtId="0" fontId="2" fillId="0" borderId="4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vertical="center" wrapText="1" readingOrder="1"/>
      <protection locked="0"/>
    </xf>
    <xf numFmtId="0" fontId="2" fillId="0" borderId="8" xfId="0" applyFont="1" applyFill="1" applyBorder="1" applyAlignment="1" applyProtection="1">
      <alignment horizontal="left" vertical="center" wrapText="1" readingOrder="1"/>
      <protection locked="0"/>
    </xf>
    <xf numFmtId="0" fontId="2" fillId="0" borderId="4" xfId="0" applyFont="1" applyFill="1" applyBorder="1" applyAlignment="1" applyProtection="1">
      <alignment horizontal="left" vertical="center" wrapText="1" readingOrder="1"/>
      <protection locked="0"/>
    </xf>
    <xf numFmtId="0" fontId="3" fillId="0" borderId="8" xfId="0" applyFont="1" applyFill="1" applyBorder="1" applyAlignment="1" applyProtection="1">
      <alignment horizontal="left" vertical="center" wrapText="1" readingOrder="1"/>
      <protection locked="0"/>
    </xf>
    <xf numFmtId="0" fontId="3" fillId="0" borderId="6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0" applyFont="1" applyFill="1" applyBorder="1" applyAlignment="1" applyProtection="1">
      <alignment horizontal="left" vertical="center" wrapText="1" readingOrder="1"/>
      <protection locked="0"/>
    </xf>
    <xf numFmtId="0" fontId="2" fillId="0" borderId="8" xfId="0" applyFont="1" applyBorder="1" applyAlignment="1" applyProtection="1">
      <alignment horizontal="left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horizontal="center" vertical="center"/>
    </xf>
    <xf numFmtId="0" fontId="3" fillId="0" borderId="7" xfId="0" applyFont="1" applyFill="1" applyBorder="1" applyAlignment="1" applyProtection="1">
      <alignment horizontal="left" vertical="center" readingOrder="1"/>
      <protection locked="0"/>
    </xf>
    <xf numFmtId="0" fontId="2" fillId="0" borderId="15" xfId="0" applyFont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16" xfId="0" applyFont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 applyProtection="1">
      <alignment horizontal="center" vertical="center" wrapText="1" readingOrder="1"/>
      <protection locked="0"/>
    </xf>
    <xf numFmtId="0" fontId="2" fillId="0" borderId="18" xfId="0" applyFont="1" applyBorder="1" applyAlignment="1" applyProtection="1">
      <alignment horizontal="center" vertical="center" wrapText="1" readingOrder="1"/>
      <protection locked="0"/>
    </xf>
    <xf numFmtId="0" fontId="2" fillId="0" borderId="19" xfId="0" applyFont="1" applyBorder="1" applyAlignment="1" applyProtection="1">
      <alignment horizontal="center" vertical="center" wrapText="1" readingOrder="1"/>
      <protection locked="0"/>
    </xf>
    <xf numFmtId="0" fontId="1" fillId="0" borderId="7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showGridLines="0" tabSelected="1" zoomScale="140" zoomScaleNormal="140" workbookViewId="0">
      <pane ySplit="5" topLeftCell="A228" activePane="bottomLeft" state="frozenSplit"/>
      <selection pane="bottomLeft" activeCell="C229" sqref="C229"/>
    </sheetView>
  </sheetViews>
  <sheetFormatPr defaultRowHeight="12" x14ac:dyDescent="0.2"/>
  <cols>
    <col min="1" max="1" width="1.140625" style="1" customWidth="1"/>
    <col min="2" max="2" width="8.42578125" style="1" customWidth="1"/>
    <col min="3" max="3" width="66.85546875" style="1" customWidth="1"/>
    <col min="4" max="4" width="15.5703125" style="1" hidden="1" customWidth="1"/>
    <col min="5" max="5" width="15.5703125" style="4" customWidth="1"/>
    <col min="6" max="16384" width="9.140625" style="1"/>
  </cols>
  <sheetData>
    <row r="1" spans="1:5" x14ac:dyDescent="0.2">
      <c r="A1" s="80" t="s">
        <v>100</v>
      </c>
      <c r="B1" s="80"/>
      <c r="C1" s="80"/>
      <c r="D1" s="80"/>
      <c r="E1" s="80"/>
    </row>
    <row r="2" spans="1:5" x14ac:dyDescent="0.2">
      <c r="B2" s="2"/>
      <c r="C2" s="3" t="s">
        <v>132</v>
      </c>
    </row>
    <row r="3" spans="1:5" x14ac:dyDescent="0.2">
      <c r="A3" s="80" t="s">
        <v>101</v>
      </c>
      <c r="B3" s="80"/>
      <c r="C3" s="80"/>
      <c r="D3" s="80"/>
      <c r="E3" s="80"/>
    </row>
    <row r="4" spans="1:5" x14ac:dyDescent="0.2">
      <c r="B4" s="44"/>
      <c r="C4" s="45"/>
    </row>
    <row r="9" spans="1:5" s="36" customFormat="1" x14ac:dyDescent="0.2">
      <c r="A9" s="81" t="s">
        <v>18</v>
      </c>
      <c r="B9" s="81"/>
      <c r="C9" s="81"/>
      <c r="D9" s="81"/>
      <c r="E9" s="81"/>
    </row>
    <row r="10" spans="1:5" ht="24" customHeight="1" x14ac:dyDescent="0.2">
      <c r="A10" s="42" t="s">
        <v>0</v>
      </c>
      <c r="B10" s="43"/>
      <c r="C10" s="5" t="s">
        <v>1</v>
      </c>
      <c r="D10" s="5" t="s">
        <v>2</v>
      </c>
      <c r="E10" s="6" t="s">
        <v>125</v>
      </c>
    </row>
    <row r="11" spans="1:5" x14ac:dyDescent="0.2">
      <c r="A11" s="47" t="s">
        <v>21</v>
      </c>
      <c r="B11" s="43"/>
      <c r="C11" s="7" t="s">
        <v>104</v>
      </c>
      <c r="D11" s="8">
        <v>160000</v>
      </c>
      <c r="E11" s="9">
        <v>149</v>
      </c>
    </row>
    <row r="12" spans="1:5" x14ac:dyDescent="0.2">
      <c r="A12" s="47" t="s">
        <v>22</v>
      </c>
      <c r="B12" s="43"/>
      <c r="C12" s="7" t="s">
        <v>10</v>
      </c>
      <c r="D12" s="8">
        <v>3502368</v>
      </c>
      <c r="E12" s="9">
        <f>311+5413</f>
        <v>5724</v>
      </c>
    </row>
    <row r="13" spans="1:5" x14ac:dyDescent="0.2">
      <c r="A13" s="47" t="s">
        <v>23</v>
      </c>
      <c r="B13" s="43"/>
      <c r="C13" s="7" t="s">
        <v>24</v>
      </c>
      <c r="D13" s="8">
        <v>955113</v>
      </c>
      <c r="E13" s="9">
        <f>81+1191</f>
        <v>1272</v>
      </c>
    </row>
    <row r="14" spans="1:5" x14ac:dyDescent="0.2">
      <c r="A14" s="47" t="s">
        <v>25</v>
      </c>
      <c r="B14" s="43"/>
      <c r="C14" s="7" t="s">
        <v>26</v>
      </c>
      <c r="D14" s="8">
        <v>13328</v>
      </c>
      <c r="E14" s="9">
        <f>149*1.18*0.14</f>
        <v>24.614800000000002</v>
      </c>
    </row>
    <row r="15" spans="1:5" x14ac:dyDescent="0.2">
      <c r="A15" s="47" t="s">
        <v>27</v>
      </c>
      <c r="B15" s="43"/>
      <c r="C15" s="7" t="s">
        <v>28</v>
      </c>
      <c r="D15" s="8">
        <v>15232</v>
      </c>
      <c r="E15" s="9">
        <f>149*1.18*0.15</f>
        <v>26.372999999999998</v>
      </c>
    </row>
    <row r="16" spans="1:5" x14ac:dyDescent="0.2">
      <c r="A16" s="47" t="s">
        <v>29</v>
      </c>
      <c r="B16" s="43"/>
      <c r="C16" s="7" t="s">
        <v>30</v>
      </c>
      <c r="D16" s="8">
        <v>15000</v>
      </c>
      <c r="E16" s="9">
        <v>100</v>
      </c>
    </row>
    <row r="17" spans="1:5" x14ac:dyDescent="0.2">
      <c r="A17" s="47" t="s">
        <v>31</v>
      </c>
      <c r="B17" s="43"/>
      <c r="C17" s="7" t="s">
        <v>32</v>
      </c>
      <c r="D17" s="8">
        <v>153634</v>
      </c>
      <c r="E17" s="9">
        <v>30</v>
      </c>
    </row>
    <row r="18" spans="1:5" x14ac:dyDescent="0.2">
      <c r="A18" s="70" t="s">
        <v>105</v>
      </c>
      <c r="B18" s="71"/>
      <c r="C18" s="7" t="s">
        <v>106</v>
      </c>
      <c r="D18" s="8"/>
      <c r="E18" s="9">
        <v>100</v>
      </c>
    </row>
    <row r="19" spans="1:5" x14ac:dyDescent="0.2">
      <c r="A19" s="47" t="s">
        <v>11</v>
      </c>
      <c r="B19" s="43"/>
      <c r="C19" s="7" t="s">
        <v>12</v>
      </c>
      <c r="D19" s="8">
        <v>128447</v>
      </c>
      <c r="E19" s="9">
        <v>100</v>
      </c>
    </row>
    <row r="20" spans="1:5" x14ac:dyDescent="0.2">
      <c r="A20" s="47" t="s">
        <v>33</v>
      </c>
      <c r="B20" s="43"/>
      <c r="C20" s="7" t="s">
        <v>34</v>
      </c>
      <c r="D20" s="8">
        <v>145339</v>
      </c>
      <c r="E20" s="9">
        <v>140</v>
      </c>
    </row>
    <row r="21" spans="1:5" x14ac:dyDescent="0.2">
      <c r="A21" s="47" t="s">
        <v>35</v>
      </c>
      <c r="B21" s="43"/>
      <c r="C21" s="7" t="s">
        <v>36</v>
      </c>
      <c r="D21" s="8">
        <v>250309</v>
      </c>
      <c r="E21" s="9">
        <v>230</v>
      </c>
    </row>
    <row r="22" spans="1:5" x14ac:dyDescent="0.2">
      <c r="A22" s="47" t="s">
        <v>37</v>
      </c>
      <c r="B22" s="43"/>
      <c r="C22" s="7" t="s">
        <v>38</v>
      </c>
      <c r="D22" s="8">
        <v>234300</v>
      </c>
      <c r="E22" s="9">
        <v>200</v>
      </c>
    </row>
    <row r="23" spans="1:5" x14ac:dyDescent="0.2">
      <c r="A23" s="47" t="s">
        <v>39</v>
      </c>
      <c r="B23" s="43"/>
      <c r="C23" s="7" t="s">
        <v>40</v>
      </c>
      <c r="D23" s="8">
        <v>671317</v>
      </c>
      <c r="E23" s="9">
        <v>680</v>
      </c>
    </row>
    <row r="24" spans="1:5" x14ac:dyDescent="0.2">
      <c r="A24" s="47" t="s">
        <v>41</v>
      </c>
      <c r="B24" s="43"/>
      <c r="C24" s="7" t="s">
        <v>14</v>
      </c>
      <c r="D24" s="8">
        <v>15591</v>
      </c>
      <c r="E24" s="9">
        <v>80</v>
      </c>
    </row>
    <row r="25" spans="1:5" x14ac:dyDescent="0.2">
      <c r="A25" s="47" t="s">
        <v>42</v>
      </c>
      <c r="B25" s="43"/>
      <c r="C25" s="7" t="s">
        <v>15</v>
      </c>
      <c r="D25" s="8">
        <v>256993</v>
      </c>
      <c r="E25" s="9">
        <v>200</v>
      </c>
    </row>
    <row r="26" spans="1:5" x14ac:dyDescent="0.2">
      <c r="A26" s="47" t="s">
        <v>43</v>
      </c>
      <c r="B26" s="43"/>
      <c r="C26" s="7" t="s">
        <v>107</v>
      </c>
      <c r="D26" s="8">
        <v>590271</v>
      </c>
      <c r="E26" s="9">
        <v>350</v>
      </c>
    </row>
    <row r="27" spans="1:5" x14ac:dyDescent="0.2">
      <c r="A27" s="47" t="s">
        <v>44</v>
      </c>
      <c r="B27" s="43"/>
      <c r="C27" s="7" t="s">
        <v>45</v>
      </c>
      <c r="D27" s="8">
        <v>447231</v>
      </c>
      <c r="E27" s="9">
        <v>100</v>
      </c>
    </row>
    <row r="28" spans="1:5" x14ac:dyDescent="0.2">
      <c r="A28" s="47" t="s">
        <v>46</v>
      </c>
      <c r="B28" s="43"/>
      <c r="C28" s="7" t="s">
        <v>16</v>
      </c>
      <c r="D28" s="8">
        <v>619149</v>
      </c>
      <c r="E28" s="9">
        <f>(E17+E18+E19+E20+E21+E22+E23+E24+E25+E26+E27)*0.27</f>
        <v>596.70000000000005</v>
      </c>
    </row>
    <row r="29" spans="1:5" x14ac:dyDescent="0.2">
      <c r="A29" s="47" t="s">
        <v>47</v>
      </c>
      <c r="B29" s="43"/>
      <c r="C29" s="7" t="s">
        <v>48</v>
      </c>
      <c r="D29" s="8">
        <v>86185</v>
      </c>
      <c r="E29" s="9">
        <v>100</v>
      </c>
    </row>
    <row r="30" spans="1:5" x14ac:dyDescent="0.2">
      <c r="A30" s="47" t="s">
        <v>49</v>
      </c>
      <c r="B30" s="43"/>
      <c r="C30" s="7" t="s">
        <v>50</v>
      </c>
      <c r="D30" s="8">
        <v>281738</v>
      </c>
      <c r="E30" s="9">
        <v>150</v>
      </c>
    </row>
    <row r="31" spans="1:5" x14ac:dyDescent="0.2">
      <c r="A31" s="53" t="s">
        <v>96</v>
      </c>
      <c r="B31" s="54"/>
      <c r="C31" s="7" t="s">
        <v>97</v>
      </c>
      <c r="D31" s="8"/>
      <c r="E31" s="9">
        <f>1106+1675+1002</f>
        <v>3783</v>
      </c>
    </row>
    <row r="32" spans="1:5" x14ac:dyDescent="0.2">
      <c r="A32" s="53" t="s">
        <v>92</v>
      </c>
      <c r="B32" s="54"/>
      <c r="C32" s="7" t="s">
        <v>95</v>
      </c>
      <c r="D32" s="8"/>
      <c r="E32" s="9">
        <f>14+34+86+30+223+52+50+91</f>
        <v>580</v>
      </c>
    </row>
    <row r="33" spans="1:5" x14ac:dyDescent="0.2">
      <c r="A33" s="53" t="s">
        <v>98</v>
      </c>
      <c r="B33" s="54"/>
      <c r="C33" s="7" t="s">
        <v>99</v>
      </c>
      <c r="D33" s="8"/>
      <c r="E33" s="9">
        <v>700</v>
      </c>
    </row>
    <row r="34" spans="1:5" x14ac:dyDescent="0.2">
      <c r="A34" s="51" t="s">
        <v>17</v>
      </c>
      <c r="B34" s="52"/>
      <c r="C34" s="52"/>
      <c r="D34" s="15">
        <v>8819130</v>
      </c>
      <c r="E34" s="16">
        <f>SUM(E11:E33)</f>
        <v>15415.6878</v>
      </c>
    </row>
    <row r="35" spans="1:5" s="21" customFormat="1" x14ac:dyDescent="0.2">
      <c r="A35" s="50"/>
      <c r="B35" s="49"/>
      <c r="C35" s="49"/>
      <c r="D35" s="19"/>
      <c r="E35" s="20"/>
    </row>
    <row r="36" spans="1:5" s="21" customFormat="1" x14ac:dyDescent="0.2">
      <c r="A36" s="48"/>
      <c r="B36" s="49"/>
      <c r="C36" s="49"/>
      <c r="D36" s="23"/>
      <c r="E36" s="24"/>
    </row>
    <row r="37" spans="1:5" s="21" customFormat="1" x14ac:dyDescent="0.2">
      <c r="A37" s="48"/>
      <c r="B37" s="49"/>
      <c r="C37" s="49"/>
      <c r="D37" s="23"/>
      <c r="E37" s="24"/>
    </row>
    <row r="38" spans="1:5" s="36" customFormat="1" x14ac:dyDescent="0.2">
      <c r="A38" s="55" t="s">
        <v>51</v>
      </c>
      <c r="B38" s="56"/>
      <c r="C38" s="56"/>
      <c r="D38" s="56"/>
      <c r="E38" s="37"/>
    </row>
    <row r="39" spans="1:5" ht="22.5" customHeight="1" x14ac:dyDescent="0.2">
      <c r="A39" s="42" t="s">
        <v>0</v>
      </c>
      <c r="B39" s="43"/>
      <c r="C39" s="5" t="s">
        <v>1</v>
      </c>
      <c r="D39" s="5" t="s">
        <v>2</v>
      </c>
      <c r="E39" s="6" t="s">
        <v>125</v>
      </c>
    </row>
    <row r="40" spans="1:5" x14ac:dyDescent="0.2">
      <c r="A40" s="47" t="s">
        <v>11</v>
      </c>
      <c r="B40" s="43"/>
      <c r="C40" s="7" t="s">
        <v>12</v>
      </c>
      <c r="D40" s="8">
        <v>125465</v>
      </c>
      <c r="E40" s="9">
        <v>50</v>
      </c>
    </row>
    <row r="41" spans="1:5" x14ac:dyDescent="0.2">
      <c r="A41" s="47" t="s">
        <v>37</v>
      </c>
      <c r="B41" s="43"/>
      <c r="C41" s="7" t="s">
        <v>38</v>
      </c>
      <c r="D41" s="8">
        <v>2656</v>
      </c>
      <c r="E41" s="9">
        <v>5</v>
      </c>
    </row>
    <row r="42" spans="1:5" x14ac:dyDescent="0.2">
      <c r="A42" s="47" t="s">
        <v>54</v>
      </c>
      <c r="B42" s="43"/>
      <c r="C42" s="7" t="s">
        <v>55</v>
      </c>
      <c r="D42" s="8">
        <v>17280</v>
      </c>
      <c r="E42" s="9">
        <v>20</v>
      </c>
    </row>
    <row r="43" spans="1:5" x14ac:dyDescent="0.2">
      <c r="A43" s="47" t="s">
        <v>44</v>
      </c>
      <c r="B43" s="43"/>
      <c r="C43" s="7" t="s">
        <v>45</v>
      </c>
      <c r="D43" s="8">
        <v>63444</v>
      </c>
      <c r="E43" s="9">
        <v>50</v>
      </c>
    </row>
    <row r="44" spans="1:5" x14ac:dyDescent="0.2">
      <c r="A44" s="57" t="s">
        <v>46</v>
      </c>
      <c r="B44" s="58"/>
      <c r="C44" s="12" t="s">
        <v>16</v>
      </c>
      <c r="D44" s="13">
        <v>56388</v>
      </c>
      <c r="E44" s="14">
        <f>(E40+E41+E42+E43)*0.27</f>
        <v>33.75</v>
      </c>
    </row>
    <row r="45" spans="1:5" x14ac:dyDescent="0.2">
      <c r="A45" s="51" t="s">
        <v>17</v>
      </c>
      <c r="B45" s="52"/>
      <c r="C45" s="52"/>
      <c r="D45" s="15">
        <v>265233</v>
      </c>
      <c r="E45" s="16">
        <f>SUM(E40:E44)</f>
        <v>158.75</v>
      </c>
    </row>
    <row r="46" spans="1:5" s="21" customFormat="1" x14ac:dyDescent="0.2">
      <c r="A46" s="50"/>
      <c r="B46" s="49"/>
      <c r="C46" s="49"/>
      <c r="D46" s="19"/>
      <c r="E46" s="20"/>
    </row>
    <row r="47" spans="1:5" s="21" customFormat="1" x14ac:dyDescent="0.2">
      <c r="A47" s="48"/>
      <c r="B47" s="49"/>
      <c r="C47" s="49"/>
      <c r="D47" s="23"/>
      <c r="E47" s="24"/>
    </row>
    <row r="48" spans="1:5" s="21" customFormat="1" x14ac:dyDescent="0.2">
      <c r="A48" s="48"/>
      <c r="B48" s="49"/>
      <c r="C48" s="49"/>
      <c r="D48" s="23"/>
      <c r="E48" s="24"/>
    </row>
    <row r="49" spans="1:5" s="21" customFormat="1" x14ac:dyDescent="0.2">
      <c r="A49" s="48"/>
      <c r="B49" s="49"/>
      <c r="C49" s="49"/>
      <c r="D49" s="23"/>
      <c r="E49" s="24"/>
    </row>
    <row r="50" spans="1:5" s="21" customFormat="1" x14ac:dyDescent="0.2">
      <c r="A50" s="48"/>
      <c r="B50" s="49"/>
      <c r="C50" s="49"/>
      <c r="D50" s="23"/>
      <c r="E50" s="24"/>
    </row>
    <row r="51" spans="1:5" s="36" customFormat="1" x14ac:dyDescent="0.2">
      <c r="A51" s="55" t="s">
        <v>56</v>
      </c>
      <c r="B51" s="56"/>
      <c r="C51" s="56"/>
      <c r="D51" s="56"/>
      <c r="E51" s="37"/>
    </row>
    <row r="52" spans="1:5" ht="24" customHeight="1" x14ac:dyDescent="0.2">
      <c r="A52" s="42" t="s">
        <v>0</v>
      </c>
      <c r="B52" s="43"/>
      <c r="C52" s="5" t="s">
        <v>1</v>
      </c>
      <c r="D52" s="5" t="s">
        <v>2</v>
      </c>
      <c r="E52" s="6" t="s">
        <v>125</v>
      </c>
    </row>
    <row r="53" spans="1:5" x14ac:dyDescent="0.2">
      <c r="A53" s="47" t="s">
        <v>57</v>
      </c>
      <c r="B53" s="43"/>
      <c r="C53" s="7" t="s">
        <v>3</v>
      </c>
      <c r="D53" s="8">
        <v>6477249</v>
      </c>
      <c r="E53" s="9">
        <v>9228</v>
      </c>
    </row>
    <row r="54" spans="1:5" ht="24" x14ac:dyDescent="0.2">
      <c r="A54" s="47" t="s">
        <v>58</v>
      </c>
      <c r="B54" s="43"/>
      <c r="C54" s="7" t="s">
        <v>4</v>
      </c>
      <c r="D54" s="8">
        <v>8240847</v>
      </c>
      <c r="E54" s="9">
        <v>8336</v>
      </c>
    </row>
    <row r="55" spans="1:5" x14ac:dyDescent="0.2">
      <c r="A55" s="47" t="s">
        <v>59</v>
      </c>
      <c r="B55" s="43"/>
      <c r="C55" s="7" t="s">
        <v>5</v>
      </c>
      <c r="D55" s="8">
        <v>1200000</v>
      </c>
      <c r="E55" s="9">
        <v>1200</v>
      </c>
    </row>
    <row r="56" spans="1:5" x14ac:dyDescent="0.2">
      <c r="A56" s="59" t="s">
        <v>8</v>
      </c>
      <c r="B56" s="60"/>
      <c r="C56" s="60"/>
      <c r="D56" s="10">
        <v>20696325</v>
      </c>
      <c r="E56" s="11">
        <f>SUM(E53:E55)</f>
        <v>18764</v>
      </c>
    </row>
    <row r="57" spans="1:5" s="21" customFormat="1" x14ac:dyDescent="0.2">
      <c r="A57" s="50"/>
      <c r="B57" s="49"/>
      <c r="C57" s="49"/>
      <c r="D57" s="19"/>
      <c r="E57" s="20"/>
    </row>
    <row r="58" spans="1:5" s="21" customFormat="1" x14ac:dyDescent="0.2">
      <c r="A58" s="17"/>
      <c r="B58" s="18"/>
      <c r="C58" s="18"/>
      <c r="D58" s="19"/>
      <c r="E58" s="20"/>
    </row>
    <row r="59" spans="1:5" s="21" customFormat="1" x14ac:dyDescent="0.2">
      <c r="A59" s="17"/>
      <c r="B59" s="18"/>
      <c r="C59" s="18"/>
      <c r="D59" s="19"/>
      <c r="E59" s="20"/>
    </row>
    <row r="60" spans="1:5" s="21" customFormat="1" x14ac:dyDescent="0.2">
      <c r="A60" s="17"/>
      <c r="B60" s="18"/>
      <c r="C60" s="18"/>
      <c r="D60" s="19"/>
      <c r="E60" s="20"/>
    </row>
    <row r="61" spans="1:5" s="21" customFormat="1" x14ac:dyDescent="0.2">
      <c r="A61" s="17"/>
      <c r="B61" s="18"/>
      <c r="C61" s="18"/>
      <c r="D61" s="19"/>
      <c r="E61" s="20"/>
    </row>
    <row r="62" spans="1:5" s="21" customFormat="1" x14ac:dyDescent="0.2">
      <c r="A62" s="17"/>
      <c r="B62" s="18"/>
      <c r="C62" s="18"/>
      <c r="D62" s="19"/>
      <c r="E62" s="20"/>
    </row>
    <row r="63" spans="1:5" s="21" customFormat="1" x14ac:dyDescent="0.2">
      <c r="A63" s="48"/>
      <c r="B63" s="49"/>
      <c r="C63" s="49"/>
      <c r="D63" s="23"/>
      <c r="E63" s="24"/>
    </row>
    <row r="64" spans="1:5" s="36" customFormat="1" x14ac:dyDescent="0.2">
      <c r="A64" s="55" t="s">
        <v>130</v>
      </c>
      <c r="B64" s="56"/>
      <c r="C64" s="56"/>
      <c r="D64" s="56"/>
      <c r="E64" s="37"/>
    </row>
    <row r="65" spans="1:5" ht="27.75" customHeight="1" x14ac:dyDescent="0.2">
      <c r="A65" s="42" t="s">
        <v>0</v>
      </c>
      <c r="B65" s="43"/>
      <c r="C65" s="5" t="s">
        <v>1</v>
      </c>
      <c r="D65" s="5" t="s">
        <v>2</v>
      </c>
      <c r="E65" s="6" t="s">
        <v>125</v>
      </c>
    </row>
    <row r="66" spans="1:5" ht="24" x14ac:dyDescent="0.2">
      <c r="A66" s="47" t="s">
        <v>19</v>
      </c>
      <c r="B66" s="43"/>
      <c r="C66" s="7" t="s">
        <v>20</v>
      </c>
      <c r="D66" s="8">
        <v>26731611</v>
      </c>
      <c r="E66" s="9">
        <v>2126</v>
      </c>
    </row>
    <row r="67" spans="1:5" x14ac:dyDescent="0.2">
      <c r="A67" s="59" t="s">
        <v>8</v>
      </c>
      <c r="B67" s="60"/>
      <c r="C67" s="60"/>
      <c r="D67" s="10">
        <v>26776611</v>
      </c>
      <c r="E67" s="11">
        <f>SUM(E66)</f>
        <v>2126</v>
      </c>
    </row>
    <row r="68" spans="1:5" x14ac:dyDescent="0.2">
      <c r="A68" s="47" t="s">
        <v>60</v>
      </c>
      <c r="B68" s="43"/>
      <c r="C68" s="7" t="s">
        <v>61</v>
      </c>
      <c r="D68" s="8">
        <v>17718373</v>
      </c>
      <c r="E68" s="9">
        <f>914+849</f>
        <v>1763</v>
      </c>
    </row>
    <row r="69" spans="1:5" x14ac:dyDescent="0.2">
      <c r="A69" s="47" t="s">
        <v>23</v>
      </c>
      <c r="B69" s="43"/>
      <c r="C69" s="7" t="s">
        <v>24</v>
      </c>
      <c r="D69" s="8">
        <v>2404250</v>
      </c>
      <c r="E69" s="9">
        <f>134+229</f>
        <v>363</v>
      </c>
    </row>
    <row r="70" spans="1:5" x14ac:dyDescent="0.2">
      <c r="A70" s="51" t="s">
        <v>17</v>
      </c>
      <c r="B70" s="52"/>
      <c r="C70" s="52"/>
      <c r="D70" s="15">
        <v>24361605</v>
      </c>
      <c r="E70" s="16">
        <f>SUM(E68:E69)</f>
        <v>2126</v>
      </c>
    </row>
    <row r="71" spans="1:5" s="21" customFormat="1" x14ac:dyDescent="0.2">
      <c r="A71" s="50"/>
      <c r="B71" s="49"/>
      <c r="C71" s="49"/>
      <c r="D71" s="19"/>
      <c r="E71" s="20"/>
    </row>
    <row r="72" spans="1:5" s="21" customFormat="1" x14ac:dyDescent="0.2">
      <c r="A72" s="22"/>
      <c r="B72" s="18"/>
      <c r="C72" s="18"/>
      <c r="D72" s="23"/>
      <c r="E72" s="24"/>
    </row>
    <row r="73" spans="1:5" s="21" customFormat="1" x14ac:dyDescent="0.2">
      <c r="A73" s="55" t="s">
        <v>131</v>
      </c>
      <c r="B73" s="56"/>
      <c r="C73" s="56"/>
      <c r="D73" s="56"/>
      <c r="E73" s="37"/>
    </row>
    <row r="74" spans="1:5" s="21" customFormat="1" ht="25.5" customHeight="1" x14ac:dyDescent="0.2">
      <c r="A74" s="42" t="s">
        <v>0</v>
      </c>
      <c r="B74" s="43"/>
      <c r="C74" s="5" t="s">
        <v>1</v>
      </c>
      <c r="D74" s="5" t="s">
        <v>2</v>
      </c>
      <c r="E74" s="6" t="s">
        <v>125</v>
      </c>
    </row>
    <row r="75" spans="1:5" s="21" customFormat="1" ht="24" x14ac:dyDescent="0.2">
      <c r="A75" s="47" t="s">
        <v>19</v>
      </c>
      <c r="B75" s="43"/>
      <c r="C75" s="7" t="s">
        <v>20</v>
      </c>
      <c r="D75" s="8">
        <v>26731611</v>
      </c>
      <c r="E75" s="9">
        <v>7196</v>
      </c>
    </row>
    <row r="76" spans="1:5" s="21" customFormat="1" x14ac:dyDescent="0.2">
      <c r="A76" s="59" t="s">
        <v>8</v>
      </c>
      <c r="B76" s="60"/>
      <c r="C76" s="60"/>
      <c r="D76" s="10">
        <v>26776611</v>
      </c>
      <c r="E76" s="11">
        <f>SUM(E75)</f>
        <v>7196</v>
      </c>
    </row>
    <row r="77" spans="1:5" s="21" customFormat="1" x14ac:dyDescent="0.2">
      <c r="A77" s="47" t="s">
        <v>60</v>
      </c>
      <c r="B77" s="43"/>
      <c r="C77" s="7" t="s">
        <v>61</v>
      </c>
      <c r="D77" s="8">
        <v>17718373</v>
      </c>
      <c r="E77" s="9">
        <f>1116+3205+1055</f>
        <v>5376</v>
      </c>
    </row>
    <row r="78" spans="1:5" s="21" customFormat="1" x14ac:dyDescent="0.2">
      <c r="A78" s="47" t="s">
        <v>23</v>
      </c>
      <c r="B78" s="43"/>
      <c r="C78" s="7" t="s">
        <v>24</v>
      </c>
      <c r="D78" s="8">
        <v>2404250</v>
      </c>
      <c r="E78" s="14">
        <f>151+865+285</f>
        <v>1301</v>
      </c>
    </row>
    <row r="79" spans="1:5" s="21" customFormat="1" x14ac:dyDescent="0.2">
      <c r="A79" s="47" t="s">
        <v>11</v>
      </c>
      <c r="B79" s="43"/>
      <c r="C79" s="39" t="s">
        <v>12</v>
      </c>
      <c r="D79" s="41"/>
      <c r="E79" s="27">
        <v>409</v>
      </c>
    </row>
    <row r="80" spans="1:5" s="21" customFormat="1" ht="12" customHeight="1" x14ac:dyDescent="0.2">
      <c r="A80" s="68" t="s">
        <v>46</v>
      </c>
      <c r="B80" s="69"/>
      <c r="C80" s="40" t="s">
        <v>16</v>
      </c>
      <c r="D80" s="41"/>
      <c r="E80" s="27">
        <v>110</v>
      </c>
    </row>
    <row r="81" spans="1:5" s="21" customFormat="1" x14ac:dyDescent="0.2">
      <c r="A81" s="51" t="s">
        <v>17</v>
      </c>
      <c r="B81" s="52"/>
      <c r="C81" s="52"/>
      <c r="D81" s="15">
        <v>24361605</v>
      </c>
      <c r="E81" s="16">
        <f>SUM(E77:E80)</f>
        <v>7196</v>
      </c>
    </row>
    <row r="82" spans="1:5" s="21" customFormat="1" x14ac:dyDescent="0.2">
      <c r="A82" s="22"/>
      <c r="B82" s="18"/>
      <c r="C82" s="18"/>
      <c r="D82" s="23"/>
      <c r="E82" s="24"/>
    </row>
    <row r="83" spans="1:5" s="21" customFormat="1" x14ac:dyDescent="0.2">
      <c r="A83" s="48"/>
      <c r="B83" s="48"/>
      <c r="C83" s="48"/>
      <c r="D83" s="23"/>
      <c r="E83" s="24"/>
    </row>
    <row r="84" spans="1:5" s="36" customFormat="1" x14ac:dyDescent="0.2">
      <c r="A84" s="65" t="s">
        <v>64</v>
      </c>
      <c r="B84" s="65"/>
      <c r="C84" s="65"/>
      <c r="D84" s="65"/>
      <c r="E84" s="37"/>
    </row>
    <row r="85" spans="1:5" ht="24" customHeight="1" x14ac:dyDescent="0.2">
      <c r="A85" s="66" t="s">
        <v>0</v>
      </c>
      <c r="B85" s="67"/>
      <c r="C85" s="5" t="s">
        <v>1</v>
      </c>
      <c r="D85" s="5" t="s">
        <v>2</v>
      </c>
      <c r="E85" s="6" t="s">
        <v>125</v>
      </c>
    </row>
    <row r="86" spans="1:5" x14ac:dyDescent="0.2">
      <c r="A86" s="70" t="s">
        <v>42</v>
      </c>
      <c r="B86" s="71"/>
      <c r="C86" s="7" t="s">
        <v>15</v>
      </c>
      <c r="D86" s="8">
        <v>70000</v>
      </c>
      <c r="E86" s="9">
        <v>100</v>
      </c>
    </row>
    <row r="87" spans="1:5" x14ac:dyDescent="0.2">
      <c r="A87" s="68" t="s">
        <v>46</v>
      </c>
      <c r="B87" s="69"/>
      <c r="C87" s="12" t="s">
        <v>16</v>
      </c>
      <c r="D87" s="13">
        <v>18900</v>
      </c>
      <c r="E87" s="14">
        <f>E86*0.27</f>
        <v>27</v>
      </c>
    </row>
    <row r="88" spans="1:5" x14ac:dyDescent="0.2">
      <c r="A88" s="61" t="s">
        <v>17</v>
      </c>
      <c r="B88" s="62"/>
      <c r="C88" s="63"/>
      <c r="D88" s="15">
        <v>88900</v>
      </c>
      <c r="E88" s="16">
        <f>SUM(E86:E87)</f>
        <v>127</v>
      </c>
    </row>
    <row r="89" spans="1:5" s="21" customFormat="1" x14ac:dyDescent="0.2">
      <c r="A89" s="64"/>
      <c r="B89" s="64"/>
      <c r="C89" s="64"/>
      <c r="D89" s="19"/>
      <c r="E89" s="20"/>
    </row>
    <row r="90" spans="1:5" s="21" customFormat="1" x14ac:dyDescent="0.2">
      <c r="A90" s="17"/>
      <c r="B90" s="17"/>
      <c r="C90" s="17"/>
      <c r="D90" s="19"/>
      <c r="E90" s="20"/>
    </row>
    <row r="91" spans="1:5" s="21" customFormat="1" x14ac:dyDescent="0.2">
      <c r="A91" s="65" t="s">
        <v>108</v>
      </c>
      <c r="B91" s="65"/>
      <c r="C91" s="65"/>
      <c r="D91" s="65"/>
      <c r="E91" s="37"/>
    </row>
    <row r="92" spans="1:5" s="21" customFormat="1" ht="23.25" customHeight="1" x14ac:dyDescent="0.2">
      <c r="A92" s="66" t="s">
        <v>0</v>
      </c>
      <c r="B92" s="67"/>
      <c r="C92" s="5" t="s">
        <v>1</v>
      </c>
      <c r="D92" s="5" t="s">
        <v>2</v>
      </c>
      <c r="E92" s="6" t="s">
        <v>125</v>
      </c>
    </row>
    <row r="93" spans="1:5" s="21" customFormat="1" x14ac:dyDescent="0.2">
      <c r="A93" s="47" t="s">
        <v>44</v>
      </c>
      <c r="B93" s="43"/>
      <c r="C93" s="7" t="s">
        <v>45</v>
      </c>
      <c r="D93" s="8">
        <v>70000</v>
      </c>
      <c r="E93" s="9">
        <v>100</v>
      </c>
    </row>
    <row r="94" spans="1:5" s="21" customFormat="1" x14ac:dyDescent="0.2">
      <c r="A94" s="68" t="s">
        <v>46</v>
      </c>
      <c r="B94" s="69"/>
      <c r="C94" s="12" t="s">
        <v>16</v>
      </c>
      <c r="D94" s="13">
        <v>18900</v>
      </c>
      <c r="E94" s="14">
        <f>E93*0.27</f>
        <v>27</v>
      </c>
    </row>
    <row r="95" spans="1:5" s="21" customFormat="1" x14ac:dyDescent="0.2">
      <c r="A95" s="61" t="s">
        <v>17</v>
      </c>
      <c r="B95" s="62"/>
      <c r="C95" s="63"/>
      <c r="D95" s="15">
        <v>88900</v>
      </c>
      <c r="E95" s="16">
        <f>SUM(E93:E94)</f>
        <v>127</v>
      </c>
    </row>
    <row r="96" spans="1:5" s="21" customFormat="1" x14ac:dyDescent="0.2">
      <c r="A96" s="28"/>
      <c r="B96" s="28"/>
      <c r="C96" s="28"/>
      <c r="D96" s="30"/>
      <c r="E96" s="31"/>
    </row>
    <row r="97" spans="1:5" s="21" customFormat="1" x14ac:dyDescent="0.2">
      <c r="A97" s="48"/>
      <c r="B97" s="49"/>
      <c r="C97" s="49"/>
      <c r="D97" s="23"/>
      <c r="E97" s="24"/>
    </row>
    <row r="98" spans="1:5" s="36" customFormat="1" x14ac:dyDescent="0.2">
      <c r="A98" s="55" t="s">
        <v>65</v>
      </c>
      <c r="B98" s="56"/>
      <c r="C98" s="56"/>
      <c r="D98" s="56"/>
      <c r="E98" s="37"/>
    </row>
    <row r="99" spans="1:5" ht="22.5" customHeight="1" x14ac:dyDescent="0.2">
      <c r="A99" s="42" t="s">
        <v>0</v>
      </c>
      <c r="B99" s="43"/>
      <c r="C99" s="5" t="s">
        <v>1</v>
      </c>
      <c r="D99" s="5" t="s">
        <v>2</v>
      </c>
      <c r="E99" s="6" t="s">
        <v>125</v>
      </c>
    </row>
    <row r="100" spans="1:5" x14ac:dyDescent="0.2">
      <c r="A100" s="47" t="s">
        <v>37</v>
      </c>
      <c r="B100" s="43"/>
      <c r="C100" s="7" t="s">
        <v>38</v>
      </c>
      <c r="D100" s="8">
        <v>785144</v>
      </c>
      <c r="E100" s="9">
        <v>1000</v>
      </c>
    </row>
    <row r="101" spans="1:5" x14ac:dyDescent="0.2">
      <c r="A101" s="47" t="s">
        <v>41</v>
      </c>
      <c r="B101" s="43"/>
      <c r="C101" s="7" t="s">
        <v>14</v>
      </c>
      <c r="D101" s="8">
        <v>255101</v>
      </c>
      <c r="E101" s="9">
        <v>250</v>
      </c>
    </row>
    <row r="102" spans="1:5" x14ac:dyDescent="0.2">
      <c r="A102" s="57" t="s">
        <v>46</v>
      </c>
      <c r="B102" s="58"/>
      <c r="C102" s="12" t="s">
        <v>16</v>
      </c>
      <c r="D102" s="13">
        <v>280867</v>
      </c>
      <c r="E102" s="14">
        <f>(E100+E101)*0.27</f>
        <v>337.5</v>
      </c>
    </row>
    <row r="103" spans="1:5" x14ac:dyDescent="0.2">
      <c r="A103" s="51" t="s">
        <v>17</v>
      </c>
      <c r="B103" s="52"/>
      <c r="C103" s="52"/>
      <c r="D103" s="15">
        <v>1321112</v>
      </c>
      <c r="E103" s="16">
        <f>SUM(E100:E102)</f>
        <v>1587.5</v>
      </c>
    </row>
    <row r="104" spans="1:5" s="21" customFormat="1" x14ac:dyDescent="0.2">
      <c r="A104" s="50"/>
      <c r="B104" s="49"/>
      <c r="C104" s="49"/>
      <c r="D104" s="19"/>
      <c r="E104" s="20"/>
    </row>
    <row r="105" spans="1:5" s="21" customFormat="1" ht="6.75" customHeight="1" x14ac:dyDescent="0.2">
      <c r="A105" s="48"/>
      <c r="B105" s="49"/>
      <c r="C105" s="49"/>
      <c r="D105" s="23"/>
      <c r="E105" s="24"/>
    </row>
    <row r="106" spans="1:5" s="36" customFormat="1" x14ac:dyDescent="0.2">
      <c r="A106" s="55" t="s">
        <v>66</v>
      </c>
      <c r="B106" s="56"/>
      <c r="C106" s="56"/>
      <c r="D106" s="56"/>
      <c r="E106" s="37"/>
    </row>
    <row r="107" spans="1:5" ht="26.25" customHeight="1" x14ac:dyDescent="0.2">
      <c r="A107" s="42" t="s">
        <v>0</v>
      </c>
      <c r="B107" s="43"/>
      <c r="C107" s="5" t="s">
        <v>1</v>
      </c>
      <c r="D107" s="5" t="s">
        <v>2</v>
      </c>
      <c r="E107" s="6" t="s">
        <v>125</v>
      </c>
    </row>
    <row r="108" spans="1:5" x14ac:dyDescent="0.2">
      <c r="A108" s="47" t="s">
        <v>52</v>
      </c>
      <c r="B108" s="43"/>
      <c r="C108" s="7" t="s">
        <v>53</v>
      </c>
      <c r="D108" s="8">
        <v>9000</v>
      </c>
      <c r="E108" s="9">
        <v>50</v>
      </c>
    </row>
    <row r="109" spans="1:5" x14ac:dyDescent="0.2">
      <c r="A109" s="59" t="s">
        <v>8</v>
      </c>
      <c r="B109" s="60"/>
      <c r="C109" s="60"/>
      <c r="D109" s="10">
        <v>1240000</v>
      </c>
      <c r="E109" s="11">
        <f>SUM(E108:E108)</f>
        <v>50</v>
      </c>
    </row>
    <row r="110" spans="1:5" x14ac:dyDescent="0.2">
      <c r="A110" s="47" t="s">
        <v>62</v>
      </c>
      <c r="B110" s="43"/>
      <c r="C110" s="7" t="s">
        <v>63</v>
      </c>
      <c r="D110" s="8">
        <v>447462</v>
      </c>
      <c r="E110" s="9">
        <v>550</v>
      </c>
    </row>
    <row r="111" spans="1:5" x14ac:dyDescent="0.2">
      <c r="A111" s="47" t="s">
        <v>11</v>
      </c>
      <c r="B111" s="43"/>
      <c r="C111" s="7" t="s">
        <v>12</v>
      </c>
      <c r="D111" s="8">
        <v>1384302</v>
      </c>
      <c r="E111" s="9">
        <v>300</v>
      </c>
    </row>
    <row r="112" spans="1:5" x14ac:dyDescent="0.2">
      <c r="A112" s="47" t="s">
        <v>37</v>
      </c>
      <c r="B112" s="43"/>
      <c r="C112" s="7" t="s">
        <v>38</v>
      </c>
      <c r="D112" s="8">
        <v>32448</v>
      </c>
      <c r="E112" s="9">
        <v>35</v>
      </c>
    </row>
    <row r="113" spans="1:5" x14ac:dyDescent="0.2">
      <c r="A113" s="47" t="s">
        <v>39</v>
      </c>
      <c r="B113" s="43"/>
      <c r="C113" s="7" t="s">
        <v>40</v>
      </c>
      <c r="D113" s="8">
        <v>25887</v>
      </c>
      <c r="E113" s="9">
        <v>30</v>
      </c>
    </row>
    <row r="114" spans="1:5" x14ac:dyDescent="0.2">
      <c r="A114" s="47" t="s">
        <v>54</v>
      </c>
      <c r="B114" s="43"/>
      <c r="C114" s="7" t="s">
        <v>55</v>
      </c>
      <c r="D114" s="8">
        <v>27648</v>
      </c>
      <c r="E114" s="9">
        <v>30</v>
      </c>
    </row>
    <row r="115" spans="1:5" x14ac:dyDescent="0.2">
      <c r="A115" s="47" t="s">
        <v>41</v>
      </c>
      <c r="B115" s="43"/>
      <c r="C115" s="7" t="s">
        <v>14</v>
      </c>
      <c r="D115" s="8">
        <v>2205</v>
      </c>
      <c r="E115" s="9">
        <v>50</v>
      </c>
    </row>
    <row r="116" spans="1:5" x14ac:dyDescent="0.2">
      <c r="A116" s="47" t="s">
        <v>42</v>
      </c>
      <c r="B116" s="43"/>
      <c r="C116" s="7" t="s">
        <v>15</v>
      </c>
      <c r="D116" s="8">
        <v>26626</v>
      </c>
      <c r="E116" s="9">
        <v>250</v>
      </c>
    </row>
    <row r="117" spans="1:5" x14ac:dyDescent="0.2">
      <c r="A117" s="47" t="s">
        <v>69</v>
      </c>
      <c r="B117" s="43"/>
      <c r="C117" s="7" t="s">
        <v>70</v>
      </c>
      <c r="D117" s="8">
        <v>149622</v>
      </c>
      <c r="E117" s="9">
        <v>100</v>
      </c>
    </row>
    <row r="118" spans="1:5" x14ac:dyDescent="0.2">
      <c r="A118" s="47" t="s">
        <v>71</v>
      </c>
      <c r="B118" s="43"/>
      <c r="C118" s="7" t="s">
        <v>72</v>
      </c>
      <c r="D118" s="8">
        <v>121500</v>
      </c>
      <c r="E118" s="9">
        <v>50</v>
      </c>
    </row>
    <row r="119" spans="1:5" x14ac:dyDescent="0.2">
      <c r="A119" s="47" t="s">
        <v>44</v>
      </c>
      <c r="B119" s="43"/>
      <c r="C119" s="7" t="s">
        <v>45</v>
      </c>
      <c r="D119" s="8">
        <v>212244</v>
      </c>
      <c r="E119" s="9">
        <v>150</v>
      </c>
    </row>
    <row r="120" spans="1:5" x14ac:dyDescent="0.2">
      <c r="A120" s="57" t="s">
        <v>46</v>
      </c>
      <c r="B120" s="58"/>
      <c r="C120" s="12" t="s">
        <v>16</v>
      </c>
      <c r="D120" s="13">
        <v>579092</v>
      </c>
      <c r="E120" s="14">
        <f>(E110+E111+E112+E113+E114+E115+E116+E118+E119)*0.27</f>
        <v>390.15000000000003</v>
      </c>
    </row>
    <row r="121" spans="1:5" x14ac:dyDescent="0.2">
      <c r="A121" s="51" t="s">
        <v>17</v>
      </c>
      <c r="B121" s="52"/>
      <c r="C121" s="52"/>
      <c r="D121" s="15">
        <v>3399098</v>
      </c>
      <c r="E121" s="16">
        <f>SUM(E110:E120)</f>
        <v>1935.15</v>
      </c>
    </row>
    <row r="122" spans="1:5" s="21" customFormat="1" x14ac:dyDescent="0.2">
      <c r="A122" s="50"/>
      <c r="B122" s="49"/>
      <c r="C122" s="49"/>
      <c r="D122" s="19"/>
      <c r="E122" s="20"/>
    </row>
    <row r="123" spans="1:5" s="21" customFormat="1" x14ac:dyDescent="0.2">
      <c r="A123" s="17"/>
      <c r="B123" s="18"/>
      <c r="C123" s="18"/>
      <c r="D123" s="19"/>
      <c r="E123" s="20"/>
    </row>
    <row r="124" spans="1:5" s="21" customFormat="1" x14ac:dyDescent="0.2">
      <c r="A124" s="46" t="s">
        <v>91</v>
      </c>
      <c r="B124" s="45"/>
      <c r="C124" s="45"/>
      <c r="D124" s="45"/>
      <c r="E124" s="4"/>
    </row>
    <row r="125" spans="1:5" s="21" customFormat="1" ht="24" customHeight="1" x14ac:dyDescent="0.2">
      <c r="A125" s="42" t="s">
        <v>0</v>
      </c>
      <c r="B125" s="43"/>
      <c r="C125" s="5" t="s">
        <v>1</v>
      </c>
      <c r="D125" s="5" t="s">
        <v>2</v>
      </c>
      <c r="E125" s="6" t="s">
        <v>125</v>
      </c>
    </row>
    <row r="126" spans="1:5" s="21" customFormat="1" x14ac:dyDescent="0.2">
      <c r="A126" s="53" t="s">
        <v>92</v>
      </c>
      <c r="B126" s="54"/>
      <c r="C126" s="7" t="s">
        <v>95</v>
      </c>
      <c r="D126" s="8">
        <v>20400</v>
      </c>
      <c r="E126" s="9">
        <v>0</v>
      </c>
    </row>
    <row r="127" spans="1:5" s="21" customFormat="1" x14ac:dyDescent="0.2">
      <c r="A127" s="51" t="s">
        <v>17</v>
      </c>
      <c r="B127" s="52"/>
      <c r="C127" s="52"/>
      <c r="D127" s="15">
        <v>50400</v>
      </c>
      <c r="E127" s="16">
        <f>SUM(E126)</f>
        <v>0</v>
      </c>
    </row>
    <row r="128" spans="1:5" s="21" customFormat="1" x14ac:dyDescent="0.2">
      <c r="A128" s="17"/>
      <c r="B128" s="18"/>
      <c r="C128" s="18"/>
      <c r="D128" s="19"/>
      <c r="E128" s="20"/>
    </row>
    <row r="129" spans="1:5" s="21" customFormat="1" x14ac:dyDescent="0.2">
      <c r="A129" s="48"/>
      <c r="B129" s="49"/>
      <c r="C129" s="49"/>
      <c r="D129" s="23"/>
      <c r="E129" s="24"/>
    </row>
    <row r="130" spans="1:5" s="36" customFormat="1" x14ac:dyDescent="0.2">
      <c r="A130" s="55" t="s">
        <v>73</v>
      </c>
      <c r="B130" s="56"/>
      <c r="C130" s="56"/>
      <c r="D130" s="56"/>
      <c r="E130" s="37"/>
    </row>
    <row r="131" spans="1:5" ht="25.5" customHeight="1" x14ac:dyDescent="0.2">
      <c r="A131" s="42" t="s">
        <v>0</v>
      </c>
      <c r="B131" s="43"/>
      <c r="C131" s="5" t="s">
        <v>1</v>
      </c>
      <c r="D131" s="5" t="s">
        <v>2</v>
      </c>
      <c r="E131" s="6" t="s">
        <v>125</v>
      </c>
    </row>
    <row r="132" spans="1:5" x14ac:dyDescent="0.2">
      <c r="A132" s="47" t="s">
        <v>67</v>
      </c>
      <c r="B132" s="43"/>
      <c r="C132" s="7" t="s">
        <v>68</v>
      </c>
      <c r="D132" s="8">
        <v>2111200</v>
      </c>
      <c r="E132" s="9">
        <f>129+1921</f>
        <v>2050</v>
      </c>
    </row>
    <row r="133" spans="1:5" x14ac:dyDescent="0.2">
      <c r="A133" s="47" t="s">
        <v>109</v>
      </c>
      <c r="B133" s="43"/>
      <c r="C133" s="7" t="s">
        <v>104</v>
      </c>
      <c r="D133" s="8">
        <v>80000</v>
      </c>
      <c r="E133" s="9">
        <f>8+100</f>
        <v>108</v>
      </c>
    </row>
    <row r="134" spans="1:5" x14ac:dyDescent="0.2">
      <c r="A134" s="47" t="s">
        <v>74</v>
      </c>
      <c r="B134" s="43"/>
      <c r="C134" s="7" t="s">
        <v>9</v>
      </c>
      <c r="D134" s="8">
        <v>11880</v>
      </c>
      <c r="E134" s="9">
        <v>50</v>
      </c>
    </row>
    <row r="135" spans="1:5" x14ac:dyDescent="0.2">
      <c r="A135" s="78" t="s">
        <v>111</v>
      </c>
      <c r="B135" s="79"/>
      <c r="C135" s="7" t="s">
        <v>110</v>
      </c>
      <c r="D135" s="8"/>
      <c r="E135" s="9">
        <v>50</v>
      </c>
    </row>
    <row r="136" spans="1:5" x14ac:dyDescent="0.2">
      <c r="A136" s="47" t="s">
        <v>23</v>
      </c>
      <c r="B136" s="43"/>
      <c r="C136" s="7" t="s">
        <v>24</v>
      </c>
      <c r="D136" s="8">
        <v>570032</v>
      </c>
      <c r="E136" s="9">
        <f>35+423</f>
        <v>458</v>
      </c>
    </row>
    <row r="137" spans="1:5" x14ac:dyDescent="0.2">
      <c r="A137" s="47" t="s">
        <v>25</v>
      </c>
      <c r="B137" s="43"/>
      <c r="C137" s="7" t="s">
        <v>26</v>
      </c>
      <c r="D137" s="8">
        <v>56328</v>
      </c>
      <c r="E137" s="9">
        <f>(E133+E135)*1.18*0.14</f>
        <v>26.101600000000001</v>
      </c>
    </row>
    <row r="138" spans="1:5" x14ac:dyDescent="0.2">
      <c r="A138" s="47" t="s">
        <v>27</v>
      </c>
      <c r="B138" s="43"/>
      <c r="C138" s="7" t="s">
        <v>28</v>
      </c>
      <c r="D138" s="8">
        <v>15232</v>
      </c>
      <c r="E138" s="9">
        <f>(E133+E135)*1.18*0.15</f>
        <v>27.965999999999998</v>
      </c>
    </row>
    <row r="139" spans="1:5" x14ac:dyDescent="0.2">
      <c r="A139" s="47" t="s">
        <v>102</v>
      </c>
      <c r="B139" s="43"/>
      <c r="C139" s="7" t="s">
        <v>103</v>
      </c>
      <c r="D139" s="8"/>
      <c r="E139" s="9">
        <v>50</v>
      </c>
    </row>
    <row r="140" spans="1:5" x14ac:dyDescent="0.2">
      <c r="A140" s="47" t="s">
        <v>11</v>
      </c>
      <c r="B140" s="43"/>
      <c r="C140" s="7" t="s">
        <v>12</v>
      </c>
      <c r="D140" s="8">
        <v>93000</v>
      </c>
      <c r="E140" s="9">
        <v>100</v>
      </c>
    </row>
    <row r="141" spans="1:5" x14ac:dyDescent="0.2">
      <c r="A141" s="47" t="s">
        <v>33</v>
      </c>
      <c r="B141" s="43"/>
      <c r="C141" s="7" t="s">
        <v>34</v>
      </c>
      <c r="D141" s="8">
        <v>107357</v>
      </c>
      <c r="E141" s="9">
        <v>155</v>
      </c>
    </row>
    <row r="142" spans="1:5" x14ac:dyDescent="0.2">
      <c r="A142" s="47" t="s">
        <v>35</v>
      </c>
      <c r="B142" s="43"/>
      <c r="C142" s="7" t="s">
        <v>36</v>
      </c>
      <c r="D142" s="8">
        <v>121605</v>
      </c>
      <c r="E142" s="9">
        <v>90</v>
      </c>
    </row>
    <row r="143" spans="1:5" x14ac:dyDescent="0.2">
      <c r="A143" s="47" t="s">
        <v>75</v>
      </c>
      <c r="B143" s="43"/>
      <c r="C143" s="7" t="s">
        <v>76</v>
      </c>
      <c r="D143" s="8">
        <v>35142</v>
      </c>
      <c r="E143" s="9">
        <v>50</v>
      </c>
    </row>
    <row r="144" spans="1:5" x14ac:dyDescent="0.2">
      <c r="A144" s="47" t="s">
        <v>39</v>
      </c>
      <c r="B144" s="43"/>
      <c r="C144" s="7" t="s">
        <v>40</v>
      </c>
      <c r="D144" s="8">
        <v>15643</v>
      </c>
      <c r="E144" s="9">
        <v>350</v>
      </c>
    </row>
    <row r="145" spans="1:5" x14ac:dyDescent="0.2">
      <c r="A145" s="57" t="s">
        <v>46</v>
      </c>
      <c r="B145" s="58"/>
      <c r="C145" s="12" t="s">
        <v>16</v>
      </c>
      <c r="D145" s="13">
        <v>100637</v>
      </c>
      <c r="E145" s="14">
        <f>(E140+E141+E142+E143+E144)*0.27</f>
        <v>201.15</v>
      </c>
    </row>
    <row r="146" spans="1:5" x14ac:dyDescent="0.2">
      <c r="A146" s="51" t="s">
        <v>17</v>
      </c>
      <c r="B146" s="52"/>
      <c r="C146" s="52"/>
      <c r="D146" s="15">
        <v>4144656</v>
      </c>
      <c r="E146" s="16">
        <f>SUM(E132:E145)</f>
        <v>3766.2175999999999</v>
      </c>
    </row>
    <row r="147" spans="1:5" s="21" customFormat="1" x14ac:dyDescent="0.2">
      <c r="A147" s="50"/>
      <c r="B147" s="49"/>
      <c r="C147" s="49"/>
      <c r="D147" s="19"/>
      <c r="E147" s="20"/>
    </row>
    <row r="148" spans="1:5" s="21" customFormat="1" x14ac:dyDescent="0.2">
      <c r="A148" s="48"/>
      <c r="B148" s="49"/>
      <c r="C148" s="49"/>
      <c r="D148" s="23"/>
      <c r="E148" s="24"/>
    </row>
    <row r="149" spans="1:5" s="36" customFormat="1" x14ac:dyDescent="0.2">
      <c r="A149" s="55" t="s">
        <v>77</v>
      </c>
      <c r="B149" s="56"/>
      <c r="C149" s="56"/>
      <c r="D149" s="56"/>
      <c r="E149" s="37"/>
    </row>
    <row r="150" spans="1:5" ht="24" customHeight="1" x14ac:dyDescent="0.2">
      <c r="A150" s="42" t="s">
        <v>0</v>
      </c>
      <c r="B150" s="43"/>
      <c r="C150" s="5" t="s">
        <v>1</v>
      </c>
      <c r="D150" s="5" t="s">
        <v>2</v>
      </c>
      <c r="E150" s="6" t="s">
        <v>125</v>
      </c>
    </row>
    <row r="151" spans="1:5" x14ac:dyDescent="0.2">
      <c r="A151" s="47" t="s">
        <v>29</v>
      </c>
      <c r="B151" s="43"/>
      <c r="C151" s="7" t="s">
        <v>30</v>
      </c>
      <c r="D151" s="8">
        <v>10534</v>
      </c>
      <c r="E151" s="9">
        <v>100</v>
      </c>
    </row>
    <row r="152" spans="1:5" x14ac:dyDescent="0.2">
      <c r="A152" s="47" t="s">
        <v>11</v>
      </c>
      <c r="B152" s="43"/>
      <c r="C152" s="7" t="s">
        <v>12</v>
      </c>
      <c r="D152" s="8">
        <v>984</v>
      </c>
      <c r="E152" s="9">
        <v>50</v>
      </c>
    </row>
    <row r="153" spans="1:5" x14ac:dyDescent="0.2">
      <c r="A153" s="47" t="s">
        <v>37</v>
      </c>
      <c r="B153" s="43"/>
      <c r="C153" s="7" t="s">
        <v>38</v>
      </c>
      <c r="D153" s="8">
        <v>151387</v>
      </c>
      <c r="E153" s="9">
        <v>180</v>
      </c>
    </row>
    <row r="154" spans="1:5" x14ac:dyDescent="0.2">
      <c r="A154" s="47" t="s">
        <v>54</v>
      </c>
      <c r="B154" s="43"/>
      <c r="C154" s="7" t="s">
        <v>55</v>
      </c>
      <c r="D154" s="8">
        <v>25920</v>
      </c>
      <c r="E154" s="9">
        <v>50</v>
      </c>
    </row>
    <row r="155" spans="1:5" x14ac:dyDescent="0.2">
      <c r="A155" s="57" t="s">
        <v>78</v>
      </c>
      <c r="B155" s="58"/>
      <c r="C155" s="12" t="s">
        <v>13</v>
      </c>
      <c r="D155" s="13">
        <v>7394</v>
      </c>
      <c r="E155" s="14">
        <v>20</v>
      </c>
    </row>
    <row r="156" spans="1:5" x14ac:dyDescent="0.2">
      <c r="A156" s="72" t="s">
        <v>46</v>
      </c>
      <c r="B156" s="52"/>
      <c r="C156" s="25" t="s">
        <v>16</v>
      </c>
      <c r="D156" s="26">
        <v>52985</v>
      </c>
      <c r="E156" s="27">
        <f>(E151+E152+E153+E154+E155)*0.27</f>
        <v>108</v>
      </c>
    </row>
    <row r="157" spans="1:5" x14ac:dyDescent="0.2">
      <c r="A157" s="51" t="s">
        <v>17</v>
      </c>
      <c r="B157" s="52"/>
      <c r="C157" s="52"/>
      <c r="D157" s="15">
        <v>249204</v>
      </c>
      <c r="E157" s="16">
        <f>SUM(E151:E156)</f>
        <v>508</v>
      </c>
    </row>
    <row r="158" spans="1:5" s="21" customFormat="1" x14ac:dyDescent="0.2">
      <c r="A158" s="50"/>
      <c r="B158" s="49"/>
      <c r="C158" s="49"/>
      <c r="D158" s="19"/>
      <c r="E158" s="20"/>
    </row>
    <row r="159" spans="1:5" s="21" customFormat="1" x14ac:dyDescent="0.2">
      <c r="A159" s="48"/>
      <c r="B159" s="49"/>
      <c r="C159" s="49"/>
      <c r="D159" s="23"/>
      <c r="E159" s="24"/>
    </row>
    <row r="160" spans="1:5" s="36" customFormat="1" x14ac:dyDescent="0.2">
      <c r="A160" s="55" t="s">
        <v>79</v>
      </c>
      <c r="B160" s="56"/>
      <c r="C160" s="56"/>
      <c r="D160" s="56"/>
      <c r="E160" s="37"/>
    </row>
    <row r="161" spans="1:5" ht="24.75" customHeight="1" x14ac:dyDescent="0.2">
      <c r="A161" s="42" t="s">
        <v>0</v>
      </c>
      <c r="B161" s="43"/>
      <c r="C161" s="5" t="s">
        <v>1</v>
      </c>
      <c r="D161" s="5" t="s">
        <v>2</v>
      </c>
      <c r="E161" s="6" t="s">
        <v>125</v>
      </c>
    </row>
    <row r="162" spans="1:5" x14ac:dyDescent="0.2">
      <c r="A162" s="47" t="s">
        <v>80</v>
      </c>
      <c r="B162" s="43"/>
      <c r="C162" s="7" t="s">
        <v>112</v>
      </c>
      <c r="D162" s="8">
        <v>20400</v>
      </c>
      <c r="E162" s="9">
        <v>50</v>
      </c>
    </row>
    <row r="163" spans="1:5" x14ac:dyDescent="0.2">
      <c r="A163" s="51" t="s">
        <v>17</v>
      </c>
      <c r="B163" s="52"/>
      <c r="C163" s="52"/>
      <c r="D163" s="15">
        <v>50400</v>
      </c>
      <c r="E163" s="16">
        <f>SUM(E162)</f>
        <v>50</v>
      </c>
    </row>
    <row r="164" spans="1:5" x14ac:dyDescent="0.2">
      <c r="A164" s="28"/>
      <c r="B164" s="29"/>
      <c r="C164" s="29"/>
      <c r="D164" s="30"/>
      <c r="E164" s="31"/>
    </row>
    <row r="165" spans="1:5" x14ac:dyDescent="0.2">
      <c r="A165" s="28"/>
      <c r="B165" s="29"/>
      <c r="C165" s="29"/>
      <c r="D165" s="30"/>
      <c r="E165" s="31"/>
    </row>
    <row r="166" spans="1:5" s="36" customFormat="1" x14ac:dyDescent="0.2">
      <c r="A166" s="55" t="s">
        <v>113</v>
      </c>
      <c r="B166" s="56"/>
      <c r="C166" s="56"/>
      <c r="D166" s="56"/>
      <c r="E166" s="37"/>
    </row>
    <row r="167" spans="1:5" ht="23.25" customHeight="1" x14ac:dyDescent="0.2">
      <c r="A167" s="42" t="s">
        <v>0</v>
      </c>
      <c r="B167" s="43"/>
      <c r="C167" s="5" t="s">
        <v>1</v>
      </c>
      <c r="D167" s="5" t="s">
        <v>2</v>
      </c>
      <c r="E167" s="6" t="s">
        <v>125</v>
      </c>
    </row>
    <row r="168" spans="1:5" x14ac:dyDescent="0.2">
      <c r="A168" s="57" t="s">
        <v>78</v>
      </c>
      <c r="B168" s="58"/>
      <c r="C168" s="12" t="s">
        <v>13</v>
      </c>
      <c r="D168" s="13">
        <v>7394</v>
      </c>
      <c r="E168" s="14">
        <v>680</v>
      </c>
    </row>
    <row r="169" spans="1:5" x14ac:dyDescent="0.2">
      <c r="A169" s="72" t="s">
        <v>46</v>
      </c>
      <c r="B169" s="52"/>
      <c r="C169" s="25" t="s">
        <v>16</v>
      </c>
      <c r="D169" s="26">
        <v>52985</v>
      </c>
      <c r="E169" s="27">
        <v>183</v>
      </c>
    </row>
    <row r="170" spans="1:5" x14ac:dyDescent="0.2">
      <c r="A170" s="51" t="s">
        <v>17</v>
      </c>
      <c r="B170" s="52"/>
      <c r="C170" s="52"/>
      <c r="D170" s="15">
        <v>0</v>
      </c>
      <c r="E170" s="16">
        <f>SUM(E168:E169)</f>
        <v>863</v>
      </c>
    </row>
    <row r="171" spans="1:5" x14ac:dyDescent="0.2">
      <c r="A171" s="28"/>
      <c r="B171" s="29"/>
      <c r="C171" s="29"/>
      <c r="D171" s="30"/>
      <c r="E171" s="31"/>
    </row>
    <row r="172" spans="1:5" s="21" customFormat="1" x14ac:dyDescent="0.2">
      <c r="A172" s="17"/>
      <c r="B172" s="18"/>
      <c r="C172" s="18"/>
      <c r="D172" s="19"/>
      <c r="E172" s="20"/>
    </row>
    <row r="173" spans="1:5" s="21" customFormat="1" x14ac:dyDescent="0.2">
      <c r="A173" s="55" t="s">
        <v>93</v>
      </c>
      <c r="B173" s="56"/>
      <c r="C173" s="56"/>
      <c r="D173" s="56"/>
      <c r="E173" s="37"/>
    </row>
    <row r="174" spans="1:5" s="21" customFormat="1" ht="24" customHeight="1" x14ac:dyDescent="0.2">
      <c r="A174" s="42" t="s">
        <v>0</v>
      </c>
      <c r="B174" s="43"/>
      <c r="C174" s="5" t="s">
        <v>1</v>
      </c>
      <c r="D174" s="5" t="s">
        <v>2</v>
      </c>
      <c r="E174" s="6" t="s">
        <v>125</v>
      </c>
    </row>
    <row r="175" spans="1:5" s="21" customFormat="1" x14ac:dyDescent="0.2">
      <c r="A175" s="53" t="s">
        <v>92</v>
      </c>
      <c r="B175" s="54"/>
      <c r="C175" s="7" t="s">
        <v>95</v>
      </c>
      <c r="D175" s="8">
        <v>0</v>
      </c>
      <c r="E175" s="9">
        <f>215+183+43</f>
        <v>441</v>
      </c>
    </row>
    <row r="176" spans="1:5" s="21" customFormat="1" x14ac:dyDescent="0.2">
      <c r="A176" s="51" t="s">
        <v>17</v>
      </c>
      <c r="B176" s="52"/>
      <c r="C176" s="52"/>
      <c r="D176" s="15">
        <v>0</v>
      </c>
      <c r="E176" s="16">
        <f>SUM(E175)</f>
        <v>441</v>
      </c>
    </row>
    <row r="177" spans="1:5" s="21" customFormat="1" x14ac:dyDescent="0.2">
      <c r="A177" s="28"/>
      <c r="B177" s="29"/>
      <c r="C177" s="29"/>
      <c r="D177" s="30"/>
      <c r="E177" s="31"/>
    </row>
    <row r="178" spans="1:5" s="21" customFormat="1" x14ac:dyDescent="0.2">
      <c r="A178" s="17"/>
      <c r="B178" s="18"/>
      <c r="C178" s="18"/>
      <c r="D178" s="19"/>
      <c r="E178" s="20"/>
    </row>
    <row r="179" spans="1:5" s="21" customFormat="1" x14ac:dyDescent="0.2">
      <c r="A179" s="55" t="s">
        <v>94</v>
      </c>
      <c r="B179" s="56"/>
      <c r="C179" s="56"/>
      <c r="D179" s="56"/>
      <c r="E179" s="37"/>
    </row>
    <row r="180" spans="1:5" s="21" customFormat="1" ht="24" customHeight="1" x14ac:dyDescent="0.2">
      <c r="A180" s="42" t="s">
        <v>0</v>
      </c>
      <c r="B180" s="43"/>
      <c r="C180" s="5" t="s">
        <v>1</v>
      </c>
      <c r="D180" s="5" t="s">
        <v>2</v>
      </c>
      <c r="E180" s="6" t="s">
        <v>125</v>
      </c>
    </row>
    <row r="181" spans="1:5" s="21" customFormat="1" x14ac:dyDescent="0.2">
      <c r="A181" s="53" t="s">
        <v>92</v>
      </c>
      <c r="B181" s="54"/>
      <c r="C181" s="7" t="s">
        <v>95</v>
      </c>
      <c r="D181" s="8">
        <v>0</v>
      </c>
      <c r="E181" s="9">
        <f>265+199</f>
        <v>464</v>
      </c>
    </row>
    <row r="182" spans="1:5" s="21" customFormat="1" x14ac:dyDescent="0.2">
      <c r="A182" s="51" t="s">
        <v>17</v>
      </c>
      <c r="B182" s="52"/>
      <c r="C182" s="52"/>
      <c r="D182" s="15">
        <v>0</v>
      </c>
      <c r="E182" s="16">
        <f>SUM(E181)</f>
        <v>464</v>
      </c>
    </row>
    <row r="183" spans="1:5" s="21" customFormat="1" x14ac:dyDescent="0.2">
      <c r="A183" s="17"/>
      <c r="B183" s="18"/>
      <c r="C183" s="18"/>
      <c r="D183" s="19"/>
      <c r="E183" s="20"/>
    </row>
    <row r="184" spans="1:5" s="21" customFormat="1" x14ac:dyDescent="0.2">
      <c r="A184" s="17"/>
      <c r="B184" s="18"/>
      <c r="C184" s="18"/>
      <c r="D184" s="19"/>
      <c r="E184" s="20"/>
    </row>
    <row r="185" spans="1:5" s="21" customFormat="1" x14ac:dyDescent="0.2">
      <c r="A185" s="65" t="s">
        <v>124</v>
      </c>
      <c r="B185" s="88"/>
      <c r="C185" s="88"/>
      <c r="D185" s="88"/>
      <c r="E185" s="37"/>
    </row>
    <row r="186" spans="1:5" s="21" customFormat="1" ht="24" customHeight="1" x14ac:dyDescent="0.2">
      <c r="A186" s="42" t="s">
        <v>0</v>
      </c>
      <c r="B186" s="43"/>
      <c r="C186" s="5" t="s">
        <v>1</v>
      </c>
      <c r="D186" s="5" t="s">
        <v>2</v>
      </c>
      <c r="E186" s="6" t="s">
        <v>125</v>
      </c>
    </row>
    <row r="187" spans="1:5" s="21" customFormat="1" x14ac:dyDescent="0.2">
      <c r="A187" s="73" t="s">
        <v>121</v>
      </c>
      <c r="B187" s="74"/>
      <c r="C187" s="32" t="s">
        <v>122</v>
      </c>
      <c r="D187" s="32"/>
      <c r="E187" s="33">
        <f>E191-830</f>
        <v>1608.4</v>
      </c>
    </row>
    <row r="188" spans="1:5" s="21" customFormat="1" x14ac:dyDescent="0.2">
      <c r="A188" s="75" t="s">
        <v>123</v>
      </c>
      <c r="B188" s="76"/>
      <c r="C188" s="77"/>
      <c r="D188" s="34"/>
      <c r="E188" s="35">
        <f>SUM(E187)</f>
        <v>1608.4</v>
      </c>
    </row>
    <row r="189" spans="1:5" s="21" customFormat="1" x14ac:dyDescent="0.2">
      <c r="A189" s="57" t="s">
        <v>78</v>
      </c>
      <c r="B189" s="58"/>
      <c r="C189" s="12" t="s">
        <v>13</v>
      </c>
      <c r="D189" s="13">
        <v>7394</v>
      </c>
      <c r="E189" s="14">
        <v>1920</v>
      </c>
    </row>
    <row r="190" spans="1:5" s="21" customFormat="1" x14ac:dyDescent="0.2">
      <c r="A190" s="72" t="s">
        <v>46</v>
      </c>
      <c r="B190" s="52"/>
      <c r="C190" s="25" t="s">
        <v>16</v>
      </c>
      <c r="D190" s="26">
        <v>52985</v>
      </c>
      <c r="E190" s="27">
        <f>E189*0.27</f>
        <v>518.40000000000009</v>
      </c>
    </row>
    <row r="191" spans="1:5" s="21" customFormat="1" x14ac:dyDescent="0.2">
      <c r="A191" s="51" t="s">
        <v>17</v>
      </c>
      <c r="B191" s="52"/>
      <c r="C191" s="52"/>
      <c r="D191" s="15">
        <v>0</v>
      </c>
      <c r="E191" s="16">
        <f>SUM(E189:E190)</f>
        <v>2438.4</v>
      </c>
    </row>
    <row r="192" spans="1:5" s="21" customFormat="1" x14ac:dyDescent="0.2">
      <c r="A192" s="17"/>
      <c r="B192" s="18"/>
      <c r="C192" s="18"/>
      <c r="D192" s="19"/>
      <c r="E192" s="20"/>
    </row>
    <row r="193" spans="1:5" s="21" customFormat="1" x14ac:dyDescent="0.2">
      <c r="A193" s="48"/>
      <c r="B193" s="49"/>
      <c r="C193" s="49"/>
      <c r="D193" s="23"/>
      <c r="E193" s="24"/>
    </row>
    <row r="194" spans="1:5" s="36" customFormat="1" x14ac:dyDescent="0.2">
      <c r="A194" s="55" t="s">
        <v>81</v>
      </c>
      <c r="B194" s="56"/>
      <c r="C194" s="56"/>
      <c r="D194" s="56"/>
      <c r="E194" s="37"/>
    </row>
    <row r="195" spans="1:5" ht="23.25" customHeight="1" x14ac:dyDescent="0.2">
      <c r="A195" s="42" t="s">
        <v>0</v>
      </c>
      <c r="B195" s="43"/>
      <c r="C195" s="5" t="s">
        <v>1</v>
      </c>
      <c r="D195" s="5" t="s">
        <v>2</v>
      </c>
      <c r="E195" s="6" t="s">
        <v>125</v>
      </c>
    </row>
    <row r="196" spans="1:5" x14ac:dyDescent="0.2">
      <c r="A196" s="47" t="s">
        <v>67</v>
      </c>
      <c r="B196" s="43"/>
      <c r="C196" s="7" t="s">
        <v>68</v>
      </c>
      <c r="D196" s="8">
        <v>1587255</v>
      </c>
      <c r="E196" s="9">
        <f>1845+135</f>
        <v>1980</v>
      </c>
    </row>
    <row r="197" spans="1:5" x14ac:dyDescent="0.2">
      <c r="A197" s="47" t="s">
        <v>109</v>
      </c>
      <c r="B197" s="43"/>
      <c r="C197" s="7" t="s">
        <v>104</v>
      </c>
      <c r="D197" s="8">
        <v>80000</v>
      </c>
      <c r="E197" s="9">
        <v>100</v>
      </c>
    </row>
    <row r="198" spans="1:5" x14ac:dyDescent="0.2">
      <c r="A198" s="78" t="s">
        <v>111</v>
      </c>
      <c r="B198" s="79"/>
      <c r="C198" s="7" t="s">
        <v>110</v>
      </c>
      <c r="D198" s="8"/>
      <c r="E198" s="9">
        <v>50</v>
      </c>
    </row>
    <row r="199" spans="1:5" x14ac:dyDescent="0.2">
      <c r="A199" s="47" t="s">
        <v>23</v>
      </c>
      <c r="B199" s="43"/>
      <c r="C199" s="7" t="s">
        <v>24</v>
      </c>
      <c r="D199" s="8">
        <v>393164</v>
      </c>
      <c r="E199" s="9">
        <f>37+406</f>
        <v>443</v>
      </c>
    </row>
    <row r="200" spans="1:5" x14ac:dyDescent="0.2">
      <c r="A200" s="47" t="s">
        <v>25</v>
      </c>
      <c r="B200" s="43"/>
      <c r="C200" s="7" t="s">
        <v>26</v>
      </c>
      <c r="D200" s="8">
        <v>13328</v>
      </c>
      <c r="E200" s="9">
        <f>(E197+E198)*1.18*0.14</f>
        <v>24.78</v>
      </c>
    </row>
    <row r="201" spans="1:5" x14ac:dyDescent="0.2">
      <c r="A201" s="47" t="s">
        <v>27</v>
      </c>
      <c r="B201" s="43"/>
      <c r="C201" s="7" t="s">
        <v>28</v>
      </c>
      <c r="D201" s="8">
        <v>15232</v>
      </c>
      <c r="E201" s="9">
        <f>(E197+E198)*1.18*0.15</f>
        <v>26.55</v>
      </c>
    </row>
    <row r="202" spans="1:5" x14ac:dyDescent="0.2">
      <c r="A202" s="47" t="s">
        <v>62</v>
      </c>
      <c r="B202" s="43"/>
      <c r="C202" s="7" t="s">
        <v>63</v>
      </c>
      <c r="D202" s="8">
        <v>339207</v>
      </c>
      <c r="E202" s="9">
        <v>450</v>
      </c>
    </row>
    <row r="203" spans="1:5" x14ac:dyDescent="0.2">
      <c r="A203" s="47" t="s">
        <v>11</v>
      </c>
      <c r="B203" s="43"/>
      <c r="C203" s="7" t="s">
        <v>12</v>
      </c>
      <c r="D203" s="8">
        <v>180527</v>
      </c>
      <c r="E203" s="9">
        <v>50</v>
      </c>
    </row>
    <row r="204" spans="1:5" x14ac:dyDescent="0.2">
      <c r="A204" s="47" t="s">
        <v>35</v>
      </c>
      <c r="B204" s="43"/>
      <c r="C204" s="7" t="s">
        <v>36</v>
      </c>
      <c r="D204" s="8">
        <v>25302</v>
      </c>
      <c r="E204" s="9">
        <v>35</v>
      </c>
    </row>
    <row r="205" spans="1:5" x14ac:dyDescent="0.2">
      <c r="A205" s="47" t="s">
        <v>41</v>
      </c>
      <c r="B205" s="43"/>
      <c r="C205" s="7" t="s">
        <v>14</v>
      </c>
      <c r="D205" s="8">
        <v>3150</v>
      </c>
      <c r="E205" s="9">
        <v>50</v>
      </c>
    </row>
    <row r="206" spans="1:5" x14ac:dyDescent="0.2">
      <c r="A206" s="47" t="s">
        <v>69</v>
      </c>
      <c r="B206" s="43"/>
      <c r="C206" s="7" t="s">
        <v>70</v>
      </c>
      <c r="D206" s="8">
        <v>139777</v>
      </c>
      <c r="E206" s="9">
        <v>170</v>
      </c>
    </row>
    <row r="207" spans="1:5" x14ac:dyDescent="0.2">
      <c r="A207" s="47" t="s">
        <v>44</v>
      </c>
      <c r="B207" s="43"/>
      <c r="C207" s="7" t="s">
        <v>45</v>
      </c>
      <c r="D207" s="8">
        <v>26996</v>
      </c>
      <c r="E207" s="9">
        <v>50</v>
      </c>
    </row>
    <row r="208" spans="1:5" x14ac:dyDescent="0.2">
      <c r="A208" s="47" t="s">
        <v>46</v>
      </c>
      <c r="B208" s="43"/>
      <c r="C208" s="7" t="s">
        <v>16</v>
      </c>
      <c r="D208" s="8">
        <v>159382</v>
      </c>
      <c r="E208" s="9">
        <f>(E202+E203+E204+E205+E207)*0.27</f>
        <v>171.45000000000002</v>
      </c>
    </row>
    <row r="209" spans="1:5" x14ac:dyDescent="0.2">
      <c r="A209" s="47" t="s">
        <v>49</v>
      </c>
      <c r="B209" s="43"/>
      <c r="C209" s="7" t="s">
        <v>50</v>
      </c>
      <c r="D209" s="8">
        <v>150749</v>
      </c>
      <c r="E209" s="9">
        <v>50</v>
      </c>
    </row>
    <row r="210" spans="1:5" x14ac:dyDescent="0.2">
      <c r="A210" s="51" t="s">
        <v>17</v>
      </c>
      <c r="B210" s="52"/>
      <c r="C210" s="52"/>
      <c r="D210" s="15">
        <v>13282777</v>
      </c>
      <c r="E210" s="16">
        <f>SUM(E196:E209)</f>
        <v>3650.78</v>
      </c>
    </row>
    <row r="211" spans="1:5" s="21" customFormat="1" x14ac:dyDescent="0.2">
      <c r="A211" s="50"/>
      <c r="B211" s="49"/>
      <c r="C211" s="49"/>
      <c r="D211" s="19"/>
      <c r="E211" s="20"/>
    </row>
    <row r="212" spans="1:5" s="21" customFormat="1" x14ac:dyDescent="0.2">
      <c r="A212" s="48"/>
      <c r="B212" s="49"/>
      <c r="C212" s="49"/>
      <c r="D212" s="23"/>
      <c r="E212" s="24"/>
    </row>
    <row r="213" spans="1:5" s="21" customFormat="1" x14ac:dyDescent="0.2">
      <c r="A213" s="48"/>
      <c r="B213" s="49"/>
      <c r="C213" s="49"/>
      <c r="D213" s="23"/>
      <c r="E213" s="24"/>
    </row>
    <row r="214" spans="1:5" s="36" customFormat="1" x14ac:dyDescent="0.2">
      <c r="A214" s="55" t="s">
        <v>82</v>
      </c>
      <c r="B214" s="56"/>
      <c r="C214" s="56"/>
      <c r="D214" s="56"/>
      <c r="E214" s="37"/>
    </row>
    <row r="215" spans="1:5" ht="24" customHeight="1" x14ac:dyDescent="0.2">
      <c r="A215" s="42" t="s">
        <v>0</v>
      </c>
      <c r="B215" s="43"/>
      <c r="C215" s="5" t="s">
        <v>1</v>
      </c>
      <c r="D215" s="5" t="s">
        <v>2</v>
      </c>
      <c r="E215" s="6" t="s">
        <v>125</v>
      </c>
    </row>
    <row r="216" spans="1:5" x14ac:dyDescent="0.2">
      <c r="A216" s="82" t="s">
        <v>120</v>
      </c>
      <c r="B216" s="83"/>
      <c r="C216" s="7" t="s">
        <v>114</v>
      </c>
      <c r="D216" s="8"/>
      <c r="E216" s="9">
        <v>640</v>
      </c>
    </row>
    <row r="217" spans="1:5" x14ac:dyDescent="0.2">
      <c r="A217" s="84"/>
      <c r="B217" s="85"/>
      <c r="C217" s="7" t="s">
        <v>115</v>
      </c>
      <c r="D217" s="8"/>
      <c r="E217" s="9">
        <v>60</v>
      </c>
    </row>
    <row r="218" spans="1:5" x14ac:dyDescent="0.2">
      <c r="A218" s="84"/>
      <c r="B218" s="85"/>
      <c r="C218" s="7" t="s">
        <v>116</v>
      </c>
      <c r="D218" s="8"/>
      <c r="E218" s="9">
        <v>50</v>
      </c>
    </row>
    <row r="219" spans="1:5" x14ac:dyDescent="0.2">
      <c r="A219" s="84"/>
      <c r="B219" s="85"/>
      <c r="C219" s="7" t="s">
        <v>117</v>
      </c>
      <c r="D219" s="8"/>
      <c r="E219" s="9">
        <v>200</v>
      </c>
    </row>
    <row r="220" spans="1:5" x14ac:dyDescent="0.2">
      <c r="A220" s="84"/>
      <c r="B220" s="85"/>
      <c r="C220" s="7" t="s">
        <v>118</v>
      </c>
      <c r="D220" s="8"/>
      <c r="E220" s="9">
        <v>500</v>
      </c>
    </row>
    <row r="221" spans="1:5" x14ac:dyDescent="0.2">
      <c r="A221" s="86"/>
      <c r="B221" s="87"/>
      <c r="C221" s="7" t="s">
        <v>119</v>
      </c>
      <c r="D221" s="8"/>
      <c r="E221" s="9">
        <v>300</v>
      </c>
    </row>
    <row r="222" spans="1:5" x14ac:dyDescent="0.2">
      <c r="A222" s="51" t="s">
        <v>17</v>
      </c>
      <c r="B222" s="52"/>
      <c r="C222" s="52"/>
      <c r="D222" s="15">
        <v>761902</v>
      </c>
      <c r="E222" s="16">
        <f>SUM(E216:E221)</f>
        <v>1750</v>
      </c>
    </row>
    <row r="223" spans="1:5" s="21" customFormat="1" x14ac:dyDescent="0.2">
      <c r="A223" s="50"/>
      <c r="B223" s="49"/>
      <c r="C223" s="49"/>
      <c r="D223" s="19"/>
      <c r="E223" s="20"/>
    </row>
    <row r="224" spans="1:5" s="21" customFormat="1" x14ac:dyDescent="0.2">
      <c r="A224" s="48"/>
      <c r="B224" s="49"/>
      <c r="C224" s="49"/>
      <c r="D224" s="23"/>
      <c r="E224" s="24"/>
    </row>
    <row r="225" spans="1:5" s="21" customFormat="1" x14ac:dyDescent="0.2">
      <c r="A225" s="48"/>
      <c r="B225" s="49"/>
      <c r="C225" s="49"/>
      <c r="D225" s="23"/>
      <c r="E225" s="24"/>
    </row>
    <row r="226" spans="1:5" s="36" customFormat="1" x14ac:dyDescent="0.2">
      <c r="A226" s="55" t="s">
        <v>83</v>
      </c>
      <c r="B226" s="56"/>
      <c r="C226" s="56"/>
      <c r="D226" s="56"/>
      <c r="E226" s="37"/>
    </row>
    <row r="227" spans="1:5" ht="24" customHeight="1" x14ac:dyDescent="0.2">
      <c r="A227" s="42" t="s">
        <v>0</v>
      </c>
      <c r="B227" s="43"/>
      <c r="C227" s="5" t="s">
        <v>1</v>
      </c>
      <c r="D227" s="5" t="s">
        <v>2</v>
      </c>
      <c r="E227" s="6" t="s">
        <v>125</v>
      </c>
    </row>
    <row r="228" spans="1:5" x14ac:dyDescent="0.2">
      <c r="A228" s="47" t="s">
        <v>6</v>
      </c>
      <c r="B228" s="43"/>
      <c r="C228" s="7" t="s">
        <v>7</v>
      </c>
      <c r="D228" s="8">
        <v>1181303</v>
      </c>
      <c r="E228" s="9">
        <v>1400</v>
      </c>
    </row>
    <row r="229" spans="1:5" x14ac:dyDescent="0.2">
      <c r="A229" s="47" t="s">
        <v>84</v>
      </c>
      <c r="B229" s="43"/>
      <c r="C229" s="7" t="s">
        <v>85</v>
      </c>
      <c r="D229" s="8">
        <v>752227</v>
      </c>
      <c r="E229" s="9">
        <v>600</v>
      </c>
    </row>
    <row r="230" spans="1:5" x14ac:dyDescent="0.2">
      <c r="A230" s="47" t="s">
        <v>86</v>
      </c>
      <c r="B230" s="43"/>
      <c r="C230" s="7" t="s">
        <v>87</v>
      </c>
      <c r="D230" s="8">
        <v>14000</v>
      </c>
      <c r="E230" s="9">
        <v>50</v>
      </c>
    </row>
    <row r="231" spans="1:5" x14ac:dyDescent="0.2">
      <c r="A231" s="47" t="s">
        <v>88</v>
      </c>
      <c r="B231" s="43"/>
      <c r="C231" s="7" t="s">
        <v>89</v>
      </c>
      <c r="D231" s="8">
        <v>162643</v>
      </c>
      <c r="E231" s="9">
        <v>150</v>
      </c>
    </row>
    <row r="232" spans="1:5" x14ac:dyDescent="0.2">
      <c r="A232" s="59" t="s">
        <v>8</v>
      </c>
      <c r="B232" s="60"/>
      <c r="C232" s="60"/>
      <c r="D232" s="10">
        <v>2121693</v>
      </c>
      <c r="E232" s="11">
        <f>SUM(E228:E231)</f>
        <v>2200</v>
      </c>
    </row>
    <row r="233" spans="1:5" s="21" customFormat="1" x14ac:dyDescent="0.2">
      <c r="A233" s="50"/>
      <c r="B233" s="49"/>
      <c r="C233" s="49"/>
      <c r="D233" s="19"/>
      <c r="E233" s="20"/>
    </row>
    <row r="234" spans="1:5" s="21" customFormat="1" x14ac:dyDescent="0.2">
      <c r="A234" s="48"/>
      <c r="B234" s="49"/>
      <c r="C234" s="49"/>
      <c r="D234" s="23"/>
      <c r="E234" s="24"/>
    </row>
    <row r="235" spans="1:5" s="21" customFormat="1" x14ac:dyDescent="0.2">
      <c r="A235" s="48"/>
      <c r="B235" s="49"/>
      <c r="C235" s="49"/>
      <c r="D235" s="23"/>
      <c r="E235" s="24"/>
    </row>
    <row r="236" spans="1:5" s="36" customFormat="1" x14ac:dyDescent="0.2">
      <c r="A236" s="55" t="s">
        <v>90</v>
      </c>
      <c r="B236" s="56"/>
      <c r="C236" s="56"/>
      <c r="D236" s="56"/>
      <c r="E236" s="37"/>
    </row>
    <row r="237" spans="1:5" ht="23.25" customHeight="1" x14ac:dyDescent="0.2">
      <c r="A237" s="42" t="s">
        <v>0</v>
      </c>
      <c r="B237" s="43"/>
      <c r="C237" s="5" t="s">
        <v>1</v>
      </c>
      <c r="D237" s="5" t="s">
        <v>2</v>
      </c>
      <c r="E237" s="6" t="s">
        <v>125</v>
      </c>
    </row>
    <row r="238" spans="1:5" x14ac:dyDescent="0.2">
      <c r="A238" s="47" t="s">
        <v>128</v>
      </c>
      <c r="B238" s="43"/>
      <c r="C238" s="38" t="s">
        <v>127</v>
      </c>
      <c r="D238" s="8">
        <v>4000000</v>
      </c>
      <c r="E238" s="9">
        <v>2000</v>
      </c>
    </row>
    <row r="239" spans="1:5" x14ac:dyDescent="0.2">
      <c r="A239" s="59" t="s">
        <v>8</v>
      </c>
      <c r="B239" s="60"/>
      <c r="C239" s="60"/>
      <c r="D239" s="10">
        <v>11999999</v>
      </c>
      <c r="E239" s="11">
        <f>SUM(E238)</f>
        <v>2000</v>
      </c>
    </row>
    <row r="240" spans="1:5" x14ac:dyDescent="0.2">
      <c r="A240" s="47" t="s">
        <v>129</v>
      </c>
      <c r="B240" s="43"/>
      <c r="C240" s="38" t="s">
        <v>126</v>
      </c>
      <c r="D240" s="8">
        <v>4000000</v>
      </c>
      <c r="E240" s="9">
        <v>2000</v>
      </c>
    </row>
    <row r="241" spans="1:5" x14ac:dyDescent="0.2">
      <c r="A241" s="51" t="s">
        <v>17</v>
      </c>
      <c r="B241" s="52"/>
      <c r="C241" s="52"/>
      <c r="D241" s="15">
        <v>13999999</v>
      </c>
      <c r="E241" s="16">
        <f>SUM(E240)</f>
        <v>2000</v>
      </c>
    </row>
    <row r="242" spans="1:5" s="21" customFormat="1" x14ac:dyDescent="0.2">
      <c r="A242" s="50"/>
      <c r="B242" s="49"/>
      <c r="C242" s="49"/>
      <c r="D242" s="19"/>
      <c r="E242" s="20"/>
    </row>
    <row r="243" spans="1:5" s="21" customFormat="1" x14ac:dyDescent="0.2">
      <c r="A243" s="48"/>
      <c r="B243" s="49"/>
      <c r="C243" s="49"/>
      <c r="D243" s="23"/>
      <c r="E243" s="24"/>
    </row>
    <row r="244" spans="1:5" s="21" customFormat="1" x14ac:dyDescent="0.2">
      <c r="A244" s="48"/>
      <c r="B244" s="49"/>
      <c r="C244" s="49"/>
      <c r="D244" s="23"/>
      <c r="E244" s="24"/>
    </row>
  </sheetData>
  <mergeCells count="214">
    <mergeCell ref="A244:C244"/>
    <mergeCell ref="A1:E1"/>
    <mergeCell ref="A3:E3"/>
    <mergeCell ref="A32:B32"/>
    <mergeCell ref="A31:B31"/>
    <mergeCell ref="A160:D160"/>
    <mergeCell ref="A161:B161"/>
    <mergeCell ref="A159:C159"/>
    <mergeCell ref="A81:C81"/>
    <mergeCell ref="A77:B77"/>
    <mergeCell ref="A78:B78"/>
    <mergeCell ref="A139:B139"/>
    <mergeCell ref="A18:B18"/>
    <mergeCell ref="A9:E9"/>
    <mergeCell ref="A91:D91"/>
    <mergeCell ref="A92:B92"/>
    <mergeCell ref="A93:B93"/>
    <mergeCell ref="A94:B94"/>
    <mergeCell ref="A135:B135"/>
    <mergeCell ref="A73:D73"/>
    <mergeCell ref="A74:B74"/>
    <mergeCell ref="A216:B221"/>
    <mergeCell ref="A185:D185"/>
    <mergeCell ref="A186:B186"/>
    <mergeCell ref="A239:C239"/>
    <mergeCell ref="A238:B238"/>
    <mergeCell ref="A236:D236"/>
    <mergeCell ref="A237:B237"/>
    <mergeCell ref="A235:C235"/>
    <mergeCell ref="A234:C234"/>
    <mergeCell ref="A233:C233"/>
    <mergeCell ref="A243:C243"/>
    <mergeCell ref="A242:C242"/>
    <mergeCell ref="A241:C241"/>
    <mergeCell ref="A240:B240"/>
    <mergeCell ref="A229:B229"/>
    <mergeCell ref="A228:B228"/>
    <mergeCell ref="A226:D226"/>
    <mergeCell ref="A227:B227"/>
    <mergeCell ref="A225:C225"/>
    <mergeCell ref="A224:C224"/>
    <mergeCell ref="A232:C232"/>
    <mergeCell ref="A231:B231"/>
    <mergeCell ref="A230:B230"/>
    <mergeCell ref="A206:B206"/>
    <mergeCell ref="A205:B205"/>
    <mergeCell ref="A204:B204"/>
    <mergeCell ref="A203:B203"/>
    <mergeCell ref="A202:B202"/>
    <mergeCell ref="A201:B201"/>
    <mergeCell ref="A223:C223"/>
    <mergeCell ref="A222:C222"/>
    <mergeCell ref="A214:D214"/>
    <mergeCell ref="A215:B215"/>
    <mergeCell ref="A213:C213"/>
    <mergeCell ref="A212:C212"/>
    <mergeCell ref="A211:C211"/>
    <mergeCell ref="A210:C210"/>
    <mergeCell ref="A209:B209"/>
    <mergeCell ref="A208:B208"/>
    <mergeCell ref="A207:B207"/>
    <mergeCell ref="A191:C191"/>
    <mergeCell ref="A190:B190"/>
    <mergeCell ref="A187:B187"/>
    <mergeCell ref="A188:C188"/>
    <mergeCell ref="A180:B180"/>
    <mergeCell ref="A163:C163"/>
    <mergeCell ref="A200:B200"/>
    <mergeCell ref="A199:B199"/>
    <mergeCell ref="A197:B197"/>
    <mergeCell ref="A198:B198"/>
    <mergeCell ref="A181:B181"/>
    <mergeCell ref="A182:C182"/>
    <mergeCell ref="A193:C193"/>
    <mergeCell ref="A196:B196"/>
    <mergeCell ref="A194:D194"/>
    <mergeCell ref="A195:B195"/>
    <mergeCell ref="A189:B189"/>
    <mergeCell ref="A179:D179"/>
    <mergeCell ref="A170:C170"/>
    <mergeCell ref="A169:B169"/>
    <mergeCell ref="A162:B162"/>
    <mergeCell ref="A176:C176"/>
    <mergeCell ref="A173:D173"/>
    <mergeCell ref="A174:B174"/>
    <mergeCell ref="A175:B175"/>
    <mergeCell ref="A166:D166"/>
    <mergeCell ref="A167:B167"/>
    <mergeCell ref="A168:B168"/>
    <mergeCell ref="A153:B153"/>
    <mergeCell ref="A152:B152"/>
    <mergeCell ref="A151:B151"/>
    <mergeCell ref="A149:D149"/>
    <mergeCell ref="A150:B150"/>
    <mergeCell ref="A148:C148"/>
    <mergeCell ref="A158:C158"/>
    <mergeCell ref="A157:C157"/>
    <mergeCell ref="A156:B156"/>
    <mergeCell ref="A155:B155"/>
    <mergeCell ref="A154:B154"/>
    <mergeCell ref="A142:B142"/>
    <mergeCell ref="A141:B141"/>
    <mergeCell ref="A140:B140"/>
    <mergeCell ref="A138:B138"/>
    <mergeCell ref="A137:B137"/>
    <mergeCell ref="A147:C147"/>
    <mergeCell ref="A146:C146"/>
    <mergeCell ref="A145:B145"/>
    <mergeCell ref="A144:B144"/>
    <mergeCell ref="A143:B143"/>
    <mergeCell ref="A125:B125"/>
    <mergeCell ref="A136:B136"/>
    <mergeCell ref="A134:B134"/>
    <mergeCell ref="A126:B126"/>
    <mergeCell ref="A133:B133"/>
    <mergeCell ref="A132:B132"/>
    <mergeCell ref="A130:D130"/>
    <mergeCell ref="A131:B131"/>
    <mergeCell ref="A129:C129"/>
    <mergeCell ref="A127:C127"/>
    <mergeCell ref="A111:B111"/>
    <mergeCell ref="A110:B110"/>
    <mergeCell ref="A117:B117"/>
    <mergeCell ref="A116:B116"/>
    <mergeCell ref="A115:B115"/>
    <mergeCell ref="A114:B114"/>
    <mergeCell ref="A113:B113"/>
    <mergeCell ref="A112:B112"/>
    <mergeCell ref="A122:C122"/>
    <mergeCell ref="A121:C121"/>
    <mergeCell ref="A120:B120"/>
    <mergeCell ref="A119:B119"/>
    <mergeCell ref="A118:B118"/>
    <mergeCell ref="A105:C105"/>
    <mergeCell ref="A104:C104"/>
    <mergeCell ref="A103:C103"/>
    <mergeCell ref="A102:B102"/>
    <mergeCell ref="A101:B101"/>
    <mergeCell ref="A100:B100"/>
    <mergeCell ref="A98:D98"/>
    <mergeCell ref="A109:C109"/>
    <mergeCell ref="A108:B108"/>
    <mergeCell ref="A106:D106"/>
    <mergeCell ref="A107:B107"/>
    <mergeCell ref="A99:B99"/>
    <mergeCell ref="A97:C97"/>
    <mergeCell ref="A95:C95"/>
    <mergeCell ref="A89:C89"/>
    <mergeCell ref="A69:B69"/>
    <mergeCell ref="A71:C71"/>
    <mergeCell ref="A70:C70"/>
    <mergeCell ref="A83:C83"/>
    <mergeCell ref="A84:D84"/>
    <mergeCell ref="A85:B85"/>
    <mergeCell ref="A88:C88"/>
    <mergeCell ref="A87:B87"/>
    <mergeCell ref="A86:B86"/>
    <mergeCell ref="A79:B79"/>
    <mergeCell ref="A80:B80"/>
    <mergeCell ref="A64:D64"/>
    <mergeCell ref="A65:B65"/>
    <mergeCell ref="A53:B53"/>
    <mergeCell ref="A51:D51"/>
    <mergeCell ref="A52:B52"/>
    <mergeCell ref="A50:C50"/>
    <mergeCell ref="A75:B75"/>
    <mergeCell ref="A76:C76"/>
    <mergeCell ref="A56:C56"/>
    <mergeCell ref="A55:B55"/>
    <mergeCell ref="A54:B54"/>
    <mergeCell ref="A63:C63"/>
    <mergeCell ref="A57:C57"/>
    <mergeCell ref="A68:B68"/>
    <mergeCell ref="A67:C67"/>
    <mergeCell ref="A66:B66"/>
    <mergeCell ref="A37:C37"/>
    <mergeCell ref="A36:C36"/>
    <mergeCell ref="A35:C35"/>
    <mergeCell ref="A34:C34"/>
    <mergeCell ref="A33:B33"/>
    <mergeCell ref="A49:C49"/>
    <mergeCell ref="A48:C48"/>
    <mergeCell ref="A41:B41"/>
    <mergeCell ref="A40:B40"/>
    <mergeCell ref="A38:D38"/>
    <mergeCell ref="A39:B39"/>
    <mergeCell ref="A47:C47"/>
    <mergeCell ref="A46:C46"/>
    <mergeCell ref="A45:C45"/>
    <mergeCell ref="A44:B44"/>
    <mergeCell ref="A10:B10"/>
    <mergeCell ref="B4:C4"/>
    <mergeCell ref="A124:D124"/>
    <mergeCell ref="A11:B11"/>
    <mergeCell ref="A16:B16"/>
    <mergeCell ref="A15:B15"/>
    <mergeCell ref="A14:B14"/>
    <mergeCell ref="A13:B13"/>
    <mergeCell ref="A12:B12"/>
    <mergeCell ref="A21:B21"/>
    <mergeCell ref="A20:B20"/>
    <mergeCell ref="A19:B19"/>
    <mergeCell ref="A17:B17"/>
    <mergeCell ref="A27:B27"/>
    <mergeCell ref="A26:B26"/>
    <mergeCell ref="A25:B25"/>
    <mergeCell ref="A24:B24"/>
    <mergeCell ref="A23:B23"/>
    <mergeCell ref="A22:B22"/>
    <mergeCell ref="A43:B43"/>
    <mergeCell ref="A42:B42"/>
    <mergeCell ref="A30:B30"/>
    <mergeCell ref="A29:B29"/>
    <mergeCell ref="A28:B28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2017-02-08T17:27:14Z</dcterms:created>
  <dcterms:modified xsi:type="dcterms:W3CDTF">2017-02-09T19:48:02Z</dcterms:modified>
</cp:coreProperties>
</file>