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9435" windowHeight="5160" tabRatio="599" activeTab="0"/>
  </bookViews>
  <sheets>
    <sheet name="2-3.mell" sheetId="1" r:id="rId1"/>
    <sheet name="4.mell" sheetId="2" r:id="rId2"/>
    <sheet name="4.1" sheetId="3" r:id="rId3"/>
    <sheet name="4.2" sheetId="4" r:id="rId4"/>
    <sheet name="4.3-7" sheetId="5" r:id="rId5"/>
    <sheet name="5.mell" sheetId="6" r:id="rId6"/>
    <sheet name="5.1" sheetId="7" r:id="rId7"/>
    <sheet name="5.2" sheetId="8" r:id="rId8"/>
    <sheet name="5.3" sheetId="9" r:id="rId9"/>
    <sheet name="7-8.mell." sheetId="10" r:id="rId10"/>
    <sheet name="9.1-9.2" sheetId="11" r:id="rId11"/>
    <sheet name="9.3. mell." sheetId="12" r:id="rId12"/>
    <sheet name="10.mell." sheetId="13" r:id="rId13"/>
    <sheet name="11 .1-11.2" sheetId="14" r:id="rId14"/>
    <sheet name="12. mell" sheetId="15" r:id="rId15"/>
    <sheet name="13.mell" sheetId="16" r:id="rId16"/>
    <sheet name="14.mell" sheetId="17" r:id="rId17"/>
  </sheets>
  <externalReferences>
    <externalReference r:id="rId20"/>
  </externalReferences>
  <definedNames>
    <definedName name="_xlnm.Print_Titles" localSheetId="2">'4.1'!$7:$10</definedName>
    <definedName name="_xlnm.Print_Titles" localSheetId="6">'5.1'!$7:$11</definedName>
    <definedName name="_xlnm.Print_Titles" localSheetId="8">'5.3'!$6:$10</definedName>
    <definedName name="_xlnm.Print_Area" localSheetId="13">'11 .1-11.2'!$A$1:$H$68</definedName>
    <definedName name="_xlnm.Print_Area" localSheetId="14">'12. mell'!$A$1:$M$32</definedName>
    <definedName name="_xlnm.Print_Area" localSheetId="15">'13.mell'!$A$1:$N$40</definedName>
    <definedName name="_xlnm.Print_Area" localSheetId="16">'14.mell'!$A$1:$H$34</definedName>
    <definedName name="_xlnm.Print_Area" localSheetId="0">'2-3.mell'!$A$1:$E$69</definedName>
    <definedName name="_xlnm.Print_Area" localSheetId="2">'4.1'!$A$1:$R$238</definedName>
    <definedName name="_xlnm.Print_Area" localSheetId="3">'4.2'!$A$1:$P$49</definedName>
    <definedName name="_xlnm.Print_Area" localSheetId="4">'4.3-7'!$A$1:$L$279</definedName>
    <definedName name="_xlnm.Print_Area" localSheetId="1">'4.mell'!$A$1:$Q$65</definedName>
    <definedName name="_xlnm.Print_Area" localSheetId="6">'5.1'!$A$1:$P$295</definedName>
    <definedName name="_xlnm.Print_Area" localSheetId="7">'5.2'!$A$1:$O$77</definedName>
    <definedName name="_xlnm.Print_Area" localSheetId="5">'5.mell'!$A$1:$O$62</definedName>
    <definedName name="_xlnm.Print_Area" localSheetId="9">'7-8.mell.'!$A$1:$E$67</definedName>
    <definedName name="_xlnm.Print_Area" localSheetId="10">'9.1-9.2'!$A$1:$K$86</definedName>
    <definedName name="_xlnm.Print_Area" localSheetId="11">'9.3. mell.'!$A$1:$E$17</definedName>
  </definedNames>
  <calcPr fullCalcOnLoad="1"/>
</workbook>
</file>

<file path=xl/sharedStrings.xml><?xml version="1.0" encoding="utf-8"?>
<sst xmlns="http://schemas.openxmlformats.org/spreadsheetml/2006/main" count="2507" uniqueCount="912">
  <si>
    <t>BEVÉTELEK</t>
  </si>
  <si>
    <t xml:space="preserve">Adatok: ezer forintban </t>
  </si>
  <si>
    <t>Sor-</t>
  </si>
  <si>
    <t>Megnevezés</t>
  </si>
  <si>
    <t>Összesen</t>
  </si>
  <si>
    <t>szám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</si>
  <si>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</si>
  <si>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</si>
  <si>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</si>
  <si>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</si>
  <si>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</si>
  <si>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</si>
  <si>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</si>
  <si>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</si>
  <si>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</si>
  <si>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</si>
  <si>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</si>
  <si>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</si>
  <si>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</si>
  <si>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</si>
  <si>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KIADÁSOK</t>
  </si>
  <si>
    <t xml:space="preserve">    Adatok: ezer forintban </t>
  </si>
  <si>
    <t>Költségvetési szervek folyó kiadásai</t>
  </si>
  <si>
    <t>Ebből: - személyi juttatás</t>
  </si>
  <si>
    <t xml:space="preserve">             - munkaadókat terhelő járulék</t>
  </si>
  <si>
    <t xml:space="preserve">             - dologi kiadás</t>
  </si>
  <si>
    <t xml:space="preserve">               ebből: hitel visszafiz. kamata</t>
  </si>
  <si>
    <t>Felhalmozási kiadások</t>
  </si>
  <si>
    <t>Ebből: - felújítás</t>
  </si>
  <si>
    <t xml:space="preserve">           - beruházás</t>
  </si>
  <si>
    <t xml:space="preserve">           - felh. kiadásra átadás</t>
  </si>
  <si>
    <t>Tartalék előirányzatok</t>
  </si>
  <si>
    <t xml:space="preserve">          - általános tartalék</t>
  </si>
  <si>
    <t>KIADÁSOK FŐÖSSZEGE</t>
  </si>
  <si>
    <t>(1+2+3+4)</t>
  </si>
  <si>
    <r>
      <t xml:space="preserve">                          </t>
    </r>
    <r>
      <rPr>
        <b/>
        <u val="single"/>
        <sz val="12"/>
        <rFont val="Arial CE"/>
        <family val="2"/>
      </rPr>
      <t xml:space="preserve"> MÉRLEG</t>
    </r>
  </si>
  <si>
    <t>BEVÉTEL</t>
  </si>
  <si>
    <t>KIADÁS</t>
  </si>
  <si>
    <t>Egyenleg</t>
  </si>
  <si>
    <t>Dorog Város Önkormányzat</t>
  </si>
  <si>
    <t>Bevételi összesítő</t>
  </si>
  <si>
    <t>Adatok: ezer forintban</t>
  </si>
  <si>
    <t xml:space="preserve">Költségvetési cím </t>
  </si>
  <si>
    <t>Költségv.</t>
  </si>
  <si>
    <t>Önkor-</t>
  </si>
  <si>
    <t>Önkorm.</t>
  </si>
  <si>
    <t>Felhalm.</t>
  </si>
  <si>
    <t>Fejl.célú</t>
  </si>
  <si>
    <t>Pénzforg.</t>
  </si>
  <si>
    <t>és megnevezés</t>
  </si>
  <si>
    <t>bevételi</t>
  </si>
  <si>
    <t>mányzati</t>
  </si>
  <si>
    <t xml:space="preserve">jellegű </t>
  </si>
  <si>
    <t>támo-</t>
  </si>
  <si>
    <t>pénzeszk.</t>
  </si>
  <si>
    <t>gatás</t>
  </si>
  <si>
    <t>hitelfel-</t>
  </si>
  <si>
    <t>nélküli</t>
  </si>
  <si>
    <t>főösszeg</t>
  </si>
  <si>
    <t>támogatás</t>
  </si>
  <si>
    <t>bevétel</t>
  </si>
  <si>
    <t>vétel</t>
  </si>
  <si>
    <t xml:space="preserve">     Eredeti előirányzat</t>
  </si>
  <si>
    <t xml:space="preserve">          Eredeti előirányzat</t>
  </si>
  <si>
    <t>Polgármesteri Hivatal</t>
  </si>
  <si>
    <t xml:space="preserve">       Eredeti előirányzat</t>
  </si>
  <si>
    <t>Kiadási összesítő</t>
  </si>
  <si>
    <t>Költségvetési cím és</t>
  </si>
  <si>
    <t>Működési kiadás</t>
  </si>
  <si>
    <t>Felhalmozási kiadás</t>
  </si>
  <si>
    <t>Hitel</t>
  </si>
  <si>
    <t>Tartalék</t>
  </si>
  <si>
    <t>alcím megnevezés</t>
  </si>
  <si>
    <t>Munkaad.</t>
  </si>
  <si>
    <t>Dologi</t>
  </si>
  <si>
    <t>Pénzeszk.</t>
  </si>
  <si>
    <t>Felújítás</t>
  </si>
  <si>
    <t>Beruházás</t>
  </si>
  <si>
    <t>juttatás</t>
  </si>
  <si>
    <t xml:space="preserve">terhelő </t>
  </si>
  <si>
    <t>átadás</t>
  </si>
  <si>
    <t>átadott</t>
  </si>
  <si>
    <t>járulék</t>
  </si>
  <si>
    <t>egyéb tám.</t>
  </si>
  <si>
    <t xml:space="preserve">         Eredeti előirányzat</t>
  </si>
  <si>
    <t>Kincstári Szervezet</t>
  </si>
  <si>
    <t xml:space="preserve">        Eredeti előirányzat</t>
  </si>
  <si>
    <t>1. cím költségvetési főösszege</t>
  </si>
  <si>
    <t>kiadási</t>
  </si>
  <si>
    <t>Személyi</t>
  </si>
  <si>
    <t>Beruhá-</t>
  </si>
  <si>
    <t>zás</t>
  </si>
  <si>
    <t>Költség.</t>
  </si>
  <si>
    <t>Fejlesz-</t>
  </si>
  <si>
    <t>jellegű</t>
  </si>
  <si>
    <t xml:space="preserve">tési </t>
  </si>
  <si>
    <t>hitel</t>
  </si>
  <si>
    <t>Eredeti előirányzat</t>
  </si>
  <si>
    <t>Intézményfinanszírozás</t>
  </si>
  <si>
    <t>2. cím költségvetési főösszege</t>
  </si>
  <si>
    <t xml:space="preserve">                 Dorog Város Önkormányzat</t>
  </si>
  <si>
    <t xml:space="preserve">                                                            Adatok: ezer forintban</t>
  </si>
  <si>
    <t>Cím és</t>
  </si>
  <si>
    <t>alcím</t>
  </si>
  <si>
    <t>Működésre átadott pénzeszk. és támogatás össz.</t>
  </si>
  <si>
    <t xml:space="preserve">                                                               Adatok: ezer forintban</t>
  </si>
  <si>
    <t>I.</t>
  </si>
  <si>
    <t>Felsőoktatásban tanulók támogatása</t>
  </si>
  <si>
    <t>II.</t>
  </si>
  <si>
    <t>III.</t>
  </si>
  <si>
    <t>Alap</t>
  </si>
  <si>
    <t>ÁFA</t>
  </si>
  <si>
    <t>Felújítások összesen</t>
  </si>
  <si>
    <t xml:space="preserve">                                                      Adatok: ezer forintban</t>
  </si>
  <si>
    <t>Felhalmozási célú pénzeszköz átadás össz.</t>
  </si>
  <si>
    <t xml:space="preserve">                                                                    Adatok: ezer forintban</t>
  </si>
  <si>
    <t>Céltartalék</t>
  </si>
  <si>
    <t>Általános tartalék</t>
  </si>
  <si>
    <t>Tartalék összesen</t>
  </si>
  <si>
    <t>Rendszeres sze-</t>
  </si>
  <si>
    <t>Részfoglalko-</t>
  </si>
  <si>
    <t>Nyugdíjasok</t>
  </si>
  <si>
    <t>Mellékfoglalko-</t>
  </si>
  <si>
    <t>mélyi juttatásban</t>
  </si>
  <si>
    <t>zásúak</t>
  </si>
  <si>
    <t>részesülők</t>
  </si>
  <si>
    <t>2. Polgármesteri Hivatal</t>
  </si>
  <si>
    <t>Választott vezető</t>
  </si>
  <si>
    <t>Jegyző, aljegyző</t>
  </si>
  <si>
    <t>Osztályvezető</t>
  </si>
  <si>
    <t>Jegyző alá tartozó munkatárs</t>
  </si>
  <si>
    <t>Szervezési Osztály</t>
  </si>
  <si>
    <t>Pénzügyi Osztály</t>
  </si>
  <si>
    <t>Műszaki Osztály</t>
  </si>
  <si>
    <t>Vállalt kötelezettségek évenkénti</t>
  </si>
  <si>
    <t>hatásának bemutatása</t>
  </si>
  <si>
    <t>Tőke</t>
  </si>
  <si>
    <t>Kamat</t>
  </si>
  <si>
    <t>Személyi juttatások</t>
  </si>
  <si>
    <t>Munkaadókat terhelő járulékok</t>
  </si>
  <si>
    <t>Családsegítés</t>
  </si>
  <si>
    <t>Központo-</t>
  </si>
  <si>
    <t>sított</t>
  </si>
  <si>
    <t>Központ-</t>
  </si>
  <si>
    <t>tosított</t>
  </si>
  <si>
    <t>tám.</t>
  </si>
  <si>
    <t>Védőnői Szolgálat</t>
  </si>
  <si>
    <t>Előirányzat felhasználási terv</t>
  </si>
  <si>
    <t>Erdeti előirányzat</t>
  </si>
  <si>
    <t>01. hó</t>
  </si>
  <si>
    <t>02. hó</t>
  </si>
  <si>
    <t>03. hó</t>
  </si>
  <si>
    <t>04. hó</t>
  </si>
  <si>
    <t>05. hó</t>
  </si>
  <si>
    <t>06. hó</t>
  </si>
  <si>
    <t>07. hó</t>
  </si>
  <si>
    <t>08. hó</t>
  </si>
  <si>
    <t>09. hó</t>
  </si>
  <si>
    <t>10. hó</t>
  </si>
  <si>
    <t>11. hó</t>
  </si>
  <si>
    <t>12. hó</t>
  </si>
  <si>
    <t xml:space="preserve">Önkormányzati bevételek </t>
  </si>
  <si>
    <t xml:space="preserve">2. Helyi adók </t>
  </si>
  <si>
    <t>Önkormányzati kiadások</t>
  </si>
  <si>
    <t>Működési kiadások összesen</t>
  </si>
  <si>
    <t>Felhalmozási bevételek összesen</t>
  </si>
  <si>
    <t>Felhalmozási kiadások összesen</t>
  </si>
  <si>
    <t xml:space="preserve">Működési bevételek </t>
  </si>
  <si>
    <t>Intézményi működési bevételek</t>
  </si>
  <si>
    <t>2.1.</t>
  </si>
  <si>
    <t>Helyi adók</t>
  </si>
  <si>
    <t>2.2.</t>
  </si>
  <si>
    <t>2.3.</t>
  </si>
  <si>
    <t>Támogatások</t>
  </si>
  <si>
    <t xml:space="preserve">1. </t>
  </si>
  <si>
    <t>Önkormányzatok költségvetési támogatása</t>
  </si>
  <si>
    <t>1.1.</t>
  </si>
  <si>
    <t>Normatív támogatások</t>
  </si>
  <si>
    <t>1.2.</t>
  </si>
  <si>
    <t>Központosított előirányzatok</t>
  </si>
  <si>
    <t>1.3.</t>
  </si>
  <si>
    <t>1.4.</t>
  </si>
  <si>
    <t>Normatív kötött felhasználású tám.</t>
  </si>
  <si>
    <t>Fejlesztési célú támogatások</t>
  </si>
  <si>
    <t>Felhalmozási és tőke jellegű bevételek</t>
  </si>
  <si>
    <t>Tárgyi eszközök, immat.javak értékesítése</t>
  </si>
  <si>
    <t>Önkorm.sajátos felhalm. és tőke bevételei</t>
  </si>
  <si>
    <t>IV.</t>
  </si>
  <si>
    <t>Véglegesen átvett pénzeszközök</t>
  </si>
  <si>
    <t>Működési célú pénzeszköz átvétel</t>
  </si>
  <si>
    <t>Felhalmozási célú pénzeszköz átvétel</t>
  </si>
  <si>
    <t>V.</t>
  </si>
  <si>
    <t>Támogatási kölcsönök visszatérülése,</t>
  </si>
  <si>
    <t>értékpapírok ért., kibocsátásának bev.</t>
  </si>
  <si>
    <t>VI.</t>
  </si>
  <si>
    <t>VII.</t>
  </si>
  <si>
    <t>Pénzforgalom nélküli bevételek</t>
  </si>
  <si>
    <t>Bevételek főösszege</t>
  </si>
  <si>
    <t xml:space="preserve">A működési és a felhalmozási célú bevételi és kiadási előirányzatok </t>
  </si>
  <si>
    <t>bemutatása mérlegszerűen</t>
  </si>
  <si>
    <t xml:space="preserve">   - helyi adók</t>
  </si>
  <si>
    <t xml:space="preserve">   - bírságok, pótlékok, egyéb sajátos bevétel</t>
  </si>
  <si>
    <t xml:space="preserve">   - normatív támogatások</t>
  </si>
  <si>
    <t xml:space="preserve">   - normatív kötött felhasználású támogatás</t>
  </si>
  <si>
    <t>Működési bevételek összesen</t>
  </si>
  <si>
    <t>MŰKÖDÉSI BEVÉTELEK</t>
  </si>
  <si>
    <t>MŰKÖDÉSI KIADÁSOK</t>
  </si>
  <si>
    <t>Dologi kiadások</t>
  </si>
  <si>
    <t xml:space="preserve">   - ebből hitel kamata</t>
  </si>
  <si>
    <t>Pénzeszköz átadás, egyéb támogatás</t>
  </si>
  <si>
    <t>FELHALMOZÁSI BEVÉTELEK</t>
  </si>
  <si>
    <t xml:space="preserve">   - tárgyi eszközök, immat.javak értékesítése</t>
  </si>
  <si>
    <t xml:space="preserve">   - önk. Sajátos felhalmozási és tőke bevétele</t>
  </si>
  <si>
    <t xml:space="preserve">   - pénzügyi befektetések bevételei</t>
  </si>
  <si>
    <t xml:space="preserve">   - felhalmozási célú pénzeszköz átvétel</t>
  </si>
  <si>
    <t xml:space="preserve">   - fejlesztési célú támogatások</t>
  </si>
  <si>
    <t>FELHALMOZÁSI KIADÁSOK</t>
  </si>
  <si>
    <t>Felújítások</t>
  </si>
  <si>
    <t>Beruházások</t>
  </si>
  <si>
    <t>Felhalmozási célú pénzezsköz átadás</t>
  </si>
  <si>
    <t>Fejlesztési hitel visszafizetés</t>
  </si>
  <si>
    <t xml:space="preserve">                                                          Adatok: ezer forintban</t>
  </si>
  <si>
    <t>Társadalom és szoc.pol. juttatás összesen</t>
  </si>
  <si>
    <t>1 + 2 cím összesen</t>
  </si>
  <si>
    <t xml:space="preserve">Ebből: - fejlesztési célú hitel </t>
  </si>
  <si>
    <t>Ebből: - céltartalék</t>
  </si>
  <si>
    <t>Támogatás értékű bevétel</t>
  </si>
  <si>
    <t>Működési célú támogatás értékű bev. OEP-től</t>
  </si>
  <si>
    <t>Működési célú támogatás értékű bevétel</t>
  </si>
  <si>
    <t>Közigazgatási Osztály</t>
  </si>
  <si>
    <t xml:space="preserve">   - központosított előirányzat</t>
  </si>
  <si>
    <t xml:space="preserve">   - feljesztési hitel pénzmaradványa</t>
  </si>
  <si>
    <t>Törzstőke</t>
  </si>
  <si>
    <t>Műk.célú</t>
  </si>
  <si>
    <t>tám.ért.</t>
  </si>
  <si>
    <t>bev.</t>
  </si>
  <si>
    <t>Likvidi-</t>
  </si>
  <si>
    <t xml:space="preserve">tási </t>
  </si>
  <si>
    <t>15.</t>
  </si>
  <si>
    <t>Támogatás</t>
  </si>
  <si>
    <t>értékű</t>
  </si>
  <si>
    <t>kiadás</t>
  </si>
  <si>
    <t>tási</t>
  </si>
  <si>
    <t>tési</t>
  </si>
  <si>
    <t xml:space="preserve">          - rövid lejáratú hitel</t>
  </si>
  <si>
    <t xml:space="preserve">Működési célú támogatás értékű bev. </t>
  </si>
  <si>
    <t>által folyó-</t>
  </si>
  <si>
    <t>sított ell.</t>
  </si>
  <si>
    <t>Összesen:</t>
  </si>
  <si>
    <t>Működési célú hitel</t>
  </si>
  <si>
    <t>Önkormányzat által folyósított ellátások</t>
  </si>
  <si>
    <t>Működési célú hitel visszafizetése</t>
  </si>
  <si>
    <t>Európai Uniós támogatás átvett pénzeszköze</t>
  </si>
  <si>
    <t xml:space="preserve">             - egyéb műk.célú támogatások, kiadások</t>
  </si>
  <si>
    <t>Intézmények</t>
  </si>
  <si>
    <t xml:space="preserve">   Adatok: ezer forintban</t>
  </si>
  <si>
    <t xml:space="preserve">   - támogatási kölcsönök visszatérülése</t>
  </si>
  <si>
    <t>Tám.</t>
  </si>
  <si>
    <t>Lízingelt lakások adómegtérítése</t>
  </si>
  <si>
    <t>9. Támogatási kölcsönök visszatérülése</t>
  </si>
  <si>
    <t>Átmeneti segély</t>
  </si>
  <si>
    <t>Köztemetés</t>
  </si>
  <si>
    <t>Város, községgazdálkodási szolgáltatás</t>
  </si>
  <si>
    <t>Időskorúak nappali ellátása</t>
  </si>
  <si>
    <t>Közművelődési tevékenységek és támogatásuk</t>
  </si>
  <si>
    <t>Közművelődési Nonprofit Kft. támogatása</t>
  </si>
  <si>
    <t>Dorogi Többcélú Kistérségi Társulás támogatása</t>
  </si>
  <si>
    <t xml:space="preserve">4. Felhalmozási és tőke jellegű bevételek </t>
  </si>
  <si>
    <t xml:space="preserve">6. Állami támogatás </t>
  </si>
  <si>
    <t xml:space="preserve">7. Átvett pénzeszközök </t>
  </si>
  <si>
    <t>Felhalm.átvett pénzeszk.</t>
  </si>
  <si>
    <t>EU-s forr.</t>
  </si>
  <si>
    <t>Adópótlék,adóbírság</t>
  </si>
  <si>
    <t xml:space="preserve">  - Idősek Otthona "A"</t>
  </si>
  <si>
    <t xml:space="preserve">  - Idősek Otthona "B"</t>
  </si>
  <si>
    <t>Közhasznú</t>
  </si>
  <si>
    <t>foglalkoztatottak</t>
  </si>
  <si>
    <t>Civil szervezetek támogatása</t>
  </si>
  <si>
    <t>Bérlakás felújítás</t>
  </si>
  <si>
    <t>Segédképletek</t>
  </si>
  <si>
    <t>Helyi önkormányzat</t>
  </si>
  <si>
    <t>Helyi Önkormányzat</t>
  </si>
  <si>
    <t>2. cím költségvetési főösszeg</t>
  </si>
  <si>
    <r>
      <t xml:space="preserve">1-1. </t>
    </r>
    <r>
      <rPr>
        <b/>
        <u val="single"/>
        <sz val="10"/>
        <rFont val="Arial CE"/>
        <family val="2"/>
      </rPr>
      <t>Szennyvíz gyűjtése kezelése</t>
    </r>
  </si>
  <si>
    <r>
      <t xml:space="preserve">1-3. </t>
    </r>
    <r>
      <rPr>
        <b/>
        <u val="single"/>
        <sz val="10"/>
        <rFont val="Arial CE"/>
        <family val="2"/>
      </rPr>
      <t>Út, autópálya építése</t>
    </r>
  </si>
  <si>
    <t>7. Kincstári Szervezet</t>
  </si>
  <si>
    <t>1. Önkormányzat</t>
  </si>
  <si>
    <t>Önkormányzat összesen</t>
  </si>
  <si>
    <t>Önkormányzati Hivatal finanszírozás</t>
  </si>
  <si>
    <t>Adósságkezelési szolgáltatás</t>
  </si>
  <si>
    <t>Lakóingatlan bérbeadás, üzemeltetése</t>
  </si>
  <si>
    <t>Nem lakóingatlan bérbeadás, üzemeltetése</t>
  </si>
  <si>
    <t xml:space="preserve">     Intézményfinanszírozás</t>
  </si>
  <si>
    <t>bev. Össz</t>
  </si>
  <si>
    <t>kiad.össz.</t>
  </si>
  <si>
    <t>1-10.</t>
  </si>
  <si>
    <t>1-21.</t>
  </si>
  <si>
    <t>1-33.</t>
  </si>
  <si>
    <t>1-34.</t>
  </si>
  <si>
    <t>1-36.</t>
  </si>
  <si>
    <t>1-6.</t>
  </si>
  <si>
    <t>1-7.</t>
  </si>
  <si>
    <t>1-53.</t>
  </si>
  <si>
    <t>Közfoglalkoz- tatottak</t>
  </si>
  <si>
    <t>5. Dr. Mosonyi Albert Gondozási Központ</t>
  </si>
  <si>
    <t>6. Dr. Magyar Károly Városi Bölcsőde</t>
  </si>
  <si>
    <t>1-7. cím összesen</t>
  </si>
  <si>
    <t xml:space="preserve">    -Védőnői Szolgálat</t>
  </si>
  <si>
    <t>Működési célú hiteltörlesztés</t>
  </si>
  <si>
    <t>Futamidő végéig összesen:</t>
  </si>
  <si>
    <t>VIII.</t>
  </si>
  <si>
    <t>* Fejlesztési célú hitelek felhasználása: Kórház felúj.,városi területek rehab.,útfelújítás,intézmény felúj.,10.sz.főközlekedési út felúj.,központi ügyelet és mentőállomás,Panel Plusz Program,Műv.Ház felúj.Kossuth L.u.felúj.,Mária barlang felújítása,szennycsatorna építése,Intézmények Háza felúj.,SZTK felúj.,Uszoda-parkoló építése</t>
  </si>
  <si>
    <t>Fejlesztési célú hitel törlesztés *</t>
  </si>
  <si>
    <r>
      <t xml:space="preserve">1-4. </t>
    </r>
    <r>
      <rPr>
        <b/>
        <u val="single"/>
        <sz val="10"/>
        <rFont val="Arial CE"/>
        <family val="0"/>
      </rPr>
      <t>Közutak, hidak, alagutak üzemeltetés</t>
    </r>
    <r>
      <rPr>
        <b/>
        <sz val="10"/>
        <rFont val="Arial CE"/>
        <family val="2"/>
      </rPr>
      <t xml:space="preserve">e </t>
    </r>
  </si>
  <si>
    <t>ellenőrzés</t>
  </si>
  <si>
    <t xml:space="preserve">        - Uszoda</t>
  </si>
  <si>
    <t xml:space="preserve">        - Sportcsarnok</t>
  </si>
  <si>
    <t xml:space="preserve">        - Sportiroda</t>
  </si>
  <si>
    <t xml:space="preserve">        - Stadion</t>
  </si>
  <si>
    <t>7. Dorog Város Egyesített Sportintézménye</t>
  </si>
  <si>
    <t>1-3</t>
  </si>
  <si>
    <t>Út, autópálya építése</t>
  </si>
  <si>
    <t>1-5</t>
  </si>
  <si>
    <t>3-6</t>
  </si>
  <si>
    <t>3-5.</t>
  </si>
  <si>
    <t>Dorog Város Egyesített Sportintézménye</t>
  </si>
  <si>
    <t xml:space="preserve">DorogiEgyetértés Sportegyesület </t>
  </si>
  <si>
    <t>Dorogi Futtball Club</t>
  </si>
  <si>
    <t>Dorogi Szénmedence Sportjáért Alapítvány</t>
  </si>
  <si>
    <t>Dorogi Kézilabda Klub</t>
  </si>
  <si>
    <t>Dorogi Nehézatlétikai Klub</t>
  </si>
  <si>
    <t>Új-Hullám Sportegyesület</t>
  </si>
  <si>
    <t>Diófa Sportegyesület</t>
  </si>
  <si>
    <t>Pályázati keretösszeg dorogi egyesületi tagok részére</t>
  </si>
  <si>
    <t>Lakásfenntartási támogatás</t>
  </si>
  <si>
    <t>2013. évi terv</t>
  </si>
  <si>
    <t xml:space="preserve"> - Uszoda</t>
  </si>
  <si>
    <t xml:space="preserve"> - Sportcsarnok</t>
  </si>
  <si>
    <t xml:space="preserve"> - Stadion</t>
  </si>
  <si>
    <t xml:space="preserve"> - Teniszpálya</t>
  </si>
  <si>
    <t xml:space="preserve">  - Kincstári Szervezet</t>
  </si>
  <si>
    <t>Emberi Erőforrás Osztály</t>
  </si>
  <si>
    <t>Munkaszerződés</t>
  </si>
  <si>
    <t>Ellenőrzés</t>
  </si>
  <si>
    <t xml:space="preserve">        Eredeti előirányzat  szolg.lakás</t>
  </si>
  <si>
    <t xml:space="preserve">        Eredeti előirányzat szoc.bérlakás </t>
  </si>
  <si>
    <t xml:space="preserve">        Eredeti előirányzat  bérlakás</t>
  </si>
  <si>
    <t xml:space="preserve">        Eredeti előirányzat bérlakás</t>
  </si>
  <si>
    <t>intézményfinansz.össz.</t>
  </si>
  <si>
    <t>Ell.</t>
  </si>
  <si>
    <t>Kincstár öszz.</t>
  </si>
  <si>
    <t>Közhatalmi bevételek</t>
  </si>
  <si>
    <t>Térségi Társulásnak igényelt normatíva átadása</t>
  </si>
  <si>
    <t>Egyéb szociális pénzbeli ellátások</t>
  </si>
  <si>
    <t>Bizottsági hatáskörben eseti támogatás</t>
  </si>
  <si>
    <t>Elhunyt személyek hátramaradottainak pénzbeli ellátása</t>
  </si>
  <si>
    <t>Gyermekvédelmi pénzbeli és természeteni ellátások</t>
  </si>
  <si>
    <t>Időskorral összefüggő pénzbeni ellátások</t>
  </si>
  <si>
    <t>Lakásfenntartással, lakhatással összefüggő ellátások</t>
  </si>
  <si>
    <t>Betegséggel kapcsolatos pénzbeli ellátások, támogatások</t>
  </si>
  <si>
    <t>Munkanélküli aktív korúak ellátása</t>
  </si>
  <si>
    <t>Homlokzatfelújítási pályázat</t>
  </si>
  <si>
    <t>2014. évi terv</t>
  </si>
  <si>
    <t>2014. évi előirányzat</t>
  </si>
  <si>
    <t xml:space="preserve">1-1. </t>
  </si>
  <si>
    <t>Szenycsatornán végzett felújítás</t>
  </si>
  <si>
    <t>Szennyvíz gyűjtése, kezelése</t>
  </si>
  <si>
    <t>Szolgálati lakás felújítása</t>
  </si>
  <si>
    <t>Szociális bérlakás felújítása</t>
  </si>
  <si>
    <t>Játszóterek felújítása</t>
  </si>
  <si>
    <t>Mária barlang lépcső felújítás</t>
  </si>
  <si>
    <t>1-13.</t>
  </si>
  <si>
    <t>Óvodai nevelés, ellátás működtetési feladatai</t>
  </si>
  <si>
    <t>Petőfi óvoda magastető felújítása</t>
  </si>
  <si>
    <t>1-15.</t>
  </si>
  <si>
    <t>Köznevelési intézmény 5-8 évf. tanulók nev.működtetési feladatok</t>
  </si>
  <si>
    <t>Eötvös iskola tornaterem tetőszigetelés felújítása</t>
  </si>
  <si>
    <t>1-38</t>
  </si>
  <si>
    <t>Sportlétesítmények működtetése és fejlesztése</t>
  </si>
  <si>
    <t>Sportpálya díszkapu felújítása</t>
  </si>
  <si>
    <t>Parkoló kialakítása</t>
  </si>
  <si>
    <t>1-6</t>
  </si>
  <si>
    <t>volt Rendőrségi épület bontása</t>
  </si>
  <si>
    <t>Hősök tere zászlórudak kiépítése</t>
  </si>
  <si>
    <t>Támfal megerősítése és partfali helyiségek megszünt.</t>
  </si>
  <si>
    <t>Diófa u. csapadékvíznyelő kialakítása</t>
  </si>
  <si>
    <t>Tartós részesedés vásárlása</t>
  </si>
  <si>
    <t>1-8</t>
  </si>
  <si>
    <t>Zöldfelület-kezelés</t>
  </si>
  <si>
    <t xml:space="preserve">Zöldfelület kialakítása </t>
  </si>
  <si>
    <t>Zöldhulladék lerakó kialakítása</t>
  </si>
  <si>
    <t>Erdőtelepítés</t>
  </si>
  <si>
    <t>1-9.</t>
  </si>
  <si>
    <t>Közvilágítás</t>
  </si>
  <si>
    <t>Bécsi udvar közvilágítás kiépítése</t>
  </si>
  <si>
    <t>Önkormányzati vagyonnal való gazdálkod.kapcslatos felad.</t>
  </si>
  <si>
    <t>Szent Borbála templom lépcsőfelújításának tám.</t>
  </si>
  <si>
    <t>Költségvetési cím</t>
  </si>
  <si>
    <t>EU for-</t>
  </si>
  <si>
    <t>rásból</t>
  </si>
  <si>
    <t xml:space="preserve">nélküli </t>
  </si>
  <si>
    <t>támogat.</t>
  </si>
  <si>
    <t xml:space="preserve">   Idősek Otthona "A" épület</t>
  </si>
  <si>
    <t xml:space="preserve">   Idősek Otthona "B" épület</t>
  </si>
  <si>
    <t xml:space="preserve">          Kincstári Szervezet</t>
  </si>
  <si>
    <t xml:space="preserve">         Védőnői Szolgálat</t>
  </si>
  <si>
    <t xml:space="preserve">         Intézmény működtetés</t>
  </si>
  <si>
    <t xml:space="preserve">           Polgármesteri Hivatal</t>
  </si>
  <si>
    <t xml:space="preserve">           Intézmények Háza</t>
  </si>
  <si>
    <t xml:space="preserve">           Petőfi Óvoda</t>
  </si>
  <si>
    <t xml:space="preserve">          Zrínyi Óvoda</t>
  </si>
  <si>
    <t xml:space="preserve">           Hétszínvirág Óvoda</t>
  </si>
  <si>
    <t xml:space="preserve">           Petőfi Iskola</t>
  </si>
  <si>
    <t xml:space="preserve">           Zrínyi Iskola</t>
  </si>
  <si>
    <t xml:space="preserve">           Eötvös Iskola</t>
  </si>
  <si>
    <t xml:space="preserve">           Pedagógiai Szakszolgálat</t>
  </si>
  <si>
    <t xml:space="preserve">           Dr. Magyar K. Városi Bölcsőde</t>
  </si>
  <si>
    <t xml:space="preserve">           Dr. Mosony A. Id. Gkp. "A" ép.</t>
  </si>
  <si>
    <t xml:space="preserve">           Dr. Mosony A. Id. Gkp. "B" ép.</t>
  </si>
  <si>
    <t xml:space="preserve">           Erkel F. Zeneiskola</t>
  </si>
  <si>
    <t xml:space="preserve">           Zsigmondy V. Gimnázium</t>
  </si>
  <si>
    <t xml:space="preserve">           Sportcsarnok</t>
  </si>
  <si>
    <t xml:space="preserve">           Uszoda</t>
  </si>
  <si>
    <t xml:space="preserve">           Stadion</t>
  </si>
  <si>
    <t xml:space="preserve">           Sportiroda, teniszpálya</t>
  </si>
  <si>
    <t xml:space="preserve">           Egyéb üzemeltetés </t>
  </si>
  <si>
    <t>Felhalm.kiadások</t>
  </si>
  <si>
    <t>Felhalm. c. pe. átadás</t>
  </si>
  <si>
    <t>által</t>
  </si>
  <si>
    <t>járulék.</t>
  </si>
  <si>
    <t>foly.ell.</t>
  </si>
  <si>
    <t>Ellátottak pénzügyi juttatásai</t>
  </si>
  <si>
    <t>hazai for</t>
  </si>
  <si>
    <t>Önk.</t>
  </si>
  <si>
    <t>műk.</t>
  </si>
  <si>
    <t>támog.</t>
  </si>
  <si>
    <t>közhatalmi</t>
  </si>
  <si>
    <t>Működé-</t>
  </si>
  <si>
    <t xml:space="preserve">si </t>
  </si>
  <si>
    <t>Műk.</t>
  </si>
  <si>
    <t>célú</t>
  </si>
  <si>
    <t>átvett pe.</t>
  </si>
  <si>
    <t>Gépjárműadó</t>
  </si>
  <si>
    <t>Tulajdonosi bevétel</t>
  </si>
  <si>
    <t xml:space="preserve">             - ellátottak pénzbeli juttatásai</t>
  </si>
  <si>
    <t>Finanszírozási bevételek</t>
  </si>
  <si>
    <t>Finanszírozási kiadás</t>
  </si>
  <si>
    <t>Önkorm.bérlakás lemondás térítése</t>
  </si>
  <si>
    <r>
      <t>1-5. Szolgálati lakás</t>
    </r>
    <r>
      <rPr>
        <b/>
        <u val="single"/>
        <sz val="10"/>
        <rFont val="Arial CE"/>
        <family val="0"/>
      </rPr>
      <t xml:space="preserve"> bérbeadása, üzemeltetés</t>
    </r>
    <r>
      <rPr>
        <b/>
        <sz val="10"/>
        <rFont val="Arial CE"/>
        <family val="0"/>
      </rPr>
      <t>e</t>
    </r>
  </si>
  <si>
    <t xml:space="preserve">        Eredeti előirányzat </t>
  </si>
  <si>
    <t>1-8. Önkormányzati vagyonnal való gazd.fel.</t>
  </si>
  <si>
    <t>1-9. Állategészségügy</t>
  </si>
  <si>
    <r>
      <t xml:space="preserve">1-10. </t>
    </r>
    <r>
      <rPr>
        <b/>
        <u val="single"/>
        <sz val="10"/>
        <rFont val="Arial CE"/>
        <family val="2"/>
      </rPr>
      <t>Zöldterület kezelés</t>
    </r>
  </si>
  <si>
    <r>
      <t xml:space="preserve">1-11. </t>
    </r>
    <r>
      <rPr>
        <b/>
        <u val="single"/>
        <sz val="10"/>
        <rFont val="Arial CE"/>
        <family val="2"/>
      </rPr>
      <t>Közvilágítás</t>
    </r>
  </si>
  <si>
    <r>
      <t xml:space="preserve">1-12. </t>
    </r>
    <r>
      <rPr>
        <b/>
        <u val="single"/>
        <sz val="10"/>
        <rFont val="Arial CE"/>
        <family val="2"/>
      </rPr>
      <t>Város, községgazdálkodási szolgáltatás</t>
    </r>
  </si>
  <si>
    <r>
      <t>1-16. Köznevelési intézmény</t>
    </r>
    <r>
      <rPr>
        <b/>
        <u val="single"/>
        <sz val="10"/>
        <rFont val="Arial CE"/>
        <family val="2"/>
      </rPr>
      <t xml:space="preserve"> </t>
    </r>
  </si>
  <si>
    <t>1-17. Köznevelési intézmény</t>
  </si>
  <si>
    <r>
      <t xml:space="preserve">1-19. </t>
    </r>
    <r>
      <rPr>
        <b/>
        <u val="single"/>
        <sz val="10"/>
        <rFont val="Arial CE"/>
        <family val="2"/>
      </rPr>
      <t>Járóbetegek gyógyító szakellátása</t>
    </r>
  </si>
  <si>
    <t>1-26. Lakásfenntartással kapcs.adósságkez.</t>
  </si>
  <si>
    <t>1-28. Gyermekek napközbeni ellátása</t>
  </si>
  <si>
    <r>
      <t xml:space="preserve">1-30. </t>
    </r>
    <r>
      <rPr>
        <b/>
        <u val="single"/>
        <sz val="10"/>
        <rFont val="Arial CE"/>
        <family val="2"/>
      </rPr>
      <t>Családsegítés</t>
    </r>
  </si>
  <si>
    <t>1-33. Téli közfoglalkoztatás</t>
  </si>
  <si>
    <r>
      <t xml:space="preserve">1-34. </t>
    </r>
    <r>
      <rPr>
        <b/>
        <u val="single"/>
        <sz val="10"/>
        <rFont val="Arial CE"/>
        <family val="2"/>
      </rPr>
      <t>Közművelődés</t>
    </r>
  </si>
  <si>
    <t>1-36. Házi segítségnyújtás</t>
  </si>
  <si>
    <r>
      <t>1-6. Szociális  lakás</t>
    </r>
    <r>
      <rPr>
        <b/>
        <u val="single"/>
        <sz val="10"/>
        <rFont val="Arial CE"/>
        <family val="0"/>
      </rPr>
      <t xml:space="preserve"> bérbeadása, üzemeltetés</t>
    </r>
    <r>
      <rPr>
        <b/>
        <sz val="10"/>
        <rFont val="Arial CE"/>
        <family val="0"/>
      </rPr>
      <t>e</t>
    </r>
  </si>
  <si>
    <r>
      <t xml:space="preserve">1-16. </t>
    </r>
    <r>
      <rPr>
        <b/>
        <u val="single"/>
        <sz val="10"/>
        <rFont val="Arial CE"/>
        <family val="2"/>
      </rPr>
      <t>Köznevelési intézmény</t>
    </r>
  </si>
  <si>
    <t xml:space="preserve">        1-4 évfolyam műk.</t>
  </si>
  <si>
    <r>
      <t xml:space="preserve">1-17. </t>
    </r>
    <r>
      <rPr>
        <b/>
        <u val="single"/>
        <sz val="10"/>
        <rFont val="Arial CE"/>
        <family val="2"/>
      </rPr>
      <t>Köznevelési intézmény</t>
    </r>
  </si>
  <si>
    <r>
      <t xml:space="preserve">        </t>
    </r>
    <r>
      <rPr>
        <b/>
        <u val="single"/>
        <sz val="10"/>
        <rFont val="Arial CE"/>
        <family val="0"/>
      </rPr>
      <t xml:space="preserve"> 5-8 évfolyam működtetése</t>
    </r>
  </si>
  <si>
    <r>
      <t xml:space="preserve">1-18. </t>
    </r>
    <r>
      <rPr>
        <b/>
        <u val="single"/>
        <sz val="10"/>
        <rFont val="Arial CE"/>
        <family val="2"/>
      </rPr>
      <t>Pedagógiai szakszolg. működtetés</t>
    </r>
  </si>
  <si>
    <t xml:space="preserve">1-23. Egyéb szociális pénzbeli ellátások </t>
  </si>
  <si>
    <r>
      <t xml:space="preserve">1-29. </t>
    </r>
    <r>
      <rPr>
        <b/>
        <u val="single"/>
        <sz val="10"/>
        <rFont val="Arial CE"/>
        <family val="0"/>
      </rPr>
      <t>Szociális étkeztetés</t>
    </r>
  </si>
  <si>
    <t>1-30. Családsegítés</t>
  </si>
  <si>
    <t>1-32. Hosszabb időtartamú közfoglalkoztatás</t>
  </si>
  <si>
    <r>
      <t xml:space="preserve">1-35. </t>
    </r>
    <r>
      <rPr>
        <b/>
        <u val="single"/>
        <sz val="10"/>
        <rFont val="Arial CE"/>
        <family val="0"/>
      </rPr>
      <t>Sportlétesítmények működtetése és fejl.</t>
    </r>
  </si>
  <si>
    <r>
      <t xml:space="preserve">1-36.  </t>
    </r>
    <r>
      <rPr>
        <b/>
        <u val="single"/>
        <sz val="10"/>
        <rFont val="Arial CE"/>
        <family val="0"/>
      </rPr>
      <t>Házi segítségnyújtás</t>
    </r>
  </si>
  <si>
    <r>
      <t xml:space="preserve">1-37. </t>
    </r>
    <r>
      <rPr>
        <b/>
        <u val="single"/>
        <sz val="10"/>
        <rFont val="Arial CE"/>
        <family val="0"/>
      </rPr>
      <t>Iskolai diáksport tevékenység és tám.</t>
    </r>
  </si>
  <si>
    <r>
      <t xml:space="preserve">1-39. </t>
    </r>
    <r>
      <rPr>
        <b/>
        <u val="single"/>
        <sz val="10"/>
        <rFont val="Arial CE"/>
        <family val="0"/>
      </rPr>
      <t>Köztemető fenntartás és működtetés</t>
    </r>
    <r>
      <rPr>
        <b/>
        <sz val="10"/>
        <rFont val="Arial CE"/>
        <family val="2"/>
      </rPr>
      <t>e</t>
    </r>
  </si>
  <si>
    <r>
      <t xml:space="preserve">2-3. </t>
    </r>
    <r>
      <rPr>
        <b/>
        <u val="single"/>
        <sz val="10"/>
        <rFont val="Arial CE"/>
        <family val="0"/>
      </rPr>
      <t>Munkanélküli aktív korúak ellátása</t>
    </r>
  </si>
  <si>
    <r>
      <t xml:space="preserve">1-42. </t>
    </r>
    <r>
      <rPr>
        <b/>
        <u val="single"/>
        <sz val="10"/>
        <rFont val="Arial CE"/>
        <family val="0"/>
      </rPr>
      <t>Céltartalék</t>
    </r>
  </si>
  <si>
    <r>
      <t xml:space="preserve">1-43. </t>
    </r>
    <r>
      <rPr>
        <b/>
        <u val="single"/>
        <sz val="10"/>
        <rFont val="Arial CE"/>
        <family val="0"/>
      </rPr>
      <t>Általános tartalék</t>
    </r>
  </si>
  <si>
    <t>Hétszínvirág óvoda kéményvisszabontás</t>
  </si>
  <si>
    <t>1-40. Gyermekjóléti szolgálat</t>
  </si>
  <si>
    <t xml:space="preserve"> 1-29</t>
  </si>
  <si>
    <t>2014 évi létszám alakulása</t>
  </si>
  <si>
    <t>2014. évi létszám alakulása</t>
  </si>
  <si>
    <t>2014. évi létszám összesítő</t>
  </si>
  <si>
    <t>Önkormányzati közhatalmi bevételek</t>
  </si>
  <si>
    <t>2014.évi előirányzat</t>
  </si>
  <si>
    <t>3. Gépjárműadó</t>
  </si>
  <si>
    <t>8. Fejlesztési c.tám.uniós forrásból</t>
  </si>
  <si>
    <t xml:space="preserve">10 Központosított előirányzat </t>
  </si>
  <si>
    <t xml:space="preserve">   - gépjárműadó</t>
  </si>
  <si>
    <t>KÖT.</t>
  </si>
  <si>
    <t>KÖT</t>
  </si>
  <si>
    <t>Feladatok</t>
  </si>
  <si>
    <t>csoportos.</t>
  </si>
  <si>
    <r>
      <t xml:space="preserve">1-14. </t>
    </r>
    <r>
      <rPr>
        <b/>
        <u val="single"/>
        <sz val="10"/>
        <rFont val="Arial CE"/>
        <family val="0"/>
      </rPr>
      <t>Adó, vám igazgatás</t>
    </r>
  </si>
  <si>
    <t>1-22. Időskorral összefüggő pénzbeni ellát.</t>
  </si>
  <si>
    <t>2019-2026</t>
  </si>
  <si>
    <r>
      <t xml:space="preserve">1-27. </t>
    </r>
    <r>
      <rPr>
        <b/>
        <u val="single"/>
        <sz val="10"/>
        <rFont val="Arial CE"/>
        <family val="0"/>
      </rPr>
      <t>Betegséggel kapcsolatos pénzbeli ell.</t>
    </r>
  </si>
  <si>
    <r>
      <t xml:space="preserve">1-29. </t>
    </r>
    <r>
      <rPr>
        <b/>
        <u val="single"/>
        <sz val="10"/>
        <rFont val="Arial CE"/>
        <family val="0"/>
      </rPr>
      <t>Szociális étkezetetés</t>
    </r>
  </si>
  <si>
    <t>1-41. Önkor. és önko. hiv. jogalk. és ált.ig.tev.</t>
  </si>
  <si>
    <t>Csoportos.</t>
  </si>
  <si>
    <r>
      <t xml:space="preserve">2-1. </t>
    </r>
    <r>
      <rPr>
        <b/>
        <u val="single"/>
        <sz val="10"/>
        <rFont val="Arial CE"/>
        <family val="2"/>
      </rPr>
      <t>Orsz.gyűl.önko.és eur.par.képv.vál.kap.t.</t>
    </r>
  </si>
  <si>
    <r>
      <t xml:space="preserve">2-2. </t>
    </r>
    <r>
      <rPr>
        <b/>
        <u val="single"/>
        <sz val="10"/>
        <rFont val="Arial CE"/>
        <family val="2"/>
      </rPr>
      <t>Önkorm.és önk.hivat. jogalkotó és ált.ig.t.</t>
    </r>
  </si>
  <si>
    <r>
      <t>2-4. L</t>
    </r>
    <r>
      <rPr>
        <b/>
        <u val="single"/>
        <sz val="10"/>
        <rFont val="Arial CE"/>
        <family val="0"/>
      </rPr>
      <t>akásfennt., lakhat. összefüggő ellátás</t>
    </r>
  </si>
  <si>
    <r>
      <t xml:space="preserve">2-5. </t>
    </r>
    <r>
      <rPr>
        <b/>
        <u val="single"/>
        <sz val="10"/>
        <rFont val="Arial CE"/>
        <family val="0"/>
      </rPr>
      <t>Gyermekvéd. pénzbeli és term. ellátások</t>
    </r>
  </si>
  <si>
    <r>
      <t xml:space="preserve">1-7. Önkormányzati </t>
    </r>
    <r>
      <rPr>
        <b/>
        <u val="single"/>
        <sz val="10"/>
        <rFont val="Arial CE"/>
        <family val="0"/>
      </rPr>
      <t xml:space="preserve"> bérlakás bérbea., üzemel.</t>
    </r>
  </si>
  <si>
    <r>
      <t xml:space="preserve">1-13. </t>
    </r>
    <r>
      <rPr>
        <b/>
        <u val="single"/>
        <sz val="10"/>
        <rFont val="Arial CE"/>
        <family val="0"/>
      </rPr>
      <t>Ö</t>
    </r>
    <r>
      <rPr>
        <b/>
        <u val="single"/>
        <sz val="10"/>
        <rFont val="Arial CE"/>
        <family val="2"/>
      </rPr>
      <t>nkorm. elszámolásai központi költségv.</t>
    </r>
  </si>
  <si>
    <r>
      <t xml:space="preserve">1-15. </t>
    </r>
    <r>
      <rPr>
        <b/>
        <u val="single"/>
        <sz val="10"/>
        <rFont val="Arial CE"/>
        <family val="2"/>
      </rPr>
      <t>Óvodai nevelés, ellátás műk. feladatai</t>
    </r>
  </si>
  <si>
    <r>
      <t xml:space="preserve">1-20. </t>
    </r>
    <r>
      <rPr>
        <b/>
        <u val="single"/>
        <sz val="10"/>
        <rFont val="Arial CE"/>
        <family val="0"/>
      </rPr>
      <t>Idősk., demens bet.tartós bentl.szoc.ell.</t>
    </r>
  </si>
  <si>
    <r>
      <t xml:space="preserve">1-21. </t>
    </r>
    <r>
      <rPr>
        <b/>
        <u val="single"/>
        <sz val="10"/>
        <rFont val="Arial CE"/>
        <family val="0"/>
      </rPr>
      <t>Időskorúak, demens betegek nappali ell.</t>
    </r>
  </si>
  <si>
    <t>1-24. Elhunyt személyek hátram. Pénzb. tám.</t>
  </si>
  <si>
    <t>1-25. Gyermekvéd. pénzb. és természetb.ell.</t>
  </si>
  <si>
    <r>
      <t xml:space="preserve">1-31. </t>
    </r>
    <r>
      <rPr>
        <b/>
        <u val="single"/>
        <sz val="10"/>
        <rFont val="Arial CE"/>
        <family val="0"/>
      </rPr>
      <t>Civil szervezetek működésének tám.</t>
    </r>
  </si>
  <si>
    <r>
      <t xml:space="preserve">1-38. </t>
    </r>
    <r>
      <rPr>
        <b/>
        <u val="single"/>
        <sz val="10"/>
        <rFont val="Arial CE"/>
        <family val="0"/>
      </rPr>
      <t>Szabadidősport -tevékenység tám.</t>
    </r>
  </si>
  <si>
    <t>1-41. Önkorm. jolgalkotó és ált.igazg.tev.</t>
  </si>
  <si>
    <r>
      <t xml:space="preserve">2-1. </t>
    </r>
    <r>
      <rPr>
        <b/>
        <u val="single"/>
        <sz val="10"/>
        <rFont val="Arial CE"/>
        <family val="2"/>
      </rPr>
      <t>Orsz.gyűl,önk.és eur. parl.kép.vál. kap.t.</t>
    </r>
  </si>
  <si>
    <r>
      <t xml:space="preserve">2-2. </t>
    </r>
    <r>
      <rPr>
        <b/>
        <u val="single"/>
        <sz val="10"/>
        <rFont val="Arial CE"/>
        <family val="2"/>
      </rPr>
      <t>Önk.és önk.hivatalok jogal.és ált.ig.tev.</t>
    </r>
  </si>
  <si>
    <r>
      <t>2-4. L</t>
    </r>
    <r>
      <rPr>
        <b/>
        <u val="single"/>
        <sz val="10"/>
        <rFont val="Arial CE"/>
        <family val="0"/>
      </rPr>
      <t>akásfennt., lakhatással összef. ellátás</t>
    </r>
  </si>
  <si>
    <r>
      <t xml:space="preserve">2-5. </t>
    </r>
    <r>
      <rPr>
        <b/>
        <u val="single"/>
        <sz val="10"/>
        <rFont val="Arial CE"/>
        <family val="0"/>
      </rPr>
      <t>Gyermekvéd.pénzb. és termb. ellátások</t>
    </r>
  </si>
  <si>
    <r>
      <t xml:space="preserve">1-2.  </t>
    </r>
    <r>
      <rPr>
        <b/>
        <u val="single"/>
        <sz val="10"/>
        <rFont val="Arial CE"/>
        <family val="0"/>
      </rPr>
      <t>Nem vesz.telep. hull.vegy. begyűj., szá</t>
    </r>
    <r>
      <rPr>
        <b/>
        <u val="single"/>
        <sz val="10"/>
        <rFont val="Arial CE"/>
        <family val="2"/>
      </rPr>
      <t>ll.</t>
    </r>
  </si>
  <si>
    <t>Felada-</t>
  </si>
  <si>
    <t>tok</t>
  </si>
  <si>
    <t>csop.</t>
  </si>
  <si>
    <t>ÖNK</t>
  </si>
  <si>
    <t>ÁLLIG.</t>
  </si>
  <si>
    <t>ÁLLIG</t>
  </si>
  <si>
    <t xml:space="preserve">ÖNK </t>
  </si>
  <si>
    <t>Kötelező összesen</t>
  </si>
  <si>
    <t>Önkéntes összesen</t>
  </si>
  <si>
    <t>Államigazgatási összesen</t>
  </si>
  <si>
    <t>kötelező</t>
  </si>
  <si>
    <t>ell</t>
  </si>
  <si>
    <t>ellen.</t>
  </si>
  <si>
    <t>köt.</t>
  </si>
  <si>
    <t>Segédképlet I. módosítás</t>
  </si>
  <si>
    <t>31-től</t>
  </si>
  <si>
    <t>1-30</t>
  </si>
  <si>
    <t xml:space="preserve">         Módosítás</t>
  </si>
  <si>
    <t>Kötelező</t>
  </si>
  <si>
    <t>I. félévi módosítás</t>
  </si>
  <si>
    <t>Önként</t>
  </si>
  <si>
    <t xml:space="preserve">           Módosítás</t>
  </si>
  <si>
    <t xml:space="preserve">          Módosítás</t>
  </si>
  <si>
    <t xml:space="preserve">      Módosítás</t>
  </si>
  <si>
    <t xml:space="preserve">      Eredeti előirányzat</t>
  </si>
  <si>
    <t xml:space="preserve">                                                             </t>
  </si>
  <si>
    <t>Módosítás összesen</t>
  </si>
  <si>
    <t>1-12</t>
  </si>
  <si>
    <t>Dorogi Többcélú Kistérségi Társulás  támogatás</t>
  </si>
  <si>
    <t>1-41.</t>
  </si>
  <si>
    <t>Önkorm.és önkorm.hivatalok jogalk.és ált.igazgatási fel.</t>
  </si>
  <si>
    <t>Pro-urbe díj támogatáskénti átadása</t>
  </si>
  <si>
    <t>1-22</t>
  </si>
  <si>
    <t>1-25</t>
  </si>
  <si>
    <t>2-4</t>
  </si>
  <si>
    <t>1-26</t>
  </si>
  <si>
    <t>2-5</t>
  </si>
  <si>
    <t>Város,községgazdálkodási szolgáltatás</t>
  </si>
  <si>
    <t>1-20</t>
  </si>
  <si>
    <t>Idősek, demens betegek tartós bentlakásos ellátsása</t>
  </si>
  <si>
    <t>Kapu automatizálása</t>
  </si>
  <si>
    <t>Könyvtár felújítás szállítói finanszírozás</t>
  </si>
  <si>
    <t xml:space="preserve">Könyvtár felújítás </t>
  </si>
  <si>
    <t>1-35.</t>
  </si>
  <si>
    <t>1-35</t>
  </si>
  <si>
    <t>Eredménykijelző telepítése</t>
  </si>
  <si>
    <t>2014. évi eredeti előirányzat</t>
  </si>
  <si>
    <t>pénzügyi mérleg</t>
  </si>
  <si>
    <t xml:space="preserve"> Dorog Város Önkormányzat</t>
  </si>
  <si>
    <t xml:space="preserve"> pénzügyi mérleg</t>
  </si>
  <si>
    <t xml:space="preserve">Dorog Város Önkormányzat </t>
  </si>
  <si>
    <t xml:space="preserve"> Önkormányzat által folyósított ellátások</t>
  </si>
  <si>
    <t>Működésre átadott pénzeszközök és</t>
  </si>
  <si>
    <t xml:space="preserve"> egyéb támogatások</t>
  </si>
  <si>
    <t>BERUHÁZÁS</t>
  </si>
  <si>
    <t>FELÚJÍTÁS</t>
  </si>
  <si>
    <t>Felhalmozásra átadott pénzeszközök és</t>
  </si>
  <si>
    <t>egyéb támogatások</t>
  </si>
  <si>
    <t xml:space="preserve">1. Saját bevétel és tulajdonosi bevétel </t>
  </si>
  <si>
    <t>1-23</t>
  </si>
  <si>
    <t>1-24</t>
  </si>
  <si>
    <t>1-27</t>
  </si>
  <si>
    <t>2-3</t>
  </si>
  <si>
    <t>III. n.évi módosított előirányzat</t>
  </si>
  <si>
    <t>III.n.évi módosított előirányzat</t>
  </si>
  <si>
    <t>III. n.évi mód.előirányzat</t>
  </si>
  <si>
    <t>III. n.évi mód. előirányzat</t>
  </si>
  <si>
    <t>III. n. évi módosított előirányzat</t>
  </si>
  <si>
    <t>III.n.évi mód. előirányzat</t>
  </si>
  <si>
    <t xml:space="preserve">   III. n. évi mód.előirányzat</t>
  </si>
  <si>
    <t>III.n.évi mód.előirányzat</t>
  </si>
  <si>
    <t>1-14. Funkcióra nem sorolható bevételek</t>
  </si>
  <si>
    <t xml:space="preserve"> III. n.évi módosított előirányzat</t>
  </si>
  <si>
    <t>2014. III. n.évi módosított előirányzat</t>
  </si>
  <si>
    <t>szakmai anyagok beszerzése</t>
  </si>
  <si>
    <t>fogl.helyettesítő támogatás</t>
  </si>
  <si>
    <t>lakhatást segítő támogatás</t>
  </si>
  <si>
    <t>útfelújítás</t>
  </si>
  <si>
    <t>járda karbantartás</t>
  </si>
  <si>
    <t>gyermekvédelmi támogatás Erzsébet utalvány</t>
  </si>
  <si>
    <t>közfoglalkoztatás</t>
  </si>
  <si>
    <t>képviselők tiszt.díj</t>
  </si>
  <si>
    <t>reprezentáció</t>
  </si>
  <si>
    <t>dologi kiadások áfa</t>
  </si>
  <si>
    <t>finanszírozás növekedés</t>
  </si>
  <si>
    <t>Módoítás összesen</t>
  </si>
  <si>
    <t xml:space="preserve">          Módosítás összesen</t>
  </si>
  <si>
    <t>Betét megszünt.</t>
  </si>
  <si>
    <t>Betét lekötés</t>
  </si>
  <si>
    <t>Betét megszüntetése</t>
  </si>
  <si>
    <t>16.</t>
  </si>
  <si>
    <t>Betétlekötés</t>
  </si>
  <si>
    <t>működési</t>
  </si>
  <si>
    <t>felhalm.</t>
  </si>
  <si>
    <t>Felhalm.ért.bev.</t>
  </si>
  <si>
    <t>Segédképlet III. név módosítás</t>
  </si>
  <si>
    <t>Kötelező 1-30</t>
  </si>
  <si>
    <t>Módosítás 1-30</t>
  </si>
  <si>
    <t>Módosítás 31</t>
  </si>
  <si>
    <t>III. n.év 1-30</t>
  </si>
  <si>
    <t>III. n.év 31.</t>
  </si>
  <si>
    <t>Kötelező 31</t>
  </si>
  <si>
    <t xml:space="preserve"> 3-1. Hétszínvirág Óvoda</t>
  </si>
  <si>
    <t xml:space="preserve"> Módosított előirányzat</t>
  </si>
  <si>
    <t xml:space="preserve"> Módosítások összesen</t>
  </si>
  <si>
    <t xml:space="preserve"> Módosított előiányzat</t>
  </si>
  <si>
    <t>3-2. Petőfi Sándor Óvoda</t>
  </si>
  <si>
    <t>3-3. Zrínyi Ilona Óvoda</t>
  </si>
  <si>
    <t>3-4.  Gáthy Z. Városi Könytár és Helytörténeti Múzem</t>
  </si>
  <si>
    <t>3-5. Idősek gondozási Központja</t>
  </si>
  <si>
    <t>3-6. Városi Bölcsőde</t>
  </si>
  <si>
    <t>3-7. Dorog Város Egyesített Sportintézm.</t>
  </si>
  <si>
    <t>3-8. Dorogi József Attlia Művelődési Ház</t>
  </si>
  <si>
    <t>Eredeti előirányat</t>
  </si>
  <si>
    <t>Módosított előirányzat</t>
  </si>
  <si>
    <t>Módosított előriányzat</t>
  </si>
  <si>
    <t>3-9. Kincstári Szervezet összesen</t>
  </si>
  <si>
    <t xml:space="preserve">          Gáthy Z. Városi Könytár és Helytörténeti Múzem</t>
  </si>
  <si>
    <t xml:space="preserve">            Dorogi J. A. Művelődési Ház</t>
  </si>
  <si>
    <t>4. Gáthy Zoltán Városi Könyvtár</t>
  </si>
  <si>
    <t>III. n.évi módosítás</t>
  </si>
  <si>
    <t>III.n.év 30</t>
  </si>
  <si>
    <t>Módosítás1-30</t>
  </si>
  <si>
    <t>Módosítás 30</t>
  </si>
  <si>
    <t>Kötelező 30</t>
  </si>
  <si>
    <t>3-4. Gáthy Z. Városi Könytár és Helytörténeti Múzem</t>
  </si>
  <si>
    <t xml:space="preserve">           Gáthy Z. Városi Könytár és Helytörténeti Múzem</t>
  </si>
  <si>
    <t xml:space="preserve"> Módosítás összesen</t>
  </si>
  <si>
    <t xml:space="preserve"> Módosított előriányzat</t>
  </si>
  <si>
    <t>3-1. Hétszínvirág Óvoda</t>
  </si>
  <si>
    <t>3-5. Dr. Mosonyi Albert Gondozási központ</t>
  </si>
  <si>
    <t>3-6. Dr. Magyar Károly Városi Bölcsőde</t>
  </si>
  <si>
    <t>3-7. Dorog Város Egyesített Sportintézménye</t>
  </si>
  <si>
    <t>3-8. Dorogi József Attila Művelődési Ház</t>
  </si>
  <si>
    <t>3-9. Kincstári Szervezet</t>
  </si>
  <si>
    <t xml:space="preserve">   - Intézmény működtetés</t>
  </si>
  <si>
    <t>3-4. Gáthy Zoltán Könyvtár</t>
  </si>
  <si>
    <t>Likviditási hitel</t>
  </si>
  <si>
    <t>Működési célú likvid hitel</t>
  </si>
  <si>
    <t xml:space="preserve">          - betét lekötés</t>
  </si>
  <si>
    <t>2-2</t>
  </si>
  <si>
    <t>Önkor.és önk. Hivatal jogalkotó és általános igazg.tev.</t>
  </si>
  <si>
    <t>Számítástechnikai eszköz beszerzés</t>
  </si>
  <si>
    <t>Út-autópálya építése</t>
  </si>
  <si>
    <t xml:space="preserve"> 1-3</t>
  </si>
  <si>
    <t>Útfelújítás</t>
  </si>
  <si>
    <t>Szent József templom felújítás támogatása</t>
  </si>
  <si>
    <t>betét lekötés</t>
  </si>
  <si>
    <t>Finanszírozási műveletek</t>
  </si>
  <si>
    <t xml:space="preserve">  Működési kiadások összesen (11-16)</t>
  </si>
  <si>
    <t>5. Fejlesztési célú támogatások</t>
  </si>
  <si>
    <t xml:space="preserve">11 Működési célú likvid hitel </t>
  </si>
  <si>
    <t>12. Betét lekötés megszüntetés</t>
  </si>
  <si>
    <t>13. Pénzmaradvány feladaás</t>
  </si>
  <si>
    <t>BEVÉTELEK ÖSSZESEN</t>
  </si>
  <si>
    <t>14. Személyi juttatás</t>
  </si>
  <si>
    <t>15. Munkaadói járulék</t>
  </si>
  <si>
    <t>16. Dologi kiadás</t>
  </si>
  <si>
    <t>17. Pénzeszköz átadás</t>
  </si>
  <si>
    <t xml:space="preserve">18. Önkormányzat által nyújtott ellátások </t>
  </si>
  <si>
    <t>19. Rövid lejáratú hitel törlesztés</t>
  </si>
  <si>
    <t>20. betét lekötés</t>
  </si>
  <si>
    <t>21. Beruházás</t>
  </si>
  <si>
    <t>22. Felújítás</t>
  </si>
  <si>
    <t>23. Felhalmozási pénzeszköz átadás</t>
  </si>
  <si>
    <t>24. Fejlesztési célú hiteltörlesztés</t>
  </si>
  <si>
    <t>25. Felhalmozási kiadások összesen (18-21)</t>
  </si>
  <si>
    <t>26. Céltartalék</t>
  </si>
  <si>
    <t>27. Általános tartalék</t>
  </si>
  <si>
    <t>28. Tartalék összesen (23-24)</t>
  </si>
  <si>
    <t>29. KIADÁSOK ÖSSZESEN</t>
  </si>
  <si>
    <t>1-20.</t>
  </si>
  <si>
    <t>Vizesblokk felújítás</t>
  </si>
  <si>
    <t>IV. n.évi módosított előirányzat</t>
  </si>
  <si>
    <t>IV.n.évi mód.előirányzat</t>
  </si>
  <si>
    <t xml:space="preserve">   IV. n. évi mód.előirányzat</t>
  </si>
  <si>
    <t>IV. n.évi mód.előirányzat</t>
  </si>
  <si>
    <t>2014. évi költségvetésének IV. negyedévi módosítása</t>
  </si>
  <si>
    <t xml:space="preserve"> IV.n.évi módosított előirányzat</t>
  </si>
  <si>
    <t>Költelező III. n.évi módosított előirányzat</t>
  </si>
  <si>
    <t>Költelező IV. n.évi módosított előirányzat</t>
  </si>
  <si>
    <t>Önkéntes III.n.évi módosított előirányzat</t>
  </si>
  <si>
    <t>Önkéntes IV.n.évi módosított előirányzat</t>
  </si>
  <si>
    <t>Államigazgatási III.n.évi módosított előirányzat</t>
  </si>
  <si>
    <t xml:space="preserve">         Államigazgatási IV. n.évi mód.előirányzat</t>
  </si>
  <si>
    <t>2014. évi költségvetésének  IV. negyedévi módosítása</t>
  </si>
  <si>
    <t>IV.n.évi módosított előirányzat</t>
  </si>
  <si>
    <t>2014. évi költségvetésének IV.negyedévi módosítása</t>
  </si>
  <si>
    <t>IV. n.évi mód. előirányzat</t>
  </si>
  <si>
    <t>IV.n.évi mód. előirányzat</t>
  </si>
  <si>
    <t>IV. n. évi módosított előirányzat</t>
  </si>
  <si>
    <t>2014. IV. n.évi módosított előirányzat</t>
  </si>
  <si>
    <t xml:space="preserve">          kamatbevétel</t>
  </si>
  <si>
    <t xml:space="preserve">          egyéb műk.bev, </t>
  </si>
  <si>
    <t>illetmény</t>
  </si>
  <si>
    <t>béren kívüli juttatás</t>
  </si>
  <si>
    <t>közlekedési ktgtér.</t>
  </si>
  <si>
    <t>fogl.egyéb személyi juttatása</t>
  </si>
  <si>
    <t>választott tisztségviselők 2 havi tiszt.díj</t>
  </si>
  <si>
    <t>megbízási díj</t>
  </si>
  <si>
    <t>szociális hozzájár.adó</t>
  </si>
  <si>
    <t>rehab hozzájárulás</t>
  </si>
  <si>
    <t>egészségügyi hozzájárulás</t>
  </si>
  <si>
    <t>táppénz hozzájárulás</t>
  </si>
  <si>
    <t>munkáltatói Szja</t>
  </si>
  <si>
    <t>üzemeltetési anyagok beszerzése</t>
  </si>
  <si>
    <t xml:space="preserve">informatikai szolgáltatások </t>
  </si>
  <si>
    <t>kommunikáció szolgáltatások</t>
  </si>
  <si>
    <t>közüzemi díjak</t>
  </si>
  <si>
    <t>bérlet és lízingdíjak</t>
  </si>
  <si>
    <t>karbantartás, kisjavítás</t>
  </si>
  <si>
    <t>szakmai tevékenységet segítő szolgált.</t>
  </si>
  <si>
    <t>egyéb üzemeltetési szolgáltatások</t>
  </si>
  <si>
    <t>belföldi kiküldetés</t>
  </si>
  <si>
    <t>dologi kiadások áfája</t>
  </si>
  <si>
    <t>díjak, egyéb dologi kiadások</t>
  </si>
  <si>
    <t>informatikai eszk.beszerzés</t>
  </si>
  <si>
    <t xml:space="preserve">         finanszírozás változás</t>
  </si>
  <si>
    <t xml:space="preserve">          felhalm.c.kölcsön visszatér.</t>
  </si>
  <si>
    <t>óvodáztatási támogatás</t>
  </si>
  <si>
    <t xml:space="preserve">        felhalmozási c. támogatás</t>
  </si>
  <si>
    <t>egyéb külső személyi juttatások</t>
  </si>
  <si>
    <t>fog.egyéb személyi jutt.</t>
  </si>
  <si>
    <t>beruházás csökk.</t>
  </si>
  <si>
    <t>dologki kiadások csökk.</t>
  </si>
  <si>
    <t>beuházás növ.</t>
  </si>
  <si>
    <t>felújítás csökk.</t>
  </si>
  <si>
    <t>felúkjítás csökk.</t>
  </si>
  <si>
    <t>előző évi normatíva és  kamata</t>
  </si>
  <si>
    <t>külső személyi juttatás</t>
  </si>
  <si>
    <t xml:space="preserve">dologi kiadások </t>
  </si>
  <si>
    <t>beruházás</t>
  </si>
  <si>
    <t>civil szervezetek támogatása</t>
  </si>
  <si>
    <t>dologi kiadások csökk.</t>
  </si>
  <si>
    <r>
      <t xml:space="preserve">         </t>
    </r>
    <r>
      <rPr>
        <b/>
        <u val="single"/>
        <sz val="10"/>
        <rFont val="Arial CE"/>
        <family val="0"/>
      </rPr>
      <t>1-4 évfolyam működtetési kiadások</t>
    </r>
  </si>
  <si>
    <t>dologi kiadások növ.</t>
  </si>
  <si>
    <t>beruházás növ.</t>
  </si>
  <si>
    <t>városi futónap rendezése ktg növ.</t>
  </si>
  <si>
    <t>személyi juttatás növ.</t>
  </si>
  <si>
    <t>betegséggel kapcs.segély csökk.</t>
  </si>
  <si>
    <t>karbantartás</t>
  </si>
  <si>
    <t xml:space="preserve">   felújítás, beruházás csökk.</t>
  </si>
  <si>
    <t>közfoglalkoztatotti bér és járulék</t>
  </si>
  <si>
    <t>eszközbeszerzés</t>
  </si>
  <si>
    <t>dologi kiadások csökk</t>
  </si>
  <si>
    <t>áramdíj</t>
  </si>
  <si>
    <t>zöldfelület fenntart.</t>
  </si>
  <si>
    <t>reprezentáció és járulék</t>
  </si>
  <si>
    <t>DTKT támogatás</t>
  </si>
  <si>
    <t>felhalm.c.pe. Átad.csökk.</t>
  </si>
  <si>
    <t>likviditási c. hiteltörl.</t>
  </si>
  <si>
    <t>dologi kiadások csök.</t>
  </si>
  <si>
    <t>temetési segély, köztemetés</t>
  </si>
  <si>
    <t>felújítás, karbantartás  csökk.</t>
  </si>
  <si>
    <t>lakásfenntart.tám.</t>
  </si>
  <si>
    <t>önk.által nyújtott támogatások</t>
  </si>
  <si>
    <t>DTKT normatíva átadás</t>
  </si>
  <si>
    <t>1-26. Lakásfenntartással kapcs.ellátások</t>
  </si>
  <si>
    <t xml:space="preserve">IV. n.év mód. MÓDOSÍTÁS </t>
  </si>
  <si>
    <t xml:space="preserve"> 1-31</t>
  </si>
  <si>
    <t xml:space="preserve"> lakbérbevétel</t>
  </si>
  <si>
    <t xml:space="preserve">  ingatlanlanértékesítés csökk.</t>
  </si>
  <si>
    <t xml:space="preserve">       kamatbevétel</t>
  </si>
  <si>
    <t xml:space="preserve">       egyéb működési bevétel</t>
  </si>
  <si>
    <t xml:space="preserve">       felhalmc.kölcsön visszatér.háztarta.</t>
  </si>
  <si>
    <t xml:space="preserve">       felhalmc.hitel átvállalás</t>
  </si>
  <si>
    <t xml:space="preserve">       Módosítás</t>
  </si>
  <si>
    <t xml:space="preserve">          helyi adóbevétel </t>
  </si>
  <si>
    <t xml:space="preserve"> működési bevétel</t>
  </si>
  <si>
    <t>közfoglalkoztatás támogatása</t>
  </si>
  <si>
    <t xml:space="preserve">         közfoglalkoztatás</t>
  </si>
  <si>
    <r>
      <t xml:space="preserve">1-2. </t>
    </r>
    <r>
      <rPr>
        <b/>
        <u val="single"/>
        <sz val="10"/>
        <rFont val="Arial CE"/>
        <family val="2"/>
      </rPr>
      <t>Nem vesz. Telep. hull.vegy. begyű., száll.</t>
    </r>
  </si>
  <si>
    <r>
      <t xml:space="preserve">1-4. </t>
    </r>
    <r>
      <rPr>
        <b/>
        <u val="single"/>
        <sz val="10"/>
        <rFont val="Arial CE"/>
        <family val="2"/>
      </rPr>
      <t>Közutak, hidak, alagutak üzemeltetés</t>
    </r>
    <r>
      <rPr>
        <b/>
        <sz val="10"/>
        <rFont val="Arial CE"/>
        <family val="2"/>
      </rPr>
      <t>e</t>
    </r>
  </si>
  <si>
    <r>
      <t xml:space="preserve">1-5. </t>
    </r>
    <r>
      <rPr>
        <b/>
        <u val="single"/>
        <sz val="10"/>
        <rFont val="Arial CE"/>
        <family val="2"/>
      </rPr>
      <t>Szolgálati lakás bérbeadása,üzem.</t>
    </r>
  </si>
  <si>
    <r>
      <t xml:space="preserve">1-6. Szociális lakás </t>
    </r>
    <r>
      <rPr>
        <b/>
        <u val="single"/>
        <sz val="10"/>
        <rFont val="Arial CE"/>
        <family val="2"/>
      </rPr>
      <t xml:space="preserve"> bérbeadása,üzemeltetés</t>
    </r>
    <r>
      <rPr>
        <b/>
        <sz val="10"/>
        <rFont val="Arial CE"/>
        <family val="2"/>
      </rPr>
      <t>e</t>
    </r>
  </si>
  <si>
    <r>
      <t xml:space="preserve">1-7. </t>
    </r>
    <r>
      <rPr>
        <b/>
        <u val="single"/>
        <sz val="10"/>
        <rFont val="Arial CE"/>
        <family val="2"/>
      </rPr>
      <t>Önkorm. bérlakás bérbead.,üzemel.</t>
    </r>
  </si>
  <si>
    <r>
      <t xml:space="preserve">1-8. </t>
    </r>
    <r>
      <rPr>
        <b/>
        <u val="single"/>
        <sz val="10"/>
        <rFont val="Arial CE"/>
        <family val="2"/>
      </rPr>
      <t>Önkorm.vagyonnal való gazd.kapcs.fel.</t>
    </r>
  </si>
  <si>
    <r>
      <t xml:space="preserve">1-9. </t>
    </r>
    <r>
      <rPr>
        <b/>
        <u val="single"/>
        <sz val="10"/>
        <rFont val="Arial CE"/>
        <family val="2"/>
      </rPr>
      <t>Állategészségüg</t>
    </r>
    <r>
      <rPr>
        <b/>
        <sz val="10"/>
        <rFont val="Arial CE"/>
        <family val="2"/>
      </rPr>
      <t>y</t>
    </r>
  </si>
  <si>
    <r>
      <t xml:space="preserve">1-11. </t>
    </r>
    <r>
      <rPr>
        <b/>
        <u val="single"/>
        <sz val="10"/>
        <rFont val="Arial CE"/>
        <family val="0"/>
      </rPr>
      <t>Közvilágítás</t>
    </r>
  </si>
  <si>
    <r>
      <t xml:space="preserve">1-12. </t>
    </r>
    <r>
      <rPr>
        <b/>
        <u val="single"/>
        <sz val="10"/>
        <rFont val="Arial CE"/>
        <family val="0"/>
      </rPr>
      <t>Város, községgazdálkodási szolgáltatás</t>
    </r>
  </si>
  <si>
    <r>
      <t xml:space="preserve">1-13. </t>
    </r>
    <r>
      <rPr>
        <b/>
        <u val="single"/>
        <sz val="10"/>
        <rFont val="Arial CE"/>
        <family val="0"/>
      </rPr>
      <t>Önkorm.elszámolása központi költségv.</t>
    </r>
  </si>
  <si>
    <r>
      <t xml:space="preserve">1-15. </t>
    </r>
    <r>
      <rPr>
        <b/>
        <u val="single"/>
        <sz val="10"/>
        <rFont val="Arial CE"/>
        <family val="0"/>
      </rPr>
      <t>Óvodai nevelés, ellátás működtetése</t>
    </r>
  </si>
  <si>
    <r>
      <t xml:space="preserve">         </t>
    </r>
    <r>
      <rPr>
        <b/>
        <u val="single"/>
        <sz val="10"/>
        <rFont val="Arial CE"/>
        <family val="2"/>
      </rPr>
      <t>5-8 évfolyam működtetése</t>
    </r>
  </si>
  <si>
    <r>
      <t xml:space="preserve">1-18. </t>
    </r>
    <r>
      <rPr>
        <b/>
        <u val="single"/>
        <sz val="10"/>
        <rFont val="Arial CE"/>
        <family val="2"/>
      </rPr>
      <t xml:space="preserve">Pedagógiai szakszolg.működtetése </t>
    </r>
  </si>
  <si>
    <r>
      <t xml:space="preserve">1-20. </t>
    </r>
    <r>
      <rPr>
        <b/>
        <u val="single"/>
        <sz val="10"/>
        <rFont val="Arial CE"/>
        <family val="0"/>
      </rPr>
      <t>Idősk., demens bet. tartós bentl. szoc.ell.</t>
    </r>
  </si>
  <si>
    <r>
      <t xml:space="preserve">1-21. </t>
    </r>
    <r>
      <rPr>
        <b/>
        <u val="single"/>
        <sz val="10"/>
        <rFont val="Arial CE"/>
        <family val="0"/>
      </rPr>
      <t>Időskorúak, demens bet. nappali ellát.</t>
    </r>
  </si>
  <si>
    <r>
      <t>1-23.</t>
    </r>
    <r>
      <rPr>
        <b/>
        <u val="single"/>
        <sz val="10"/>
        <rFont val="Arial CE"/>
        <family val="0"/>
      </rPr>
      <t xml:space="preserve"> Egyéb szociális pénzbeli ellátások</t>
    </r>
  </si>
  <si>
    <r>
      <t xml:space="preserve">1-24. </t>
    </r>
    <r>
      <rPr>
        <b/>
        <u val="single"/>
        <sz val="10"/>
        <rFont val="Arial CE"/>
        <family val="0"/>
      </rPr>
      <t>Elhunyt szem. hátramarad.pénbeli tám</t>
    </r>
  </si>
  <si>
    <r>
      <t xml:space="preserve">1-25. </t>
    </r>
    <r>
      <rPr>
        <b/>
        <u val="single"/>
        <sz val="10"/>
        <rFont val="Arial CE"/>
        <family val="2"/>
      </rPr>
      <t>Gyermekvéd.pénzb. és természetb.ell.</t>
    </r>
  </si>
  <si>
    <r>
      <t xml:space="preserve">1-27. </t>
    </r>
    <r>
      <rPr>
        <b/>
        <u val="single"/>
        <sz val="10"/>
        <rFont val="Arial CE"/>
        <family val="2"/>
      </rPr>
      <t>Betegséggel kapcsolatos pénzbeli ell.</t>
    </r>
  </si>
  <si>
    <r>
      <t xml:space="preserve">1-28. </t>
    </r>
    <r>
      <rPr>
        <b/>
        <u val="single"/>
        <sz val="10"/>
        <rFont val="Arial CE"/>
        <family val="2"/>
      </rPr>
      <t>Gyermekek napközbeni ellátása</t>
    </r>
  </si>
  <si>
    <r>
      <t xml:space="preserve">1-31. </t>
    </r>
    <r>
      <rPr>
        <b/>
        <u val="single"/>
        <sz val="10"/>
        <rFont val="Arial CE"/>
        <family val="0"/>
      </rPr>
      <t>Civil szervezetek működésének támog.</t>
    </r>
  </si>
  <si>
    <r>
      <t xml:space="preserve">1-32. </t>
    </r>
    <r>
      <rPr>
        <b/>
        <u val="single"/>
        <sz val="10"/>
        <rFont val="Arial CE"/>
        <family val="0"/>
      </rPr>
      <t>Hosszabb időtartamú közfoglalkoztatás</t>
    </r>
  </si>
  <si>
    <r>
      <t xml:space="preserve">1-33. </t>
    </r>
    <r>
      <rPr>
        <b/>
        <u val="single"/>
        <sz val="10"/>
        <rFont val="Arial CE"/>
        <family val="2"/>
      </rPr>
      <t>Téli közfoglalkoztatás</t>
    </r>
  </si>
  <si>
    <r>
      <t xml:space="preserve">1-35. </t>
    </r>
    <r>
      <rPr>
        <b/>
        <u val="single"/>
        <sz val="10"/>
        <rFont val="Arial CE"/>
        <family val="0"/>
      </rPr>
      <t>Sportlétesítm.működtetése és fejl.</t>
    </r>
  </si>
  <si>
    <r>
      <t xml:space="preserve">1-37. </t>
    </r>
    <r>
      <rPr>
        <b/>
        <u val="single"/>
        <sz val="10"/>
        <rFont val="Arial CE"/>
        <family val="2"/>
      </rPr>
      <t>Iskolai diáksport tevékenység és tám.</t>
    </r>
  </si>
  <si>
    <r>
      <t xml:space="preserve">1-38. </t>
    </r>
    <r>
      <rPr>
        <b/>
        <u val="single"/>
        <sz val="10"/>
        <rFont val="Arial CE"/>
        <family val="2"/>
      </rPr>
      <t>Szabadidősport-tevékenység tám.</t>
    </r>
  </si>
  <si>
    <r>
      <t xml:space="preserve">1-39. </t>
    </r>
    <r>
      <rPr>
        <b/>
        <u val="single"/>
        <sz val="10"/>
        <rFont val="Arial CE"/>
        <family val="0"/>
      </rPr>
      <t>Köztemető fenntartás és működtetés</t>
    </r>
  </si>
  <si>
    <t>tartós részesedés tőkeemelése</t>
  </si>
  <si>
    <t>1-33</t>
  </si>
  <si>
    <t>Téli közfoglalkoztatás</t>
  </si>
  <si>
    <t>1-34</t>
  </si>
  <si>
    <t>Közművelődés</t>
  </si>
  <si>
    <t>Gépkocsi beszerzés</t>
  </si>
  <si>
    <t>Térfigyelő kamerarendszer kiépítése</t>
  </si>
  <si>
    <t>Hómaró, fűnyíró, fűkasza</t>
  </si>
  <si>
    <t>Informatikai eszköz beszerzés rendőrségnek</t>
  </si>
  <si>
    <t>Informatikai eszköz beszerzése képviselőknek</t>
  </si>
  <si>
    <t xml:space="preserve">  lakbérbevétel</t>
  </si>
  <si>
    <t xml:space="preserve">  lakbérbedvétel növekedés</t>
  </si>
  <si>
    <t xml:space="preserve">   III. n.évi mód.előirányzat</t>
  </si>
  <si>
    <t xml:space="preserve">         Egyéb működési c. támogatás kp-i ktgvetétől</t>
  </si>
  <si>
    <t xml:space="preserve">         műk.c.tám. Áhtn belülről</t>
  </si>
  <si>
    <t xml:space="preserve">         központosított támogatás</t>
  </si>
  <si>
    <t xml:space="preserve">         Felhalm.c.hitel átvállalás</t>
  </si>
  <si>
    <t xml:space="preserve">         Finanszírozási előleg 2015.évre</t>
  </si>
  <si>
    <t xml:space="preserve">      finanszírozás változás</t>
  </si>
  <si>
    <t xml:space="preserve">Tám.ért.bevétel </t>
  </si>
  <si>
    <t>hazai forr</t>
  </si>
  <si>
    <t xml:space="preserve">  idősek karácsonya</t>
  </si>
  <si>
    <t xml:space="preserve"> általános tartalék</t>
  </si>
  <si>
    <t xml:space="preserve"> közműv. Kht. Támog.növ.</t>
  </si>
  <si>
    <t>1-13</t>
  </si>
  <si>
    <t>Önkorm.elszám.központi költségvetéssel</t>
  </si>
  <si>
    <t>Előző évi normatíva elszámolása</t>
  </si>
  <si>
    <t>Temetési segély</t>
  </si>
  <si>
    <t>1-41</t>
  </si>
  <si>
    <t>Önkorm. És önk. hiv. jogalk.és ált.ig.tevékenysége</t>
  </si>
  <si>
    <t>1. cím összesen</t>
  </si>
  <si>
    <t>3. Hétszínvirág Óvoda</t>
  </si>
  <si>
    <t>4. Petőfi Sándor Óvoda</t>
  </si>
  <si>
    <t>5. Zrínyi Ilona Óvoda</t>
  </si>
  <si>
    <t>6. Gáthy Zoltán Városi Könyvtár</t>
  </si>
  <si>
    <t>7. Dr. Mosonyi A. Gond. Közp.</t>
  </si>
  <si>
    <t>8. Dr. Magyar K. Városi Bölcs.</t>
  </si>
  <si>
    <t>9. Dorog Város Egyes.Sportint.</t>
  </si>
  <si>
    <t>10. József Attila Műv: Ház</t>
  </si>
  <si>
    <t>11. Kincstári Szervezet</t>
  </si>
  <si>
    <t>4. Petőfi Sándor Óvoda Óvoda</t>
  </si>
  <si>
    <t>5. Zrínyi Ilona Óvoda Óvoda</t>
  </si>
  <si>
    <t>7. Dr. Mosonyi A. Gondoz. Közp.</t>
  </si>
  <si>
    <t>8. Dr. Magyar K. Városi Bölcsőde</t>
  </si>
  <si>
    <t>9. Dorog Város Egyesített Sportin.</t>
  </si>
  <si>
    <t>10.  József Atttila Műv. Ház</t>
  </si>
  <si>
    <t>3</t>
  </si>
  <si>
    <t>3-5</t>
  </si>
  <si>
    <t>Idősek Gondozási Központja</t>
  </si>
  <si>
    <t>3-9</t>
  </si>
  <si>
    <t>3-11</t>
  </si>
  <si>
    <t xml:space="preserve">3. cím összesen </t>
  </si>
  <si>
    <t>BERUHÁZÁS ÖSSZESEN</t>
  </si>
  <si>
    <t>2  cím  összesen</t>
  </si>
  <si>
    <t xml:space="preserve"> Év végi finanszírozás korrekció</t>
  </si>
  <si>
    <t xml:space="preserve"> Saját bev. korrekció</t>
  </si>
  <si>
    <t xml:space="preserve"> Saját bev. többlet</t>
  </si>
  <si>
    <t xml:space="preserve">       -   Kincstári Szervezet</t>
  </si>
  <si>
    <t xml:space="preserve">      -   Védőnői Szolgálat</t>
  </si>
  <si>
    <t xml:space="preserve">       -  Intézmény működtetés összesen</t>
  </si>
  <si>
    <t>Saját bev. korrekció</t>
  </si>
  <si>
    <t>Elektromos kijelző</t>
  </si>
  <si>
    <t>Pénzügyi program</t>
  </si>
  <si>
    <t>Intermodális közlekedési központ</t>
  </si>
  <si>
    <t>Könyvtár bútor beszerzés</t>
  </si>
  <si>
    <t xml:space="preserve">Informatikai eszköz beszerzés </t>
  </si>
  <si>
    <t>Bécsi út 42. talajközmű és mechanikai beruh</t>
  </si>
  <si>
    <t>3. Óvodák</t>
  </si>
  <si>
    <t>8. József Attila Művelődési Ház</t>
  </si>
  <si>
    <t>2. melléklet a 7/2015. (II.27.)  önkormányzati rendelethez</t>
  </si>
  <si>
    <t>4. melléklet a 7/2015. (II.27.) önkormányzati rendelethez</t>
  </si>
  <si>
    <t xml:space="preserve"> 4/1. melléklet a 1-43. Helyi önkormányzatok bevételei 7/2015. (II.27.) önkormányzati rendelethez</t>
  </si>
  <si>
    <t>4/2. melléklet a 2-5. Polgármesteri Hivatal bevételei 7/2015. (II.27.) önkormányzati rendelethez</t>
  </si>
  <si>
    <t>4/3. melléklet a 3. Kincstári Szervezet és intézmények bevételei 7./2015. (II. 27.) önkormányzati rendelethez</t>
  </si>
  <si>
    <t>5. melléklet a 7/2015. (II.27.)önkormányzati rendelethez</t>
  </si>
  <si>
    <t>5/1. melléklet 1-43. Helyi önkormányzatok kiadásai a 7/2015. (II.27.) önkormányzati rendelethez</t>
  </si>
  <si>
    <t>5/2. melléklet 1-5. Polgármesteri Hivatal kiadásai a 7/2015. (II.27.)  önkormányzati rendelethez</t>
  </si>
  <si>
    <t>5/3. melléklet a 3. Kincstári Szervezet és intézmények kiadásai 7/2015. (II. 27.) önkormányzati rendelethez</t>
  </si>
  <si>
    <t>8. melléklet a 7/2015. (II.27.) számú önkormányzati rendelethez</t>
  </si>
  <si>
    <t>7. melléklet a 7/2015. (II.27.) önkormányzati rendelethez</t>
  </si>
  <si>
    <t>9/2. melléklet a 7/2015. (II.27.) számú önkormányzati rendelethez</t>
  </si>
  <si>
    <t>9/1. melléklet a 7/2015. (II.27.) önkormányzati rendelethez</t>
  </si>
  <si>
    <t>9/3. melléklet az 7/2015. (II.27.) önkormmányzati rendelethez</t>
  </si>
  <si>
    <t>10. melléklet a 7/2015. (II.27.) önkormányzati rendelethez</t>
  </si>
  <si>
    <t>11. melléklet az 7/2015. (II.27.) számú önkormányzati  rendelethez</t>
  </si>
  <si>
    <t>11/1. melléklet az 7/2015. (II.27.) önkormányzati rendelethez</t>
  </si>
  <si>
    <t>11/2  melléklet az 7/2015. (II.27.) számú önkormányzati rendelethez</t>
  </si>
  <si>
    <t xml:space="preserve">12. melléklet a 7/2015. (II.27.) önkormányzati rendelethez </t>
  </si>
  <si>
    <t xml:space="preserve">13. melléklet az 7/2015. (II.27.) önkormányzati rendelethez </t>
  </si>
  <si>
    <t>14. melléklet az 7/2015. (II.27.) önkormányzati  rendelethez</t>
  </si>
  <si>
    <t>3. melléklet a 7/2015. (II.27.) önkormányzati rendelethez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</si>
</sst>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68">
    <font>
      <sz val="10"/>
      <name val="MS Sans Serif"/>
      <family val="0"/>
    </font>
    <font>
      <sz val="11"/>
      <color indexed="8"/>
      <name val="Calibri"/>
      <family val="2"/>
    </font>
    <font>
      <b/>
      <sz val="10"/>
      <name val="MS Sans Serif"/>
      <family val="2"/>
    </font>
    <font>
      <sz val="10"/>
      <name val="Times New Roman CE"/>
      <family val="1"/>
    </font>
    <font>
      <sz val="12"/>
      <name val="Times New Roman CE"/>
      <family val="1"/>
    </font>
    <font>
      <sz val="12"/>
      <name val="MS Sans Serif"/>
      <family val="2"/>
    </font>
    <font>
      <b/>
      <sz val="12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b/>
      <u val="single"/>
      <sz val="10"/>
      <name val="Arial CE"/>
      <family val="2"/>
    </font>
    <font>
      <sz val="12"/>
      <name val="Arial CE"/>
      <family val="2"/>
    </font>
    <font>
      <b/>
      <u val="single"/>
      <sz val="12"/>
      <name val="Arial CE"/>
      <family val="2"/>
    </font>
    <font>
      <b/>
      <sz val="16"/>
      <name val="Arial CE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 CE"/>
      <family val="2"/>
    </font>
    <font>
      <b/>
      <u val="single"/>
      <sz val="10"/>
      <name val="Arial"/>
      <family val="2"/>
    </font>
    <font>
      <b/>
      <sz val="10"/>
      <color indexed="10"/>
      <name val="Arial CE"/>
      <family val="2"/>
    </font>
    <font>
      <i/>
      <sz val="10"/>
      <name val="Arial CE"/>
      <family val="0"/>
    </font>
    <font>
      <b/>
      <sz val="10"/>
      <name val="Times New Roman CE"/>
      <family val="1"/>
    </font>
    <font>
      <b/>
      <u val="single"/>
      <sz val="10"/>
      <name val="MS Sans Serif"/>
      <family val="2"/>
    </font>
    <font>
      <u val="single"/>
      <sz val="10"/>
      <name val="Arial CE"/>
      <family val="2"/>
    </font>
    <font>
      <u val="single"/>
      <sz val="10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10"/>
      <color indexed="8"/>
      <name val="Arial CE"/>
      <family val="2"/>
    </font>
    <font>
      <b/>
      <u val="single"/>
      <sz val="10"/>
      <color indexed="8"/>
      <name val="MS Sans Serif"/>
      <family val="2"/>
    </font>
    <font>
      <b/>
      <sz val="10"/>
      <color indexed="10"/>
      <name val="Arial"/>
      <family val="2"/>
    </font>
    <font>
      <b/>
      <sz val="10"/>
      <color indexed="8"/>
      <name val="Arial CE"/>
      <family val="0"/>
    </font>
    <font>
      <sz val="10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FF0000"/>
      <name val="Arial CE"/>
      <family val="2"/>
    </font>
    <font>
      <sz val="10"/>
      <color theme="1"/>
      <name val="Arial CE"/>
      <family val="2"/>
    </font>
    <font>
      <b/>
      <u val="single"/>
      <sz val="10"/>
      <color theme="1"/>
      <name val="MS Sans Serif"/>
      <family val="2"/>
    </font>
    <font>
      <b/>
      <sz val="10"/>
      <color rgb="FFFF0000"/>
      <name val="Arial CE"/>
      <family val="0"/>
    </font>
    <font>
      <b/>
      <sz val="10"/>
      <color rgb="FFFF0000"/>
      <name val="Arial"/>
      <family val="2"/>
    </font>
    <font>
      <b/>
      <sz val="10"/>
      <color theme="1"/>
      <name val="Arial CE"/>
      <family val="0"/>
    </font>
    <font>
      <sz val="10"/>
      <color theme="1"/>
      <name val="MS Sans Serif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medium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/>
      <bottom style="medium"/>
    </border>
    <border>
      <left>
        <color indexed="63"/>
      </left>
      <right style="medium"/>
      <top/>
      <bottom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/>
      <bottom style="medium"/>
    </border>
    <border>
      <left style="medium"/>
      <right style="medium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0" fillId="22" borderId="7" applyNumberFormat="0" applyFont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4" fillId="29" borderId="0" applyNumberFormat="0" applyBorder="0" applyAlignment="0" applyProtection="0"/>
    <xf numFmtId="0" fontId="55" fillId="30" borderId="8" applyNumberFormat="0" applyAlignment="0" applyProtection="0"/>
    <xf numFmtId="0" fontId="5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30" borderId="1" applyNumberFormat="0" applyAlignment="0" applyProtection="0"/>
    <xf numFmtId="9" fontId="0" fillId="0" borderId="0" applyFont="0" applyFill="0" applyBorder="0" applyAlignment="0" applyProtection="0"/>
  </cellStyleXfs>
  <cellXfs count="80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2" xfId="0" applyFont="1" applyBorder="1" applyAlignment="1">
      <alignment/>
    </xf>
    <xf numFmtId="0" fontId="7" fillId="0" borderId="12" xfId="0" applyFont="1" applyBorder="1" applyAlignment="1">
      <alignment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7" fillId="0" borderId="16" xfId="0" applyFont="1" applyBorder="1" applyAlignment="1">
      <alignment/>
    </xf>
    <xf numFmtId="0" fontId="7" fillId="0" borderId="20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8" fillId="0" borderId="22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8" fillId="0" borderId="24" xfId="0" applyFont="1" applyBorder="1" applyAlignment="1">
      <alignment/>
    </xf>
    <xf numFmtId="0" fontId="10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9" fillId="0" borderId="16" xfId="0" applyFont="1" applyBorder="1" applyAlignment="1">
      <alignment/>
    </xf>
    <xf numFmtId="0" fontId="9" fillId="0" borderId="10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9" fillId="0" borderId="0" xfId="0" applyFont="1" applyAlignment="1">
      <alignment/>
    </xf>
    <xf numFmtId="0" fontId="7" fillId="0" borderId="13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5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12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13" xfId="0" applyFont="1" applyBorder="1" applyAlignment="1">
      <alignment/>
    </xf>
    <xf numFmtId="0" fontId="9" fillId="0" borderId="0" xfId="0" applyFont="1" applyBorder="1" applyAlignment="1">
      <alignment/>
    </xf>
    <xf numFmtId="0" fontId="8" fillId="0" borderId="15" xfId="0" applyFont="1" applyBorder="1" applyAlignment="1">
      <alignment/>
    </xf>
    <xf numFmtId="0" fontId="11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8" fillId="0" borderId="22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9" fillId="0" borderId="22" xfId="0" applyFont="1" applyBorder="1" applyAlignment="1">
      <alignment/>
    </xf>
    <xf numFmtId="0" fontId="8" fillId="0" borderId="21" xfId="0" applyFont="1" applyBorder="1" applyAlignment="1">
      <alignment horizontal="center"/>
    </xf>
    <xf numFmtId="0" fontId="7" fillId="0" borderId="15" xfId="0" applyFont="1" applyBorder="1" applyAlignment="1">
      <alignment vertical="center"/>
    </xf>
    <xf numFmtId="0" fontId="8" fillId="0" borderId="17" xfId="0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/>
    </xf>
    <xf numFmtId="0" fontId="8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0" fontId="8" fillId="0" borderId="17" xfId="0" applyFont="1" applyBorder="1" applyAlignment="1">
      <alignment/>
    </xf>
    <xf numFmtId="0" fontId="7" fillId="0" borderId="16" xfId="0" applyFont="1" applyBorder="1" applyAlignment="1">
      <alignment vertical="center"/>
    </xf>
    <xf numFmtId="0" fontId="7" fillId="0" borderId="23" xfId="0" applyFont="1" applyBorder="1" applyAlignment="1">
      <alignment horizontal="center"/>
    </xf>
    <xf numFmtId="0" fontId="8" fillId="0" borderId="17" xfId="0" applyFont="1" applyBorder="1" applyAlignment="1">
      <alignment/>
    </xf>
    <xf numFmtId="49" fontId="8" fillId="0" borderId="22" xfId="0" applyNumberFormat="1" applyFont="1" applyBorder="1" applyAlignment="1">
      <alignment horizontal="center"/>
    </xf>
    <xf numFmtId="0" fontId="8" fillId="0" borderId="23" xfId="0" applyFont="1" applyBorder="1" applyAlignment="1">
      <alignment/>
    </xf>
    <xf numFmtId="49" fontId="8" fillId="0" borderId="23" xfId="0" applyNumberFormat="1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/>
    </xf>
    <xf numFmtId="0" fontId="7" fillId="0" borderId="27" xfId="0" applyFont="1" applyBorder="1" applyAlignment="1">
      <alignment/>
    </xf>
    <xf numFmtId="0" fontId="7" fillId="0" borderId="28" xfId="0" applyFont="1" applyBorder="1" applyAlignment="1">
      <alignment/>
    </xf>
    <xf numFmtId="0" fontId="8" fillId="0" borderId="29" xfId="0" applyFont="1" applyBorder="1" applyAlignment="1">
      <alignment/>
    </xf>
    <xf numFmtId="0" fontId="8" fillId="0" borderId="25" xfId="0" applyFont="1" applyBorder="1" applyAlignment="1">
      <alignment/>
    </xf>
    <xf numFmtId="0" fontId="8" fillId="0" borderId="30" xfId="0" applyFont="1" applyBorder="1" applyAlignment="1">
      <alignment/>
    </xf>
    <xf numFmtId="0" fontId="7" fillId="0" borderId="12" xfId="0" applyFont="1" applyBorder="1" applyAlignment="1">
      <alignment horizontal="right"/>
    </xf>
    <xf numFmtId="49" fontId="8" fillId="0" borderId="24" xfId="0" applyNumberFormat="1" applyFont="1" applyBorder="1" applyAlignment="1">
      <alignment horizontal="center"/>
    </xf>
    <xf numFmtId="49" fontId="8" fillId="0" borderId="17" xfId="0" applyNumberFormat="1" applyFont="1" applyBorder="1" applyAlignment="1">
      <alignment horizontal="center"/>
    </xf>
    <xf numFmtId="0" fontId="7" fillId="0" borderId="12" xfId="0" applyFont="1" applyBorder="1" applyAlignment="1">
      <alignment vertical="center"/>
    </xf>
    <xf numFmtId="49" fontId="7" fillId="0" borderId="15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0" fontId="9" fillId="0" borderId="23" xfId="0" applyFont="1" applyBorder="1" applyAlignment="1">
      <alignment/>
    </xf>
    <xf numFmtId="0" fontId="7" fillId="0" borderId="17" xfId="0" applyFont="1" applyBorder="1" applyAlignment="1">
      <alignment/>
    </xf>
    <xf numFmtId="0" fontId="8" fillId="0" borderId="13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/>
    </xf>
    <xf numFmtId="49" fontId="8" fillId="0" borderId="15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0" fontId="9" fillId="0" borderId="10" xfId="0" applyFont="1" applyBorder="1" applyAlignment="1">
      <alignment/>
    </xf>
    <xf numFmtId="3" fontId="7" fillId="0" borderId="15" xfId="0" applyNumberFormat="1" applyFont="1" applyBorder="1" applyAlignment="1">
      <alignment/>
    </xf>
    <xf numFmtId="3" fontId="8" fillId="0" borderId="13" xfId="0" applyNumberFormat="1" applyFont="1" applyBorder="1" applyAlignment="1">
      <alignment/>
    </xf>
    <xf numFmtId="3" fontId="8" fillId="0" borderId="14" xfId="0" applyNumberFormat="1" applyFont="1" applyBorder="1" applyAlignment="1">
      <alignment/>
    </xf>
    <xf numFmtId="3" fontId="8" fillId="0" borderId="13" xfId="0" applyNumberFormat="1" applyFont="1" applyBorder="1" applyAlignment="1">
      <alignment/>
    </xf>
    <xf numFmtId="0" fontId="9" fillId="0" borderId="10" xfId="0" applyFont="1" applyBorder="1" applyAlignment="1">
      <alignment vertical="center"/>
    </xf>
    <xf numFmtId="0" fontId="9" fillId="0" borderId="23" xfId="0" applyFont="1" applyBorder="1" applyAlignment="1">
      <alignment/>
    </xf>
    <xf numFmtId="0" fontId="8" fillId="0" borderId="18" xfId="0" applyFont="1" applyBorder="1" applyAlignment="1">
      <alignment/>
    </xf>
    <xf numFmtId="0" fontId="7" fillId="0" borderId="23" xfId="0" applyFont="1" applyBorder="1" applyAlignment="1">
      <alignment/>
    </xf>
    <xf numFmtId="0" fontId="15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49" fontId="8" fillId="0" borderId="23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vertical="center"/>
    </xf>
    <xf numFmtId="3" fontId="7" fillId="0" borderId="15" xfId="0" applyNumberFormat="1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3" fontId="7" fillId="0" borderId="15" xfId="0" applyNumberFormat="1" applyFont="1" applyBorder="1" applyAlignment="1">
      <alignment horizontal="right"/>
    </xf>
    <xf numFmtId="3" fontId="9" fillId="0" borderId="10" xfId="0" applyNumberFormat="1" applyFont="1" applyBorder="1" applyAlignment="1">
      <alignment vertical="center"/>
    </xf>
    <xf numFmtId="3" fontId="7" fillId="0" borderId="12" xfId="0" applyNumberFormat="1" applyFont="1" applyBorder="1" applyAlignment="1">
      <alignment horizontal="right"/>
    </xf>
    <xf numFmtId="3" fontId="7" fillId="0" borderId="19" xfId="0" applyNumberFormat="1" applyFont="1" applyBorder="1" applyAlignment="1">
      <alignment horizontal="right"/>
    </xf>
    <xf numFmtId="3" fontId="9" fillId="0" borderId="10" xfId="0" applyNumberFormat="1" applyFont="1" applyBorder="1" applyAlignment="1">
      <alignment/>
    </xf>
    <xf numFmtId="3" fontId="9" fillId="0" borderId="11" xfId="0" applyNumberFormat="1" applyFont="1" applyBorder="1" applyAlignment="1">
      <alignment/>
    </xf>
    <xf numFmtId="3" fontId="7" fillId="0" borderId="19" xfId="0" applyNumberFormat="1" applyFont="1" applyBorder="1" applyAlignment="1">
      <alignment/>
    </xf>
    <xf numFmtId="3" fontId="7" fillId="0" borderId="21" xfId="0" applyNumberFormat="1" applyFont="1" applyBorder="1" applyAlignment="1">
      <alignment/>
    </xf>
    <xf numFmtId="3" fontId="7" fillId="0" borderId="19" xfId="0" applyNumberFormat="1" applyFont="1" applyBorder="1" applyAlignment="1">
      <alignment/>
    </xf>
    <xf numFmtId="3" fontId="7" fillId="0" borderId="21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3" fontId="8" fillId="0" borderId="12" xfId="0" applyNumberFormat="1" applyFont="1" applyBorder="1" applyAlignment="1">
      <alignment/>
    </xf>
    <xf numFmtId="3" fontId="9" fillId="0" borderId="15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7" fillId="0" borderId="11" xfId="0" applyNumberFormat="1" applyFont="1" applyBorder="1" applyAlignment="1">
      <alignment/>
    </xf>
    <xf numFmtId="3" fontId="7" fillId="0" borderId="22" xfId="0" applyNumberFormat="1" applyFont="1" applyBorder="1" applyAlignment="1">
      <alignment/>
    </xf>
    <xf numFmtId="3" fontId="7" fillId="0" borderId="16" xfId="0" applyNumberFormat="1" applyFont="1" applyBorder="1" applyAlignment="1">
      <alignment/>
    </xf>
    <xf numFmtId="3" fontId="7" fillId="0" borderId="24" xfId="0" applyNumberFormat="1" applyFont="1" applyBorder="1" applyAlignment="1">
      <alignment/>
    </xf>
    <xf numFmtId="3" fontId="7" fillId="0" borderId="20" xfId="0" applyNumberFormat="1" applyFont="1" applyBorder="1" applyAlignment="1">
      <alignment/>
    </xf>
    <xf numFmtId="3" fontId="7" fillId="0" borderId="0" xfId="0" applyNumberFormat="1" applyFont="1" applyAlignment="1">
      <alignment horizontal="right"/>
    </xf>
    <xf numFmtId="3" fontId="7" fillId="0" borderId="0" xfId="0" applyNumberFormat="1" applyFont="1" applyBorder="1" applyAlignment="1">
      <alignment/>
    </xf>
    <xf numFmtId="3" fontId="7" fillId="0" borderId="16" xfId="0" applyNumberFormat="1" applyFont="1" applyBorder="1" applyAlignment="1">
      <alignment horizontal="right"/>
    </xf>
    <xf numFmtId="3" fontId="7" fillId="0" borderId="11" xfId="0" applyNumberFormat="1" applyFont="1" applyBorder="1" applyAlignment="1">
      <alignment horizontal="right"/>
    </xf>
    <xf numFmtId="3" fontId="7" fillId="0" borderId="10" xfId="0" applyNumberFormat="1" applyFont="1" applyBorder="1" applyAlignment="1">
      <alignment horizontal="right"/>
    </xf>
    <xf numFmtId="3" fontId="8" fillId="0" borderId="15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8" fillId="0" borderId="23" xfId="0" applyNumberFormat="1" applyFont="1" applyBorder="1" applyAlignment="1">
      <alignment/>
    </xf>
    <xf numFmtId="3" fontId="8" fillId="0" borderId="12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3" fontId="7" fillId="0" borderId="23" xfId="0" applyNumberFormat="1" applyFont="1" applyBorder="1" applyAlignment="1">
      <alignment/>
    </xf>
    <xf numFmtId="3" fontId="8" fillId="0" borderId="17" xfId="0" applyNumberFormat="1" applyFont="1" applyBorder="1" applyAlignment="1">
      <alignment/>
    </xf>
    <xf numFmtId="3" fontId="7" fillId="0" borderId="15" xfId="54" applyNumberFormat="1" applyFont="1" applyBorder="1">
      <alignment/>
      <protection/>
    </xf>
    <xf numFmtId="3" fontId="7" fillId="0" borderId="12" xfId="54" applyNumberFormat="1" applyFont="1" applyBorder="1">
      <alignment/>
      <protection/>
    </xf>
    <xf numFmtId="3" fontId="8" fillId="0" borderId="16" xfId="0" applyNumberFormat="1" applyFont="1" applyBorder="1" applyAlignment="1">
      <alignment/>
    </xf>
    <xf numFmtId="3" fontId="8" fillId="0" borderId="22" xfId="0" applyNumberFormat="1" applyFont="1" applyBorder="1" applyAlignment="1">
      <alignment/>
    </xf>
    <xf numFmtId="3" fontId="8" fillId="0" borderId="11" xfId="0" applyNumberFormat="1" applyFont="1" applyBorder="1" applyAlignment="1">
      <alignment/>
    </xf>
    <xf numFmtId="3" fontId="7" fillId="0" borderId="20" xfId="0" applyNumberFormat="1" applyFont="1" applyBorder="1" applyAlignment="1">
      <alignment/>
    </xf>
    <xf numFmtId="3" fontId="7" fillId="0" borderId="15" xfId="0" applyNumberFormat="1" applyFont="1" applyBorder="1" applyAlignment="1">
      <alignment/>
    </xf>
    <xf numFmtId="0" fontId="9" fillId="0" borderId="22" xfId="0" applyFont="1" applyBorder="1" applyAlignment="1">
      <alignment vertical="center"/>
    </xf>
    <xf numFmtId="3" fontId="7" fillId="0" borderId="10" xfId="0" applyNumberFormat="1" applyFont="1" applyBorder="1" applyAlignment="1">
      <alignment vertical="center"/>
    </xf>
    <xf numFmtId="3" fontId="8" fillId="0" borderId="13" xfId="0" applyNumberFormat="1" applyFont="1" applyBorder="1" applyAlignment="1">
      <alignment vertical="center"/>
    </xf>
    <xf numFmtId="3" fontId="8" fillId="0" borderId="13" xfId="0" applyNumberFormat="1" applyFont="1" applyBorder="1" applyAlignment="1">
      <alignment/>
    </xf>
    <xf numFmtId="3" fontId="7" fillId="0" borderId="17" xfId="0" applyNumberFormat="1" applyFont="1" applyBorder="1" applyAlignment="1">
      <alignment/>
    </xf>
    <xf numFmtId="3" fontId="7" fillId="0" borderId="13" xfId="0" applyNumberFormat="1" applyFont="1" applyBorder="1" applyAlignment="1">
      <alignment/>
    </xf>
    <xf numFmtId="3" fontId="8" fillId="0" borderId="17" xfId="0" applyNumberFormat="1" applyFont="1" applyBorder="1" applyAlignment="1">
      <alignment/>
    </xf>
    <xf numFmtId="0" fontId="8" fillId="0" borderId="14" xfId="0" applyFont="1" applyBorder="1" applyAlignment="1">
      <alignment vertical="center"/>
    </xf>
    <xf numFmtId="49" fontId="8" fillId="0" borderId="10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3" fontId="7" fillId="0" borderId="26" xfId="0" applyNumberFormat="1" applyFont="1" applyBorder="1" applyAlignment="1">
      <alignment/>
    </xf>
    <xf numFmtId="3" fontId="7" fillId="0" borderId="27" xfId="0" applyNumberFormat="1" applyFont="1" applyBorder="1" applyAlignment="1">
      <alignment/>
    </xf>
    <xf numFmtId="3" fontId="7" fillId="0" borderId="28" xfId="0" applyNumberFormat="1" applyFont="1" applyBorder="1" applyAlignment="1">
      <alignment/>
    </xf>
    <xf numFmtId="3" fontId="7" fillId="0" borderId="29" xfId="0" applyNumberFormat="1" applyFont="1" applyBorder="1" applyAlignment="1">
      <alignment/>
    </xf>
    <xf numFmtId="3" fontId="8" fillId="0" borderId="25" xfId="0" applyNumberFormat="1" applyFont="1" applyBorder="1" applyAlignment="1">
      <alignment/>
    </xf>
    <xf numFmtId="3" fontId="8" fillId="0" borderId="30" xfId="0" applyNumberFormat="1" applyFont="1" applyBorder="1" applyAlignment="1">
      <alignment/>
    </xf>
    <xf numFmtId="0" fontId="7" fillId="0" borderId="13" xfId="0" applyFont="1" applyBorder="1" applyAlignment="1">
      <alignment/>
    </xf>
    <xf numFmtId="3" fontId="0" fillId="0" borderId="0" xfId="0" applyNumberFormat="1" applyAlignment="1">
      <alignment/>
    </xf>
    <xf numFmtId="3" fontId="9" fillId="0" borderId="10" xfId="0" applyNumberFormat="1" applyFont="1" applyBorder="1" applyAlignment="1">
      <alignment/>
    </xf>
    <xf numFmtId="3" fontId="7" fillId="0" borderId="24" xfId="0" applyNumberFormat="1" applyFont="1" applyBorder="1" applyAlignment="1">
      <alignment horizontal="right"/>
    </xf>
    <xf numFmtId="0" fontId="8" fillId="0" borderId="24" xfId="0" applyFont="1" applyBorder="1" applyAlignment="1">
      <alignment/>
    </xf>
    <xf numFmtId="0" fontId="8" fillId="0" borderId="21" xfId="0" applyFont="1" applyBorder="1" applyAlignment="1">
      <alignment/>
    </xf>
    <xf numFmtId="0" fontId="7" fillId="0" borderId="0" xfId="0" applyFont="1" applyBorder="1" applyAlignment="1">
      <alignment vertical="center"/>
    </xf>
    <xf numFmtId="49" fontId="8" fillId="0" borderId="10" xfId="0" applyNumberFormat="1" applyFont="1" applyBorder="1" applyAlignment="1">
      <alignment horizontal="center" vertical="center"/>
    </xf>
    <xf numFmtId="3" fontId="3" fillId="0" borderId="0" xfId="0" applyNumberFormat="1" applyFont="1" applyAlignment="1">
      <alignment/>
    </xf>
    <xf numFmtId="0" fontId="2" fillId="0" borderId="0" xfId="0" applyFont="1" applyAlignment="1">
      <alignment/>
    </xf>
    <xf numFmtId="3" fontId="8" fillId="0" borderId="0" xfId="0" applyNumberFormat="1" applyFont="1" applyAlignment="1">
      <alignment/>
    </xf>
    <xf numFmtId="0" fontId="0" fillId="0" borderId="0" xfId="0" applyFont="1" applyAlignment="1">
      <alignment/>
    </xf>
    <xf numFmtId="0" fontId="9" fillId="0" borderId="16" xfId="0" applyFont="1" applyBorder="1" applyAlignment="1">
      <alignment/>
    </xf>
    <xf numFmtId="0" fontId="7" fillId="0" borderId="15" xfId="0" applyFont="1" applyBorder="1" applyAlignment="1">
      <alignment vertical="center"/>
    </xf>
    <xf numFmtId="3" fontId="7" fillId="0" borderId="15" xfId="0" applyNumberFormat="1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3" fontId="9" fillId="0" borderId="15" xfId="0" applyNumberFormat="1" applyFont="1" applyBorder="1" applyAlignment="1">
      <alignment horizontal="right"/>
    </xf>
    <xf numFmtId="3" fontId="9" fillId="0" borderId="16" xfId="0" applyNumberFormat="1" applyFont="1" applyBorder="1" applyAlignment="1">
      <alignment horizontal="right"/>
    </xf>
    <xf numFmtId="0" fontId="8" fillId="0" borderId="23" xfId="0" applyFont="1" applyBorder="1" applyAlignment="1">
      <alignment horizontal="center"/>
    </xf>
    <xf numFmtId="0" fontId="14" fillId="0" borderId="12" xfId="0" applyFont="1" applyBorder="1" applyAlignment="1">
      <alignment horizontal="left"/>
    </xf>
    <xf numFmtId="0" fontId="17" fillId="0" borderId="10" xfId="0" applyFont="1" applyBorder="1" applyAlignment="1">
      <alignment horizontal="left"/>
    </xf>
    <xf numFmtId="49" fontId="8" fillId="0" borderId="12" xfId="0" applyNumberFormat="1" applyFont="1" applyBorder="1" applyAlignment="1">
      <alignment horizontal="center" vertical="center"/>
    </xf>
    <xf numFmtId="3" fontId="7" fillId="0" borderId="12" xfId="0" applyNumberFormat="1" applyFont="1" applyBorder="1" applyAlignment="1">
      <alignment vertical="center"/>
    </xf>
    <xf numFmtId="0" fontId="8" fillId="0" borderId="11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3" fontId="8" fillId="0" borderId="10" xfId="0" applyNumberFormat="1" applyFont="1" applyBorder="1" applyAlignment="1">
      <alignment vertical="center"/>
    </xf>
    <xf numFmtId="3" fontId="8" fillId="0" borderId="12" xfId="0" applyNumberFormat="1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3" fontId="8" fillId="0" borderId="16" xfId="0" applyNumberFormat="1" applyFont="1" applyBorder="1" applyAlignment="1">
      <alignment vertical="center"/>
    </xf>
    <xf numFmtId="3" fontId="7" fillId="0" borderId="12" xfId="0" applyNumberFormat="1" applyFont="1" applyBorder="1" applyAlignment="1">
      <alignment vertical="center"/>
    </xf>
    <xf numFmtId="3" fontId="7" fillId="0" borderId="20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/>
    </xf>
    <xf numFmtId="0" fontId="14" fillId="0" borderId="10" xfId="0" applyFont="1" applyBorder="1" applyAlignment="1">
      <alignment/>
    </xf>
    <xf numFmtId="0" fontId="14" fillId="0" borderId="15" xfId="0" applyFont="1" applyBorder="1" applyAlignment="1">
      <alignment/>
    </xf>
    <xf numFmtId="0" fontId="7" fillId="0" borderId="11" xfId="0" applyFont="1" applyBorder="1" applyAlignment="1">
      <alignment vertical="center"/>
    </xf>
    <xf numFmtId="3" fontId="7" fillId="0" borderId="19" xfId="0" applyNumberFormat="1" applyFont="1" applyBorder="1" applyAlignment="1">
      <alignment vertical="center"/>
    </xf>
    <xf numFmtId="0" fontId="8" fillId="0" borderId="10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0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24" xfId="0" applyFont="1" applyBorder="1" applyAlignment="1">
      <alignment horizontal="center" vertical="center"/>
    </xf>
    <xf numFmtId="3" fontId="9" fillId="0" borderId="21" xfId="0" applyNumberFormat="1" applyFont="1" applyBorder="1" applyAlignment="1">
      <alignment horizontal="right" vertical="center"/>
    </xf>
    <xf numFmtId="3" fontId="9" fillId="0" borderId="14" xfId="0" applyNumberFormat="1" applyFont="1" applyBorder="1" applyAlignment="1">
      <alignment horizontal="right" vertical="center"/>
    </xf>
    <xf numFmtId="3" fontId="7" fillId="0" borderId="12" xfId="0" applyNumberFormat="1" applyFont="1" applyFill="1" applyBorder="1" applyAlignment="1">
      <alignment/>
    </xf>
    <xf numFmtId="3" fontId="7" fillId="0" borderId="15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16" fontId="3" fillId="0" borderId="0" xfId="0" applyNumberFormat="1" applyFont="1" applyAlignment="1">
      <alignment/>
    </xf>
    <xf numFmtId="3" fontId="7" fillId="0" borderId="19" xfId="0" applyNumberFormat="1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3" fontId="9" fillId="0" borderId="19" xfId="0" applyNumberFormat="1" applyFont="1" applyBorder="1" applyAlignment="1">
      <alignment/>
    </xf>
    <xf numFmtId="0" fontId="0" fillId="0" borderId="0" xfId="0" applyFont="1" applyAlignment="1">
      <alignment/>
    </xf>
    <xf numFmtId="0" fontId="8" fillId="0" borderId="12" xfId="0" applyFont="1" applyBorder="1" applyAlignment="1">
      <alignment horizontal="right"/>
    </xf>
    <xf numFmtId="3" fontId="8" fillId="0" borderId="0" xfId="0" applyNumberFormat="1" applyFont="1" applyBorder="1" applyAlignment="1">
      <alignment/>
    </xf>
    <xf numFmtId="0" fontId="9" fillId="0" borderId="13" xfId="0" applyFont="1" applyBorder="1" applyAlignment="1">
      <alignment horizontal="left" vertical="center"/>
    </xf>
    <xf numFmtId="0" fontId="18" fillId="0" borderId="10" xfId="0" applyFont="1" applyBorder="1" applyAlignment="1">
      <alignment/>
    </xf>
    <xf numFmtId="0" fontId="18" fillId="0" borderId="10" xfId="0" applyFont="1" applyBorder="1" applyAlignment="1">
      <alignment/>
    </xf>
    <xf numFmtId="0" fontId="19" fillId="33" borderId="23" xfId="0" applyFont="1" applyFill="1" applyBorder="1" applyAlignment="1">
      <alignment/>
    </xf>
    <xf numFmtId="0" fontId="9" fillId="0" borderId="13" xfId="0" applyFont="1" applyBorder="1" applyAlignment="1">
      <alignment/>
    </xf>
    <xf numFmtId="0" fontId="9" fillId="0" borderId="12" xfId="0" applyFont="1" applyBorder="1" applyAlignment="1">
      <alignment/>
    </xf>
    <xf numFmtId="3" fontId="9" fillId="0" borderId="12" xfId="0" applyNumberFormat="1" applyFont="1" applyBorder="1" applyAlignment="1">
      <alignment/>
    </xf>
    <xf numFmtId="3" fontId="9" fillId="0" borderId="13" xfId="0" applyNumberFormat="1" applyFont="1" applyBorder="1" applyAlignment="1">
      <alignment/>
    </xf>
    <xf numFmtId="0" fontId="7" fillId="0" borderId="20" xfId="0" applyFont="1" applyBorder="1" applyAlignment="1">
      <alignment/>
    </xf>
    <xf numFmtId="3" fontId="7" fillId="0" borderId="10" xfId="0" applyNumberFormat="1" applyFont="1" applyFill="1" applyBorder="1" applyAlignment="1">
      <alignment/>
    </xf>
    <xf numFmtId="3" fontId="9" fillId="0" borderId="15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4" fillId="0" borderId="15" xfId="0" applyFont="1" applyBorder="1" applyAlignment="1">
      <alignment horizontal="left"/>
    </xf>
    <xf numFmtId="3" fontId="7" fillId="0" borderId="23" xfId="0" applyNumberFormat="1" applyFont="1" applyBorder="1" applyAlignment="1">
      <alignment vertical="center"/>
    </xf>
    <xf numFmtId="3" fontId="9" fillId="0" borderId="15" xfId="0" applyNumberFormat="1" applyFont="1" applyBorder="1" applyAlignment="1">
      <alignment vertical="center"/>
    </xf>
    <xf numFmtId="3" fontId="9" fillId="0" borderId="0" xfId="0" applyNumberFormat="1" applyFont="1" applyBorder="1" applyAlignment="1">
      <alignment horizontal="right"/>
    </xf>
    <xf numFmtId="49" fontId="7" fillId="0" borderId="15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right"/>
    </xf>
    <xf numFmtId="3" fontId="7" fillId="0" borderId="23" xfId="0" applyNumberFormat="1" applyFont="1" applyBorder="1" applyAlignment="1">
      <alignment vertical="center"/>
    </xf>
    <xf numFmtId="3" fontId="7" fillId="0" borderId="23" xfId="0" applyNumberFormat="1" applyFont="1" applyBorder="1" applyAlignment="1">
      <alignment horizontal="right"/>
    </xf>
    <xf numFmtId="3" fontId="7" fillId="0" borderId="24" xfId="0" applyNumberFormat="1" applyFont="1" applyBorder="1" applyAlignment="1">
      <alignment vertical="center"/>
    </xf>
    <xf numFmtId="49" fontId="7" fillId="0" borderId="12" xfId="0" applyNumberFormat="1" applyFont="1" applyBorder="1" applyAlignment="1">
      <alignment horizontal="center" vertical="center"/>
    </xf>
    <xf numFmtId="3" fontId="7" fillId="0" borderId="20" xfId="0" applyNumberFormat="1" applyFont="1" applyBorder="1" applyAlignment="1">
      <alignment horizontal="right"/>
    </xf>
    <xf numFmtId="3" fontId="8" fillId="0" borderId="13" xfId="0" applyNumberFormat="1" applyFont="1" applyBorder="1" applyAlignment="1">
      <alignment vertical="center"/>
    </xf>
    <xf numFmtId="0" fontId="8" fillId="0" borderId="10" xfId="54" applyFont="1" applyFill="1" applyBorder="1" applyAlignment="1">
      <alignment horizontal="center"/>
      <protection/>
    </xf>
    <xf numFmtId="0" fontId="8" fillId="0" borderId="15" xfId="54" applyFont="1" applyFill="1" applyBorder="1" applyAlignment="1">
      <alignment horizontal="center"/>
      <protection/>
    </xf>
    <xf numFmtId="0" fontId="8" fillId="0" borderId="12" xfId="54" applyFont="1" applyFill="1" applyBorder="1" applyAlignment="1">
      <alignment horizontal="center"/>
      <protection/>
    </xf>
    <xf numFmtId="0" fontId="9" fillId="0" borderId="10" xfId="55" applyFont="1" applyFill="1" applyBorder="1">
      <alignment/>
      <protection/>
    </xf>
    <xf numFmtId="3" fontId="7" fillId="0" borderId="16" xfId="54" applyNumberFormat="1" applyFont="1" applyFill="1" applyBorder="1">
      <alignment/>
      <protection/>
    </xf>
    <xf numFmtId="3" fontId="7" fillId="0" borderId="10" xfId="54" applyNumberFormat="1" applyFont="1" applyFill="1" applyBorder="1">
      <alignment/>
      <protection/>
    </xf>
    <xf numFmtId="0" fontId="7" fillId="0" borderId="15" xfId="54" applyFont="1" applyFill="1" applyBorder="1">
      <alignment/>
      <protection/>
    </xf>
    <xf numFmtId="3" fontId="7" fillId="0" borderId="15" xfId="54" applyNumberFormat="1" applyFont="1" applyFill="1" applyBorder="1">
      <alignment/>
      <protection/>
    </xf>
    <xf numFmtId="0" fontId="8" fillId="0" borderId="10" xfId="54" applyFont="1" applyFill="1" applyBorder="1">
      <alignment/>
      <protection/>
    </xf>
    <xf numFmtId="3" fontId="7" fillId="0" borderId="12" xfId="54" applyNumberFormat="1" applyFont="1" applyFill="1" applyBorder="1">
      <alignment/>
      <protection/>
    </xf>
    <xf numFmtId="3" fontId="7" fillId="0" borderId="0" xfId="54" applyNumberFormat="1" applyFont="1" applyFill="1" applyBorder="1">
      <alignment/>
      <protection/>
    </xf>
    <xf numFmtId="0" fontId="9" fillId="0" borderId="10" xfId="54" applyFont="1" applyFill="1" applyBorder="1">
      <alignment/>
      <protection/>
    </xf>
    <xf numFmtId="3" fontId="7" fillId="0" borderId="16" xfId="0" applyNumberFormat="1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8" fillId="0" borderId="22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15" xfId="0" applyNumberFormat="1" applyFont="1" applyFill="1" applyBorder="1" applyAlignment="1">
      <alignment/>
    </xf>
    <xf numFmtId="0" fontId="0" fillId="0" borderId="15" xfId="0" applyFill="1" applyBorder="1" applyAlignment="1">
      <alignment/>
    </xf>
    <xf numFmtId="3" fontId="7" fillId="0" borderId="16" xfId="55" applyNumberFormat="1" applyFont="1" applyFill="1" applyBorder="1">
      <alignment/>
      <protection/>
    </xf>
    <xf numFmtId="3" fontId="7" fillId="0" borderId="10" xfId="55" applyNumberFormat="1" applyFont="1" applyFill="1" applyBorder="1">
      <alignment/>
      <protection/>
    </xf>
    <xf numFmtId="3" fontId="7" fillId="0" borderId="12" xfId="55" applyNumberFormat="1" applyFont="1" applyFill="1" applyBorder="1">
      <alignment/>
      <protection/>
    </xf>
    <xf numFmtId="3" fontId="7" fillId="0" borderId="0" xfId="55" applyNumberFormat="1" applyFont="1" applyFill="1" applyBorder="1">
      <alignment/>
      <protection/>
    </xf>
    <xf numFmtId="3" fontId="7" fillId="0" borderId="15" xfId="55" applyNumberFormat="1" applyFont="1" applyFill="1" applyBorder="1">
      <alignment/>
      <protection/>
    </xf>
    <xf numFmtId="0" fontId="8" fillId="0" borderId="15" xfId="55" applyFont="1" applyFill="1" applyBorder="1">
      <alignment/>
      <protection/>
    </xf>
    <xf numFmtId="0" fontId="8" fillId="0" borderId="10" xfId="55" applyFont="1" applyFill="1" applyBorder="1">
      <alignment/>
      <protection/>
    </xf>
    <xf numFmtId="3" fontId="8" fillId="0" borderId="10" xfId="54" applyNumberFormat="1" applyFont="1" applyFill="1" applyBorder="1">
      <alignment/>
      <protection/>
    </xf>
    <xf numFmtId="0" fontId="6" fillId="0" borderId="0" xfId="54" applyFont="1" applyFill="1">
      <alignment/>
      <protection/>
    </xf>
    <xf numFmtId="0" fontId="7" fillId="0" borderId="0" xfId="54" applyFont="1" applyFill="1">
      <alignment/>
      <protection/>
    </xf>
    <xf numFmtId="0" fontId="0" fillId="34" borderId="0" xfId="0" applyFill="1" applyAlignment="1">
      <alignment/>
    </xf>
    <xf numFmtId="0" fontId="0" fillId="0" borderId="0" xfId="0" applyFill="1" applyAlignment="1">
      <alignment/>
    </xf>
    <xf numFmtId="0" fontId="0" fillId="0" borderId="20" xfId="0" applyFill="1" applyBorder="1" applyAlignment="1">
      <alignment/>
    </xf>
    <xf numFmtId="0" fontId="15" fillId="0" borderId="0" xfId="0" applyFont="1" applyFill="1" applyAlignment="1">
      <alignment/>
    </xf>
    <xf numFmtId="0" fontId="7" fillId="0" borderId="0" xfId="55" applyFont="1" applyFill="1">
      <alignment/>
      <protection/>
    </xf>
    <xf numFmtId="0" fontId="7" fillId="0" borderId="0" xfId="55" applyFont="1" applyFill="1" applyBorder="1">
      <alignment/>
      <protection/>
    </xf>
    <xf numFmtId="3" fontId="7" fillId="0" borderId="0" xfId="55" applyNumberFormat="1" applyFont="1" applyFill="1">
      <alignment/>
      <protection/>
    </xf>
    <xf numFmtId="0" fontId="8" fillId="0" borderId="10" xfId="55" applyFont="1" applyFill="1" applyBorder="1" applyAlignment="1">
      <alignment horizontal="center"/>
      <protection/>
    </xf>
    <xf numFmtId="3" fontId="8" fillId="0" borderId="10" xfId="55" applyNumberFormat="1" applyFont="1" applyFill="1" applyBorder="1" applyAlignment="1">
      <alignment horizontal="center"/>
      <protection/>
    </xf>
    <xf numFmtId="0" fontId="8" fillId="0" borderId="17" xfId="55" applyFont="1" applyFill="1" applyBorder="1" applyAlignment="1">
      <alignment horizontal="center"/>
      <protection/>
    </xf>
    <xf numFmtId="2" fontId="8" fillId="0" borderId="10" xfId="55" applyNumberFormat="1" applyFont="1" applyFill="1" applyBorder="1" applyAlignment="1">
      <alignment horizontal="center" wrapText="1"/>
      <protection/>
    </xf>
    <xf numFmtId="0" fontId="8" fillId="0" borderId="11" xfId="55" applyFont="1" applyFill="1" applyBorder="1" applyAlignment="1">
      <alignment horizontal="center"/>
      <protection/>
    </xf>
    <xf numFmtId="0" fontId="8" fillId="0" borderId="15" xfId="55" applyFont="1" applyFill="1" applyBorder="1" applyAlignment="1">
      <alignment horizontal="center"/>
      <protection/>
    </xf>
    <xf numFmtId="3" fontId="8" fillId="0" borderId="15" xfId="55" applyNumberFormat="1" applyFont="1" applyFill="1" applyBorder="1" applyAlignment="1">
      <alignment horizontal="center"/>
      <protection/>
    </xf>
    <xf numFmtId="0" fontId="8" fillId="0" borderId="22" xfId="55" applyFont="1" applyFill="1" applyBorder="1" applyAlignment="1">
      <alignment horizontal="center"/>
      <protection/>
    </xf>
    <xf numFmtId="2" fontId="8" fillId="0" borderId="15" xfId="55" applyNumberFormat="1" applyFont="1" applyFill="1" applyBorder="1" applyAlignment="1">
      <alignment horizontal="center" wrapText="1"/>
      <protection/>
    </xf>
    <xf numFmtId="0" fontId="8" fillId="0" borderId="19" xfId="55" applyFont="1" applyFill="1" applyBorder="1" applyAlignment="1">
      <alignment horizontal="center"/>
      <protection/>
    </xf>
    <xf numFmtId="0" fontId="8" fillId="0" borderId="23" xfId="55" applyFont="1" applyFill="1" applyBorder="1" applyAlignment="1">
      <alignment horizontal="center"/>
      <protection/>
    </xf>
    <xf numFmtId="0" fontId="8" fillId="0" borderId="12" xfId="55" applyFont="1" applyFill="1" applyBorder="1" applyAlignment="1">
      <alignment horizontal="center"/>
      <protection/>
    </xf>
    <xf numFmtId="0" fontId="8" fillId="0" borderId="24" xfId="55" applyFont="1" applyFill="1" applyBorder="1" applyAlignment="1">
      <alignment horizontal="center"/>
      <protection/>
    </xf>
    <xf numFmtId="2" fontId="8" fillId="0" borderId="12" xfId="55" applyNumberFormat="1" applyFont="1" applyFill="1" applyBorder="1" applyAlignment="1">
      <alignment horizontal="center" wrapText="1"/>
      <protection/>
    </xf>
    <xf numFmtId="0" fontId="8" fillId="0" borderId="21" xfId="55" applyFont="1" applyFill="1" applyBorder="1" applyAlignment="1">
      <alignment horizontal="center"/>
      <protection/>
    </xf>
    <xf numFmtId="0" fontId="8" fillId="0" borderId="13" xfId="55" applyFont="1" applyFill="1" applyBorder="1" applyAlignment="1">
      <alignment horizontal="center"/>
      <protection/>
    </xf>
    <xf numFmtId="3" fontId="8" fillId="0" borderId="13" xfId="55" applyNumberFormat="1" applyFont="1" applyFill="1" applyBorder="1" applyAlignment="1">
      <alignment horizontal="center"/>
      <protection/>
    </xf>
    <xf numFmtId="0" fontId="8" fillId="0" borderId="18" xfId="55" applyFont="1" applyFill="1" applyBorder="1" applyAlignment="1">
      <alignment horizontal="center"/>
      <protection/>
    </xf>
    <xf numFmtId="0" fontId="7" fillId="0" borderId="16" xfId="55" applyFont="1" applyFill="1" applyBorder="1">
      <alignment/>
      <protection/>
    </xf>
    <xf numFmtId="0" fontId="14" fillId="0" borderId="10" xfId="0" applyFont="1" applyFill="1" applyBorder="1" applyAlignment="1">
      <alignment/>
    </xf>
    <xf numFmtId="0" fontId="14" fillId="0" borderId="15" xfId="0" applyFont="1" applyFill="1" applyBorder="1" applyAlignment="1">
      <alignment/>
    </xf>
    <xf numFmtId="0" fontId="0" fillId="0" borderId="0" xfId="0" applyFill="1" applyBorder="1" applyAlignment="1">
      <alignment/>
    </xf>
    <xf numFmtId="3" fontId="8" fillId="0" borderId="15" xfId="55" applyNumberFormat="1" applyFont="1" applyFill="1" applyBorder="1">
      <alignment/>
      <protection/>
    </xf>
    <xf numFmtId="3" fontId="9" fillId="0" borderId="22" xfId="0" applyNumberFormat="1" applyFont="1" applyBorder="1" applyAlignment="1">
      <alignment vertical="center"/>
    </xf>
    <xf numFmtId="0" fontId="9" fillId="0" borderId="15" xfId="0" applyFont="1" applyBorder="1" applyAlignment="1">
      <alignment/>
    </xf>
    <xf numFmtId="0" fontId="8" fillId="0" borderId="22" xfId="0" applyFont="1" applyBorder="1" applyAlignment="1">
      <alignment/>
    </xf>
    <xf numFmtId="16" fontId="3" fillId="0" borderId="0" xfId="0" applyNumberFormat="1" applyFont="1" applyAlignment="1">
      <alignment horizontal="left"/>
    </xf>
    <xf numFmtId="0" fontId="8" fillId="0" borderId="23" xfId="0" applyFont="1" applyBorder="1" applyAlignment="1">
      <alignment horizontal="left"/>
    </xf>
    <xf numFmtId="0" fontId="8" fillId="0" borderId="22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16" fontId="20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8" fillId="0" borderId="10" xfId="55" applyFont="1" applyFill="1" applyBorder="1" applyAlignment="1">
      <alignment/>
      <protection/>
    </xf>
    <xf numFmtId="0" fontId="8" fillId="0" borderId="15" xfId="0" applyFont="1" applyFill="1" applyBorder="1" applyAlignment="1">
      <alignment/>
    </xf>
    <xf numFmtId="0" fontId="7" fillId="0" borderId="15" xfId="0" applyFont="1" applyFill="1" applyBorder="1" applyAlignment="1">
      <alignment horizontal="left"/>
    </xf>
    <xf numFmtId="0" fontId="8" fillId="0" borderId="13" xfId="54" applyFont="1" applyFill="1" applyBorder="1">
      <alignment/>
      <protection/>
    </xf>
    <xf numFmtId="3" fontId="2" fillId="0" borderId="13" xfId="0" applyNumberFormat="1" applyFont="1" applyBorder="1" applyAlignment="1">
      <alignment/>
    </xf>
    <xf numFmtId="3" fontId="9" fillId="0" borderId="15" xfId="0" applyNumberFormat="1" applyFont="1" applyBorder="1" applyAlignment="1">
      <alignment/>
    </xf>
    <xf numFmtId="0" fontId="8" fillId="0" borderId="0" xfId="54" applyFont="1" applyFill="1" applyBorder="1">
      <alignment/>
      <protection/>
    </xf>
    <xf numFmtId="0" fontId="0" fillId="0" borderId="10" xfId="0" applyBorder="1" applyAlignment="1">
      <alignment/>
    </xf>
    <xf numFmtId="0" fontId="7" fillId="0" borderId="15" xfId="0" applyFont="1" applyBorder="1" applyAlignment="1">
      <alignment horizontal="left" indent="2"/>
    </xf>
    <xf numFmtId="0" fontId="7" fillId="0" borderId="12" xfId="0" applyFont="1" applyBorder="1" applyAlignment="1">
      <alignment horizontal="left" indent="2"/>
    </xf>
    <xf numFmtId="0" fontId="0" fillId="0" borderId="20" xfId="0" applyBorder="1" applyAlignment="1">
      <alignment/>
    </xf>
    <xf numFmtId="0" fontId="0" fillId="0" borderId="0" xfId="0" applyFont="1" applyBorder="1" applyAlignment="1">
      <alignment/>
    </xf>
    <xf numFmtId="0" fontId="7" fillId="0" borderId="23" xfId="0" applyFont="1" applyBorder="1" applyAlignment="1">
      <alignment horizontal="left" indent="2"/>
    </xf>
    <xf numFmtId="0" fontId="0" fillId="0" borderId="16" xfId="0" applyBorder="1" applyAlignment="1">
      <alignment/>
    </xf>
    <xf numFmtId="49" fontId="7" fillId="0" borderId="0" xfId="0" applyNumberFormat="1" applyFont="1" applyAlignment="1">
      <alignment/>
    </xf>
    <xf numFmtId="0" fontId="7" fillId="0" borderId="15" xfId="0" applyFont="1" applyBorder="1" applyAlignment="1">
      <alignment horizontal="left" indent="3"/>
    </xf>
    <xf numFmtId="3" fontId="7" fillId="0" borderId="0" xfId="0" applyNumberFormat="1" applyFont="1" applyFill="1" applyBorder="1" applyAlignment="1">
      <alignment/>
    </xf>
    <xf numFmtId="0" fontId="8" fillId="0" borderId="22" xfId="55" applyFont="1" applyFill="1" applyBorder="1">
      <alignment/>
      <protection/>
    </xf>
    <xf numFmtId="3" fontId="7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2" xfId="0" applyFont="1" applyBorder="1" applyAlignment="1">
      <alignment horizontal="left" indent="3"/>
    </xf>
    <xf numFmtId="3" fontId="8" fillId="0" borderId="0" xfId="55" applyNumberFormat="1" applyFont="1" applyFill="1" applyBorder="1">
      <alignment/>
      <protection/>
    </xf>
    <xf numFmtId="3" fontId="21" fillId="0" borderId="10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9" fillId="0" borderId="22" xfId="0" applyNumberFormat="1" applyFont="1" applyBorder="1" applyAlignment="1">
      <alignment horizontal="right"/>
    </xf>
    <xf numFmtId="3" fontId="9" fillId="0" borderId="23" xfId="0" applyNumberFormat="1" applyFont="1" applyBorder="1" applyAlignment="1">
      <alignment horizontal="right"/>
    </xf>
    <xf numFmtId="3" fontId="7" fillId="0" borderId="23" xfId="0" applyNumberFormat="1" applyFont="1" applyBorder="1" applyAlignment="1">
      <alignment horizontal="right"/>
    </xf>
    <xf numFmtId="0" fontId="3" fillId="0" borderId="12" xfId="0" applyFont="1" applyBorder="1" applyAlignment="1">
      <alignment/>
    </xf>
    <xf numFmtId="0" fontId="8" fillId="0" borderId="15" xfId="0" applyFont="1" applyBorder="1" applyAlignment="1">
      <alignment horizontal="left" indent="3"/>
    </xf>
    <xf numFmtId="0" fontId="3" fillId="0" borderId="10" xfId="0" applyFont="1" applyBorder="1" applyAlignment="1">
      <alignment/>
    </xf>
    <xf numFmtId="0" fontId="3" fillId="0" borderId="15" xfId="0" applyFont="1" applyBorder="1" applyAlignment="1">
      <alignment/>
    </xf>
    <xf numFmtId="0" fontId="15" fillId="0" borderId="10" xfId="0" applyFont="1" applyBorder="1" applyAlignment="1">
      <alignment/>
    </xf>
    <xf numFmtId="0" fontId="20" fillId="0" borderId="10" xfId="0" applyFont="1" applyBorder="1" applyAlignment="1">
      <alignment/>
    </xf>
    <xf numFmtId="0" fontId="8" fillId="0" borderId="12" xfId="0" applyFont="1" applyBorder="1" applyAlignment="1">
      <alignment horizontal="left" indent="3"/>
    </xf>
    <xf numFmtId="0" fontId="0" fillId="0" borderId="15" xfId="0" applyBorder="1" applyAlignment="1">
      <alignment/>
    </xf>
    <xf numFmtId="0" fontId="8" fillId="0" borderId="12" xfId="0" applyFont="1" applyBorder="1" applyAlignment="1">
      <alignment horizontal="left" indent="2"/>
    </xf>
    <xf numFmtId="3" fontId="16" fillId="0" borderId="10" xfId="0" applyNumberFormat="1" applyFont="1" applyBorder="1" applyAlignment="1">
      <alignment/>
    </xf>
    <xf numFmtId="0" fontId="9" fillId="0" borderId="22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2" xfId="0" applyFont="1" applyBorder="1" applyAlignment="1">
      <alignment/>
    </xf>
    <xf numFmtId="0" fontId="7" fillId="0" borderId="24" xfId="0" applyFont="1" applyBorder="1" applyAlignment="1">
      <alignment horizontal="left" indent="2"/>
    </xf>
    <xf numFmtId="0" fontId="0" fillId="35" borderId="0" xfId="0" applyFill="1" applyAlignment="1">
      <alignment/>
    </xf>
    <xf numFmtId="3" fontId="0" fillId="0" borderId="24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2" fillId="0" borderId="10" xfId="0" applyNumberFormat="1" applyFont="1" applyBorder="1" applyAlignment="1">
      <alignment/>
    </xf>
    <xf numFmtId="3" fontId="9" fillId="0" borderId="10" xfId="0" applyNumberFormat="1" applyFont="1" applyBorder="1" applyAlignment="1">
      <alignment horizontal="right"/>
    </xf>
    <xf numFmtId="3" fontId="8" fillId="0" borderId="15" xfId="0" applyNumberFormat="1" applyFont="1" applyBorder="1" applyAlignment="1">
      <alignment horizontal="right"/>
    </xf>
    <xf numFmtId="3" fontId="9" fillId="0" borderId="10" xfId="0" applyNumberFormat="1" applyFont="1" applyBorder="1" applyAlignment="1">
      <alignment/>
    </xf>
    <xf numFmtId="3" fontId="7" fillId="0" borderId="15" xfId="0" applyNumberFormat="1" applyFont="1" applyBorder="1" applyAlignment="1">
      <alignment/>
    </xf>
    <xf numFmtId="3" fontId="9" fillId="0" borderId="10" xfId="0" applyNumberFormat="1" applyFont="1" applyBorder="1" applyAlignment="1">
      <alignment/>
    </xf>
    <xf numFmtId="3" fontId="8" fillId="0" borderId="15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3" fontId="8" fillId="0" borderId="12" xfId="0" applyNumberFormat="1" applyFont="1" applyBorder="1" applyAlignment="1">
      <alignment/>
    </xf>
    <xf numFmtId="3" fontId="7" fillId="0" borderId="15" xfId="0" applyNumberFormat="1" applyFont="1" applyBorder="1" applyAlignment="1">
      <alignment/>
    </xf>
    <xf numFmtId="3" fontId="8" fillId="0" borderId="13" xfId="0" applyNumberFormat="1" applyFont="1" applyBorder="1" applyAlignment="1">
      <alignment/>
    </xf>
    <xf numFmtId="3" fontId="9" fillId="0" borderId="19" xfId="0" applyNumberFormat="1" applyFont="1" applyBorder="1" applyAlignment="1">
      <alignment/>
    </xf>
    <xf numFmtId="3" fontId="21" fillId="0" borderId="13" xfId="0" applyNumberFormat="1" applyFont="1" applyBorder="1" applyAlignment="1">
      <alignment/>
    </xf>
    <xf numFmtId="3" fontId="7" fillId="0" borderId="23" xfId="0" applyNumberFormat="1" applyFont="1" applyFill="1" applyBorder="1" applyAlignment="1">
      <alignment horizontal="right"/>
    </xf>
    <xf numFmtId="3" fontId="7" fillId="0" borderId="23" xfId="0" applyNumberFormat="1" applyFont="1" applyFill="1" applyBorder="1" applyAlignment="1">
      <alignment vertical="center"/>
    </xf>
    <xf numFmtId="3" fontId="7" fillId="0" borderId="16" xfId="0" applyNumberFormat="1" applyFont="1" applyBorder="1" applyAlignment="1">
      <alignment vertical="center"/>
    </xf>
    <xf numFmtId="3" fontId="7" fillId="0" borderId="22" xfId="0" applyNumberFormat="1" applyFont="1" applyBorder="1" applyAlignment="1">
      <alignment horizontal="right"/>
    </xf>
    <xf numFmtId="49" fontId="8" fillId="0" borderId="22" xfId="0" applyNumberFormat="1" applyFont="1" applyBorder="1" applyAlignment="1">
      <alignment horizontal="center" vertical="center"/>
    </xf>
    <xf numFmtId="49" fontId="8" fillId="0" borderId="23" xfId="0" applyNumberFormat="1" applyFont="1" applyBorder="1" applyAlignment="1">
      <alignment horizontal="center" vertical="center"/>
    </xf>
    <xf numFmtId="3" fontId="9" fillId="0" borderId="16" xfId="0" applyNumberFormat="1" applyFont="1" applyBorder="1" applyAlignment="1">
      <alignment vertical="center"/>
    </xf>
    <xf numFmtId="3" fontId="9" fillId="0" borderId="22" xfId="0" applyNumberFormat="1" applyFont="1" applyBorder="1" applyAlignment="1">
      <alignment horizontal="right"/>
    </xf>
    <xf numFmtId="49" fontId="8" fillId="0" borderId="15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vertical="center"/>
    </xf>
    <xf numFmtId="0" fontId="15" fillId="0" borderId="13" xfId="0" applyFont="1" applyBorder="1" applyAlignment="1">
      <alignment horizontal="left"/>
    </xf>
    <xf numFmtId="3" fontId="8" fillId="0" borderId="12" xfId="0" applyNumberFormat="1" applyFont="1" applyBorder="1" applyAlignment="1">
      <alignment vertical="center"/>
    </xf>
    <xf numFmtId="3" fontId="0" fillId="0" borderId="0" xfId="0" applyNumberFormat="1" applyBorder="1" applyAlignment="1">
      <alignment/>
    </xf>
    <xf numFmtId="3" fontId="21" fillId="0" borderId="16" xfId="0" applyNumberFormat="1" applyFont="1" applyBorder="1" applyAlignment="1">
      <alignment/>
    </xf>
    <xf numFmtId="3" fontId="9" fillId="0" borderId="16" xfId="0" applyNumberFormat="1" applyFont="1" applyBorder="1" applyAlignment="1">
      <alignment vertical="center"/>
    </xf>
    <xf numFmtId="3" fontId="21" fillId="0" borderId="11" xfId="0" applyNumberFormat="1" applyFont="1" applyBorder="1" applyAlignment="1">
      <alignment/>
    </xf>
    <xf numFmtId="3" fontId="0" fillId="0" borderId="19" xfId="0" applyNumberFormat="1" applyBorder="1" applyAlignment="1">
      <alignment/>
    </xf>
    <xf numFmtId="3" fontId="7" fillId="0" borderId="15" xfId="0" applyNumberFormat="1" applyFont="1" applyBorder="1" applyAlignment="1">
      <alignment horizontal="right"/>
    </xf>
    <xf numFmtId="3" fontId="7" fillId="0" borderId="12" xfId="0" applyNumberFormat="1" applyFont="1" applyBorder="1" applyAlignment="1">
      <alignment horizontal="right"/>
    </xf>
    <xf numFmtId="0" fontId="17" fillId="0" borderId="10" xfId="0" applyFont="1" applyBorder="1" applyAlignment="1">
      <alignment horizontal="left" wrapText="1"/>
    </xf>
    <xf numFmtId="3" fontId="7" fillId="0" borderId="24" xfId="0" applyNumberFormat="1" applyFont="1" applyBorder="1" applyAlignment="1">
      <alignment vertical="center"/>
    </xf>
    <xf numFmtId="3" fontId="21" fillId="0" borderId="22" xfId="0" applyNumberFormat="1" applyFont="1" applyBorder="1" applyAlignment="1">
      <alignment/>
    </xf>
    <xf numFmtId="3" fontId="2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15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0" fontId="8" fillId="0" borderId="16" xfId="0" applyFont="1" applyFill="1" applyBorder="1" applyAlignment="1">
      <alignment/>
    </xf>
    <xf numFmtId="0" fontId="0" fillId="0" borderId="16" xfId="0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16" xfId="0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0" fontId="7" fillId="0" borderId="20" xfId="0" applyFont="1" applyFill="1" applyBorder="1" applyAlignment="1">
      <alignment horizontal="left"/>
    </xf>
    <xf numFmtId="0" fontId="9" fillId="0" borderId="15" xfId="0" applyFont="1" applyFill="1" applyBorder="1" applyAlignment="1">
      <alignment/>
    </xf>
    <xf numFmtId="0" fontId="8" fillId="0" borderId="20" xfId="55" applyFont="1" applyFill="1" applyBorder="1">
      <alignment/>
      <protection/>
    </xf>
    <xf numFmtId="0" fontId="8" fillId="0" borderId="0" xfId="55" applyFont="1" applyFill="1" applyBorder="1">
      <alignment/>
      <protection/>
    </xf>
    <xf numFmtId="0" fontId="9" fillId="0" borderId="0" xfId="55" applyFont="1" applyFill="1" applyBorder="1">
      <alignment/>
      <protection/>
    </xf>
    <xf numFmtId="0" fontId="9" fillId="0" borderId="20" xfId="55" applyFont="1" applyFill="1" applyBorder="1">
      <alignment/>
      <protection/>
    </xf>
    <xf numFmtId="0" fontId="7" fillId="0" borderId="16" xfId="54" applyFont="1" applyFill="1" applyBorder="1">
      <alignment/>
      <protection/>
    </xf>
    <xf numFmtId="0" fontId="7" fillId="0" borderId="0" xfId="54" applyFont="1" applyFill="1" applyBorder="1">
      <alignment/>
      <protection/>
    </xf>
    <xf numFmtId="0" fontId="7" fillId="0" borderId="20" xfId="55" applyFont="1" applyFill="1" applyBorder="1">
      <alignment/>
      <protection/>
    </xf>
    <xf numFmtId="0" fontId="8" fillId="0" borderId="16" xfId="55" applyFont="1" applyFill="1" applyBorder="1">
      <alignment/>
      <protection/>
    </xf>
    <xf numFmtId="0" fontId="8" fillId="0" borderId="0" xfId="55" applyFont="1" applyFill="1" applyBorder="1" applyAlignment="1">
      <alignment/>
      <protection/>
    </xf>
    <xf numFmtId="3" fontId="7" fillId="0" borderId="16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3" fontId="15" fillId="0" borderId="15" xfId="55" applyNumberFormat="1" applyFont="1" applyFill="1" applyBorder="1">
      <alignment/>
      <protection/>
    </xf>
    <xf numFmtId="3" fontId="15" fillId="0" borderId="0" xfId="55" applyNumberFormat="1" applyFont="1" applyFill="1" applyBorder="1">
      <alignment/>
      <protection/>
    </xf>
    <xf numFmtId="3" fontId="14" fillId="0" borderId="15" xfId="0" applyNumberFormat="1" applyFont="1" applyFill="1" applyBorder="1" applyAlignment="1">
      <alignment/>
    </xf>
    <xf numFmtId="3" fontId="14" fillId="0" borderId="0" xfId="0" applyNumberFormat="1" applyFont="1" applyFill="1" applyBorder="1" applyAlignment="1">
      <alignment/>
    </xf>
    <xf numFmtId="3" fontId="14" fillId="0" borderId="10" xfId="0" applyNumberFormat="1" applyFont="1" applyFill="1" applyBorder="1" applyAlignment="1">
      <alignment/>
    </xf>
    <xf numFmtId="3" fontId="14" fillId="0" borderId="16" xfId="0" applyNumberFormat="1" applyFont="1" applyFill="1" applyBorder="1" applyAlignment="1">
      <alignment/>
    </xf>
    <xf numFmtId="0" fontId="14" fillId="0" borderId="16" xfId="0" applyFont="1" applyFill="1" applyBorder="1" applyAlignment="1">
      <alignment/>
    </xf>
    <xf numFmtId="3" fontId="14" fillId="0" borderId="12" xfId="0" applyNumberFormat="1" applyFont="1" applyFill="1" applyBorder="1" applyAlignment="1">
      <alignment/>
    </xf>
    <xf numFmtId="3" fontId="14" fillId="0" borderId="0" xfId="0" applyNumberFormat="1" applyFont="1" applyFill="1" applyAlignment="1">
      <alignment/>
    </xf>
    <xf numFmtId="3" fontId="14" fillId="0" borderId="13" xfId="0" applyNumberFormat="1" applyFont="1" applyFill="1" applyBorder="1" applyAlignment="1">
      <alignment/>
    </xf>
    <xf numFmtId="3" fontId="14" fillId="0" borderId="18" xfId="0" applyNumberFormat="1" applyFont="1" applyFill="1" applyBorder="1" applyAlignment="1">
      <alignment/>
    </xf>
    <xf numFmtId="3" fontId="14" fillId="0" borderId="10" xfId="0" applyNumberFormat="1" applyFont="1" applyBorder="1" applyAlignment="1">
      <alignment/>
    </xf>
    <xf numFmtId="0" fontId="14" fillId="0" borderId="16" xfId="0" applyFont="1" applyBorder="1" applyAlignment="1">
      <alignment/>
    </xf>
    <xf numFmtId="3" fontId="14" fillId="0" borderId="15" xfId="0" applyNumberFormat="1" applyFont="1" applyBorder="1" applyAlignment="1">
      <alignment/>
    </xf>
    <xf numFmtId="0" fontId="14" fillId="0" borderId="0" xfId="0" applyFont="1" applyBorder="1" applyAlignment="1">
      <alignment/>
    </xf>
    <xf numFmtId="3" fontId="14" fillId="0" borderId="16" xfId="0" applyNumberFormat="1" applyFont="1" applyBorder="1" applyAlignment="1">
      <alignment/>
    </xf>
    <xf numFmtId="0" fontId="9" fillId="0" borderId="10" xfId="0" applyFont="1" applyFill="1" applyBorder="1" applyAlignment="1">
      <alignment/>
    </xf>
    <xf numFmtId="3" fontId="7" fillId="0" borderId="15" xfId="0" applyNumberFormat="1" applyFont="1" applyFill="1" applyBorder="1" applyAlignment="1">
      <alignment vertical="center"/>
    </xf>
    <xf numFmtId="0" fontId="0" fillId="0" borderId="13" xfId="0" applyBorder="1" applyAlignment="1">
      <alignment/>
    </xf>
    <xf numFmtId="3" fontId="7" fillId="0" borderId="23" xfId="0" applyNumberFormat="1" applyFont="1" applyFill="1" applyBorder="1" applyAlignment="1">
      <alignment vertical="center"/>
    </xf>
    <xf numFmtId="3" fontId="7" fillId="0" borderId="12" xfId="0" applyNumberFormat="1" applyFont="1" applyFill="1" applyBorder="1" applyAlignment="1">
      <alignment vertical="center"/>
    </xf>
    <xf numFmtId="3" fontId="7" fillId="0" borderId="15" xfId="0" applyNumberFormat="1" applyFont="1" applyFill="1" applyBorder="1" applyAlignment="1">
      <alignment vertical="center"/>
    </xf>
    <xf numFmtId="0" fontId="8" fillId="0" borderId="14" xfId="0" applyFont="1" applyBorder="1" applyAlignment="1">
      <alignment horizontal="center" vertical="center"/>
    </xf>
    <xf numFmtId="3" fontId="8" fillId="0" borderId="16" xfId="0" applyNumberFormat="1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6" xfId="0" applyFont="1" applyBorder="1" applyAlignment="1">
      <alignment/>
    </xf>
    <xf numFmtId="3" fontId="21" fillId="0" borderId="15" xfId="0" applyNumberFormat="1" applyFont="1" applyBorder="1" applyAlignment="1">
      <alignment/>
    </xf>
    <xf numFmtId="0" fontId="21" fillId="0" borderId="10" xfId="0" applyFont="1" applyBorder="1" applyAlignment="1">
      <alignment/>
    </xf>
    <xf numFmtId="0" fontId="8" fillId="0" borderId="16" xfId="0" applyFont="1" applyBorder="1" applyAlignment="1">
      <alignment horizontal="center"/>
    </xf>
    <xf numFmtId="0" fontId="8" fillId="0" borderId="10" xfId="0" applyFont="1" applyFill="1" applyBorder="1" applyAlignment="1">
      <alignment/>
    </xf>
    <xf numFmtId="3" fontId="0" fillId="0" borderId="13" xfId="0" applyNumberFormat="1" applyBorder="1" applyAlignment="1">
      <alignment/>
    </xf>
    <xf numFmtId="0" fontId="2" fillId="0" borderId="0" xfId="0" applyFont="1" applyAlignment="1">
      <alignment/>
    </xf>
    <xf numFmtId="0" fontId="22" fillId="0" borderId="10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21" xfId="0" applyFont="1" applyBorder="1" applyAlignment="1">
      <alignment horizontal="center"/>
    </xf>
    <xf numFmtId="3" fontId="7" fillId="0" borderId="23" xfId="0" applyNumberFormat="1" applyFont="1" applyBorder="1" applyAlignment="1">
      <alignment/>
    </xf>
    <xf numFmtId="3" fontId="1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3" fillId="0" borderId="20" xfId="0" applyFont="1" applyBorder="1" applyAlignment="1">
      <alignment/>
    </xf>
    <xf numFmtId="0" fontId="7" fillId="0" borderId="15" xfId="0" applyFont="1" applyBorder="1" applyAlignment="1">
      <alignment horizontal="left" indent="2"/>
    </xf>
    <xf numFmtId="0" fontId="8" fillId="35" borderId="24" xfId="0" applyFont="1" applyFill="1" applyBorder="1" applyAlignment="1">
      <alignment/>
    </xf>
    <xf numFmtId="0" fontId="8" fillId="35" borderId="23" xfId="0" applyFont="1" applyFill="1" applyBorder="1" applyAlignment="1">
      <alignment/>
    </xf>
    <xf numFmtId="0" fontId="20" fillId="0" borderId="22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0" fillId="0" borderId="24" xfId="0" applyFont="1" applyBorder="1" applyAlignment="1">
      <alignment horizontal="center"/>
    </xf>
    <xf numFmtId="0" fontId="3" fillId="0" borderId="24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3" fontId="3" fillId="0" borderId="12" xfId="0" applyNumberFormat="1" applyFont="1" applyBorder="1" applyAlignment="1">
      <alignment/>
    </xf>
    <xf numFmtId="0" fontId="8" fillId="36" borderId="15" xfId="0" applyFont="1" applyFill="1" applyBorder="1" applyAlignment="1">
      <alignment/>
    </xf>
    <xf numFmtId="3" fontId="8" fillId="36" borderId="23" xfId="0" applyNumberFormat="1" applyFont="1" applyFill="1" applyBorder="1" applyAlignment="1">
      <alignment/>
    </xf>
    <xf numFmtId="3" fontId="8" fillId="36" borderId="15" xfId="0" applyNumberFormat="1" applyFont="1" applyFill="1" applyBorder="1" applyAlignment="1">
      <alignment/>
    </xf>
    <xf numFmtId="3" fontId="8" fillId="36" borderId="0" xfId="0" applyNumberFormat="1" applyFont="1" applyFill="1" applyBorder="1" applyAlignment="1">
      <alignment/>
    </xf>
    <xf numFmtId="0" fontId="2" fillId="36" borderId="0" xfId="0" applyFont="1" applyFill="1" applyAlignment="1">
      <alignment/>
    </xf>
    <xf numFmtId="0" fontId="8" fillId="36" borderId="15" xfId="0" applyFont="1" applyFill="1" applyBorder="1" applyAlignment="1">
      <alignment horizontal="left" indent="3"/>
    </xf>
    <xf numFmtId="0" fontId="8" fillId="36" borderId="12" xfId="0" applyFont="1" applyFill="1" applyBorder="1" applyAlignment="1">
      <alignment horizontal="left" indent="3"/>
    </xf>
    <xf numFmtId="3" fontId="8" fillId="0" borderId="24" xfId="0" applyNumberFormat="1" applyFont="1" applyBorder="1" applyAlignment="1">
      <alignment/>
    </xf>
    <xf numFmtId="0" fontId="10" fillId="36" borderId="0" xfId="0" applyFont="1" applyFill="1" applyBorder="1" applyAlignment="1">
      <alignment/>
    </xf>
    <xf numFmtId="0" fontId="7" fillId="36" borderId="0" xfId="0" applyFont="1" applyFill="1" applyBorder="1" applyAlignment="1">
      <alignment horizontal="center"/>
    </xf>
    <xf numFmtId="0" fontId="7" fillId="36" borderId="0" xfId="0" applyFont="1" applyFill="1" applyBorder="1" applyAlignment="1">
      <alignment/>
    </xf>
    <xf numFmtId="0" fontId="8" fillId="36" borderId="20" xfId="0" applyFont="1" applyFill="1" applyBorder="1" applyAlignment="1">
      <alignment horizontal="center"/>
    </xf>
    <xf numFmtId="3" fontId="7" fillId="36" borderId="0" xfId="0" applyNumberFormat="1" applyFont="1" applyFill="1" applyBorder="1" applyAlignment="1">
      <alignment/>
    </xf>
    <xf numFmtId="3" fontId="7" fillId="36" borderId="15" xfId="0" applyNumberFormat="1" applyFont="1" applyFill="1" applyBorder="1" applyAlignment="1">
      <alignment/>
    </xf>
    <xf numFmtId="0" fontId="3" fillId="36" borderId="0" xfId="0" applyFont="1" applyFill="1" applyAlignment="1">
      <alignment/>
    </xf>
    <xf numFmtId="0" fontId="4" fillId="36" borderId="0" xfId="0" applyFont="1" applyFill="1" applyAlignment="1">
      <alignment/>
    </xf>
    <xf numFmtId="0" fontId="4" fillId="36" borderId="0" xfId="0" applyFont="1" applyFill="1" applyBorder="1" applyAlignment="1">
      <alignment/>
    </xf>
    <xf numFmtId="0" fontId="0" fillId="36" borderId="0" xfId="0" applyFill="1" applyAlignment="1">
      <alignment/>
    </xf>
    <xf numFmtId="0" fontId="15" fillId="0" borderId="15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24" xfId="0" applyFont="1" applyBorder="1" applyAlignment="1">
      <alignment/>
    </xf>
    <xf numFmtId="0" fontId="15" fillId="0" borderId="21" xfId="0" applyFont="1" applyBorder="1" applyAlignment="1">
      <alignment/>
    </xf>
    <xf numFmtId="0" fontId="15" fillId="0" borderId="24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/>
    </xf>
    <xf numFmtId="16" fontId="8" fillId="0" borderId="15" xfId="0" applyNumberFormat="1" applyFont="1" applyBorder="1" applyAlignment="1">
      <alignment horizontal="center"/>
    </xf>
    <xf numFmtId="3" fontId="8" fillId="0" borderId="19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0" fontId="8" fillId="0" borderId="19" xfId="0" applyFont="1" applyBorder="1" applyAlignment="1">
      <alignment/>
    </xf>
    <xf numFmtId="0" fontId="7" fillId="36" borderId="15" xfId="0" applyFont="1" applyFill="1" applyBorder="1" applyAlignment="1">
      <alignment/>
    </xf>
    <xf numFmtId="0" fontId="8" fillId="36" borderId="23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7" fillId="0" borderId="22" xfId="0" applyFont="1" applyBorder="1" applyAlignment="1">
      <alignment horizontal="center"/>
    </xf>
    <xf numFmtId="0" fontId="7" fillId="0" borderId="22" xfId="54" applyFont="1" applyFill="1" applyBorder="1" applyAlignment="1">
      <alignment horizontal="center"/>
      <protection/>
    </xf>
    <xf numFmtId="0" fontId="7" fillId="0" borderId="23" xfId="54" applyFont="1" applyFill="1" applyBorder="1" applyAlignment="1">
      <alignment horizontal="center"/>
      <protection/>
    </xf>
    <xf numFmtId="0" fontId="7" fillId="0" borderId="24" xfId="54" applyFont="1" applyFill="1" applyBorder="1" applyAlignment="1">
      <alignment horizontal="center"/>
      <protection/>
    </xf>
    <xf numFmtId="0" fontId="7" fillId="0" borderId="23" xfId="54" applyFont="1" applyFill="1" applyBorder="1" applyAlignment="1">
      <alignment horizontal="center"/>
      <protection/>
    </xf>
    <xf numFmtId="0" fontId="22" fillId="0" borderId="23" xfId="54" applyFont="1" applyFill="1" applyBorder="1" applyAlignment="1">
      <alignment horizontal="center"/>
      <protection/>
    </xf>
    <xf numFmtId="0" fontId="22" fillId="0" borderId="22" xfId="54" applyFont="1" applyFill="1" applyBorder="1" applyAlignment="1">
      <alignment horizontal="center"/>
      <protection/>
    </xf>
    <xf numFmtId="0" fontId="7" fillId="0" borderId="23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8" fillId="0" borderId="15" xfId="0" applyFont="1" applyBorder="1" applyAlignment="1">
      <alignment/>
    </xf>
    <xf numFmtId="0" fontId="22" fillId="0" borderId="22" xfId="55" applyFont="1" applyFill="1" applyBorder="1" applyAlignment="1">
      <alignment horizontal="center"/>
      <protection/>
    </xf>
    <xf numFmtId="0" fontId="7" fillId="0" borderId="23" xfId="55" applyFont="1" applyFill="1" applyBorder="1" applyAlignment="1">
      <alignment horizontal="center"/>
      <protection/>
    </xf>
    <xf numFmtId="0" fontId="7" fillId="0" borderId="22" xfId="55" applyFont="1" applyFill="1" applyBorder="1" applyAlignment="1">
      <alignment horizontal="center"/>
      <protection/>
    </xf>
    <xf numFmtId="0" fontId="7" fillId="0" borderId="24" xfId="55" applyFont="1" applyFill="1" applyBorder="1" applyAlignment="1">
      <alignment horizontal="center"/>
      <protection/>
    </xf>
    <xf numFmtId="0" fontId="7" fillId="0" borderId="23" xfId="55" applyFont="1" applyFill="1" applyBorder="1" applyAlignment="1">
      <alignment horizontal="center"/>
      <protection/>
    </xf>
    <xf numFmtId="3" fontId="7" fillId="0" borderId="15" xfId="54" applyNumberFormat="1" applyFont="1" applyFill="1" applyBorder="1">
      <alignment/>
      <protection/>
    </xf>
    <xf numFmtId="0" fontId="0" fillId="0" borderId="17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22" xfId="0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/>
    </xf>
    <xf numFmtId="0" fontId="0" fillId="0" borderId="23" xfId="0" applyFont="1" applyFill="1" applyBorder="1" applyAlignment="1">
      <alignment horizontal="center"/>
    </xf>
    <xf numFmtId="3" fontId="0" fillId="0" borderId="15" xfId="0" applyNumberFormat="1" applyFont="1" applyFill="1" applyBorder="1" applyAlignment="1">
      <alignment/>
    </xf>
    <xf numFmtId="0" fontId="0" fillId="0" borderId="24" xfId="0" applyFont="1" applyFill="1" applyBorder="1" applyAlignment="1">
      <alignment horizontal="center"/>
    </xf>
    <xf numFmtId="3" fontId="0" fillId="0" borderId="12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3" fontId="7" fillId="36" borderId="10" xfId="0" applyNumberFormat="1" applyFont="1" applyFill="1" applyBorder="1" applyAlignment="1">
      <alignment/>
    </xf>
    <xf numFmtId="3" fontId="8" fillId="36" borderId="10" xfId="0" applyNumberFormat="1" applyFont="1" applyFill="1" applyBorder="1" applyAlignment="1">
      <alignment/>
    </xf>
    <xf numFmtId="3" fontId="7" fillId="36" borderId="15" xfId="0" applyNumberFormat="1" applyFont="1" applyFill="1" applyBorder="1" applyAlignment="1">
      <alignment/>
    </xf>
    <xf numFmtId="0" fontId="22" fillId="0" borderId="0" xfId="55" applyFont="1" applyFill="1" applyBorder="1">
      <alignment/>
      <protection/>
    </xf>
    <xf numFmtId="3" fontId="7" fillId="0" borderId="15" xfId="55" applyNumberFormat="1" applyFont="1" applyFill="1" applyBorder="1">
      <alignment/>
      <protection/>
    </xf>
    <xf numFmtId="3" fontId="7" fillId="0" borderId="0" xfId="55" applyNumberFormat="1" applyFont="1" applyFill="1" applyBorder="1">
      <alignment/>
      <protection/>
    </xf>
    <xf numFmtId="0" fontId="7" fillId="0" borderId="0" xfId="55" applyFont="1" applyFill="1" applyBorder="1">
      <alignment/>
      <protection/>
    </xf>
    <xf numFmtId="0" fontId="9" fillId="0" borderId="15" xfId="54" applyFont="1" applyFill="1" applyBorder="1">
      <alignment/>
      <protection/>
    </xf>
    <xf numFmtId="0" fontId="8" fillId="0" borderId="19" xfId="55" applyFont="1" applyFill="1" applyBorder="1">
      <alignment/>
      <protection/>
    </xf>
    <xf numFmtId="0" fontId="8" fillId="0" borderId="15" xfId="55" applyFont="1" applyFill="1" applyBorder="1" applyAlignment="1">
      <alignment/>
      <protection/>
    </xf>
    <xf numFmtId="0" fontId="7" fillId="0" borderId="0" xfId="54" applyFont="1" applyFill="1" applyBorder="1">
      <alignment/>
      <protection/>
    </xf>
    <xf numFmtId="3" fontId="14" fillId="0" borderId="15" xfId="55" applyNumberFormat="1" applyFont="1" applyFill="1" applyBorder="1">
      <alignment/>
      <protection/>
    </xf>
    <xf numFmtId="3" fontId="14" fillId="0" borderId="0" xfId="55" applyNumberFormat="1" applyFont="1" applyFill="1" applyBorder="1">
      <alignment/>
      <protection/>
    </xf>
    <xf numFmtId="0" fontId="0" fillId="0" borderId="0" xfId="0" applyFont="1" applyFill="1" applyAlignment="1">
      <alignment/>
    </xf>
    <xf numFmtId="0" fontId="0" fillId="0" borderId="24" xfId="0" applyFill="1" applyBorder="1" applyAlignment="1">
      <alignment/>
    </xf>
    <xf numFmtId="0" fontId="7" fillId="0" borderId="13" xfId="54" applyFont="1" applyFill="1" applyBorder="1">
      <alignment/>
      <protection/>
    </xf>
    <xf numFmtId="0" fontId="0" fillId="0" borderId="18" xfId="0" applyFont="1" applyFill="1" applyBorder="1" applyAlignment="1">
      <alignment/>
    </xf>
    <xf numFmtId="3" fontId="14" fillId="0" borderId="20" xfId="0" applyNumberFormat="1" applyFont="1" applyBorder="1" applyAlignment="1">
      <alignment/>
    </xf>
    <xf numFmtId="3" fontId="14" fillId="0" borderId="12" xfId="0" applyNumberFormat="1" applyFont="1" applyBorder="1" applyAlignment="1">
      <alignment/>
    </xf>
    <xf numFmtId="3" fontId="14" fillId="0" borderId="23" xfId="0" applyNumberFormat="1" applyFont="1" applyBorder="1" applyAlignment="1">
      <alignment/>
    </xf>
    <xf numFmtId="3" fontId="14" fillId="0" borderId="24" xfId="0" applyNumberFormat="1" applyFont="1" applyBorder="1" applyAlignment="1">
      <alignment/>
    </xf>
    <xf numFmtId="0" fontId="0" fillId="0" borderId="0" xfId="0" applyFont="1" applyAlignment="1">
      <alignment/>
    </xf>
    <xf numFmtId="3" fontId="7" fillId="0" borderId="24" xfId="0" applyNumberFormat="1" applyFont="1" applyBorder="1" applyAlignment="1">
      <alignment horizontal="right"/>
    </xf>
    <xf numFmtId="0" fontId="21" fillId="0" borderId="0" xfId="0" applyFont="1" applyAlignment="1">
      <alignment/>
    </xf>
    <xf numFmtId="49" fontId="7" fillId="0" borderId="23" xfId="0" applyNumberFormat="1" applyFont="1" applyBorder="1" applyAlignment="1">
      <alignment horizontal="center" vertical="center"/>
    </xf>
    <xf numFmtId="16" fontId="8" fillId="0" borderId="15" xfId="0" applyNumberFormat="1" applyFont="1" applyBorder="1" applyAlignment="1">
      <alignment horizontal="center"/>
    </xf>
    <xf numFmtId="0" fontId="17" fillId="0" borderId="15" xfId="0" applyFont="1" applyBorder="1" applyAlignment="1">
      <alignment horizontal="left"/>
    </xf>
    <xf numFmtId="3" fontId="9" fillId="0" borderId="11" xfId="0" applyNumberFormat="1" applyFont="1" applyBorder="1" applyAlignment="1">
      <alignment horizontal="right"/>
    </xf>
    <xf numFmtId="3" fontId="7" fillId="36" borderId="15" xfId="54" applyNumberFormat="1" applyFont="1" applyFill="1" applyBorder="1">
      <alignment/>
      <protection/>
    </xf>
    <xf numFmtId="3" fontId="7" fillId="36" borderId="12" xfId="54" applyNumberFormat="1" applyFont="1" applyFill="1" applyBorder="1">
      <alignment/>
      <protection/>
    </xf>
    <xf numFmtId="3" fontId="9" fillId="36" borderId="10" xfId="0" applyNumberFormat="1" applyFont="1" applyFill="1" applyBorder="1" applyAlignment="1">
      <alignment/>
    </xf>
    <xf numFmtId="0" fontId="9" fillId="0" borderId="15" xfId="0" applyFont="1" applyBorder="1" applyAlignment="1">
      <alignment horizontal="left"/>
    </xf>
    <xf numFmtId="0" fontId="8" fillId="0" borderId="23" xfId="0" applyFont="1" applyBorder="1" applyAlignment="1">
      <alignment horizontal="left"/>
    </xf>
    <xf numFmtId="3" fontId="8" fillId="0" borderId="30" xfId="0" applyNumberFormat="1" applyFont="1" applyBorder="1" applyAlignment="1">
      <alignment/>
    </xf>
    <xf numFmtId="0" fontId="8" fillId="0" borderId="31" xfId="0" applyFont="1" applyBorder="1" applyAlignment="1">
      <alignment/>
    </xf>
    <xf numFmtId="0" fontId="7" fillId="0" borderId="32" xfId="0" applyFont="1" applyBorder="1" applyAlignment="1">
      <alignment/>
    </xf>
    <xf numFmtId="0" fontId="7" fillId="0" borderId="32" xfId="0" applyFont="1" applyBorder="1" applyAlignment="1">
      <alignment/>
    </xf>
    <xf numFmtId="0" fontId="7" fillId="0" borderId="33" xfId="0" applyFont="1" applyBorder="1" applyAlignment="1">
      <alignment/>
    </xf>
    <xf numFmtId="0" fontId="8" fillId="0" borderId="34" xfId="0" applyFont="1" applyBorder="1" applyAlignment="1">
      <alignment/>
    </xf>
    <xf numFmtId="3" fontId="7" fillId="0" borderId="35" xfId="0" applyNumberFormat="1" applyFont="1" applyBorder="1" applyAlignment="1">
      <alignment/>
    </xf>
    <xf numFmtId="3" fontId="7" fillId="0" borderId="36" xfId="0" applyNumberFormat="1" applyFont="1" applyBorder="1" applyAlignment="1">
      <alignment/>
    </xf>
    <xf numFmtId="3" fontId="7" fillId="0" borderId="37" xfId="0" applyNumberFormat="1" applyFont="1" applyBorder="1" applyAlignment="1">
      <alignment/>
    </xf>
    <xf numFmtId="3" fontId="7" fillId="0" borderId="14" xfId="0" applyNumberFormat="1" applyFont="1" applyBorder="1" applyAlignment="1">
      <alignment/>
    </xf>
    <xf numFmtId="3" fontId="8" fillId="0" borderId="38" xfId="0" applyNumberFormat="1" applyFont="1" applyBorder="1" applyAlignment="1">
      <alignment/>
    </xf>
    <xf numFmtId="3" fontId="7" fillId="0" borderId="39" xfId="0" applyNumberFormat="1" applyFont="1" applyBorder="1" applyAlignment="1">
      <alignment/>
    </xf>
    <xf numFmtId="3" fontId="7" fillId="0" borderId="20" xfId="0" applyNumberFormat="1" applyFont="1" applyBorder="1" applyAlignment="1">
      <alignment vertical="center"/>
    </xf>
    <xf numFmtId="3" fontId="0" fillId="0" borderId="23" xfId="0" applyNumberFormat="1" applyBorder="1" applyAlignment="1">
      <alignment/>
    </xf>
    <xf numFmtId="0" fontId="2" fillId="0" borderId="0" xfId="0" applyFont="1" applyBorder="1" applyAlignment="1">
      <alignment/>
    </xf>
    <xf numFmtId="0" fontId="0" fillId="35" borderId="0" xfId="0" applyFill="1" applyBorder="1" applyAlignment="1">
      <alignment/>
    </xf>
    <xf numFmtId="3" fontId="61" fillId="0" borderId="15" xfId="0" applyNumberFormat="1" applyFont="1" applyBorder="1" applyAlignment="1">
      <alignment/>
    </xf>
    <xf numFmtId="3" fontId="61" fillId="0" borderId="0" xfId="0" applyNumberFormat="1" applyFont="1" applyBorder="1" applyAlignment="1">
      <alignment/>
    </xf>
    <xf numFmtId="0" fontId="7" fillId="36" borderId="15" xfId="0" applyFont="1" applyFill="1" applyBorder="1" applyAlignment="1">
      <alignment horizontal="left" indent="3"/>
    </xf>
    <xf numFmtId="3" fontId="61" fillId="0" borderId="10" xfId="0" applyNumberFormat="1" applyFont="1" applyBorder="1" applyAlignment="1">
      <alignment/>
    </xf>
    <xf numFmtId="0" fontId="8" fillId="0" borderId="11" xfId="0" applyFont="1" applyBorder="1" applyAlignment="1">
      <alignment/>
    </xf>
    <xf numFmtId="0" fontId="3" fillId="0" borderId="13" xfId="0" applyFont="1" applyBorder="1" applyAlignment="1">
      <alignment/>
    </xf>
    <xf numFmtId="3" fontId="3" fillId="0" borderId="13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6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16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3" fillId="0" borderId="20" xfId="0" applyNumberFormat="1" applyFont="1" applyBorder="1" applyAlignment="1">
      <alignment/>
    </xf>
    <xf numFmtId="3" fontId="62" fillId="36" borderId="15" xfId="0" applyNumberFormat="1" applyFont="1" applyFill="1" applyBorder="1" applyAlignment="1">
      <alignment/>
    </xf>
    <xf numFmtId="0" fontId="8" fillId="36" borderId="15" xfId="0" applyFont="1" applyFill="1" applyBorder="1" applyAlignment="1">
      <alignment horizontal="center"/>
    </xf>
    <xf numFmtId="0" fontId="8" fillId="36" borderId="0" xfId="0" applyFont="1" applyFill="1" applyBorder="1" applyAlignment="1">
      <alignment horizontal="center"/>
    </xf>
    <xf numFmtId="0" fontId="8" fillId="36" borderId="10" xfId="0" applyFont="1" applyFill="1" applyBorder="1" applyAlignment="1">
      <alignment horizontal="center"/>
    </xf>
    <xf numFmtId="0" fontId="8" fillId="36" borderId="22" xfId="0" applyFont="1" applyFill="1" applyBorder="1" applyAlignment="1">
      <alignment horizontal="center"/>
    </xf>
    <xf numFmtId="0" fontId="8" fillId="36" borderId="23" xfId="0" applyFont="1" applyFill="1" applyBorder="1" applyAlignment="1">
      <alignment horizontal="center"/>
    </xf>
    <xf numFmtId="0" fontId="8" fillId="36" borderId="12" xfId="0" applyFont="1" applyFill="1" applyBorder="1" applyAlignment="1">
      <alignment horizontal="center"/>
    </xf>
    <xf numFmtId="0" fontId="8" fillId="36" borderId="24" xfId="0" applyFont="1" applyFill="1" applyBorder="1" applyAlignment="1">
      <alignment horizontal="center"/>
    </xf>
    <xf numFmtId="3" fontId="15" fillId="0" borderId="10" xfId="0" applyNumberFormat="1" applyFont="1" applyBorder="1" applyAlignment="1">
      <alignment/>
    </xf>
    <xf numFmtId="3" fontId="15" fillId="0" borderId="16" xfId="0" applyNumberFormat="1" applyFont="1" applyBorder="1" applyAlignment="1">
      <alignment/>
    </xf>
    <xf numFmtId="3" fontId="14" fillId="36" borderId="15" xfId="0" applyNumberFormat="1" applyFont="1" applyFill="1" applyBorder="1" applyAlignment="1">
      <alignment/>
    </xf>
    <xf numFmtId="3" fontId="14" fillId="35" borderId="0" xfId="0" applyNumberFormat="1" applyFont="1" applyFill="1" applyBorder="1" applyAlignment="1">
      <alignment/>
    </xf>
    <xf numFmtId="3" fontId="15" fillId="35" borderId="15" xfId="0" applyNumberFormat="1" applyFont="1" applyFill="1" applyBorder="1" applyAlignment="1">
      <alignment/>
    </xf>
    <xf numFmtId="3" fontId="15" fillId="35" borderId="12" xfId="0" applyNumberFormat="1" applyFont="1" applyFill="1" applyBorder="1" applyAlignment="1">
      <alignment/>
    </xf>
    <xf numFmtId="0" fontId="6" fillId="36" borderId="0" xfId="0" applyFont="1" applyFill="1" applyAlignment="1">
      <alignment/>
    </xf>
    <xf numFmtId="0" fontId="7" fillId="36" borderId="0" xfId="0" applyFont="1" applyFill="1" applyAlignment="1">
      <alignment/>
    </xf>
    <xf numFmtId="0" fontId="8" fillId="36" borderId="13" xfId="0" applyFont="1" applyFill="1" applyBorder="1" applyAlignment="1">
      <alignment horizontal="center"/>
    </xf>
    <xf numFmtId="0" fontId="7" fillId="36" borderId="12" xfId="0" applyFont="1" applyFill="1" applyBorder="1" applyAlignment="1">
      <alignment horizontal="left" indent="3"/>
    </xf>
    <xf numFmtId="0" fontId="8" fillId="36" borderId="15" xfId="0" applyFont="1" applyFill="1" applyBorder="1" applyAlignment="1">
      <alignment/>
    </xf>
    <xf numFmtId="0" fontId="8" fillId="36" borderId="10" xfId="0" applyFont="1" applyFill="1" applyBorder="1" applyAlignment="1">
      <alignment/>
    </xf>
    <xf numFmtId="0" fontId="7" fillId="36" borderId="15" xfId="0" applyFont="1" applyFill="1" applyBorder="1" applyAlignment="1">
      <alignment horizontal="left" indent="2"/>
    </xf>
    <xf numFmtId="0" fontId="7" fillId="36" borderId="15" xfId="0" applyFont="1" applyFill="1" applyBorder="1" applyAlignment="1">
      <alignment/>
    </xf>
    <xf numFmtId="0" fontId="7" fillId="36" borderId="15" xfId="0" applyFont="1" applyFill="1" applyBorder="1" applyAlignment="1">
      <alignment horizontal="left" indent="2"/>
    </xf>
    <xf numFmtId="0" fontId="7" fillId="36" borderId="23" xfId="0" applyFont="1" applyFill="1" applyBorder="1" applyAlignment="1">
      <alignment/>
    </xf>
    <xf numFmtId="0" fontId="8" fillId="36" borderId="23" xfId="0" applyFont="1" applyFill="1" applyBorder="1" applyAlignment="1">
      <alignment/>
    </xf>
    <xf numFmtId="0" fontId="7" fillId="36" borderId="24" xfId="0" applyFont="1" applyFill="1" applyBorder="1" applyAlignment="1">
      <alignment horizontal="left" indent="3"/>
    </xf>
    <xf numFmtId="0" fontId="9" fillId="36" borderId="15" xfId="0" applyFont="1" applyFill="1" applyBorder="1" applyAlignment="1">
      <alignment/>
    </xf>
    <xf numFmtId="0" fontId="8" fillId="36" borderId="10" xfId="0" applyFont="1" applyFill="1" applyBorder="1" applyAlignment="1">
      <alignment/>
    </xf>
    <xf numFmtId="0" fontId="8" fillId="36" borderId="15" xfId="0" applyFont="1" applyFill="1" applyBorder="1" applyAlignment="1">
      <alignment horizontal="left" indent="2"/>
    </xf>
    <xf numFmtId="16" fontId="3" fillId="36" borderId="0" xfId="0" applyNumberFormat="1" applyFont="1" applyFill="1" applyAlignment="1">
      <alignment horizontal="left"/>
    </xf>
    <xf numFmtId="0" fontId="3" fillId="36" borderId="13" xfId="0" applyFont="1" applyFill="1" applyBorder="1" applyAlignment="1">
      <alignment/>
    </xf>
    <xf numFmtId="16" fontId="3" fillId="36" borderId="13" xfId="0" applyNumberFormat="1" applyFont="1" applyFill="1" applyBorder="1" applyAlignment="1">
      <alignment horizontal="left"/>
    </xf>
    <xf numFmtId="16" fontId="3" fillId="36" borderId="0" xfId="0" applyNumberFormat="1" applyFont="1" applyFill="1" applyAlignment="1">
      <alignment/>
    </xf>
    <xf numFmtId="0" fontId="9" fillId="36" borderId="10" xfId="0" applyFont="1" applyFill="1" applyBorder="1" applyAlignment="1">
      <alignment/>
    </xf>
    <xf numFmtId="0" fontId="9" fillId="36" borderId="10" xfId="0" applyFont="1" applyFill="1" applyBorder="1" applyAlignment="1">
      <alignment/>
    </xf>
    <xf numFmtId="0" fontId="0" fillId="36" borderId="0" xfId="0" applyFont="1" applyFill="1" applyAlignment="1">
      <alignment/>
    </xf>
    <xf numFmtId="0" fontId="17" fillId="36" borderId="10" xfId="0" applyFont="1" applyFill="1" applyBorder="1" applyAlignment="1">
      <alignment horizontal="left"/>
    </xf>
    <xf numFmtId="3" fontId="0" fillId="0" borderId="16" xfId="0" applyNumberFormat="1" applyBorder="1" applyAlignment="1">
      <alignment/>
    </xf>
    <xf numFmtId="49" fontId="8" fillId="0" borderId="24" xfId="0" applyNumberFormat="1" applyFont="1" applyBorder="1" applyAlignment="1">
      <alignment horizontal="center" vertical="center"/>
    </xf>
    <xf numFmtId="3" fontId="0" fillId="0" borderId="20" xfId="0" applyNumberFormat="1" applyBorder="1" applyAlignment="1">
      <alignment/>
    </xf>
    <xf numFmtId="3" fontId="7" fillId="0" borderId="0" xfId="0" applyNumberFormat="1" applyFont="1" applyBorder="1" applyAlignment="1">
      <alignment horizontal="right"/>
    </xf>
    <xf numFmtId="3" fontId="0" fillId="0" borderId="22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9" fillId="0" borderId="16" xfId="0" applyFont="1" applyBorder="1" applyAlignment="1">
      <alignment vertical="center"/>
    </xf>
    <xf numFmtId="3" fontId="9" fillId="0" borderId="16" xfId="0" applyNumberFormat="1" applyFont="1" applyBorder="1" applyAlignment="1">
      <alignment horizontal="right"/>
    </xf>
    <xf numFmtId="0" fontId="7" fillId="0" borderId="20" xfId="0" applyFont="1" applyBorder="1" applyAlignment="1">
      <alignment vertical="center"/>
    </xf>
    <xf numFmtId="3" fontId="7" fillId="0" borderId="20" xfId="0" applyNumberFormat="1" applyFont="1" applyBorder="1" applyAlignment="1">
      <alignment horizontal="right"/>
    </xf>
    <xf numFmtId="49" fontId="9" fillId="0" borderId="10" xfId="0" applyNumberFormat="1" applyFont="1" applyBorder="1" applyAlignment="1">
      <alignment horizontal="center" vertical="center"/>
    </xf>
    <xf numFmtId="3" fontId="0" fillId="0" borderId="23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63" fillId="0" borderId="13" xfId="0" applyNumberFormat="1" applyFont="1" applyBorder="1" applyAlignment="1">
      <alignment/>
    </xf>
    <xf numFmtId="3" fontId="64" fillId="0" borderId="20" xfId="0" applyNumberFormat="1" applyFont="1" applyBorder="1" applyAlignment="1">
      <alignment/>
    </xf>
    <xf numFmtId="3" fontId="64" fillId="0" borderId="12" xfId="0" applyNumberFormat="1" applyFont="1" applyBorder="1" applyAlignment="1">
      <alignment/>
    </xf>
    <xf numFmtId="3" fontId="65" fillId="35" borderId="12" xfId="0" applyNumberFormat="1" applyFont="1" applyFill="1" applyBorder="1" applyAlignment="1">
      <alignment/>
    </xf>
    <xf numFmtId="0" fontId="3" fillId="0" borderId="16" xfId="0" applyFont="1" applyBorder="1" applyAlignment="1">
      <alignment/>
    </xf>
    <xf numFmtId="0" fontId="7" fillId="0" borderId="11" xfId="0" applyFont="1" applyBorder="1" applyAlignment="1">
      <alignment/>
    </xf>
    <xf numFmtId="3" fontId="66" fillId="0" borderId="12" xfId="0" applyNumberFormat="1" applyFont="1" applyBorder="1" applyAlignment="1">
      <alignment/>
    </xf>
    <xf numFmtId="3" fontId="66" fillId="0" borderId="20" xfId="0" applyNumberFormat="1" applyFont="1" applyBorder="1" applyAlignment="1">
      <alignment/>
    </xf>
    <xf numFmtId="3" fontId="64" fillId="36" borderId="20" xfId="0" applyNumberFormat="1" applyFont="1" applyFill="1" applyBorder="1" applyAlignment="1">
      <alignment/>
    </xf>
    <xf numFmtId="3" fontId="66" fillId="36" borderId="12" xfId="0" applyNumberFormat="1" applyFont="1" applyFill="1" applyBorder="1" applyAlignment="1">
      <alignment/>
    </xf>
    <xf numFmtId="3" fontId="64" fillId="36" borderId="12" xfId="0" applyNumberFormat="1" applyFont="1" applyFill="1" applyBorder="1" applyAlignment="1">
      <alignment/>
    </xf>
    <xf numFmtId="3" fontId="66" fillId="36" borderId="20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0" fillId="0" borderId="19" xfId="0" applyNumberFormat="1" applyFont="1" applyFill="1" applyBorder="1" applyAlignment="1">
      <alignment/>
    </xf>
    <xf numFmtId="3" fontId="9" fillId="0" borderId="11" xfId="0" applyNumberFormat="1" applyFont="1" applyBorder="1" applyAlignment="1">
      <alignment/>
    </xf>
    <xf numFmtId="0" fontId="23" fillId="0" borderId="0" xfId="0" applyFont="1" applyAlignment="1">
      <alignment/>
    </xf>
    <xf numFmtId="3" fontId="0" fillId="0" borderId="21" xfId="0" applyNumberFormat="1" applyBorder="1" applyAlignment="1">
      <alignment/>
    </xf>
    <xf numFmtId="0" fontId="8" fillId="0" borderId="0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3" fontId="8" fillId="0" borderId="13" xfId="0" applyNumberFormat="1" applyFont="1" applyBorder="1" applyAlignment="1">
      <alignment vertical="center"/>
    </xf>
    <xf numFmtId="3" fontId="66" fillId="0" borderId="13" xfId="0" applyNumberFormat="1" applyFont="1" applyBorder="1" applyAlignment="1">
      <alignment/>
    </xf>
    <xf numFmtId="0" fontId="8" fillId="0" borderId="13" xfId="0" applyFont="1" applyBorder="1" applyAlignment="1">
      <alignment vertical="center"/>
    </xf>
    <xf numFmtId="0" fontId="10" fillId="0" borderId="0" xfId="0" applyFont="1" applyAlignment="1">
      <alignment horizontal="center"/>
    </xf>
    <xf numFmtId="0" fontId="6" fillId="0" borderId="15" xfId="0" applyFont="1" applyBorder="1" applyAlignment="1">
      <alignment/>
    </xf>
    <xf numFmtId="0" fontId="10" fillId="0" borderId="0" xfId="54" applyFont="1" applyFill="1" applyAlignment="1">
      <alignment horizontal="center"/>
      <protection/>
    </xf>
    <xf numFmtId="0" fontId="6" fillId="0" borderId="15" xfId="54" applyFont="1" applyFill="1" applyBorder="1">
      <alignment/>
      <protection/>
    </xf>
    <xf numFmtId="0" fontId="6" fillId="0" borderId="15" xfId="54" applyFont="1" applyFill="1" applyBorder="1" applyAlignment="1">
      <alignment horizontal="center"/>
      <protection/>
    </xf>
    <xf numFmtId="0" fontId="7" fillId="0" borderId="0" xfId="54" applyFont="1" applyFill="1" applyAlignment="1">
      <alignment horizontal="center"/>
      <protection/>
    </xf>
    <xf numFmtId="3" fontId="8" fillId="0" borderId="10" xfId="54" applyNumberFormat="1" applyFont="1" applyFill="1" applyBorder="1" applyAlignment="1">
      <alignment horizontal="center"/>
      <protection/>
    </xf>
    <xf numFmtId="3" fontId="8" fillId="0" borderId="15" xfId="54" applyNumberFormat="1" applyFont="1" applyFill="1" applyBorder="1" applyAlignment="1">
      <alignment horizontal="center"/>
      <protection/>
    </xf>
    <xf numFmtId="3" fontId="8" fillId="0" borderId="12" xfId="54" applyNumberFormat="1" applyFont="1" applyFill="1" applyBorder="1" applyAlignment="1">
      <alignment horizontal="center"/>
      <protection/>
    </xf>
    <xf numFmtId="3" fontId="0" fillId="0" borderId="15" xfId="0" applyNumberFormat="1" applyFill="1" applyBorder="1" applyAlignment="1">
      <alignment/>
    </xf>
    <xf numFmtId="3" fontId="0" fillId="0" borderId="10" xfId="0" applyNumberFormat="1" applyFill="1" applyBorder="1" applyAlignment="1">
      <alignment/>
    </xf>
    <xf numFmtId="0" fontId="7" fillId="0" borderId="15" xfId="54" applyFont="1" applyFill="1" applyBorder="1" applyAlignment="1">
      <alignment horizontal="center"/>
      <protection/>
    </xf>
    <xf numFmtId="0" fontId="8" fillId="0" borderId="15" xfId="54" applyFont="1" applyFill="1" applyBorder="1">
      <alignment/>
      <protection/>
    </xf>
    <xf numFmtId="0" fontId="0" fillId="0" borderId="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7" fillId="0" borderId="12" xfId="54" applyFont="1" applyFill="1" applyBorder="1">
      <alignment/>
      <protection/>
    </xf>
    <xf numFmtId="0" fontId="9" fillId="0" borderId="12" xfId="0" applyFont="1" applyBorder="1" applyAlignment="1">
      <alignment vertical="center"/>
    </xf>
    <xf numFmtId="0" fontId="9" fillId="36" borderId="15" xfId="0" applyFont="1" applyFill="1" applyBorder="1" applyAlignment="1">
      <alignment vertical="center"/>
    </xf>
    <xf numFmtId="0" fontId="9" fillId="36" borderId="10" xfId="0" applyFont="1" applyFill="1" applyBorder="1" applyAlignment="1">
      <alignment vertical="center"/>
    </xf>
    <xf numFmtId="0" fontId="9" fillId="36" borderId="0" xfId="0" applyFont="1" applyFill="1" applyBorder="1" applyAlignment="1">
      <alignment vertical="center"/>
    </xf>
    <xf numFmtId="0" fontId="7" fillId="0" borderId="12" xfId="0" applyFont="1" applyBorder="1" applyAlignment="1">
      <alignment horizontal="left"/>
    </xf>
    <xf numFmtId="0" fontId="22" fillId="0" borderId="22" xfId="0" applyFont="1" applyFill="1" applyBorder="1" applyAlignment="1">
      <alignment horizontal="center"/>
    </xf>
    <xf numFmtId="0" fontId="7" fillId="0" borderId="10" xfId="54" applyFont="1" applyFill="1" applyBorder="1">
      <alignment/>
      <protection/>
    </xf>
    <xf numFmtId="0" fontId="0" fillId="0" borderId="12" xfId="0" applyFill="1" applyBorder="1" applyAlignment="1">
      <alignment/>
    </xf>
    <xf numFmtId="3" fontId="63" fillId="0" borderId="10" xfId="0" applyNumberFormat="1" applyFont="1" applyBorder="1" applyAlignment="1">
      <alignment/>
    </xf>
    <xf numFmtId="3" fontId="67" fillId="0" borderId="15" xfId="0" applyNumberFormat="1" applyFont="1" applyBorder="1" applyAlignment="1">
      <alignment/>
    </xf>
    <xf numFmtId="3" fontId="67" fillId="0" borderId="12" xfId="0" applyNumberFormat="1" applyFont="1" applyBorder="1" applyAlignment="1">
      <alignment/>
    </xf>
    <xf numFmtId="3" fontId="7" fillId="37" borderId="27" xfId="0" applyNumberFormat="1" applyFont="1" applyFill="1" applyBorder="1" applyAlignment="1">
      <alignment/>
    </xf>
    <xf numFmtId="3" fontId="7" fillId="37" borderId="28" xfId="0" applyNumberFormat="1" applyFont="1" applyFill="1" applyBorder="1" applyAlignment="1">
      <alignment/>
    </xf>
    <xf numFmtId="3" fontId="8" fillId="37" borderId="25" xfId="0" applyNumberFormat="1" applyFont="1" applyFill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7" fillId="0" borderId="2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15" fillId="0" borderId="17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5" fillId="0" borderId="22" xfId="0" applyFont="1" applyBorder="1" applyAlignment="1">
      <alignment horizontal="center" wrapText="1"/>
    </xf>
    <xf numFmtId="0" fontId="15" fillId="0" borderId="11" xfId="0" applyFont="1" applyBorder="1" applyAlignment="1">
      <alignment horizontal="center" wrapText="1"/>
    </xf>
    <xf numFmtId="0" fontId="15" fillId="0" borderId="23" xfId="0" applyFont="1" applyBorder="1" applyAlignment="1">
      <alignment horizontal="center" wrapText="1"/>
    </xf>
    <xf numFmtId="0" fontId="15" fillId="0" borderId="19" xfId="0" applyFont="1" applyBorder="1" applyAlignment="1">
      <alignment horizontal="center" wrapText="1"/>
    </xf>
    <xf numFmtId="0" fontId="0" fillId="0" borderId="20" xfId="0" applyBorder="1" applyAlignment="1">
      <alignment horizontal="right"/>
    </xf>
    <xf numFmtId="0" fontId="15" fillId="0" borderId="10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23" xfId="0" applyFont="1" applyBorder="1" applyAlignment="1">
      <alignment horizontal="center" wrapText="1"/>
    </xf>
    <xf numFmtId="0" fontId="8" fillId="0" borderId="19" xfId="0" applyFont="1" applyBorder="1" applyAlignment="1">
      <alignment horizontal="center" wrapText="1"/>
    </xf>
    <xf numFmtId="0" fontId="8" fillId="0" borderId="17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7" fillId="0" borderId="12" xfId="54" applyFont="1" applyFill="1" applyBorder="1" applyAlignment="1">
      <alignment horizontal="right"/>
      <protection/>
    </xf>
    <xf numFmtId="0" fontId="6" fillId="0" borderId="0" xfId="54" applyFont="1" applyFill="1" applyAlignment="1">
      <alignment horizontal="center"/>
      <protection/>
    </xf>
    <xf numFmtId="0" fontId="6" fillId="0" borderId="0" xfId="54" applyFont="1" applyFill="1" applyBorder="1" applyAlignment="1">
      <alignment horizontal="center"/>
      <protection/>
    </xf>
    <xf numFmtId="0" fontId="6" fillId="0" borderId="19" xfId="54" applyFont="1" applyFill="1" applyBorder="1" applyAlignment="1">
      <alignment horizontal="center"/>
      <protection/>
    </xf>
    <xf numFmtId="0" fontId="8" fillId="0" borderId="10" xfId="0" applyFont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0" fillId="0" borderId="18" xfId="0" applyBorder="1" applyAlignment="1">
      <alignment/>
    </xf>
    <xf numFmtId="0" fontId="15" fillId="36" borderId="10" xfId="0" applyFont="1" applyFill="1" applyBorder="1" applyAlignment="1">
      <alignment horizontal="center" vertical="center" wrapText="1"/>
    </xf>
    <xf numFmtId="0" fontId="0" fillId="36" borderId="15" xfId="0" applyFill="1" applyBorder="1" applyAlignment="1">
      <alignment horizontal="center" vertical="center" wrapText="1"/>
    </xf>
    <xf numFmtId="0" fontId="0" fillId="36" borderId="12" xfId="0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6" fillId="0" borderId="0" xfId="55" applyFont="1" applyFill="1" applyAlignment="1">
      <alignment horizontal="center"/>
      <protection/>
    </xf>
    <xf numFmtId="0" fontId="8" fillId="0" borderId="17" xfId="55" applyFont="1" applyFill="1" applyBorder="1" applyAlignment="1">
      <alignment horizontal="center"/>
      <protection/>
    </xf>
    <xf numFmtId="0" fontId="0" fillId="0" borderId="18" xfId="55" applyFill="1" applyBorder="1" applyAlignment="1">
      <alignment horizontal="center"/>
      <protection/>
    </xf>
    <xf numFmtId="0" fontId="0" fillId="0" borderId="14" xfId="55" applyFill="1" applyBorder="1" applyAlignment="1">
      <alignment horizontal="center"/>
      <protection/>
    </xf>
    <xf numFmtId="0" fontId="8" fillId="0" borderId="14" xfId="55" applyFont="1" applyFill="1" applyBorder="1" applyAlignment="1">
      <alignment horizontal="center"/>
      <protection/>
    </xf>
    <xf numFmtId="0" fontId="7" fillId="0" borderId="20" xfId="55" applyFont="1" applyFill="1" applyBorder="1" applyAlignment="1">
      <alignment horizontal="right"/>
      <protection/>
    </xf>
    <xf numFmtId="0" fontId="6" fillId="0" borderId="0" xfId="0" applyFont="1" applyAlignment="1">
      <alignment horizontal="center"/>
    </xf>
    <xf numFmtId="0" fontId="8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8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2" fontId="6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0" fontId="7" fillId="0" borderId="0" xfId="0" applyFont="1" applyBorder="1" applyAlignment="1">
      <alignment horizontal="left" wrapText="1"/>
    </xf>
    <xf numFmtId="0" fontId="8" fillId="0" borderId="13" xfId="0" applyFont="1" applyBorder="1" applyAlignment="1">
      <alignment horizontal="center" vertical="center"/>
    </xf>
    <xf numFmtId="0" fontId="0" fillId="0" borderId="13" xfId="0" applyBorder="1" applyAlignment="1">
      <alignment/>
    </xf>
    <xf numFmtId="3" fontId="7" fillId="0" borderId="15" xfId="0" applyNumberFormat="1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Munka1" xfId="54"/>
    <cellStyle name="Normál_Munka2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User\LOCALS~1\Temp\Kincst&#225;r_2014_eredeti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iadás"/>
      <sheetName val="bevétel"/>
      <sheetName val="létszám"/>
      <sheetName val="díjkedv."/>
      <sheetName val="nem köt.fel."/>
      <sheetName val="sport.tám"/>
    </sheetNames>
    <sheetDataSet>
      <sheetData sheetId="0">
        <row r="14">
          <cell r="B14">
            <v>101159</v>
          </cell>
        </row>
        <row r="16">
          <cell r="B16">
            <v>88394</v>
          </cell>
        </row>
        <row r="18">
          <cell r="B18">
            <v>47740</v>
          </cell>
        </row>
        <row r="20">
          <cell r="B20">
            <v>21233</v>
          </cell>
        </row>
        <row r="24">
          <cell r="B24">
            <v>83915</v>
          </cell>
        </row>
        <row r="26">
          <cell r="B26">
            <v>59035</v>
          </cell>
        </row>
        <row r="28">
          <cell r="B28">
            <v>36313</v>
          </cell>
        </row>
        <row r="32">
          <cell r="B32">
            <v>57218</v>
          </cell>
        </row>
        <row r="34">
          <cell r="B34">
            <v>17827</v>
          </cell>
        </row>
        <row r="36">
          <cell r="B36">
            <v>9499</v>
          </cell>
        </row>
        <row r="38">
          <cell r="B38">
            <v>21686</v>
          </cell>
        </row>
        <row r="44">
          <cell r="B44">
            <v>22900</v>
          </cell>
        </row>
        <row r="58">
          <cell r="B58">
            <v>36384</v>
          </cell>
        </row>
        <row r="60">
          <cell r="B60">
            <v>46273</v>
          </cell>
        </row>
        <row r="62">
          <cell r="B62">
            <v>67201</v>
          </cell>
        </row>
        <row r="76">
          <cell r="B76">
            <v>2334</v>
          </cell>
        </row>
        <row r="86">
          <cell r="B86">
            <v>794</v>
          </cell>
        </row>
      </sheetData>
      <sheetData sheetId="1">
        <row r="14">
          <cell r="D14">
            <v>8194</v>
          </cell>
        </row>
        <row r="16">
          <cell r="D16">
            <v>7723</v>
          </cell>
        </row>
        <row r="18">
          <cell r="D18">
            <v>4003</v>
          </cell>
        </row>
        <row r="20">
          <cell r="D20">
            <v>700</v>
          </cell>
        </row>
        <row r="24">
          <cell r="D24">
            <v>48436</v>
          </cell>
        </row>
        <row r="26">
          <cell r="D26">
            <v>28235</v>
          </cell>
        </row>
        <row r="28">
          <cell r="D28">
            <v>6584</v>
          </cell>
        </row>
        <row r="32">
          <cell r="D32">
            <v>50978</v>
          </cell>
        </row>
        <row r="34">
          <cell r="D34">
            <v>5715</v>
          </cell>
        </row>
        <row r="36">
          <cell r="D36">
            <v>4445</v>
          </cell>
        </row>
        <row r="38">
          <cell r="D38">
            <v>4724</v>
          </cell>
        </row>
        <row r="44">
          <cell r="I44">
            <v>22900</v>
          </cell>
        </row>
        <row r="58">
          <cell r="D58">
            <v>7048</v>
          </cell>
        </row>
        <row r="60">
          <cell r="D60">
            <v>12239</v>
          </cell>
        </row>
        <row r="62">
          <cell r="D62">
            <v>14757</v>
          </cell>
        </row>
        <row r="76">
          <cell r="D76">
            <v>1289</v>
          </cell>
        </row>
        <row r="86">
          <cell r="D86">
            <v>769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tabSelected="1" zoomScaleSheetLayoutView="100" zoomScalePageLayoutView="0" workbookViewId="0" topLeftCell="A1">
      <selection activeCell="G43" sqref="G43"/>
    </sheetView>
  </sheetViews>
  <sheetFormatPr defaultColWidth="9.140625" defaultRowHeight="12.75"/>
  <cols>
    <col min="1" max="1" width="6.7109375" style="0" customWidth="1"/>
    <col min="2" max="2" width="46.8515625" style="0" customWidth="1"/>
    <col min="3" max="3" width="17.7109375" style="0" customWidth="1"/>
    <col min="4" max="4" width="13.7109375" style="0" customWidth="1"/>
    <col min="5" max="5" width="16.140625" style="0" customWidth="1"/>
    <col min="6" max="6" width="6.7109375" style="0" customWidth="1"/>
    <col min="7" max="7" width="31.7109375" style="0" customWidth="1"/>
    <col min="8" max="10" width="11.7109375" style="0" customWidth="1"/>
  </cols>
  <sheetData>
    <row r="1" spans="1:10" ht="15.75">
      <c r="A1" s="34" t="s">
        <v>890</v>
      </c>
      <c r="B1" s="34"/>
      <c r="C1" s="34"/>
      <c r="D1" s="32"/>
      <c r="E1" s="32"/>
      <c r="F1" s="34"/>
      <c r="G1" s="34"/>
      <c r="H1" s="34"/>
      <c r="I1" s="32"/>
      <c r="J1" s="32"/>
    </row>
    <row r="2" spans="1:10" ht="15.75">
      <c r="A2" s="34"/>
      <c r="B2" s="34"/>
      <c r="C2" s="34"/>
      <c r="D2" s="32"/>
      <c r="E2" s="32"/>
      <c r="F2" s="34"/>
      <c r="G2" s="34"/>
      <c r="H2" s="34"/>
      <c r="I2" s="32"/>
      <c r="J2" s="32"/>
    </row>
    <row r="3" spans="1:10" ht="15.75">
      <c r="A3" s="738" t="s">
        <v>39</v>
      </c>
      <c r="B3" s="736"/>
      <c r="C3" s="736"/>
      <c r="D3" s="736"/>
      <c r="E3" s="736"/>
      <c r="F3" s="49"/>
      <c r="G3" s="4"/>
      <c r="H3" s="49"/>
      <c r="I3" s="38"/>
      <c r="J3" s="22"/>
    </row>
    <row r="4" spans="1:10" ht="15.75">
      <c r="A4" s="735" t="s">
        <v>700</v>
      </c>
      <c r="B4" s="736"/>
      <c r="C4" s="736"/>
      <c r="D4" s="736"/>
      <c r="E4" s="737"/>
      <c r="F4" s="49"/>
      <c r="G4" s="49"/>
      <c r="H4" s="49"/>
      <c r="I4" s="22"/>
      <c r="J4" s="33"/>
    </row>
    <row r="5" spans="1:10" ht="15.75">
      <c r="A5" s="735" t="s">
        <v>570</v>
      </c>
      <c r="B5" s="736"/>
      <c r="C5" s="736"/>
      <c r="D5" s="736"/>
      <c r="E5" s="737"/>
      <c r="F5" s="49"/>
      <c r="G5" s="49"/>
      <c r="H5" s="49"/>
      <c r="I5" s="45"/>
      <c r="J5" s="33"/>
    </row>
    <row r="6" spans="1:10" ht="15.75">
      <c r="A6" s="49"/>
      <c r="B6" s="49"/>
      <c r="C6" s="49"/>
      <c r="D6" s="45"/>
      <c r="E6" s="33"/>
      <c r="F6" s="49"/>
      <c r="G6" s="49"/>
      <c r="H6" s="49"/>
      <c r="I6" s="45"/>
      <c r="J6" s="33"/>
    </row>
    <row r="7" spans="1:10" ht="16.5" customHeight="1">
      <c r="A7" s="4" t="s">
        <v>0</v>
      </c>
      <c r="B7" s="4"/>
      <c r="C7" s="734" t="s">
        <v>1</v>
      </c>
      <c r="D7" s="734"/>
      <c r="E7" s="734"/>
      <c r="F7" s="4"/>
      <c r="G7" s="4"/>
      <c r="H7" s="4"/>
      <c r="I7" s="5"/>
      <c r="J7" s="5"/>
    </row>
    <row r="8" spans="1:8" ht="13.5" customHeight="1">
      <c r="A8" s="7" t="s">
        <v>2</v>
      </c>
      <c r="B8" s="18" t="s">
        <v>3</v>
      </c>
      <c r="C8" s="731" t="s">
        <v>97</v>
      </c>
      <c r="D8" s="731" t="s">
        <v>586</v>
      </c>
      <c r="E8" s="731" t="s">
        <v>696</v>
      </c>
      <c r="F8" s="22"/>
      <c r="G8" s="22"/>
      <c r="H8" s="22"/>
    </row>
    <row r="9" spans="1:8" ht="27" customHeight="1">
      <c r="A9" s="9" t="s">
        <v>5</v>
      </c>
      <c r="B9" s="24"/>
      <c r="C9" s="732"/>
      <c r="D9" s="733"/>
      <c r="E9" s="733"/>
      <c r="F9" s="22"/>
      <c r="G9" s="22"/>
      <c r="H9" s="22"/>
    </row>
    <row r="10" spans="1:8" ht="13.5" customHeight="1">
      <c r="A10" s="21" t="s">
        <v>106</v>
      </c>
      <c r="B10" s="114" t="s">
        <v>167</v>
      </c>
      <c r="C10" s="353">
        <v>1356603</v>
      </c>
      <c r="D10" s="395">
        <v>1377953</v>
      </c>
      <c r="E10" s="395">
        <f>SUM(E11,E12,E16)</f>
        <v>1501240</v>
      </c>
      <c r="F10" s="33"/>
      <c r="G10" s="33"/>
      <c r="H10" s="33"/>
    </row>
    <row r="11" spans="1:8" ht="13.5" customHeight="1">
      <c r="A11" s="52" t="s">
        <v>6</v>
      </c>
      <c r="B11" s="40" t="s">
        <v>168</v>
      </c>
      <c r="C11" s="124">
        <v>238360</v>
      </c>
      <c r="D11" s="142">
        <v>245976</v>
      </c>
      <c r="E11" s="142">
        <v>251252</v>
      </c>
      <c r="F11" s="33"/>
      <c r="G11" s="33"/>
      <c r="H11" s="33"/>
    </row>
    <row r="12" spans="1:8" ht="13.5" customHeight="1">
      <c r="A12" s="52" t="s">
        <v>7</v>
      </c>
      <c r="B12" s="257" t="s">
        <v>351</v>
      </c>
      <c r="C12" s="124">
        <f>SUM(C13:C15)</f>
        <v>1052137</v>
      </c>
      <c r="D12" s="142">
        <f>SUM(D13:D15)</f>
        <v>1065871</v>
      </c>
      <c r="E12" s="142">
        <f>SUM(E13:E15)</f>
        <v>1180705</v>
      </c>
      <c r="F12" s="33"/>
      <c r="G12" s="33"/>
      <c r="H12" s="33"/>
    </row>
    <row r="13" spans="1:8" ht="13.5" customHeight="1">
      <c r="A13" s="112" t="s">
        <v>169</v>
      </c>
      <c r="B13" s="40" t="s">
        <v>170</v>
      </c>
      <c r="C13" s="124">
        <v>1018000</v>
      </c>
      <c r="D13" s="142">
        <v>1031734</v>
      </c>
      <c r="E13" s="142">
        <v>1145612</v>
      </c>
      <c r="F13" s="33"/>
      <c r="G13" s="33"/>
      <c r="H13" s="33"/>
    </row>
    <row r="14" spans="1:8" ht="13.5" customHeight="1">
      <c r="A14" s="112" t="s">
        <v>171</v>
      </c>
      <c r="B14" s="40" t="s">
        <v>442</v>
      </c>
      <c r="C14" s="124">
        <v>28360</v>
      </c>
      <c r="D14" s="142">
        <v>28360</v>
      </c>
      <c r="E14" s="142">
        <v>27338</v>
      </c>
      <c r="F14" s="33"/>
      <c r="G14" s="33"/>
      <c r="H14" s="33"/>
    </row>
    <row r="15" spans="1:8" ht="13.5" customHeight="1">
      <c r="A15" s="112" t="s">
        <v>172</v>
      </c>
      <c r="B15" s="40" t="s">
        <v>272</v>
      </c>
      <c r="C15" s="124">
        <v>5777</v>
      </c>
      <c r="D15" s="142">
        <v>5777</v>
      </c>
      <c r="E15" s="142">
        <v>7755</v>
      </c>
      <c r="F15" s="33"/>
      <c r="G15" s="33"/>
      <c r="H15" s="33"/>
    </row>
    <row r="16" spans="1:8" ht="13.5" customHeight="1">
      <c r="A16" s="113" t="s">
        <v>867</v>
      </c>
      <c r="B16" s="37" t="s">
        <v>443</v>
      </c>
      <c r="C16" s="150">
        <v>66106</v>
      </c>
      <c r="D16" s="144">
        <v>66106</v>
      </c>
      <c r="E16" s="144">
        <v>69283</v>
      </c>
      <c r="F16" s="33"/>
      <c r="G16" s="33"/>
      <c r="H16" s="33"/>
    </row>
    <row r="17" spans="1:8" ht="13.5" customHeight="1">
      <c r="A17" s="21" t="s">
        <v>108</v>
      </c>
      <c r="B17" s="114" t="s">
        <v>173</v>
      </c>
      <c r="C17" s="146"/>
      <c r="D17" s="167"/>
      <c r="E17" s="167"/>
      <c r="F17" s="33"/>
      <c r="G17" s="33"/>
      <c r="H17" s="33"/>
    </row>
    <row r="18" spans="1:8" ht="13.5" customHeight="1">
      <c r="A18" s="52" t="s">
        <v>174</v>
      </c>
      <c r="B18" s="40" t="s">
        <v>175</v>
      </c>
      <c r="C18" s="155">
        <f>SUM(C19:C22)</f>
        <v>695488</v>
      </c>
      <c r="D18" s="216">
        <f>SUM(D19:D22)</f>
        <v>1153256</v>
      </c>
      <c r="E18" s="216">
        <f>SUM(E19:E22)</f>
        <v>1201341</v>
      </c>
      <c r="F18" s="33"/>
      <c r="G18" s="33"/>
      <c r="H18" s="33"/>
    </row>
    <row r="19" spans="1:8" ht="13.5" customHeight="1">
      <c r="A19" s="112" t="s">
        <v>176</v>
      </c>
      <c r="B19" s="40" t="s">
        <v>177</v>
      </c>
      <c r="C19" s="124">
        <v>494300</v>
      </c>
      <c r="D19" s="142">
        <v>494300</v>
      </c>
      <c r="E19" s="142">
        <v>586323</v>
      </c>
      <c r="F19" s="33"/>
      <c r="G19" s="33"/>
      <c r="H19" s="33"/>
    </row>
    <row r="20" spans="1:8" ht="13.5" customHeight="1">
      <c r="A20" s="112" t="s">
        <v>178</v>
      </c>
      <c r="B20" s="40" t="s">
        <v>179</v>
      </c>
      <c r="C20" s="124">
        <v>201188</v>
      </c>
      <c r="D20" s="142">
        <v>215571</v>
      </c>
      <c r="E20" s="142">
        <v>0</v>
      </c>
      <c r="F20" s="33"/>
      <c r="G20" s="33"/>
      <c r="H20" s="33"/>
    </row>
    <row r="21" spans="1:8" ht="13.5" customHeight="1">
      <c r="A21" s="112" t="s">
        <v>180</v>
      </c>
      <c r="B21" s="40" t="s">
        <v>182</v>
      </c>
      <c r="C21" s="124">
        <v>0</v>
      </c>
      <c r="D21" s="396">
        <v>0</v>
      </c>
      <c r="E21" s="396">
        <v>0</v>
      </c>
      <c r="F21" s="70"/>
      <c r="G21" s="70"/>
      <c r="H21" s="70"/>
    </row>
    <row r="22" spans="1:8" ht="13.5" customHeight="1">
      <c r="A22" s="113" t="s">
        <v>181</v>
      </c>
      <c r="B22" s="36" t="s">
        <v>183</v>
      </c>
      <c r="C22" s="124">
        <v>0</v>
      </c>
      <c r="D22" s="144">
        <v>443385</v>
      </c>
      <c r="E22" s="144">
        <v>615018</v>
      </c>
      <c r="F22" s="33"/>
      <c r="G22" s="33"/>
      <c r="H22" s="33"/>
    </row>
    <row r="23" spans="1:8" ht="13.5" customHeight="1">
      <c r="A23" s="7" t="s">
        <v>109</v>
      </c>
      <c r="B23" s="84" t="s">
        <v>184</v>
      </c>
      <c r="C23" s="146">
        <f>SUM(C24:C25)</f>
        <v>53505</v>
      </c>
      <c r="D23" s="397">
        <f>SUM(D24:D25)</f>
        <v>53505</v>
      </c>
      <c r="E23" s="397">
        <f>SUM(E24:E25)</f>
        <v>33802</v>
      </c>
      <c r="F23" s="33"/>
      <c r="G23" s="33"/>
      <c r="H23" s="33"/>
    </row>
    <row r="24" spans="1:8" ht="13.5" customHeight="1">
      <c r="A24" s="52" t="s">
        <v>6</v>
      </c>
      <c r="B24" s="40" t="s">
        <v>185</v>
      </c>
      <c r="C24" s="124">
        <v>13381</v>
      </c>
      <c r="D24" s="398">
        <v>13381</v>
      </c>
      <c r="E24" s="398">
        <v>0</v>
      </c>
      <c r="F24" s="32"/>
      <c r="G24" s="32"/>
      <c r="H24" s="33"/>
    </row>
    <row r="25" spans="1:8" ht="13.5" customHeight="1">
      <c r="A25" s="52" t="s">
        <v>7</v>
      </c>
      <c r="B25" s="40" t="s">
        <v>186</v>
      </c>
      <c r="C25" s="124">
        <v>40124</v>
      </c>
      <c r="D25" s="401">
        <v>40124</v>
      </c>
      <c r="E25" s="401">
        <v>33802</v>
      </c>
      <c r="F25" s="32"/>
      <c r="G25" s="32"/>
      <c r="H25" s="33"/>
    </row>
    <row r="26" spans="1:8" ht="13.5" customHeight="1">
      <c r="A26" s="29" t="s">
        <v>187</v>
      </c>
      <c r="B26" s="51" t="s">
        <v>188</v>
      </c>
      <c r="C26" s="146">
        <f>SUM(C27:C29)</f>
        <v>54868</v>
      </c>
      <c r="D26" s="399">
        <f>SUM(D27:D29)</f>
        <v>159894</v>
      </c>
      <c r="E26" s="399">
        <f>SUM(E27:E29)</f>
        <v>153904</v>
      </c>
      <c r="F26" s="32"/>
      <c r="G26" s="32"/>
      <c r="H26" s="32"/>
    </row>
    <row r="27" spans="1:8" ht="13.5" customHeight="1">
      <c r="A27" s="93" t="s">
        <v>6</v>
      </c>
      <c r="B27" s="13" t="s">
        <v>189</v>
      </c>
      <c r="C27" s="124">
        <v>0</v>
      </c>
      <c r="D27" s="400">
        <v>0</v>
      </c>
      <c r="E27" s="398">
        <v>0</v>
      </c>
      <c r="F27" s="32"/>
      <c r="G27" s="32"/>
      <c r="H27" s="32"/>
    </row>
    <row r="28" spans="1:8" ht="13.5" customHeight="1">
      <c r="A28" s="93" t="s">
        <v>7</v>
      </c>
      <c r="B28" s="13" t="s">
        <v>190</v>
      </c>
      <c r="C28" s="124">
        <v>0</v>
      </c>
      <c r="D28" s="400">
        <v>0</v>
      </c>
      <c r="E28" s="400">
        <v>0</v>
      </c>
      <c r="F28" s="32"/>
      <c r="G28" s="32"/>
      <c r="H28" s="32"/>
    </row>
    <row r="29" spans="1:8" ht="13.5" customHeight="1">
      <c r="A29" s="98" t="s">
        <v>8</v>
      </c>
      <c r="B29" s="17" t="s">
        <v>252</v>
      </c>
      <c r="C29" s="153">
        <v>54868</v>
      </c>
      <c r="D29" s="401">
        <v>159894</v>
      </c>
      <c r="E29" s="401">
        <v>153904</v>
      </c>
      <c r="F29" s="32"/>
      <c r="G29" s="32"/>
      <c r="H29" s="32"/>
    </row>
    <row r="30" spans="1:8" ht="13.5" customHeight="1">
      <c r="A30" s="62" t="s">
        <v>191</v>
      </c>
      <c r="B30" s="129" t="s">
        <v>226</v>
      </c>
      <c r="C30" s="155">
        <f>SUM(C31:C32)</f>
        <v>37060</v>
      </c>
      <c r="D30" s="399">
        <f>SUM(D31:D32)</f>
        <v>189974</v>
      </c>
      <c r="E30" s="399">
        <f>SUM(E31:E32)</f>
        <v>139534</v>
      </c>
      <c r="F30" s="32"/>
      <c r="G30" s="32"/>
      <c r="H30" s="32"/>
    </row>
    <row r="31" spans="1:8" ht="13.5" customHeight="1">
      <c r="A31" s="52" t="s">
        <v>6</v>
      </c>
      <c r="B31" s="40" t="s">
        <v>227</v>
      </c>
      <c r="C31" s="124">
        <v>33700</v>
      </c>
      <c r="D31" s="398">
        <v>33700</v>
      </c>
      <c r="E31" s="398">
        <v>30036</v>
      </c>
      <c r="F31" s="32"/>
      <c r="G31" s="32"/>
      <c r="H31" s="32"/>
    </row>
    <row r="32" spans="1:8" ht="13.5" customHeight="1">
      <c r="A32" s="93" t="s">
        <v>7</v>
      </c>
      <c r="B32" s="40" t="s">
        <v>245</v>
      </c>
      <c r="C32" s="153">
        <v>3360</v>
      </c>
      <c r="D32" s="401">
        <v>156274</v>
      </c>
      <c r="E32" s="401">
        <v>109498</v>
      </c>
      <c r="F32" s="32"/>
      <c r="G32" s="32"/>
      <c r="H32" s="32"/>
    </row>
    <row r="33" spans="1:8" ht="13.5" customHeight="1">
      <c r="A33" s="29" t="s">
        <v>194</v>
      </c>
      <c r="B33" s="35" t="s">
        <v>192</v>
      </c>
      <c r="C33" s="156"/>
      <c r="D33" s="402"/>
      <c r="E33" s="402"/>
      <c r="F33" s="5"/>
      <c r="G33" s="5"/>
      <c r="H33" s="5"/>
    </row>
    <row r="34" spans="1:8" ht="13.5" customHeight="1">
      <c r="A34" s="31"/>
      <c r="B34" s="41" t="s">
        <v>193</v>
      </c>
      <c r="C34" s="154">
        <v>768</v>
      </c>
      <c r="D34" s="403">
        <v>768</v>
      </c>
      <c r="E34" s="403">
        <v>931</v>
      </c>
      <c r="F34" s="5"/>
      <c r="G34" s="5"/>
      <c r="H34" s="5"/>
    </row>
    <row r="35" spans="1:8" ht="13.5" customHeight="1">
      <c r="A35" s="21" t="s">
        <v>195</v>
      </c>
      <c r="B35" s="114" t="s">
        <v>445</v>
      </c>
      <c r="C35" s="480">
        <v>0</v>
      </c>
      <c r="D35" s="399">
        <v>225950</v>
      </c>
      <c r="E35" s="399">
        <f>SUM(E36:E37)</f>
        <v>225950</v>
      </c>
      <c r="F35" s="5"/>
      <c r="G35" s="5"/>
      <c r="H35" s="5"/>
    </row>
    <row r="36" spans="1:8" ht="13.5" customHeight="1">
      <c r="A36" s="52" t="s">
        <v>6</v>
      </c>
      <c r="B36" s="40" t="s">
        <v>661</v>
      </c>
      <c r="C36" s="124">
        <v>0</v>
      </c>
      <c r="D36" s="404">
        <v>25950</v>
      </c>
      <c r="E36" s="404">
        <v>25950</v>
      </c>
      <c r="F36" s="5"/>
      <c r="G36" s="5"/>
      <c r="H36" s="5"/>
    </row>
    <row r="37" spans="1:8" ht="13.5" customHeight="1">
      <c r="A37" s="52" t="s">
        <v>7</v>
      </c>
      <c r="B37" s="40" t="s">
        <v>611</v>
      </c>
      <c r="C37" s="153">
        <v>0</v>
      </c>
      <c r="D37" s="153">
        <v>200000</v>
      </c>
      <c r="E37" s="153">
        <v>200000</v>
      </c>
      <c r="F37" s="46"/>
      <c r="G37" s="46"/>
      <c r="H37" s="46"/>
    </row>
    <row r="38" spans="1:8" ht="13.5" customHeight="1">
      <c r="A38" s="67" t="s">
        <v>310</v>
      </c>
      <c r="B38" s="66" t="s">
        <v>196</v>
      </c>
      <c r="C38" s="154">
        <v>0</v>
      </c>
      <c r="D38" s="405">
        <v>56717</v>
      </c>
      <c r="E38" s="696">
        <v>65990</v>
      </c>
      <c r="F38" s="46"/>
      <c r="G38" s="46"/>
      <c r="H38" s="46"/>
    </row>
    <row r="39" spans="1:8" ht="13.5" customHeight="1">
      <c r="A39" s="10"/>
      <c r="B39" s="130" t="s">
        <v>197</v>
      </c>
      <c r="C39" s="125">
        <v>2198292</v>
      </c>
      <c r="D39" s="405">
        <v>3218017</v>
      </c>
      <c r="E39" s="405">
        <f>SUM(E10,E18,E23,E26,E30,E34,E35,E38)</f>
        <v>3322692</v>
      </c>
      <c r="F39" s="46"/>
      <c r="G39" s="46"/>
      <c r="H39" s="46"/>
    </row>
    <row r="40" spans="1:10" ht="12.75" customHeight="1">
      <c r="A40" s="22"/>
      <c r="B40" s="32"/>
      <c r="C40" s="32"/>
      <c r="D40" s="32"/>
      <c r="E40" s="32"/>
      <c r="F40" s="46"/>
      <c r="G40" s="46"/>
      <c r="H40" s="46"/>
      <c r="I40" s="46"/>
      <c r="J40" s="46"/>
    </row>
    <row r="41" spans="1:10" ht="15.75">
      <c r="A41" s="34" t="s">
        <v>911</v>
      </c>
      <c r="B41" s="34"/>
      <c r="C41" s="34"/>
      <c r="D41" s="32"/>
      <c r="E41" s="32"/>
      <c r="F41" s="46"/>
      <c r="G41" s="46"/>
      <c r="H41" s="46"/>
      <c r="I41" s="46"/>
      <c r="J41" s="46"/>
    </row>
    <row r="42" spans="1:10" ht="15.75">
      <c r="A42" s="45"/>
      <c r="B42" s="22"/>
      <c r="C42" s="22"/>
      <c r="D42" s="22"/>
      <c r="E42" s="22"/>
      <c r="F42" s="46"/>
      <c r="G42" s="46"/>
      <c r="H42" s="46"/>
      <c r="I42" s="46"/>
      <c r="J42" s="46"/>
    </row>
    <row r="43" spans="1:10" ht="15.75">
      <c r="A43" s="738" t="s">
        <v>571</v>
      </c>
      <c r="B43" s="736"/>
      <c r="C43" s="736"/>
      <c r="D43" s="736"/>
      <c r="E43" s="736"/>
      <c r="F43" s="46"/>
      <c r="G43" s="46"/>
      <c r="H43" s="46"/>
      <c r="I43" s="46"/>
      <c r="J43" s="46"/>
    </row>
    <row r="44" spans="1:10" ht="15.75">
      <c r="A44" s="735" t="s">
        <v>700</v>
      </c>
      <c r="B44" s="736"/>
      <c r="C44" s="736"/>
      <c r="D44" s="736"/>
      <c r="E44" s="737"/>
      <c r="F44" s="46"/>
      <c r="G44" s="46"/>
      <c r="H44" s="46"/>
      <c r="I44" s="46"/>
      <c r="J44" s="46"/>
    </row>
    <row r="45" spans="1:10" ht="15.75">
      <c r="A45" s="735" t="s">
        <v>572</v>
      </c>
      <c r="B45" s="736"/>
      <c r="C45" s="736"/>
      <c r="D45" s="736"/>
      <c r="E45" s="737"/>
      <c r="F45" s="46"/>
      <c r="G45" s="46"/>
      <c r="H45" s="46"/>
      <c r="I45" s="46"/>
      <c r="J45" s="46"/>
    </row>
    <row r="46" spans="1:10" ht="15" customHeight="1">
      <c r="A46" s="22"/>
      <c r="B46" s="22"/>
      <c r="C46" s="22"/>
      <c r="D46" s="22"/>
      <c r="E46" s="22"/>
      <c r="F46" s="46"/>
      <c r="G46" s="46"/>
      <c r="H46" s="46"/>
      <c r="I46" s="46"/>
      <c r="J46" s="46"/>
    </row>
    <row r="47" spans="1:10" ht="15" customHeight="1">
      <c r="A47" s="4" t="s">
        <v>20</v>
      </c>
      <c r="B47" s="4"/>
      <c r="C47" s="734" t="s">
        <v>21</v>
      </c>
      <c r="D47" s="734"/>
      <c r="E47" s="734"/>
      <c r="F47" s="46"/>
      <c r="G47" s="46"/>
      <c r="H47" s="46"/>
      <c r="I47" s="46"/>
      <c r="J47" s="46"/>
    </row>
    <row r="48" spans="1:8" ht="18" customHeight="1">
      <c r="A48" s="7" t="s">
        <v>2</v>
      </c>
      <c r="B48" s="7" t="s">
        <v>3</v>
      </c>
      <c r="C48" s="731" t="s">
        <v>97</v>
      </c>
      <c r="D48" s="731" t="s">
        <v>586</v>
      </c>
      <c r="E48" s="731" t="s">
        <v>696</v>
      </c>
      <c r="F48" s="46"/>
      <c r="G48" s="46"/>
      <c r="H48" s="46"/>
    </row>
    <row r="49" spans="1:8" ht="26.25" customHeight="1">
      <c r="A49" s="9" t="s">
        <v>5</v>
      </c>
      <c r="B49" s="9"/>
      <c r="C49" s="732"/>
      <c r="D49" s="733"/>
      <c r="E49" s="733"/>
      <c r="F49" s="46"/>
      <c r="G49" s="46"/>
      <c r="H49" s="46"/>
    </row>
    <row r="50" spans="1:8" ht="18" customHeight="1">
      <c r="A50" s="7" t="s">
        <v>6</v>
      </c>
      <c r="B50" s="50" t="s">
        <v>22</v>
      </c>
      <c r="C50" s="146">
        <f>SUM(C51:C53,C55:C56)</f>
        <v>1865723</v>
      </c>
      <c r="D50" s="371">
        <f>SUM(D51:D53,D55:D56)</f>
        <v>2088043</v>
      </c>
      <c r="E50" s="371">
        <f>SUM(E51:E53,E55:E56)</f>
        <v>2092697</v>
      </c>
      <c r="F50" s="3"/>
      <c r="G50" s="3"/>
      <c r="H50" s="3"/>
    </row>
    <row r="51" spans="1:8" ht="18" customHeight="1">
      <c r="A51" s="52"/>
      <c r="B51" s="33" t="s">
        <v>23</v>
      </c>
      <c r="C51" s="124">
        <f>'5.mell'!C60</f>
        <v>545663</v>
      </c>
      <c r="D51" s="372">
        <v>664621</v>
      </c>
      <c r="E51" s="372">
        <v>650994</v>
      </c>
      <c r="F51" s="3"/>
      <c r="G51" s="3"/>
      <c r="H51" s="3"/>
    </row>
    <row r="52" spans="1:8" ht="18" customHeight="1">
      <c r="A52" s="52"/>
      <c r="B52" s="33" t="s">
        <v>24</v>
      </c>
      <c r="C52" s="124">
        <f>'5.mell'!D60</f>
        <v>149432</v>
      </c>
      <c r="D52" s="372">
        <v>169908</v>
      </c>
      <c r="E52" s="372">
        <v>176588</v>
      </c>
      <c r="F52" s="3"/>
      <c r="G52" s="3"/>
      <c r="H52" s="3"/>
    </row>
    <row r="53" spans="1:8" ht="18" customHeight="1">
      <c r="A53" s="52"/>
      <c r="B53" s="33" t="s">
        <v>25</v>
      </c>
      <c r="C53" s="124">
        <f>'5.mell'!E60</f>
        <v>938550</v>
      </c>
      <c r="D53" s="372">
        <v>943865</v>
      </c>
      <c r="E53" s="372">
        <v>947911</v>
      </c>
      <c r="F53" s="3"/>
      <c r="G53" s="3"/>
      <c r="H53" s="3"/>
    </row>
    <row r="54" spans="1:8" ht="18" customHeight="1">
      <c r="A54" s="52"/>
      <c r="B54" s="33" t="s">
        <v>26</v>
      </c>
      <c r="C54" s="124">
        <v>66498</v>
      </c>
      <c r="D54" s="372">
        <v>5119</v>
      </c>
      <c r="E54" s="372">
        <v>2308</v>
      </c>
      <c r="F54" s="3"/>
      <c r="G54" s="3"/>
      <c r="H54" s="3"/>
    </row>
    <row r="55" spans="1:8" ht="18" customHeight="1">
      <c r="A55" s="52"/>
      <c r="B55" s="33" t="s">
        <v>253</v>
      </c>
      <c r="C55" s="124">
        <v>204928</v>
      </c>
      <c r="D55" s="372">
        <v>227615</v>
      </c>
      <c r="E55" s="372">
        <v>242463</v>
      </c>
      <c r="F55" s="3"/>
      <c r="G55" s="3"/>
      <c r="H55" s="3"/>
    </row>
    <row r="56" spans="1:8" ht="18" customHeight="1">
      <c r="A56" s="53"/>
      <c r="B56" s="27" t="s">
        <v>444</v>
      </c>
      <c r="C56" s="153">
        <f>'5.mell'!H60</f>
        <v>27150</v>
      </c>
      <c r="D56" s="373">
        <v>82034</v>
      </c>
      <c r="E56" s="373">
        <v>74741</v>
      </c>
      <c r="F56" s="3"/>
      <c r="G56" s="3"/>
      <c r="H56" s="3"/>
    </row>
    <row r="57" spans="1:8" ht="18" customHeight="1">
      <c r="A57" s="7" t="s">
        <v>7</v>
      </c>
      <c r="B57" s="51" t="s">
        <v>27</v>
      </c>
      <c r="C57" s="146">
        <f>SUM(C58:C60)</f>
        <v>193375</v>
      </c>
      <c r="D57" s="371">
        <f>SUM(D58:D60)</f>
        <v>287155</v>
      </c>
      <c r="E57" s="371">
        <f>SUM(E58:E60)</f>
        <v>313893</v>
      </c>
      <c r="F57" s="3"/>
      <c r="G57" s="3"/>
      <c r="H57" s="3"/>
    </row>
    <row r="58" spans="1:8" ht="18" customHeight="1">
      <c r="A58" s="52"/>
      <c r="B58" s="13" t="s">
        <v>28</v>
      </c>
      <c r="C58" s="150">
        <f>'5.mell'!I60</f>
        <v>107195</v>
      </c>
      <c r="D58" s="372">
        <v>188436</v>
      </c>
      <c r="E58" s="372">
        <v>155766</v>
      </c>
      <c r="F58" s="3"/>
      <c r="G58" s="3"/>
      <c r="H58" s="3"/>
    </row>
    <row r="59" spans="1:8" ht="18" customHeight="1">
      <c r="A59" s="52"/>
      <c r="B59" s="13" t="s">
        <v>29</v>
      </c>
      <c r="C59" s="150">
        <f>'5.mell'!J60</f>
        <v>82880</v>
      </c>
      <c r="D59" s="372">
        <v>86419</v>
      </c>
      <c r="E59" s="372">
        <v>148097</v>
      </c>
      <c r="F59" s="3"/>
      <c r="G59" s="3"/>
      <c r="H59" s="3"/>
    </row>
    <row r="60" spans="1:8" ht="18" customHeight="1">
      <c r="A60" s="52"/>
      <c r="B60" s="13" t="s">
        <v>30</v>
      </c>
      <c r="C60" s="150">
        <f>'5.mell'!K60</f>
        <v>3300</v>
      </c>
      <c r="D60" s="373">
        <v>12300</v>
      </c>
      <c r="E60" s="373">
        <v>10030</v>
      </c>
      <c r="F60" s="3"/>
      <c r="G60" s="3"/>
      <c r="H60" s="3"/>
    </row>
    <row r="61" spans="1:8" ht="18" customHeight="1">
      <c r="A61" s="29" t="s">
        <v>8</v>
      </c>
      <c r="B61" s="51" t="s">
        <v>446</v>
      </c>
      <c r="C61" s="147">
        <f>SUM(C62:C64)</f>
        <v>134194</v>
      </c>
      <c r="D61" s="371">
        <f>SUM(D62:D64)</f>
        <v>842819</v>
      </c>
      <c r="E61" s="371">
        <f>SUM(E62:E64)</f>
        <v>838769</v>
      </c>
      <c r="F61" s="3"/>
      <c r="G61" s="3"/>
      <c r="H61" s="3"/>
    </row>
    <row r="62" spans="1:8" ht="18" customHeight="1">
      <c r="A62" s="30"/>
      <c r="B62" s="13" t="s">
        <v>224</v>
      </c>
      <c r="C62" s="150">
        <f>'5.mell'!N60</f>
        <v>134194</v>
      </c>
      <c r="D62" s="372">
        <v>612819</v>
      </c>
      <c r="E62" s="372">
        <v>612819</v>
      </c>
      <c r="F62" s="3"/>
      <c r="G62" s="3"/>
      <c r="H62" s="3"/>
    </row>
    <row r="63" spans="1:8" ht="18" customHeight="1">
      <c r="A63" s="30"/>
      <c r="B63" s="13" t="s">
        <v>244</v>
      </c>
      <c r="C63" s="150">
        <v>0</v>
      </c>
      <c r="D63" s="372">
        <v>30000</v>
      </c>
      <c r="E63" s="372">
        <v>25950</v>
      </c>
      <c r="F63" s="3"/>
      <c r="G63" s="3"/>
      <c r="H63" s="3"/>
    </row>
    <row r="64" spans="1:8" ht="18" customHeight="1">
      <c r="A64" s="98"/>
      <c r="B64" s="17" t="s">
        <v>662</v>
      </c>
      <c r="C64" s="149">
        <f>'5.mell'!L60</f>
        <v>0</v>
      </c>
      <c r="D64" s="373">
        <v>200000</v>
      </c>
      <c r="E64" s="373">
        <v>200000</v>
      </c>
      <c r="F64" s="3"/>
      <c r="G64" s="3"/>
      <c r="H64" s="3"/>
    </row>
    <row r="65" spans="1:8" ht="18" customHeight="1">
      <c r="A65" s="21" t="s">
        <v>9</v>
      </c>
      <c r="B65" s="54" t="s">
        <v>31</v>
      </c>
      <c r="C65" s="146">
        <f>SUM(C66:C67)</f>
        <v>5000</v>
      </c>
      <c r="D65" s="371">
        <f>SUM(D66:D67)</f>
        <v>0</v>
      </c>
      <c r="E65" s="371">
        <f>SUM(E66:E67)</f>
        <v>77333</v>
      </c>
      <c r="F65" s="3"/>
      <c r="G65" s="3"/>
      <c r="H65" s="3"/>
    </row>
    <row r="66" spans="1:8" ht="18" customHeight="1">
      <c r="A66" s="52"/>
      <c r="B66" s="5" t="s">
        <v>225</v>
      </c>
      <c r="C66" s="124">
        <v>0</v>
      </c>
      <c r="D66" s="372"/>
      <c r="E66" s="372"/>
      <c r="F66" s="3"/>
      <c r="G66" s="3"/>
      <c r="H66" s="3"/>
    </row>
    <row r="67" spans="1:8" ht="18" customHeight="1">
      <c r="A67" s="52"/>
      <c r="B67" s="5" t="s">
        <v>32</v>
      </c>
      <c r="C67" s="153">
        <v>5000</v>
      </c>
      <c r="D67" s="373">
        <v>0</v>
      </c>
      <c r="E67" s="373">
        <v>77333</v>
      </c>
      <c r="F67" s="3"/>
      <c r="G67" s="3"/>
      <c r="H67" s="3"/>
    </row>
    <row r="68" spans="1:8" ht="18" customHeight="1">
      <c r="A68" s="7"/>
      <c r="B68" s="15" t="s">
        <v>33</v>
      </c>
      <c r="C68" s="172">
        <f>SUM(C50,C57,C61,C65,)</f>
        <v>2198292</v>
      </c>
      <c r="D68" s="394">
        <f>SUM(D50,D57,D61,D65,)</f>
        <v>3218017</v>
      </c>
      <c r="E68" s="394">
        <f>SUM(E50,E57,E61,E65,)</f>
        <v>3322692</v>
      </c>
      <c r="F68" s="3"/>
      <c r="G68" s="3"/>
      <c r="H68" s="3"/>
    </row>
    <row r="69" spans="1:8" ht="18" customHeight="1">
      <c r="A69" s="9"/>
      <c r="B69" s="16" t="s">
        <v>34</v>
      </c>
      <c r="C69" s="171"/>
      <c r="D69" s="373"/>
      <c r="E69" s="373"/>
      <c r="F69" s="3"/>
      <c r="G69" s="3"/>
      <c r="H69" s="3"/>
    </row>
    <row r="70" spans="1:10" ht="19.5" customHeight="1">
      <c r="A70" s="3"/>
      <c r="B70" s="3"/>
      <c r="C70" s="3"/>
      <c r="D70" s="3"/>
      <c r="E70" s="3"/>
      <c r="G70" s="3"/>
      <c r="H70" s="3"/>
      <c r="I70" s="3"/>
      <c r="J70" s="3"/>
    </row>
    <row r="71" spans="1:10" ht="19.5" customHeight="1">
      <c r="A71" s="5"/>
      <c r="B71" s="5"/>
      <c r="C71" s="5"/>
      <c r="D71" s="5"/>
      <c r="E71" s="5"/>
      <c r="G71" s="3"/>
      <c r="H71" s="3"/>
      <c r="I71" s="3"/>
      <c r="J71" s="3"/>
    </row>
    <row r="72" spans="1:10" ht="19.5" customHeight="1">
      <c r="A72" s="5"/>
      <c r="B72" s="73" t="s">
        <v>35</v>
      </c>
      <c r="C72" s="72"/>
      <c r="D72" s="5"/>
      <c r="E72" s="5"/>
      <c r="G72" s="3"/>
      <c r="H72" s="3"/>
      <c r="I72" s="3"/>
      <c r="J72" s="3"/>
    </row>
    <row r="73" spans="1:10" ht="15" customHeight="1">
      <c r="A73" s="5"/>
      <c r="B73" s="5"/>
      <c r="C73" s="5"/>
      <c r="D73" s="5"/>
      <c r="E73" s="5"/>
      <c r="G73" s="3"/>
      <c r="H73" s="3"/>
      <c r="I73" s="3"/>
      <c r="J73" s="3"/>
    </row>
    <row r="74" spans="1:10" ht="15" customHeight="1">
      <c r="A74" s="5"/>
      <c r="B74" s="5" t="s">
        <v>36</v>
      </c>
      <c r="C74" s="157">
        <f>SUM(E39)</f>
        <v>3322692</v>
      </c>
      <c r="D74" s="5"/>
      <c r="E74" s="169"/>
      <c r="G74" s="3"/>
      <c r="H74" s="3"/>
      <c r="I74" s="3"/>
      <c r="J74" s="3"/>
    </row>
    <row r="75" spans="1:10" ht="15" customHeight="1">
      <c r="A75" s="5"/>
      <c r="B75" s="27" t="s">
        <v>37</v>
      </c>
      <c r="C75" s="162">
        <f>SUM(E68)</f>
        <v>3322692</v>
      </c>
      <c r="D75" s="5"/>
      <c r="E75" s="169"/>
      <c r="G75" s="3"/>
      <c r="H75" s="3"/>
      <c r="I75" s="3"/>
      <c r="J75" s="3"/>
    </row>
    <row r="76" spans="1:10" ht="15" customHeight="1">
      <c r="A76" s="5"/>
      <c r="B76" s="5" t="s">
        <v>38</v>
      </c>
      <c r="C76" s="157">
        <f>SUM(C74-C75)</f>
        <v>0</v>
      </c>
      <c r="D76" s="5"/>
      <c r="E76" s="157"/>
      <c r="G76" s="3"/>
      <c r="H76" s="3"/>
      <c r="I76" s="3"/>
      <c r="J76" s="3"/>
    </row>
    <row r="77" spans="1:10" ht="15" customHeight="1">
      <c r="A77" s="5"/>
      <c r="B77" s="33"/>
      <c r="C77" s="33"/>
      <c r="D77" s="5"/>
      <c r="E77" s="5"/>
      <c r="G77" s="3"/>
      <c r="H77" s="3"/>
      <c r="I77" s="3"/>
      <c r="J77" s="3"/>
    </row>
    <row r="78" spans="1:10" ht="15" customHeight="1">
      <c r="A78" s="22"/>
      <c r="B78" s="33"/>
      <c r="C78" s="33"/>
      <c r="D78" s="70"/>
      <c r="E78" s="70"/>
      <c r="G78" s="3"/>
      <c r="H78" s="3"/>
      <c r="I78" s="3"/>
      <c r="J78" s="3"/>
    </row>
    <row r="79" spans="1:10" ht="15" customHeight="1">
      <c r="A79" s="43"/>
      <c r="B79" s="33"/>
      <c r="C79" s="33"/>
      <c r="D79" s="33"/>
      <c r="E79" s="33"/>
      <c r="G79" s="3"/>
      <c r="H79" s="3"/>
      <c r="I79" s="3"/>
      <c r="J79" s="3"/>
    </row>
    <row r="80" spans="1:10" ht="15" customHeight="1">
      <c r="A80" s="43"/>
      <c r="B80" s="33"/>
      <c r="C80" s="33"/>
      <c r="D80" s="33"/>
      <c r="E80" s="33"/>
      <c r="F80" s="3"/>
      <c r="G80" s="3"/>
      <c r="H80" s="3"/>
      <c r="I80" s="3"/>
      <c r="J80" s="3"/>
    </row>
    <row r="81" spans="1:10" ht="15" customHeight="1">
      <c r="A81" s="22"/>
      <c r="B81" s="32"/>
      <c r="C81" s="32"/>
      <c r="D81" s="32"/>
      <c r="E81" s="32"/>
      <c r="F81" s="3"/>
      <c r="G81" s="3"/>
      <c r="H81" s="3"/>
      <c r="I81" s="3"/>
      <c r="J81" s="3"/>
    </row>
    <row r="82" spans="1:10" ht="15" customHeight="1">
      <c r="A82" s="22"/>
      <c r="B82" s="32"/>
      <c r="C82" s="32"/>
      <c r="D82" s="32"/>
      <c r="E82" s="32"/>
      <c r="F82" s="3"/>
      <c r="G82" s="3"/>
      <c r="H82" s="3"/>
      <c r="I82" s="3"/>
      <c r="J82" s="3"/>
    </row>
    <row r="83" spans="1:10" ht="15.75">
      <c r="A83" s="76"/>
      <c r="B83" s="76"/>
      <c r="C83" s="76"/>
      <c r="D83" s="76"/>
      <c r="E83" s="76"/>
      <c r="F83" s="3"/>
      <c r="G83" s="3"/>
      <c r="H83" s="3"/>
      <c r="I83" s="3"/>
      <c r="J83" s="3"/>
    </row>
    <row r="84" spans="1:10" ht="15.75">
      <c r="A84" s="33"/>
      <c r="B84" s="33"/>
      <c r="C84" s="33"/>
      <c r="D84" s="33"/>
      <c r="E84" s="33"/>
      <c r="F84" s="3"/>
      <c r="G84" s="3"/>
      <c r="H84" s="3"/>
      <c r="I84" s="3"/>
      <c r="J84" s="3"/>
    </row>
    <row r="85" spans="1:10" ht="15.75">
      <c r="A85" s="33"/>
      <c r="B85" s="49"/>
      <c r="C85" s="77"/>
      <c r="D85" s="33"/>
      <c r="E85" s="33"/>
      <c r="F85" s="3"/>
      <c r="G85" s="3"/>
      <c r="H85" s="3"/>
      <c r="I85" s="3"/>
      <c r="J85" s="3"/>
    </row>
    <row r="86" spans="1:10" ht="15.75">
      <c r="A86" s="33"/>
      <c r="B86" s="33"/>
      <c r="C86" s="33"/>
      <c r="D86" s="33"/>
      <c r="E86" s="33"/>
      <c r="F86" s="3"/>
      <c r="G86" s="3"/>
      <c r="H86" s="3"/>
      <c r="I86" s="3"/>
      <c r="J86" s="3"/>
    </row>
    <row r="87" spans="1:10" ht="15.75">
      <c r="A87" s="33"/>
      <c r="B87" s="33"/>
      <c r="C87" s="33"/>
      <c r="D87" s="33"/>
      <c r="E87" s="33"/>
      <c r="F87" s="3"/>
      <c r="G87" s="3"/>
      <c r="H87" s="3"/>
      <c r="I87" s="3"/>
      <c r="J87" s="3"/>
    </row>
    <row r="88" spans="1:10" ht="15.75">
      <c r="A88" s="33"/>
      <c r="B88" s="33"/>
      <c r="C88" s="33"/>
      <c r="D88" s="33"/>
      <c r="E88" s="33"/>
      <c r="F88" s="3"/>
      <c r="G88" s="3"/>
      <c r="H88" s="3"/>
      <c r="I88" s="3"/>
      <c r="J88" s="3"/>
    </row>
    <row r="89" spans="1:10" ht="15.75">
      <c r="A89" s="33"/>
      <c r="B89" s="33"/>
      <c r="C89" s="33"/>
      <c r="D89" s="33"/>
      <c r="E89" s="33"/>
      <c r="F89" s="3"/>
      <c r="G89" s="3"/>
      <c r="H89" s="3"/>
      <c r="I89" s="3"/>
      <c r="J89" s="3"/>
    </row>
    <row r="90" spans="1:10" ht="15.75">
      <c r="A90" s="5"/>
      <c r="B90" s="5"/>
      <c r="C90" s="5"/>
      <c r="D90" s="5"/>
      <c r="E90" s="5"/>
      <c r="F90" s="3"/>
      <c r="G90" s="3"/>
      <c r="H90" s="3"/>
      <c r="I90" s="3"/>
      <c r="J90" s="3"/>
    </row>
    <row r="91" spans="1:10" ht="15.75">
      <c r="A91" s="5"/>
      <c r="B91" s="5"/>
      <c r="C91" s="5"/>
      <c r="D91" s="5"/>
      <c r="E91" s="5"/>
      <c r="F91" s="3"/>
      <c r="G91" s="3"/>
      <c r="H91" s="3"/>
      <c r="I91" s="3"/>
      <c r="J91" s="3"/>
    </row>
    <row r="92" spans="1:10" ht="15.75">
      <c r="A92" s="5"/>
      <c r="B92" s="5"/>
      <c r="C92" s="5"/>
      <c r="D92" s="5"/>
      <c r="E92" s="5"/>
      <c r="F92" s="3"/>
      <c r="G92" s="3"/>
      <c r="H92" s="3"/>
      <c r="I92" s="3"/>
      <c r="J92" s="3"/>
    </row>
    <row r="93" spans="1:10" ht="15.75">
      <c r="A93" s="5"/>
      <c r="B93" s="5"/>
      <c r="C93" s="5"/>
      <c r="D93" s="5"/>
      <c r="E93" s="5"/>
      <c r="F93" s="3"/>
      <c r="G93" s="3"/>
      <c r="H93" s="3"/>
      <c r="I93" s="3"/>
      <c r="J93" s="3"/>
    </row>
    <row r="94" spans="1:10" ht="15.75">
      <c r="A94" s="5"/>
      <c r="B94" s="5"/>
      <c r="C94" s="5"/>
      <c r="D94" s="5"/>
      <c r="E94" s="5"/>
      <c r="F94" s="3"/>
      <c r="G94" s="3"/>
      <c r="H94" s="3"/>
      <c r="I94" s="3"/>
      <c r="J94" s="3"/>
    </row>
    <row r="95" spans="1:10" ht="15.75">
      <c r="A95" s="5"/>
      <c r="B95" s="5"/>
      <c r="C95" s="5"/>
      <c r="D95" s="5"/>
      <c r="E95" s="5"/>
      <c r="F95" s="3"/>
      <c r="G95" s="3"/>
      <c r="H95" s="3"/>
      <c r="I95" s="3"/>
      <c r="J95" s="3"/>
    </row>
    <row r="96" spans="1:10" ht="15.75">
      <c r="A96" s="5"/>
      <c r="B96" s="5"/>
      <c r="C96" s="5"/>
      <c r="D96" s="5"/>
      <c r="E96" s="5"/>
      <c r="F96" s="3"/>
      <c r="G96" s="3"/>
      <c r="H96" s="3"/>
      <c r="I96" s="3"/>
      <c r="J96" s="3"/>
    </row>
    <row r="97" spans="1:10" ht="15.75">
      <c r="A97" s="5"/>
      <c r="B97" s="5"/>
      <c r="C97" s="5"/>
      <c r="D97" s="5"/>
      <c r="E97" s="5"/>
      <c r="F97" s="3"/>
      <c r="G97" s="3"/>
      <c r="H97" s="3"/>
      <c r="I97" s="3"/>
      <c r="J97" s="3"/>
    </row>
    <row r="98" spans="1:10" ht="15.75">
      <c r="A98" s="5"/>
      <c r="B98" s="5"/>
      <c r="C98" s="5"/>
      <c r="D98" s="5"/>
      <c r="E98" s="5"/>
      <c r="F98" s="3"/>
      <c r="G98" s="3"/>
      <c r="H98" s="3"/>
      <c r="I98" s="3"/>
      <c r="J98" s="3"/>
    </row>
    <row r="99" spans="1:10" ht="15.75">
      <c r="A99" s="3"/>
      <c r="B99" s="3"/>
      <c r="C99" s="3"/>
      <c r="D99" s="3"/>
      <c r="E99" s="3"/>
      <c r="F99" s="3"/>
      <c r="G99" s="3"/>
      <c r="H99" s="3"/>
      <c r="I99" s="3"/>
      <c r="J99" s="3"/>
    </row>
    <row r="100" spans="1:10" ht="15.75">
      <c r="A100" s="3"/>
      <c r="B100" s="3"/>
      <c r="C100" s="3"/>
      <c r="D100" s="3"/>
      <c r="E100" s="3"/>
      <c r="F100" s="3"/>
      <c r="G100" s="3"/>
      <c r="H100" s="3"/>
      <c r="I100" s="3"/>
      <c r="J100" s="3"/>
    </row>
    <row r="101" spans="1:10" ht="15.75">
      <c r="A101" s="3"/>
      <c r="B101" s="3"/>
      <c r="C101" s="3"/>
      <c r="D101" s="3"/>
      <c r="E101" s="3"/>
      <c r="F101" s="3"/>
      <c r="G101" s="3"/>
      <c r="H101" s="3"/>
      <c r="I101" s="3"/>
      <c r="J101" s="3"/>
    </row>
    <row r="102" spans="1:10" ht="15.75">
      <c r="A102" s="3"/>
      <c r="B102" s="3"/>
      <c r="C102" s="3"/>
      <c r="D102" s="3"/>
      <c r="E102" s="3"/>
      <c r="F102" s="3"/>
      <c r="G102" s="3"/>
      <c r="H102" s="3"/>
      <c r="I102" s="3"/>
      <c r="J102" s="3"/>
    </row>
    <row r="103" spans="1:10" ht="15.75">
      <c r="A103" s="3"/>
      <c r="B103" s="3"/>
      <c r="C103" s="3"/>
      <c r="D103" s="3"/>
      <c r="E103" s="3"/>
      <c r="F103" s="3"/>
      <c r="G103" s="3"/>
      <c r="H103" s="3"/>
      <c r="I103" s="3"/>
      <c r="J103" s="3"/>
    </row>
    <row r="104" spans="1:10" ht="15.75">
      <c r="A104" s="3"/>
      <c r="B104" s="3"/>
      <c r="C104" s="3"/>
      <c r="D104" s="3"/>
      <c r="E104" s="3"/>
      <c r="F104" s="3"/>
      <c r="G104" s="3"/>
      <c r="H104" s="3"/>
      <c r="I104" s="3"/>
      <c r="J104" s="3"/>
    </row>
    <row r="105" spans="1:10" ht="15.75">
      <c r="A105" s="3"/>
      <c r="B105" s="3"/>
      <c r="C105" s="3"/>
      <c r="D105" s="3"/>
      <c r="E105" s="3"/>
      <c r="F105" s="3"/>
      <c r="G105" s="3"/>
      <c r="H105" s="3"/>
      <c r="I105" s="3"/>
      <c r="J105" s="3"/>
    </row>
  </sheetData>
  <sheetProtection/>
  <mergeCells count="14">
    <mergeCell ref="C7:E7"/>
    <mergeCell ref="A3:E3"/>
    <mergeCell ref="A4:E4"/>
    <mergeCell ref="A5:E5"/>
    <mergeCell ref="A43:E43"/>
    <mergeCell ref="A44:E44"/>
    <mergeCell ref="C48:C49"/>
    <mergeCell ref="E8:E9"/>
    <mergeCell ref="E48:E49"/>
    <mergeCell ref="D8:D9"/>
    <mergeCell ref="D48:D49"/>
    <mergeCell ref="C47:E47"/>
    <mergeCell ref="A45:E45"/>
    <mergeCell ref="C8:C9"/>
  </mergeCells>
  <printOptions horizontalCentered="1"/>
  <pageMargins left="0.5905511811023623" right="0.5905511811023623" top="0.3937007874015748" bottom="0.3937007874015748" header="0.5118110236220472" footer="0.31496062992125984"/>
  <pageSetup horizontalDpi="300" verticalDpi="300" orientation="portrait" paperSize="9" scale="86" r:id="rId1"/>
  <headerFooter alignWithMargins="0">
    <oddFooter>&amp;C&amp;P. oldal</oddFooter>
  </headerFooter>
  <rowBreaks count="1" manualBreakCount="1">
    <brk id="39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H69"/>
  <sheetViews>
    <sheetView view="pageBreakPreview" zoomScaleSheetLayoutView="100" zoomScalePageLayoutView="0" workbookViewId="0" topLeftCell="A28">
      <selection activeCell="A4" sqref="A4:E4"/>
    </sheetView>
  </sheetViews>
  <sheetFormatPr defaultColWidth="9.140625" defaultRowHeight="12.75"/>
  <cols>
    <col min="1" max="1" width="8.7109375" style="0" customWidth="1"/>
    <col min="2" max="2" width="49.140625" style="0" customWidth="1"/>
    <col min="3" max="3" width="12.7109375" style="0" customWidth="1"/>
    <col min="4" max="4" width="11.7109375" style="0" customWidth="1"/>
    <col min="5" max="5" width="11.28125" style="0" customWidth="1"/>
  </cols>
  <sheetData>
    <row r="1" spans="1:4" ht="15.75">
      <c r="A1" s="4" t="s">
        <v>900</v>
      </c>
      <c r="B1" s="58"/>
      <c r="C1" s="82"/>
      <c r="D1" s="5"/>
    </row>
    <row r="2" spans="1:4" ht="15.75">
      <c r="A2" s="58"/>
      <c r="B2" s="58"/>
      <c r="C2" s="5"/>
      <c r="D2" s="5"/>
    </row>
    <row r="3" spans="1:5" ht="15.75">
      <c r="A3" s="783" t="s">
        <v>571</v>
      </c>
      <c r="B3" s="736"/>
      <c r="C3" s="736"/>
      <c r="D3" s="736"/>
      <c r="E3" s="737"/>
    </row>
    <row r="4" spans="1:5" ht="15.75">
      <c r="A4" s="783" t="s">
        <v>700</v>
      </c>
      <c r="B4" s="736"/>
      <c r="C4" s="736"/>
      <c r="D4" s="736"/>
      <c r="E4" s="737"/>
    </row>
    <row r="5" spans="1:5" ht="15.75">
      <c r="A5" s="783" t="s">
        <v>575</v>
      </c>
      <c r="B5" s="736"/>
      <c r="C5" s="736"/>
      <c r="D5" s="736"/>
      <c r="E5" s="737"/>
    </row>
    <row r="6" spans="1:5" ht="15.75">
      <c r="A6" s="783" t="s">
        <v>576</v>
      </c>
      <c r="B6" s="736"/>
      <c r="C6" s="736"/>
      <c r="D6" s="736"/>
      <c r="E6" s="737"/>
    </row>
    <row r="7" spans="1:4" ht="15.75">
      <c r="A7" s="58"/>
      <c r="B7" s="58"/>
      <c r="C7" s="5"/>
      <c r="D7" s="5"/>
    </row>
    <row r="8" spans="1:4" ht="12.75">
      <c r="A8" s="5"/>
      <c r="B8" s="5" t="s">
        <v>101</v>
      </c>
      <c r="C8" s="5"/>
      <c r="D8" s="5"/>
    </row>
    <row r="9" spans="1:5" ht="15" customHeight="1">
      <c r="A9" s="74" t="s">
        <v>102</v>
      </c>
      <c r="B9" s="61" t="s">
        <v>3</v>
      </c>
      <c r="C9" s="61" t="s">
        <v>362</v>
      </c>
      <c r="D9" s="731" t="s">
        <v>587</v>
      </c>
      <c r="E9" s="731" t="s">
        <v>709</v>
      </c>
    </row>
    <row r="10" spans="1:5" ht="36.75" customHeight="1">
      <c r="A10" s="75" t="s">
        <v>103</v>
      </c>
      <c r="B10" s="63"/>
      <c r="C10" s="63"/>
      <c r="D10" s="733"/>
      <c r="E10" s="733"/>
    </row>
    <row r="11" spans="1:5" ht="15" customHeight="1">
      <c r="A11" s="95" t="s">
        <v>295</v>
      </c>
      <c r="B11" s="123" t="s">
        <v>262</v>
      </c>
      <c r="C11" s="147">
        <f>SUM(C12:C12)</f>
        <v>143</v>
      </c>
      <c r="D11" s="201">
        <f>SUM(D12:D12)</f>
        <v>143</v>
      </c>
      <c r="E11" s="201">
        <f>SUM(E12:E12)</f>
        <v>143</v>
      </c>
    </row>
    <row r="12" spans="1:5" ht="15" customHeight="1">
      <c r="A12" s="97"/>
      <c r="B12" s="57" t="s">
        <v>258</v>
      </c>
      <c r="C12" s="148">
        <v>143</v>
      </c>
      <c r="D12" s="153">
        <v>143</v>
      </c>
      <c r="E12" s="153">
        <v>143</v>
      </c>
    </row>
    <row r="13" spans="1:5" ht="15.75" customHeight="1">
      <c r="A13" s="95" t="s">
        <v>296</v>
      </c>
      <c r="B13" s="51" t="s">
        <v>263</v>
      </c>
      <c r="C13" s="146">
        <f>SUM(C14:C14)</f>
        <v>3997</v>
      </c>
      <c r="D13" s="201">
        <f>SUM(D14:D14)</f>
        <v>0</v>
      </c>
      <c r="E13" s="201">
        <f>SUM(E14:E14)</f>
        <v>0</v>
      </c>
    </row>
    <row r="14" spans="1:5" ht="15.75" customHeight="1">
      <c r="A14" s="109"/>
      <c r="B14" s="17" t="s">
        <v>266</v>
      </c>
      <c r="C14" s="153">
        <v>3997</v>
      </c>
      <c r="D14" s="153">
        <v>0</v>
      </c>
      <c r="E14" s="153">
        <v>0</v>
      </c>
    </row>
    <row r="15" spans="1:5" ht="15.75" customHeight="1">
      <c r="A15" s="95" t="s">
        <v>297</v>
      </c>
      <c r="B15" s="84" t="s">
        <v>140</v>
      </c>
      <c r="C15" s="146">
        <f>SUM(C16:C16)</f>
        <v>5517</v>
      </c>
      <c r="D15" s="201">
        <f>SUM(D16:D16)</f>
        <v>0</v>
      </c>
      <c r="E15" s="201">
        <f>SUM(E16:E16)</f>
        <v>0</v>
      </c>
    </row>
    <row r="16" spans="1:5" ht="15.75" customHeight="1">
      <c r="A16" s="109"/>
      <c r="B16" s="36" t="s">
        <v>266</v>
      </c>
      <c r="C16" s="153">
        <v>5517</v>
      </c>
      <c r="D16" s="153">
        <v>0</v>
      </c>
      <c r="E16" s="153">
        <v>0</v>
      </c>
    </row>
    <row r="17" spans="1:5" ht="15.75" customHeight="1">
      <c r="A17" s="119" t="s">
        <v>298</v>
      </c>
      <c r="B17" s="211" t="s">
        <v>277</v>
      </c>
      <c r="C17" s="201">
        <v>2488</v>
      </c>
      <c r="D17" s="261">
        <v>2488</v>
      </c>
      <c r="E17" s="261">
        <v>3949</v>
      </c>
    </row>
    <row r="18" spans="1:5" ht="15" customHeight="1">
      <c r="A18" s="95" t="s">
        <v>299</v>
      </c>
      <c r="B18" s="51" t="s">
        <v>264</v>
      </c>
      <c r="C18" s="146">
        <f>SUM(C19:C19)</f>
        <v>56618</v>
      </c>
      <c r="D18" s="201">
        <f>SUM(D19:D19)</f>
        <v>59520</v>
      </c>
      <c r="E18" s="201">
        <f>SUM(E19:E19)</f>
        <v>61099</v>
      </c>
    </row>
    <row r="19" spans="1:5" ht="15" customHeight="1">
      <c r="A19" s="97"/>
      <c r="B19" s="57" t="s">
        <v>265</v>
      </c>
      <c r="C19" s="148">
        <v>56618</v>
      </c>
      <c r="D19" s="124">
        <v>59520</v>
      </c>
      <c r="E19" s="124">
        <v>61099</v>
      </c>
    </row>
    <row r="20" spans="1:5" ht="15" customHeight="1">
      <c r="A20" s="119" t="s">
        <v>550</v>
      </c>
      <c r="B20" s="123" t="s">
        <v>262</v>
      </c>
      <c r="C20" s="201">
        <f>SUM(C21:C22)</f>
        <v>118050</v>
      </c>
      <c r="D20" s="201">
        <f>SUM(D21:D22)</f>
        <v>145164</v>
      </c>
      <c r="E20" s="201">
        <f>SUM(E21:E22)</f>
        <v>146028</v>
      </c>
    </row>
    <row r="21" spans="1:5" ht="15" customHeight="1">
      <c r="A21" s="120"/>
      <c r="B21" s="13" t="s">
        <v>551</v>
      </c>
      <c r="C21" s="155"/>
      <c r="D21" s="181">
        <v>17600</v>
      </c>
      <c r="E21" s="181">
        <v>17600</v>
      </c>
    </row>
    <row r="22" spans="1:5" ht="15" customHeight="1">
      <c r="A22" s="120"/>
      <c r="B22" s="13" t="s">
        <v>352</v>
      </c>
      <c r="C22" s="124">
        <v>118050</v>
      </c>
      <c r="D22" s="124">
        <v>127564</v>
      </c>
      <c r="E22" s="124">
        <v>128428</v>
      </c>
    </row>
    <row r="23" spans="1:5" ht="15" customHeight="1">
      <c r="A23" s="119" t="s">
        <v>845</v>
      </c>
      <c r="B23" s="123" t="s">
        <v>846</v>
      </c>
      <c r="C23" s="158"/>
      <c r="D23" s="158"/>
      <c r="E23" s="690">
        <v>11244</v>
      </c>
    </row>
    <row r="24" spans="1:5" ht="15" customHeight="1">
      <c r="A24" s="121"/>
      <c r="B24" s="17" t="s">
        <v>847</v>
      </c>
      <c r="C24" s="149"/>
      <c r="D24" s="149"/>
      <c r="E24" s="149">
        <v>11244</v>
      </c>
    </row>
    <row r="25" spans="1:5" ht="15" customHeight="1">
      <c r="A25" s="120" t="s">
        <v>552</v>
      </c>
      <c r="B25" s="338" t="s">
        <v>553</v>
      </c>
      <c r="C25" s="150"/>
      <c r="D25" s="406">
        <v>300</v>
      </c>
      <c r="E25" s="406">
        <v>0</v>
      </c>
    </row>
    <row r="26" spans="1:5" ht="15" customHeight="1">
      <c r="A26" s="121"/>
      <c r="B26" s="17" t="s">
        <v>554</v>
      </c>
      <c r="C26" s="150"/>
      <c r="D26" s="150">
        <v>300</v>
      </c>
      <c r="E26" s="150">
        <v>0</v>
      </c>
    </row>
    <row r="27" spans="1:5" ht="15" customHeight="1">
      <c r="A27" s="109"/>
      <c r="B27" s="60" t="s">
        <v>104</v>
      </c>
      <c r="C27" s="179">
        <f>SUM(C11,C13,C15,C17,C18,C20,)</f>
        <v>186813</v>
      </c>
      <c r="D27" s="179">
        <f>SUM(D11,D13,D15,D17,D18,D20,D25)</f>
        <v>207615</v>
      </c>
      <c r="E27" s="179">
        <f>SUM(E11,E13,E15,E17,E18,E20,E25,E23)</f>
        <v>222463</v>
      </c>
    </row>
    <row r="28" spans="1:5" ht="15" customHeight="1">
      <c r="A28" s="97" t="s">
        <v>324</v>
      </c>
      <c r="B28" s="129" t="s">
        <v>325</v>
      </c>
      <c r="C28" s="146">
        <v>17000</v>
      </c>
      <c r="D28" s="592">
        <v>20000</v>
      </c>
      <c r="E28" s="592">
        <v>20000</v>
      </c>
    </row>
    <row r="29" spans="1:5" ht="15" customHeight="1">
      <c r="A29" s="97"/>
      <c r="B29" s="131" t="s">
        <v>326</v>
      </c>
      <c r="C29" s="175">
        <v>1800</v>
      </c>
      <c r="D29" s="590">
        <v>1800</v>
      </c>
      <c r="E29" s="590">
        <v>1800</v>
      </c>
    </row>
    <row r="30" spans="1:8" ht="15" customHeight="1">
      <c r="A30" s="97"/>
      <c r="B30" s="131" t="s">
        <v>327</v>
      </c>
      <c r="C30" s="175">
        <v>7000</v>
      </c>
      <c r="D30" s="590">
        <v>7000</v>
      </c>
      <c r="E30" s="590">
        <v>7000</v>
      </c>
      <c r="H30" s="200"/>
    </row>
    <row r="31" spans="1:5" ht="15" customHeight="1">
      <c r="A31" s="97"/>
      <c r="B31" s="131" t="s">
        <v>328</v>
      </c>
      <c r="C31" s="175">
        <v>400</v>
      </c>
      <c r="D31" s="590">
        <v>400</v>
      </c>
      <c r="E31" s="590">
        <v>400</v>
      </c>
    </row>
    <row r="32" spans="1:5" ht="15" customHeight="1">
      <c r="A32" s="97"/>
      <c r="B32" s="131" t="s">
        <v>329</v>
      </c>
      <c r="C32" s="175">
        <v>3500</v>
      </c>
      <c r="D32" s="590">
        <v>3500</v>
      </c>
      <c r="E32" s="590">
        <v>3500</v>
      </c>
    </row>
    <row r="33" spans="1:5" ht="15" customHeight="1">
      <c r="A33" s="97"/>
      <c r="B33" s="131" t="s">
        <v>330</v>
      </c>
      <c r="C33" s="175">
        <v>1000</v>
      </c>
      <c r="D33" s="590">
        <v>1000</v>
      </c>
      <c r="E33" s="590">
        <v>1000</v>
      </c>
    </row>
    <row r="34" spans="1:5" ht="15" customHeight="1">
      <c r="A34" s="97"/>
      <c r="B34" s="131" t="s">
        <v>331</v>
      </c>
      <c r="C34" s="175">
        <v>1500</v>
      </c>
      <c r="D34" s="590">
        <v>1500</v>
      </c>
      <c r="E34" s="590">
        <v>1500</v>
      </c>
    </row>
    <row r="35" spans="1:5" ht="15" customHeight="1">
      <c r="A35" s="97"/>
      <c r="B35" s="131" t="s">
        <v>332</v>
      </c>
      <c r="C35" s="175">
        <v>800</v>
      </c>
      <c r="D35" s="590">
        <v>3800</v>
      </c>
      <c r="E35" s="590">
        <v>3800</v>
      </c>
    </row>
    <row r="36" spans="1:5" ht="15" customHeight="1">
      <c r="A36" s="97"/>
      <c r="B36" s="131" t="s">
        <v>333</v>
      </c>
      <c r="C36" s="176">
        <v>1000</v>
      </c>
      <c r="D36" s="591">
        <v>1000</v>
      </c>
      <c r="E36" s="591">
        <v>1000</v>
      </c>
    </row>
    <row r="37" spans="1:5" ht="15" customHeight="1">
      <c r="A37" s="95" t="s">
        <v>323</v>
      </c>
      <c r="B37" s="51" t="s">
        <v>85</v>
      </c>
      <c r="C37" s="250">
        <f>SUM(C38)</f>
        <v>1115</v>
      </c>
      <c r="D37" s="250">
        <f>SUM(D38)</f>
        <v>0</v>
      </c>
      <c r="E37" s="250">
        <f>SUM(E38)</f>
        <v>0</v>
      </c>
    </row>
    <row r="38" spans="1:5" ht="15" customHeight="1">
      <c r="A38" s="109"/>
      <c r="B38" s="17" t="s">
        <v>146</v>
      </c>
      <c r="C38" s="149">
        <v>1115</v>
      </c>
      <c r="D38" s="149">
        <v>0</v>
      </c>
      <c r="E38" s="149">
        <v>0</v>
      </c>
    </row>
    <row r="39" spans="1:5" ht="15" customHeight="1">
      <c r="A39" s="110"/>
      <c r="B39" s="14" t="s">
        <v>104</v>
      </c>
      <c r="C39" s="126">
        <f>SUM(C27,C28,C37)</f>
        <v>204928</v>
      </c>
      <c r="D39" s="127">
        <f>SUM(D27,D28,D37)</f>
        <v>227615</v>
      </c>
      <c r="E39" s="127">
        <f>SUM(E27,E28,E37)</f>
        <v>242463</v>
      </c>
    </row>
    <row r="41" spans="1:3" ht="15.75">
      <c r="A41" s="4" t="s">
        <v>899</v>
      </c>
      <c r="B41" s="4"/>
      <c r="C41" s="4"/>
    </row>
    <row r="42" spans="1:3" ht="15.75">
      <c r="A42" s="4"/>
      <c r="B42" s="4"/>
      <c r="C42" s="4"/>
    </row>
    <row r="43" spans="1:5" ht="15.75">
      <c r="A43" s="738" t="s">
        <v>573</v>
      </c>
      <c r="B43" s="736"/>
      <c r="C43" s="736"/>
      <c r="D43" s="736"/>
      <c r="E43" s="737"/>
    </row>
    <row r="44" spans="1:5" ht="15.75">
      <c r="A44" s="738" t="s">
        <v>700</v>
      </c>
      <c r="B44" s="736"/>
      <c r="C44" s="736"/>
      <c r="D44" s="736"/>
      <c r="E44" s="737"/>
    </row>
    <row r="45" spans="1:5" ht="15.75">
      <c r="A45" s="738" t="s">
        <v>574</v>
      </c>
      <c r="B45" s="736"/>
      <c r="C45" s="736"/>
      <c r="D45" s="736"/>
      <c r="E45" s="737"/>
    </row>
    <row r="46" spans="1:3" ht="12.75">
      <c r="A46" s="5"/>
      <c r="B46" s="5"/>
      <c r="C46" s="5"/>
    </row>
    <row r="47" spans="1:5" ht="12.75">
      <c r="A47" s="5"/>
      <c r="B47" s="734" t="s">
        <v>105</v>
      </c>
      <c r="C47" s="745"/>
      <c r="D47" s="745"/>
      <c r="E47" s="745"/>
    </row>
    <row r="48" spans="1:5" ht="15" customHeight="1">
      <c r="A48" s="61" t="s">
        <v>2</v>
      </c>
      <c r="B48" s="61" t="s">
        <v>3</v>
      </c>
      <c r="C48" s="61" t="s">
        <v>362</v>
      </c>
      <c r="D48" s="784" t="s">
        <v>587</v>
      </c>
      <c r="E48" s="784" t="s">
        <v>709</v>
      </c>
    </row>
    <row r="49" spans="1:5" ht="25.5" customHeight="1">
      <c r="A49" s="62" t="s">
        <v>5</v>
      </c>
      <c r="B49" s="62"/>
      <c r="C49" s="62"/>
      <c r="D49" s="785"/>
      <c r="E49" s="785"/>
    </row>
    <row r="50" spans="1:5" ht="15" customHeight="1">
      <c r="A50" s="119" t="s">
        <v>582</v>
      </c>
      <c r="B50" s="211" t="s">
        <v>353</v>
      </c>
      <c r="C50" s="201">
        <f>SUM(C51:C54)</f>
        <v>4150</v>
      </c>
      <c r="D50" s="429">
        <f>SUM(D51:D54)</f>
        <v>4150</v>
      </c>
      <c r="E50" s="725">
        <f>SUM(E51:E54)</f>
        <v>3348</v>
      </c>
    </row>
    <row r="51" spans="1:5" ht="15" customHeight="1">
      <c r="A51" s="120"/>
      <c r="B51" s="33" t="s">
        <v>260</v>
      </c>
      <c r="C51" s="181">
        <v>2500</v>
      </c>
      <c r="D51" s="608">
        <v>2500</v>
      </c>
      <c r="E51" s="372">
        <v>2446</v>
      </c>
    </row>
    <row r="52" spans="1:5" ht="15" customHeight="1">
      <c r="A52" s="120"/>
      <c r="B52" s="33" t="s">
        <v>848</v>
      </c>
      <c r="C52" s="181">
        <v>1000</v>
      </c>
      <c r="D52" s="608">
        <v>1000</v>
      </c>
      <c r="E52" s="372">
        <v>647</v>
      </c>
    </row>
    <row r="53" spans="1:5" ht="15" customHeight="1">
      <c r="A53" s="120"/>
      <c r="B53" s="33" t="s">
        <v>107</v>
      </c>
      <c r="C53" s="181">
        <v>500</v>
      </c>
      <c r="D53" s="608">
        <v>500</v>
      </c>
      <c r="E53" s="372">
        <v>105</v>
      </c>
    </row>
    <row r="54" spans="1:5" ht="15" customHeight="1">
      <c r="A54" s="121"/>
      <c r="B54" s="27" t="s">
        <v>354</v>
      </c>
      <c r="C54" s="152">
        <v>150</v>
      </c>
      <c r="D54" s="392">
        <v>150</v>
      </c>
      <c r="E54" s="373">
        <v>150</v>
      </c>
    </row>
    <row r="55" spans="1:5" ht="15" customHeight="1">
      <c r="A55" s="97" t="s">
        <v>583</v>
      </c>
      <c r="B55" s="129" t="s">
        <v>355</v>
      </c>
      <c r="C55" s="155">
        <f>SUM(C56:C56)</f>
        <v>500</v>
      </c>
      <c r="D55" s="429">
        <f>SUM(D56:D56)</f>
        <v>500</v>
      </c>
      <c r="E55" s="725">
        <f>SUM(E56:E56)</f>
        <v>1884</v>
      </c>
    </row>
    <row r="56" spans="1:5" ht="15" customHeight="1">
      <c r="A56" s="97"/>
      <c r="B56" s="40" t="s">
        <v>261</v>
      </c>
      <c r="C56" s="181">
        <v>500</v>
      </c>
      <c r="D56" s="608">
        <v>500</v>
      </c>
      <c r="E56" s="726">
        <v>1884</v>
      </c>
    </row>
    <row r="57" spans="1:5" ht="15" customHeight="1">
      <c r="A57" s="122" t="s">
        <v>556</v>
      </c>
      <c r="B57" s="258" t="s">
        <v>356</v>
      </c>
      <c r="C57" s="261">
        <v>1500</v>
      </c>
      <c r="D57" s="407">
        <v>7931</v>
      </c>
      <c r="E57" s="676">
        <v>7014</v>
      </c>
    </row>
    <row r="58" spans="1:5" ht="15" customHeight="1">
      <c r="A58" s="119" t="s">
        <v>559</v>
      </c>
      <c r="B58" s="258" t="s">
        <v>356</v>
      </c>
      <c r="C58" s="201"/>
      <c r="D58" s="407">
        <v>193</v>
      </c>
      <c r="E58" s="676">
        <v>123</v>
      </c>
    </row>
    <row r="59" spans="1:5" ht="15" customHeight="1">
      <c r="A59" s="119" t="s">
        <v>555</v>
      </c>
      <c r="B59" s="123" t="s">
        <v>357</v>
      </c>
      <c r="C59" s="201">
        <v>3000</v>
      </c>
      <c r="D59" s="407">
        <v>2600</v>
      </c>
      <c r="E59" s="676">
        <v>2542</v>
      </c>
    </row>
    <row r="60" spans="1:5" ht="15" customHeight="1">
      <c r="A60" s="119"/>
      <c r="B60" s="211" t="s">
        <v>358</v>
      </c>
      <c r="C60" s="201">
        <f>SUM(C61:C62)</f>
        <v>4200</v>
      </c>
      <c r="D60" s="429">
        <f>SUM(D61:D62)</f>
        <v>17386</v>
      </c>
      <c r="E60" s="725">
        <f>SUM(E61:E62)</f>
        <v>12369</v>
      </c>
    </row>
    <row r="61" spans="1:5" ht="15" customHeight="1">
      <c r="A61" s="120" t="s">
        <v>558</v>
      </c>
      <c r="B61" s="239" t="s">
        <v>289</v>
      </c>
      <c r="C61" s="181">
        <v>2700</v>
      </c>
      <c r="D61" s="608">
        <v>4293</v>
      </c>
      <c r="E61" s="726">
        <v>2812</v>
      </c>
    </row>
    <row r="62" spans="1:5" ht="15" customHeight="1">
      <c r="A62" s="121" t="s">
        <v>557</v>
      </c>
      <c r="B62" s="262" t="s">
        <v>334</v>
      </c>
      <c r="C62" s="152">
        <v>1500</v>
      </c>
      <c r="D62" s="392">
        <v>13093</v>
      </c>
      <c r="E62" s="727">
        <v>9557</v>
      </c>
    </row>
    <row r="63" spans="1:5" ht="15" customHeight="1">
      <c r="A63" s="121" t="s">
        <v>584</v>
      </c>
      <c r="B63" s="259" t="s">
        <v>359</v>
      </c>
      <c r="C63" s="260">
        <v>800</v>
      </c>
      <c r="D63" s="407">
        <v>800</v>
      </c>
      <c r="E63" s="676">
        <v>227</v>
      </c>
    </row>
    <row r="64" spans="1:5" ht="15" customHeight="1">
      <c r="A64" s="122" t="s">
        <v>585</v>
      </c>
      <c r="B64" s="258" t="s">
        <v>360</v>
      </c>
      <c r="C64" s="261">
        <v>13000</v>
      </c>
      <c r="D64" s="407">
        <v>48474</v>
      </c>
      <c r="E64" s="407">
        <v>47111</v>
      </c>
    </row>
    <row r="65" spans="1:5" ht="15" customHeight="1">
      <c r="A65" s="121"/>
      <c r="B65" s="60" t="s">
        <v>223</v>
      </c>
      <c r="C65" s="154">
        <f>SUM(C50,C55,C57,C59,C60,C63,C64)</f>
        <v>27150</v>
      </c>
      <c r="D65" s="352">
        <f>SUM(D50,D55,D57,D59,D60,D63,D64,D58)</f>
        <v>82034</v>
      </c>
      <c r="E65" s="352">
        <f>SUM(E50,E55,E57,E59,E60,E63,E64,E58)</f>
        <v>74618</v>
      </c>
    </row>
    <row r="66" spans="1:5" ht="15" customHeight="1">
      <c r="A66" s="121" t="s">
        <v>868</v>
      </c>
      <c r="B66" s="60" t="s">
        <v>869</v>
      </c>
      <c r="C66" s="154"/>
      <c r="D66" s="352"/>
      <c r="E66" s="352">
        <v>123</v>
      </c>
    </row>
    <row r="67" spans="1:5" ht="15" customHeight="1">
      <c r="A67" s="122"/>
      <c r="B67" s="69" t="s">
        <v>222</v>
      </c>
      <c r="C67" s="127">
        <f>SUM(C65)</f>
        <v>27150</v>
      </c>
      <c r="D67" s="352">
        <f>SUM(D65)</f>
        <v>82034</v>
      </c>
      <c r="E67" s="352">
        <f>SUM(E65:E66)</f>
        <v>74741</v>
      </c>
    </row>
    <row r="68" spans="1:3" ht="12.75">
      <c r="A68" s="79"/>
      <c r="B68" s="78"/>
      <c r="C68" s="78"/>
    </row>
    <row r="69" spans="1:3" ht="12.75">
      <c r="A69" s="80"/>
      <c r="B69" s="80"/>
      <c r="C69" s="80"/>
    </row>
  </sheetData>
  <sheetProtection/>
  <mergeCells count="12">
    <mergeCell ref="E48:E49"/>
    <mergeCell ref="D48:D49"/>
    <mergeCell ref="A43:E43"/>
    <mergeCell ref="A44:E44"/>
    <mergeCell ref="A45:E45"/>
    <mergeCell ref="B47:E47"/>
    <mergeCell ref="D9:D10"/>
    <mergeCell ref="E9:E10"/>
    <mergeCell ref="A3:E3"/>
    <mergeCell ref="A4:E4"/>
    <mergeCell ref="A5:E5"/>
    <mergeCell ref="A6:E6"/>
  </mergeCells>
  <printOptions horizontalCentered="1"/>
  <pageMargins left="0.7874015748031497" right="0.7874015748031497" top="0.5905511811023623" bottom="0.5905511811023623" header="0.5118110236220472" footer="0.31496062992125984"/>
  <pageSetup horizontalDpi="300" verticalDpi="300" orientation="portrait" paperSize="9" scale="79" r:id="rId1"/>
  <headerFooter alignWithMargins="0">
    <oddFooter>&amp;C&amp;P. oldal</oddFooter>
  </headerFooter>
  <rowBreaks count="1" manualBreakCount="1">
    <brk id="39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L95"/>
  <sheetViews>
    <sheetView view="pageBreakPreview" zoomScaleSheetLayoutView="100" zoomScalePageLayoutView="0" workbookViewId="0" topLeftCell="A43">
      <selection activeCell="C2" sqref="C2"/>
    </sheetView>
  </sheetViews>
  <sheetFormatPr defaultColWidth="9.140625" defaultRowHeight="12.75"/>
  <cols>
    <col min="1" max="1" width="6.7109375" style="0" customWidth="1"/>
    <col min="2" max="2" width="48.00390625" style="0" customWidth="1"/>
    <col min="3" max="3" width="10.7109375" style="0" customWidth="1"/>
    <col min="4" max="4" width="11.00390625" style="0" customWidth="1"/>
    <col min="5" max="5" width="10.7109375" style="0" customWidth="1"/>
    <col min="8" max="8" width="10.8515625" style="0" customWidth="1"/>
  </cols>
  <sheetData>
    <row r="1" spans="1:5" ht="15.75">
      <c r="A1" s="58" t="s">
        <v>902</v>
      </c>
      <c r="B1" s="58"/>
      <c r="C1" s="58"/>
      <c r="D1" s="58"/>
      <c r="E1" s="58"/>
    </row>
    <row r="2" spans="1:5" ht="15.75">
      <c r="A2" s="58"/>
      <c r="B2" s="58"/>
      <c r="C2" s="58"/>
      <c r="D2" s="58"/>
      <c r="E2" s="58"/>
    </row>
    <row r="3" spans="1:11" ht="15.75">
      <c r="A3" s="783" t="s">
        <v>39</v>
      </c>
      <c r="B3" s="736"/>
      <c r="C3" s="736"/>
      <c r="D3" s="736"/>
      <c r="E3" s="736"/>
      <c r="F3" s="736"/>
      <c r="G3" s="736"/>
      <c r="H3" s="736"/>
      <c r="I3" s="737"/>
      <c r="J3" s="737"/>
      <c r="K3" s="737"/>
    </row>
    <row r="4" spans="1:11" ht="15.75">
      <c r="A4" s="783" t="s">
        <v>710</v>
      </c>
      <c r="B4" s="736"/>
      <c r="C4" s="736"/>
      <c r="D4" s="736"/>
      <c r="E4" s="736"/>
      <c r="F4" s="736"/>
      <c r="G4" s="736"/>
      <c r="H4" s="736"/>
      <c r="I4" s="737"/>
      <c r="J4" s="737"/>
      <c r="K4" s="737"/>
    </row>
    <row r="5" spans="1:11" ht="15.75">
      <c r="A5" s="783" t="s">
        <v>27</v>
      </c>
      <c r="B5" s="736"/>
      <c r="C5" s="736"/>
      <c r="D5" s="736"/>
      <c r="E5" s="736"/>
      <c r="F5" s="736"/>
      <c r="G5" s="736"/>
      <c r="H5" s="736"/>
      <c r="I5" s="737"/>
      <c r="J5" s="737"/>
      <c r="K5" s="737"/>
    </row>
    <row r="6" spans="1:11" ht="15.75">
      <c r="A6" s="783" t="s">
        <v>577</v>
      </c>
      <c r="B6" s="736"/>
      <c r="C6" s="736"/>
      <c r="D6" s="736"/>
      <c r="E6" s="736"/>
      <c r="F6" s="736"/>
      <c r="G6" s="736"/>
      <c r="H6" s="736"/>
      <c r="I6" s="737"/>
      <c r="J6" s="737"/>
      <c r="K6" s="737"/>
    </row>
    <row r="7" spans="1:5" ht="12.75">
      <c r="A7" s="5"/>
      <c r="B7" s="5"/>
      <c r="C7" s="5"/>
      <c r="D7" s="5"/>
      <c r="E7" s="5"/>
    </row>
    <row r="8" spans="1:11" ht="12.75">
      <c r="A8" s="5"/>
      <c r="B8" s="5"/>
      <c r="C8" s="5"/>
      <c r="D8" s="734" t="s">
        <v>255</v>
      </c>
      <c r="E8" s="745"/>
      <c r="F8" s="745"/>
      <c r="G8" s="745"/>
      <c r="H8" s="745"/>
      <c r="I8" s="745"/>
      <c r="J8" s="745"/>
      <c r="K8" s="745"/>
    </row>
    <row r="9" spans="1:12" ht="12.75" customHeight="1">
      <c r="A9" s="61" t="s">
        <v>102</v>
      </c>
      <c r="B9" s="61" t="s">
        <v>3</v>
      </c>
      <c r="C9" s="64"/>
      <c r="D9" s="65" t="s">
        <v>363</v>
      </c>
      <c r="E9" s="66"/>
      <c r="F9" s="786" t="s">
        <v>589</v>
      </c>
      <c r="G9" s="787"/>
      <c r="H9" s="788"/>
      <c r="I9" s="789" t="s">
        <v>711</v>
      </c>
      <c r="J9" s="787"/>
      <c r="K9" s="788"/>
      <c r="L9" s="583"/>
    </row>
    <row r="10" spans="1:11" ht="12.75" customHeight="1">
      <c r="A10" s="63" t="s">
        <v>103</v>
      </c>
      <c r="B10" s="63"/>
      <c r="C10" s="67" t="s">
        <v>110</v>
      </c>
      <c r="D10" s="67" t="s">
        <v>111</v>
      </c>
      <c r="E10" s="67" t="s">
        <v>4</v>
      </c>
      <c r="F10" s="67" t="s">
        <v>110</v>
      </c>
      <c r="G10" s="67" t="s">
        <v>111</v>
      </c>
      <c r="H10" s="67" t="s">
        <v>4</v>
      </c>
      <c r="I10" s="67" t="s">
        <v>110</v>
      </c>
      <c r="J10" s="67" t="s">
        <v>111</v>
      </c>
      <c r="K10" s="67" t="s">
        <v>4</v>
      </c>
    </row>
    <row r="11" spans="1:11" ht="12.75" customHeight="1">
      <c r="A11" s="206" t="s">
        <v>320</v>
      </c>
      <c r="B11" s="128" t="s">
        <v>321</v>
      </c>
      <c r="C11" s="217">
        <f aca="true" t="shared" si="0" ref="C11:K11">SUM(C12:C12)</f>
        <v>13000</v>
      </c>
      <c r="D11" s="217">
        <f t="shared" si="0"/>
        <v>3510</v>
      </c>
      <c r="E11" s="374">
        <f t="shared" si="0"/>
        <v>16510</v>
      </c>
      <c r="F11" s="371">
        <f t="shared" si="0"/>
        <v>13000</v>
      </c>
      <c r="G11" s="371">
        <f t="shared" si="0"/>
        <v>3510</v>
      </c>
      <c r="H11" s="371">
        <f t="shared" si="0"/>
        <v>16510</v>
      </c>
      <c r="I11" s="371">
        <f t="shared" si="0"/>
        <v>13001</v>
      </c>
      <c r="J11" s="371">
        <f t="shared" si="0"/>
        <v>3510</v>
      </c>
      <c r="K11" s="371">
        <f t="shared" si="0"/>
        <v>16511</v>
      </c>
    </row>
    <row r="12" spans="1:11" ht="12.75" customHeight="1">
      <c r="A12" s="275"/>
      <c r="B12" s="249" t="s">
        <v>380</v>
      </c>
      <c r="C12" s="276">
        <v>13000</v>
      </c>
      <c r="D12" s="202">
        <v>3510</v>
      </c>
      <c r="E12" s="202">
        <f>SUM(C12:D12)</f>
        <v>16510</v>
      </c>
      <c r="F12" s="276">
        <v>13000</v>
      </c>
      <c r="G12" s="202">
        <v>3510</v>
      </c>
      <c r="H12" s="426">
        <f>SUM(F12:G12)</f>
        <v>16510</v>
      </c>
      <c r="I12" s="276">
        <v>13001</v>
      </c>
      <c r="J12" s="202">
        <v>3510</v>
      </c>
      <c r="K12" s="426">
        <f>SUM(I12:J12)</f>
        <v>16511</v>
      </c>
    </row>
    <row r="13" spans="1:12" ht="12.75" customHeight="1">
      <c r="A13" s="206" t="s">
        <v>381</v>
      </c>
      <c r="B13" s="718" t="s">
        <v>395</v>
      </c>
      <c r="C13" s="269">
        <f>SUM(C14:C20)</f>
        <v>36471</v>
      </c>
      <c r="D13" s="269">
        <f>SUM(D14:D20)</f>
        <v>9710</v>
      </c>
      <c r="E13" s="395">
        <f>SUM(E14:E20)</f>
        <v>46181</v>
      </c>
      <c r="F13" s="423">
        <f aca="true" t="shared" si="1" ref="F13:K13">SUM(F14:F20)</f>
        <v>28530</v>
      </c>
      <c r="G13" s="371">
        <f t="shared" si="1"/>
        <v>7565</v>
      </c>
      <c r="H13" s="371">
        <f t="shared" si="1"/>
        <v>36095</v>
      </c>
      <c r="I13" s="423">
        <f t="shared" si="1"/>
        <v>44518</v>
      </c>
      <c r="J13" s="371">
        <f t="shared" si="1"/>
        <v>11883</v>
      </c>
      <c r="K13" s="371">
        <f t="shared" si="1"/>
        <v>56401</v>
      </c>
      <c r="L13" s="691"/>
    </row>
    <row r="14" spans="1:11" ht="12.75" customHeight="1">
      <c r="A14" s="138"/>
      <c r="B14" s="212" t="s">
        <v>382</v>
      </c>
      <c r="C14" s="272">
        <v>14800</v>
      </c>
      <c r="D14" s="272">
        <v>3996</v>
      </c>
      <c r="E14" s="213">
        <f>SUM(C14:D14)</f>
        <v>18796</v>
      </c>
      <c r="F14" s="214">
        <v>14800</v>
      </c>
      <c r="G14" s="213">
        <v>3996</v>
      </c>
      <c r="H14" s="213">
        <f>SUM(F14:G14)</f>
        <v>18796</v>
      </c>
      <c r="I14" s="214">
        <v>29708</v>
      </c>
      <c r="J14" s="213">
        <v>8022</v>
      </c>
      <c r="K14" s="213">
        <f>SUM(I14:J14)</f>
        <v>37730</v>
      </c>
    </row>
    <row r="15" spans="1:11" ht="12.75" customHeight="1">
      <c r="A15" s="138"/>
      <c r="B15" s="212" t="s">
        <v>827</v>
      </c>
      <c r="C15" s="272">
        <v>7874</v>
      </c>
      <c r="D15" s="272">
        <v>2126</v>
      </c>
      <c r="E15" s="213">
        <f>SUM(C15:D15)</f>
        <v>10000</v>
      </c>
      <c r="F15" s="424">
        <v>0</v>
      </c>
      <c r="G15" s="409">
        <v>0</v>
      </c>
      <c r="H15" s="372">
        <v>0</v>
      </c>
      <c r="I15" s="424">
        <v>0</v>
      </c>
      <c r="J15" s="409">
        <v>0</v>
      </c>
      <c r="K15" s="372">
        <v>0</v>
      </c>
    </row>
    <row r="16" spans="1:11" ht="12.75" customHeight="1">
      <c r="A16" s="138"/>
      <c r="B16" s="212" t="s">
        <v>383</v>
      </c>
      <c r="C16" s="214">
        <v>551</v>
      </c>
      <c r="D16" s="272">
        <v>149</v>
      </c>
      <c r="E16" s="213">
        <f>SUM(C16:D16)</f>
        <v>700</v>
      </c>
      <c r="F16" s="424">
        <v>484</v>
      </c>
      <c r="G16" s="409">
        <v>130</v>
      </c>
      <c r="H16" s="372">
        <f>SUM(F16:G16)</f>
        <v>614</v>
      </c>
      <c r="I16" s="424">
        <v>484</v>
      </c>
      <c r="J16" s="409">
        <v>130</v>
      </c>
      <c r="K16" s="372">
        <f>SUM(I16:J16)</f>
        <v>614</v>
      </c>
    </row>
    <row r="17" spans="1:11" ht="12.75" customHeight="1">
      <c r="A17" s="138"/>
      <c r="B17" s="212" t="s">
        <v>384</v>
      </c>
      <c r="C17" s="214">
        <v>12500</v>
      </c>
      <c r="D17" s="272">
        <v>3375</v>
      </c>
      <c r="E17" s="213">
        <f>SUM(C17:D17)</f>
        <v>15875</v>
      </c>
      <c r="F17" s="214">
        <v>12500</v>
      </c>
      <c r="G17" s="213">
        <v>3375</v>
      </c>
      <c r="H17" s="213">
        <f>SUM(F17:G17)</f>
        <v>15875</v>
      </c>
      <c r="I17" s="214">
        <v>12501</v>
      </c>
      <c r="J17" s="213">
        <v>3375</v>
      </c>
      <c r="K17" s="213">
        <f>SUM(I17:J17)</f>
        <v>15876</v>
      </c>
    </row>
    <row r="18" spans="1:11" ht="12.75" customHeight="1">
      <c r="A18" s="138"/>
      <c r="B18" s="212" t="s">
        <v>385</v>
      </c>
      <c r="C18" s="214">
        <v>236</v>
      </c>
      <c r="D18" s="272">
        <v>64</v>
      </c>
      <c r="E18" s="213">
        <f>SUM(C18:D18)</f>
        <v>300</v>
      </c>
      <c r="F18" s="214">
        <v>236</v>
      </c>
      <c r="G18" s="213">
        <v>64</v>
      </c>
      <c r="H18" s="213">
        <f>SUM(F18:G18)</f>
        <v>300</v>
      </c>
      <c r="I18" s="214">
        <v>0</v>
      </c>
      <c r="J18" s="213">
        <v>0</v>
      </c>
      <c r="K18" s="213">
        <f>SUM(I18:J18)</f>
        <v>0</v>
      </c>
    </row>
    <row r="19" spans="1:11" ht="12.75" customHeight="1">
      <c r="A19" s="138"/>
      <c r="B19" s="212" t="s">
        <v>887</v>
      </c>
      <c r="C19" s="214"/>
      <c r="D19" s="272"/>
      <c r="E19" s="213"/>
      <c r="F19" s="214"/>
      <c r="G19" s="213"/>
      <c r="H19" s="213"/>
      <c r="I19" s="214">
        <v>1315</v>
      </c>
      <c r="J19" s="213">
        <v>356</v>
      </c>
      <c r="K19" s="213">
        <f>SUM(I19:J19)</f>
        <v>1671</v>
      </c>
    </row>
    <row r="20" spans="1:11" ht="12.75" customHeight="1">
      <c r="A20" s="138"/>
      <c r="B20" s="212" t="s">
        <v>386</v>
      </c>
      <c r="C20" s="214">
        <v>510</v>
      </c>
      <c r="D20" s="274"/>
      <c r="E20" s="230">
        <v>510</v>
      </c>
      <c r="F20" s="214">
        <v>510</v>
      </c>
      <c r="G20" s="230"/>
      <c r="H20" s="230">
        <v>510</v>
      </c>
      <c r="I20" s="214">
        <v>510</v>
      </c>
      <c r="J20" s="230">
        <v>0</v>
      </c>
      <c r="K20" s="230">
        <v>510</v>
      </c>
    </row>
    <row r="21" spans="1:11" ht="12.75" customHeight="1">
      <c r="A21" s="206" t="s">
        <v>387</v>
      </c>
      <c r="B21" s="128" t="s">
        <v>388</v>
      </c>
      <c r="C21" s="217">
        <f>SUM(C22:C24)</f>
        <v>15637</v>
      </c>
      <c r="D21" s="217">
        <f>SUM(D22:D24)</f>
        <v>4222</v>
      </c>
      <c r="E21" s="395">
        <f>SUM(E22:E24)</f>
        <v>19859</v>
      </c>
      <c r="F21" s="423">
        <f aca="true" t="shared" si="2" ref="F21:K21">SUM(F22:F24)</f>
        <v>8012</v>
      </c>
      <c r="G21" s="371">
        <f t="shared" si="2"/>
        <v>2163</v>
      </c>
      <c r="H21" s="371">
        <f t="shared" si="2"/>
        <v>10175</v>
      </c>
      <c r="I21" s="423">
        <f t="shared" si="2"/>
        <v>3500</v>
      </c>
      <c r="J21" s="371">
        <f t="shared" si="2"/>
        <v>945</v>
      </c>
      <c r="K21" s="371">
        <f t="shared" si="2"/>
        <v>4445</v>
      </c>
    </row>
    <row r="22" spans="1:11" ht="12.75" customHeight="1">
      <c r="A22" s="270"/>
      <c r="B22" s="212" t="s">
        <v>389</v>
      </c>
      <c r="C22" s="271">
        <v>9200</v>
      </c>
      <c r="D22" s="273">
        <v>2484</v>
      </c>
      <c r="E22" s="425">
        <f>SUM(C22:D22)</f>
        <v>11684</v>
      </c>
      <c r="F22" s="424">
        <v>1575</v>
      </c>
      <c r="G22" s="408">
        <v>425</v>
      </c>
      <c r="H22" s="372">
        <f>SUM(F22:G22)</f>
        <v>2000</v>
      </c>
      <c r="I22" s="424">
        <v>1575</v>
      </c>
      <c r="J22" s="408">
        <v>425</v>
      </c>
      <c r="K22" s="372">
        <f>SUM(I22:J22)</f>
        <v>2000</v>
      </c>
    </row>
    <row r="23" spans="1:11" ht="12.75" customHeight="1">
      <c r="A23" s="270"/>
      <c r="B23" s="212" t="s">
        <v>390</v>
      </c>
      <c r="C23" s="271">
        <v>2500</v>
      </c>
      <c r="D23" s="273">
        <v>675</v>
      </c>
      <c r="E23" s="425">
        <f>SUM(C23:D23)</f>
        <v>3175</v>
      </c>
      <c r="F23" s="424">
        <v>2500</v>
      </c>
      <c r="G23" s="408">
        <v>675</v>
      </c>
      <c r="H23" s="372">
        <f>SUM(F23:G23)</f>
        <v>3175</v>
      </c>
      <c r="I23" s="424">
        <v>1925</v>
      </c>
      <c r="J23" s="408">
        <v>520</v>
      </c>
      <c r="K23" s="372">
        <f>SUM(I23:J23)</f>
        <v>2445</v>
      </c>
    </row>
    <row r="24" spans="1:11" ht="12.75" customHeight="1">
      <c r="A24" s="221"/>
      <c r="B24" s="249" t="s">
        <v>391</v>
      </c>
      <c r="C24" s="231">
        <v>3937</v>
      </c>
      <c r="D24" s="274">
        <v>1063</v>
      </c>
      <c r="E24" s="426">
        <f>SUM(C24:D24)</f>
        <v>5000</v>
      </c>
      <c r="F24" s="231">
        <v>3937</v>
      </c>
      <c r="G24" s="274">
        <v>1063</v>
      </c>
      <c r="H24" s="426">
        <f>SUM(F24:G24)</f>
        <v>5000</v>
      </c>
      <c r="I24" s="231">
        <v>0</v>
      </c>
      <c r="J24" s="274">
        <v>0</v>
      </c>
      <c r="K24" s="426">
        <f>SUM(I24:J24)</f>
        <v>0</v>
      </c>
    </row>
    <row r="25" spans="1:11" ht="12.75" customHeight="1">
      <c r="A25" s="138" t="s">
        <v>392</v>
      </c>
      <c r="B25" s="215" t="s">
        <v>393</v>
      </c>
      <c r="C25" s="216">
        <f aca="true" t="shared" si="3" ref="C25:K25">SUM(C26:C26)</f>
        <v>260</v>
      </c>
      <c r="D25" s="216">
        <f t="shared" si="3"/>
        <v>70</v>
      </c>
      <c r="E25" s="375">
        <f t="shared" si="3"/>
        <v>330</v>
      </c>
      <c r="F25" s="371">
        <f t="shared" si="3"/>
        <v>260</v>
      </c>
      <c r="G25" s="371">
        <f t="shared" si="3"/>
        <v>70</v>
      </c>
      <c r="H25" s="371">
        <f t="shared" si="3"/>
        <v>330</v>
      </c>
      <c r="I25" s="371">
        <f t="shared" si="3"/>
        <v>0</v>
      </c>
      <c r="J25" s="371">
        <f t="shared" si="3"/>
        <v>0</v>
      </c>
      <c r="K25" s="371">
        <f t="shared" si="3"/>
        <v>0</v>
      </c>
    </row>
    <row r="26" spans="1:11" ht="12.75" customHeight="1">
      <c r="A26" s="138"/>
      <c r="B26" s="86" t="s">
        <v>394</v>
      </c>
      <c r="C26" s="140">
        <v>260</v>
      </c>
      <c r="D26" s="141">
        <v>70</v>
      </c>
      <c r="E26" s="376">
        <f>SUM(C26:D26)</f>
        <v>330</v>
      </c>
      <c r="F26" s="140">
        <v>260</v>
      </c>
      <c r="G26" s="141">
        <v>70</v>
      </c>
      <c r="H26" s="142">
        <f>SUM(F26:G26)</f>
        <v>330</v>
      </c>
      <c r="I26" s="140">
        <v>0</v>
      </c>
      <c r="J26" s="141">
        <v>0</v>
      </c>
      <c r="K26" s="142">
        <f>SUM(I26:J26)</f>
        <v>0</v>
      </c>
    </row>
    <row r="27" spans="1:12" ht="12.75" customHeight="1">
      <c r="A27" s="412" t="s">
        <v>550</v>
      </c>
      <c r="B27" s="719" t="s">
        <v>560</v>
      </c>
      <c r="C27" s="183"/>
      <c r="D27" s="410"/>
      <c r="E27" s="411"/>
      <c r="F27" s="143">
        <f aca="true" t="shared" si="4" ref="F27:K27">SUM(F28:F31)</f>
        <v>13510</v>
      </c>
      <c r="G27" s="143">
        <f t="shared" si="4"/>
        <v>3648</v>
      </c>
      <c r="H27" s="143">
        <f t="shared" si="4"/>
        <v>16888</v>
      </c>
      <c r="I27" s="143">
        <f t="shared" si="4"/>
        <v>34231</v>
      </c>
      <c r="J27" s="143">
        <f t="shared" si="4"/>
        <v>9242</v>
      </c>
      <c r="K27" s="143">
        <f t="shared" si="4"/>
        <v>43473</v>
      </c>
      <c r="L27" s="691"/>
    </row>
    <row r="28" spans="1:11" s="583" customFormat="1" ht="12.75" customHeight="1">
      <c r="A28" s="586"/>
      <c r="B28" s="212" t="s">
        <v>829</v>
      </c>
      <c r="C28" s="140"/>
      <c r="D28" s="141"/>
      <c r="E28" s="376"/>
      <c r="F28" s="213">
        <v>1000</v>
      </c>
      <c r="G28" s="214">
        <v>270</v>
      </c>
      <c r="H28" s="425">
        <v>1000</v>
      </c>
      <c r="I28" s="213">
        <v>1000</v>
      </c>
      <c r="J28" s="214">
        <v>270</v>
      </c>
      <c r="K28" s="425">
        <f>SUM(I28:J28)</f>
        <v>1270</v>
      </c>
    </row>
    <row r="29" spans="1:11" s="583" customFormat="1" ht="12.75" customHeight="1">
      <c r="A29" s="586"/>
      <c r="B29" s="212" t="s">
        <v>830</v>
      </c>
      <c r="C29" s="140"/>
      <c r="D29" s="141"/>
      <c r="E29" s="376"/>
      <c r="F29" s="213">
        <v>800</v>
      </c>
      <c r="G29" s="214">
        <v>216</v>
      </c>
      <c r="H29" s="425">
        <v>1016</v>
      </c>
      <c r="I29" s="213">
        <v>800</v>
      </c>
      <c r="J29" s="214">
        <v>216</v>
      </c>
      <c r="K29" s="425">
        <v>1016</v>
      </c>
    </row>
    <row r="30" spans="1:11" s="583" customFormat="1" ht="12.75" customHeight="1">
      <c r="A30" s="586"/>
      <c r="B30" s="212" t="s">
        <v>884</v>
      </c>
      <c r="C30" s="140"/>
      <c r="D30" s="141"/>
      <c r="E30" s="376"/>
      <c r="F30" s="213"/>
      <c r="G30" s="214"/>
      <c r="H30" s="425"/>
      <c r="I30" s="213">
        <v>18150</v>
      </c>
      <c r="J30" s="214">
        <v>4900</v>
      </c>
      <c r="K30" s="425">
        <v>23050</v>
      </c>
    </row>
    <row r="31" spans="1:11" ht="12.75" customHeight="1">
      <c r="A31" s="413"/>
      <c r="B31" s="212" t="s">
        <v>827</v>
      </c>
      <c r="C31" s="140"/>
      <c r="D31" s="141"/>
      <c r="E31" s="376"/>
      <c r="F31" s="372">
        <v>11710</v>
      </c>
      <c r="G31" s="420">
        <v>3162</v>
      </c>
      <c r="H31" s="372">
        <f>SUM(F31:G31)</f>
        <v>14872</v>
      </c>
      <c r="I31" s="372">
        <v>14281</v>
      </c>
      <c r="J31" s="420">
        <v>3856</v>
      </c>
      <c r="K31" s="372">
        <f>SUM(I31:J31)</f>
        <v>18137</v>
      </c>
    </row>
    <row r="32" spans="1:11" ht="12.75" customHeight="1">
      <c r="A32" s="412" t="s">
        <v>561</v>
      </c>
      <c r="B32" s="128" t="s">
        <v>562</v>
      </c>
      <c r="C32" s="139"/>
      <c r="D32" s="414"/>
      <c r="E32" s="415"/>
      <c r="F32" s="371">
        <v>787</v>
      </c>
      <c r="G32" s="421">
        <v>213</v>
      </c>
      <c r="H32" s="371">
        <f>SUM(F32:G32)</f>
        <v>1000</v>
      </c>
      <c r="I32" s="371">
        <v>0</v>
      </c>
      <c r="J32" s="421">
        <v>0</v>
      </c>
      <c r="K32" s="371">
        <f>SUM(I32:J32)</f>
        <v>0</v>
      </c>
    </row>
    <row r="33" spans="1:11" ht="12.75" customHeight="1">
      <c r="A33" s="138"/>
      <c r="B33" s="86" t="s">
        <v>563</v>
      </c>
      <c r="C33" s="140"/>
      <c r="D33" s="141"/>
      <c r="E33" s="376"/>
      <c r="F33" s="372">
        <v>787</v>
      </c>
      <c r="G33" s="420">
        <v>213</v>
      </c>
      <c r="H33" s="372">
        <f>SUM(F33:G33)</f>
        <v>1000</v>
      </c>
      <c r="I33" s="372">
        <v>0</v>
      </c>
      <c r="J33" s="420">
        <v>0</v>
      </c>
      <c r="K33" s="372">
        <f>SUM(I33:J33)</f>
        <v>0</v>
      </c>
    </row>
    <row r="34" spans="1:11" ht="12.75" customHeight="1">
      <c r="A34" s="412" t="s">
        <v>822</v>
      </c>
      <c r="B34" s="128" t="s">
        <v>823</v>
      </c>
      <c r="C34" s="183"/>
      <c r="D34" s="410"/>
      <c r="E34" s="411"/>
      <c r="F34" s="393"/>
      <c r="G34" s="663"/>
      <c r="H34" s="393"/>
      <c r="I34" s="371">
        <v>420</v>
      </c>
      <c r="J34" s="421">
        <v>113</v>
      </c>
      <c r="K34" s="371">
        <v>533</v>
      </c>
    </row>
    <row r="35" spans="1:11" ht="12.75" customHeight="1">
      <c r="A35" s="664"/>
      <c r="B35" s="111" t="s">
        <v>828</v>
      </c>
      <c r="C35" s="222"/>
      <c r="D35" s="607"/>
      <c r="E35" s="584"/>
      <c r="F35" s="373"/>
      <c r="G35" s="665"/>
      <c r="H35" s="373"/>
      <c r="I35" s="373">
        <v>420</v>
      </c>
      <c r="J35" s="665">
        <v>113</v>
      </c>
      <c r="K35" s="373">
        <v>533</v>
      </c>
    </row>
    <row r="36" spans="1:11" ht="12.75" customHeight="1">
      <c r="A36" s="190" t="s">
        <v>567</v>
      </c>
      <c r="B36" s="128" t="s">
        <v>378</v>
      </c>
      <c r="C36" s="183"/>
      <c r="D36" s="183"/>
      <c r="E36" s="167"/>
      <c r="F36" s="371">
        <v>1561</v>
      </c>
      <c r="G36" s="371">
        <v>421</v>
      </c>
      <c r="H36" s="371">
        <v>1982</v>
      </c>
      <c r="I36" s="371">
        <v>1631</v>
      </c>
      <c r="J36" s="371">
        <v>439</v>
      </c>
      <c r="K36" s="371">
        <v>2070</v>
      </c>
    </row>
    <row r="37" spans="1:11" ht="12.75" customHeight="1">
      <c r="A37" s="416"/>
      <c r="B37" s="86" t="s">
        <v>568</v>
      </c>
      <c r="C37" s="140"/>
      <c r="D37" s="140"/>
      <c r="E37" s="142"/>
      <c r="F37" s="372">
        <v>1561</v>
      </c>
      <c r="G37" s="372">
        <v>421</v>
      </c>
      <c r="H37" s="372">
        <v>1982</v>
      </c>
      <c r="I37" s="372">
        <v>1631</v>
      </c>
      <c r="J37" s="372">
        <v>439</v>
      </c>
      <c r="K37" s="372">
        <f>SUM(I37:J37)</f>
        <v>2070</v>
      </c>
    </row>
    <row r="38" spans="1:11" ht="12.75" customHeight="1">
      <c r="A38" s="412" t="s">
        <v>824</v>
      </c>
      <c r="B38" s="719" t="s">
        <v>825</v>
      </c>
      <c r="C38" s="183"/>
      <c r="D38" s="183"/>
      <c r="E38" s="167"/>
      <c r="F38" s="667"/>
      <c r="G38" s="393"/>
      <c r="H38" s="668"/>
      <c r="I38" s="421">
        <f>SUM(I39:I39)</f>
        <v>12323</v>
      </c>
      <c r="J38" s="421">
        <f>SUM(J39:J39)</f>
        <v>3327</v>
      </c>
      <c r="K38" s="421">
        <f>SUM(K39:K39)</f>
        <v>15650</v>
      </c>
    </row>
    <row r="39" spans="1:11" ht="12.75" customHeight="1">
      <c r="A39" s="138"/>
      <c r="B39" s="111" t="s">
        <v>885</v>
      </c>
      <c r="C39" s="140"/>
      <c r="D39" s="140"/>
      <c r="E39" s="142"/>
      <c r="F39" s="608"/>
      <c r="G39" s="372"/>
      <c r="H39" s="424"/>
      <c r="I39" s="420">
        <v>12323</v>
      </c>
      <c r="J39" s="372">
        <v>3327</v>
      </c>
      <c r="K39" s="424">
        <f>SUM(I39:J39)</f>
        <v>15650</v>
      </c>
    </row>
    <row r="40" spans="1:11" ht="12.75" customHeight="1">
      <c r="A40" s="190" t="s">
        <v>849</v>
      </c>
      <c r="B40" s="720" t="s">
        <v>850</v>
      </c>
      <c r="C40" s="183"/>
      <c r="D40" s="183"/>
      <c r="E40" s="165"/>
      <c r="F40" s="429">
        <v>800</v>
      </c>
      <c r="G40" s="371">
        <v>216</v>
      </c>
      <c r="H40" s="423">
        <f>SUM(F40:G40)</f>
        <v>1016</v>
      </c>
      <c r="I40" s="421">
        <v>476</v>
      </c>
      <c r="J40" s="429">
        <v>128</v>
      </c>
      <c r="K40" s="371">
        <f>SUM(I40:J40)</f>
        <v>604</v>
      </c>
    </row>
    <row r="41" spans="1:11" ht="12.75" customHeight="1">
      <c r="A41" s="221"/>
      <c r="B41" s="205" t="s">
        <v>886</v>
      </c>
      <c r="C41" s="222"/>
      <c r="D41" s="222"/>
      <c r="E41" s="672"/>
      <c r="F41" s="392">
        <v>800</v>
      </c>
      <c r="G41" s="373">
        <v>216</v>
      </c>
      <c r="H41" s="692">
        <v>1016</v>
      </c>
      <c r="I41" s="665">
        <v>476</v>
      </c>
      <c r="J41" s="392">
        <v>128</v>
      </c>
      <c r="K41" s="373">
        <f>SUM(I41:J41)</f>
        <v>604</v>
      </c>
    </row>
    <row r="42" spans="1:12" ht="29.25" customHeight="1">
      <c r="A42" s="416"/>
      <c r="B42" s="694" t="s">
        <v>851</v>
      </c>
      <c r="C42" s="419">
        <f aca="true" t="shared" si="5" ref="C42:J42">SUM(C11,C13,C21,C25,C27,C32,C36,C38,C40,)</f>
        <v>65368</v>
      </c>
      <c r="D42" s="419">
        <f t="shared" si="5"/>
        <v>17512</v>
      </c>
      <c r="E42" s="419">
        <f t="shared" si="5"/>
        <v>82880</v>
      </c>
      <c r="F42" s="419">
        <f t="shared" si="5"/>
        <v>66460</v>
      </c>
      <c r="G42" s="419">
        <f t="shared" si="5"/>
        <v>17806</v>
      </c>
      <c r="H42" s="419">
        <f t="shared" si="5"/>
        <v>83996</v>
      </c>
      <c r="I42" s="419">
        <f t="shared" si="5"/>
        <v>109680</v>
      </c>
      <c r="J42" s="419">
        <f t="shared" si="5"/>
        <v>29474</v>
      </c>
      <c r="K42" s="419">
        <f>SUM(K11,K13,K21,K25,K27,K32,K36,K38,K40,K34)</f>
        <v>139687</v>
      </c>
      <c r="L42" s="585"/>
    </row>
    <row r="43" spans="1:11" s="585" customFormat="1" ht="12.75" customHeight="1">
      <c r="A43" s="673" t="s">
        <v>663</v>
      </c>
      <c r="B43" s="669" t="s">
        <v>664</v>
      </c>
      <c r="C43" s="139"/>
      <c r="D43" s="139"/>
      <c r="E43" s="670"/>
      <c r="F43" s="371">
        <v>2495</v>
      </c>
      <c r="G43" s="421">
        <v>674</v>
      </c>
      <c r="H43" s="371">
        <v>3169</v>
      </c>
      <c r="I43" s="421">
        <f>SUM(I44:I45)</f>
        <v>5168</v>
      </c>
      <c r="J43" s="421">
        <f>SUM(J44:J45)</f>
        <v>1396</v>
      </c>
      <c r="K43" s="371">
        <f>SUM(K44:K45)</f>
        <v>6564</v>
      </c>
    </row>
    <row r="44" spans="1:11" s="583" customFormat="1" ht="12.75" customHeight="1">
      <c r="A44" s="270"/>
      <c r="B44" s="205" t="s">
        <v>826</v>
      </c>
      <c r="C44" s="140"/>
      <c r="D44" s="140"/>
      <c r="E44" s="666"/>
      <c r="F44" s="432"/>
      <c r="G44" s="622"/>
      <c r="H44" s="432"/>
      <c r="I44" s="622">
        <v>2621</v>
      </c>
      <c r="J44" s="674">
        <v>708</v>
      </c>
      <c r="K44" s="432">
        <f>SUM(I44:J44)</f>
        <v>3329</v>
      </c>
    </row>
    <row r="45" spans="1:11" ht="12.75" customHeight="1">
      <c r="A45" s="221"/>
      <c r="B45" s="671" t="s">
        <v>665</v>
      </c>
      <c r="C45" s="222"/>
      <c r="D45" s="222"/>
      <c r="E45" s="672"/>
      <c r="F45" s="373">
        <v>2495</v>
      </c>
      <c r="G45" s="665">
        <v>674</v>
      </c>
      <c r="H45" s="373">
        <f>SUM(F45:G45)</f>
        <v>3169</v>
      </c>
      <c r="I45" s="665">
        <v>2547</v>
      </c>
      <c r="J45" s="392">
        <v>688</v>
      </c>
      <c r="K45" s="675">
        <f>SUM(I45:J45)</f>
        <v>3235</v>
      </c>
    </row>
    <row r="46" spans="1:11" ht="21" customHeight="1">
      <c r="A46" s="221"/>
      <c r="B46" s="717" t="s">
        <v>874</v>
      </c>
      <c r="C46" s="419">
        <f>SUM(C43)</f>
        <v>0</v>
      </c>
      <c r="D46" s="419">
        <f aca="true" t="shared" si="6" ref="D46:K46">SUM(D43)</f>
        <v>0</v>
      </c>
      <c r="E46" s="419">
        <f t="shared" si="6"/>
        <v>0</v>
      </c>
      <c r="F46" s="419">
        <f t="shared" si="6"/>
        <v>2495</v>
      </c>
      <c r="G46" s="419">
        <f t="shared" si="6"/>
        <v>674</v>
      </c>
      <c r="H46" s="419">
        <f t="shared" si="6"/>
        <v>3169</v>
      </c>
      <c r="I46" s="419">
        <f t="shared" si="6"/>
        <v>5168</v>
      </c>
      <c r="J46" s="419">
        <f t="shared" si="6"/>
        <v>1396</v>
      </c>
      <c r="K46" s="419">
        <f t="shared" si="6"/>
        <v>6564</v>
      </c>
    </row>
    <row r="47" spans="1:11" ht="12.75">
      <c r="A47" s="412" t="s">
        <v>870</v>
      </c>
      <c r="B47" s="128" t="s">
        <v>325</v>
      </c>
      <c r="C47" s="183"/>
      <c r="D47" s="410"/>
      <c r="E47" s="411"/>
      <c r="F47" s="393"/>
      <c r="G47" s="663"/>
      <c r="H47" s="393"/>
      <c r="I47" s="371">
        <v>473</v>
      </c>
      <c r="J47" s="421">
        <v>128</v>
      </c>
      <c r="K47" s="371">
        <v>601</v>
      </c>
    </row>
    <row r="48" spans="1:11" ht="12.75">
      <c r="A48" s="664"/>
      <c r="B48" s="111" t="s">
        <v>882</v>
      </c>
      <c r="C48" s="222"/>
      <c r="D48" s="607"/>
      <c r="E48" s="584"/>
      <c r="F48" s="373"/>
      <c r="G48" s="665"/>
      <c r="H48" s="373"/>
      <c r="I48" s="373">
        <v>473</v>
      </c>
      <c r="J48" s="665">
        <v>128</v>
      </c>
      <c r="K48" s="373">
        <v>601</v>
      </c>
    </row>
    <row r="49" spans="1:11" ht="12.75">
      <c r="A49" s="412" t="s">
        <v>871</v>
      </c>
      <c r="B49" s="128" t="s">
        <v>85</v>
      </c>
      <c r="C49" s="183"/>
      <c r="D49" s="410"/>
      <c r="E49" s="411"/>
      <c r="F49" s="393"/>
      <c r="G49" s="663"/>
      <c r="H49" s="393"/>
      <c r="I49" s="371">
        <v>980</v>
      </c>
      <c r="J49" s="421">
        <v>265</v>
      </c>
      <c r="K49" s="371">
        <v>1245</v>
      </c>
    </row>
    <row r="50" spans="1:11" ht="12.75">
      <c r="A50" s="664"/>
      <c r="B50" s="111" t="s">
        <v>883</v>
      </c>
      <c r="C50" s="222"/>
      <c r="D50" s="607"/>
      <c r="E50" s="584"/>
      <c r="F50" s="373"/>
      <c r="G50" s="665"/>
      <c r="H50" s="373"/>
      <c r="I50" s="373">
        <v>980</v>
      </c>
      <c r="J50" s="665">
        <v>265</v>
      </c>
      <c r="K50" s="373">
        <v>1245</v>
      </c>
    </row>
    <row r="51" spans="1:11" ht="15.75" customHeight="1">
      <c r="A51" s="89"/>
      <c r="B51" s="694" t="s">
        <v>872</v>
      </c>
      <c r="C51" s="697"/>
      <c r="D51" s="697"/>
      <c r="E51" s="697"/>
      <c r="F51" s="471"/>
      <c r="G51" s="471"/>
      <c r="H51" s="471"/>
      <c r="I51" s="483">
        <f>SUM(I47,I49)</f>
        <v>1453</v>
      </c>
      <c r="J51" s="483">
        <f>SUM(J47,J49)</f>
        <v>393</v>
      </c>
      <c r="K51" s="483">
        <f>SUM(K47,K49)</f>
        <v>1846</v>
      </c>
    </row>
    <row r="52" spans="1:11" ht="21" customHeight="1">
      <c r="A52" s="89"/>
      <c r="B52" s="90" t="s">
        <v>873</v>
      </c>
      <c r="C52" s="695">
        <f>SUM(C42,C46,C51)</f>
        <v>65368</v>
      </c>
      <c r="D52" s="695">
        <f aca="true" t="shared" si="7" ref="D52:K52">SUM(D42,D46,D51)</f>
        <v>17512</v>
      </c>
      <c r="E52" s="695">
        <f t="shared" si="7"/>
        <v>82880</v>
      </c>
      <c r="F52" s="695">
        <f t="shared" si="7"/>
        <v>68955</v>
      </c>
      <c r="G52" s="695">
        <f t="shared" si="7"/>
        <v>18480</v>
      </c>
      <c r="H52" s="695">
        <f t="shared" si="7"/>
        <v>87165</v>
      </c>
      <c r="I52" s="695">
        <f t="shared" si="7"/>
        <v>116301</v>
      </c>
      <c r="J52" s="695">
        <f t="shared" si="7"/>
        <v>31263</v>
      </c>
      <c r="K52" s="695">
        <f t="shared" si="7"/>
        <v>148097</v>
      </c>
    </row>
    <row r="53" spans="1:11" ht="12.75">
      <c r="A53" s="134"/>
      <c r="B53" s="693"/>
      <c r="C53" s="135"/>
      <c r="D53" s="135"/>
      <c r="E53" s="135"/>
      <c r="F53" s="80"/>
      <c r="G53" s="80"/>
      <c r="H53" s="80"/>
      <c r="I53" s="420"/>
      <c r="J53" s="420"/>
      <c r="K53" s="420"/>
    </row>
    <row r="54" spans="1:5" ht="15.75">
      <c r="A54" s="136" t="s">
        <v>901</v>
      </c>
      <c r="B54" s="135"/>
      <c r="C54" s="135"/>
      <c r="D54" s="135"/>
      <c r="E54" s="135"/>
    </row>
    <row r="55" spans="1:5" ht="12.75">
      <c r="A55" s="134"/>
      <c r="B55" s="135"/>
      <c r="C55" s="135"/>
      <c r="D55" s="135"/>
      <c r="E55" s="135"/>
    </row>
    <row r="56" spans="1:11" ht="15.75">
      <c r="A56" s="783" t="s">
        <v>39</v>
      </c>
      <c r="B56" s="736"/>
      <c r="C56" s="736"/>
      <c r="D56" s="736"/>
      <c r="E56" s="736"/>
      <c r="F56" s="736"/>
      <c r="G56" s="736"/>
      <c r="H56" s="736"/>
      <c r="I56" s="737"/>
      <c r="J56" s="737"/>
      <c r="K56" s="737"/>
    </row>
    <row r="57" spans="1:11" ht="15.75">
      <c r="A57" s="783" t="s">
        <v>700</v>
      </c>
      <c r="B57" s="736"/>
      <c r="C57" s="736"/>
      <c r="D57" s="736"/>
      <c r="E57" s="736"/>
      <c r="F57" s="736"/>
      <c r="G57" s="736"/>
      <c r="H57" s="736"/>
      <c r="I57" s="737"/>
      <c r="J57" s="737"/>
      <c r="K57" s="737"/>
    </row>
    <row r="58" spans="1:11" ht="15.75">
      <c r="A58" s="783" t="s">
        <v>27</v>
      </c>
      <c r="B58" s="736"/>
      <c r="C58" s="736"/>
      <c r="D58" s="736"/>
      <c r="E58" s="736"/>
      <c r="F58" s="736"/>
      <c r="G58" s="736"/>
      <c r="H58" s="736"/>
      <c r="I58" s="737"/>
      <c r="J58" s="737"/>
      <c r="K58" s="737"/>
    </row>
    <row r="59" spans="1:11" ht="15.75">
      <c r="A59" s="783" t="s">
        <v>578</v>
      </c>
      <c r="B59" s="736"/>
      <c r="C59" s="736"/>
      <c r="D59" s="736"/>
      <c r="E59" s="736"/>
      <c r="F59" s="736"/>
      <c r="G59" s="736"/>
      <c r="H59" s="736"/>
      <c r="I59" s="737"/>
      <c r="J59" s="737"/>
      <c r="K59" s="737"/>
    </row>
    <row r="60" spans="1:11" ht="15.75">
      <c r="A60" s="134"/>
      <c r="B60" s="137"/>
      <c r="C60" s="135"/>
      <c r="D60" s="734" t="s">
        <v>255</v>
      </c>
      <c r="E60" s="745"/>
      <c r="F60" s="745"/>
      <c r="G60" s="745"/>
      <c r="H60" s="745"/>
      <c r="I60" s="745"/>
      <c r="J60" s="745"/>
      <c r="K60" s="745"/>
    </row>
    <row r="61" spans="1:11" s="80" customFormat="1" ht="12.75">
      <c r="A61" s="61" t="s">
        <v>102</v>
      </c>
      <c r="B61" s="61" t="s">
        <v>3</v>
      </c>
      <c r="C61" s="64"/>
      <c r="D61" s="65" t="s">
        <v>363</v>
      </c>
      <c r="E61" s="66"/>
      <c r="F61" s="786" t="s">
        <v>588</v>
      </c>
      <c r="G61" s="787"/>
      <c r="H61" s="788"/>
      <c r="I61" s="789" t="s">
        <v>699</v>
      </c>
      <c r="J61" s="787"/>
      <c r="K61" s="788"/>
    </row>
    <row r="62" spans="1:11" ht="12.75">
      <c r="A62" s="63" t="s">
        <v>103</v>
      </c>
      <c r="B62" s="63"/>
      <c r="C62" s="61" t="s">
        <v>110</v>
      </c>
      <c r="D62" s="61" t="s">
        <v>111</v>
      </c>
      <c r="E62" s="61" t="s">
        <v>4</v>
      </c>
      <c r="F62" s="67" t="s">
        <v>110</v>
      </c>
      <c r="G62" s="67" t="s">
        <v>111</v>
      </c>
      <c r="H62" s="67" t="s">
        <v>4</v>
      </c>
      <c r="I62" s="67" t="s">
        <v>110</v>
      </c>
      <c r="J62" s="67" t="s">
        <v>111</v>
      </c>
      <c r="K62" s="67" t="s">
        <v>4</v>
      </c>
    </row>
    <row r="63" spans="1:11" ht="12.75">
      <c r="A63" s="119" t="s">
        <v>364</v>
      </c>
      <c r="B63" s="128" t="s">
        <v>366</v>
      </c>
      <c r="C63" s="139">
        <f aca="true" t="shared" si="8" ref="C63:K63">SUM(C64)</f>
        <v>361</v>
      </c>
      <c r="D63" s="139">
        <f t="shared" si="8"/>
        <v>98</v>
      </c>
      <c r="E63" s="139">
        <f t="shared" si="8"/>
        <v>459</v>
      </c>
      <c r="F63" s="429">
        <f t="shared" si="8"/>
        <v>361</v>
      </c>
      <c r="G63" s="429">
        <f t="shared" si="8"/>
        <v>98</v>
      </c>
      <c r="H63" s="371">
        <f t="shared" si="8"/>
        <v>459</v>
      </c>
      <c r="I63" s="429">
        <f t="shared" si="8"/>
        <v>0</v>
      </c>
      <c r="J63" s="429">
        <f t="shared" si="8"/>
        <v>0</v>
      </c>
      <c r="K63" s="371">
        <f t="shared" si="8"/>
        <v>0</v>
      </c>
    </row>
    <row r="64" spans="1:11" ht="12.75">
      <c r="A64" s="63"/>
      <c r="B64" s="219" t="s">
        <v>365</v>
      </c>
      <c r="C64" s="140">
        <v>361</v>
      </c>
      <c r="D64" s="140">
        <v>98</v>
      </c>
      <c r="E64" s="145">
        <f>SUM(C64:D64)</f>
        <v>459</v>
      </c>
      <c r="F64" s="392">
        <v>361</v>
      </c>
      <c r="G64" s="373">
        <v>98</v>
      </c>
      <c r="H64" s="373">
        <f>SUM(F64:G64)</f>
        <v>459</v>
      </c>
      <c r="I64" s="392"/>
      <c r="J64" s="373"/>
      <c r="K64" s="373">
        <f>SUM(I64:J64)</f>
        <v>0</v>
      </c>
    </row>
    <row r="65" spans="1:11" ht="12.75">
      <c r="A65" s="587" t="s">
        <v>667</v>
      </c>
      <c r="B65" s="588" t="s">
        <v>666</v>
      </c>
      <c r="C65" s="139"/>
      <c r="D65" s="139"/>
      <c r="E65" s="589"/>
      <c r="F65" s="371">
        <v>8661</v>
      </c>
      <c r="G65" s="479">
        <v>2339</v>
      </c>
      <c r="H65" s="479">
        <v>11000</v>
      </c>
      <c r="I65" s="371">
        <v>0</v>
      </c>
      <c r="J65" s="479">
        <v>0</v>
      </c>
      <c r="K65" s="479"/>
    </row>
    <row r="66" spans="1:11" ht="12.75">
      <c r="A66" s="62"/>
      <c r="B66" s="266" t="s">
        <v>668</v>
      </c>
      <c r="C66" s="140"/>
      <c r="D66" s="140"/>
      <c r="E66" s="145"/>
      <c r="F66" s="373">
        <v>8661</v>
      </c>
      <c r="G66" s="372">
        <v>2339</v>
      </c>
      <c r="H66" s="372">
        <f>SUM(F66:G66)</f>
        <v>11000</v>
      </c>
      <c r="I66" s="373">
        <v>0</v>
      </c>
      <c r="J66" s="372">
        <v>0</v>
      </c>
      <c r="K66" s="372">
        <f>SUM(I66:J66)</f>
        <v>0</v>
      </c>
    </row>
    <row r="67" spans="1:11" ht="12.75">
      <c r="A67" s="119" t="s">
        <v>300</v>
      </c>
      <c r="B67" s="128" t="s">
        <v>290</v>
      </c>
      <c r="C67" s="139">
        <f>SUM(C68:C70)</f>
        <v>3937</v>
      </c>
      <c r="D67" s="139">
        <f>SUM(D68:D70)</f>
        <v>1063</v>
      </c>
      <c r="E67" s="139">
        <f>SUM(E68:E70)</f>
        <v>5000</v>
      </c>
      <c r="F67" s="430">
        <f aca="true" t="shared" si="9" ref="F67:K67">SUM(F68:F70)</f>
        <v>2206</v>
      </c>
      <c r="G67" s="371">
        <f t="shared" si="9"/>
        <v>594</v>
      </c>
      <c r="H67" s="371">
        <f t="shared" si="9"/>
        <v>2800</v>
      </c>
      <c r="I67" s="430">
        <f t="shared" si="9"/>
        <v>361</v>
      </c>
      <c r="J67" s="371">
        <f t="shared" si="9"/>
        <v>98</v>
      </c>
      <c r="K67" s="371">
        <f t="shared" si="9"/>
        <v>459</v>
      </c>
    </row>
    <row r="68" spans="1:11" ht="12.75">
      <c r="A68" s="120"/>
      <c r="B68" s="212" t="s">
        <v>367</v>
      </c>
      <c r="C68" s="213">
        <v>787</v>
      </c>
      <c r="D68" s="213">
        <v>213</v>
      </c>
      <c r="E68" s="248">
        <f>SUM(C68:D68)</f>
        <v>1000</v>
      </c>
      <c r="F68" s="200">
        <v>394</v>
      </c>
      <c r="G68" s="372">
        <v>106</v>
      </c>
      <c r="H68" s="372">
        <f>SUM(F68:G68)</f>
        <v>500</v>
      </c>
      <c r="I68" s="200">
        <v>361</v>
      </c>
      <c r="J68" s="372">
        <v>98</v>
      </c>
      <c r="K68" s="372">
        <f>SUM(I68:J68)</f>
        <v>459</v>
      </c>
    </row>
    <row r="69" spans="1:11" ht="12.75">
      <c r="A69" s="120"/>
      <c r="B69" s="212" t="s">
        <v>368</v>
      </c>
      <c r="C69" s="213">
        <v>1575</v>
      </c>
      <c r="D69" s="213">
        <v>425</v>
      </c>
      <c r="E69" s="248">
        <f>SUM(C69:D69)</f>
        <v>2000</v>
      </c>
      <c r="F69" s="200">
        <v>1024</v>
      </c>
      <c r="G69" s="372">
        <v>276</v>
      </c>
      <c r="H69" s="372">
        <f>SUM(F69:G69)</f>
        <v>1300</v>
      </c>
      <c r="I69" s="200">
        <v>0</v>
      </c>
      <c r="J69" s="372">
        <v>0</v>
      </c>
      <c r="K69" s="372">
        <f>SUM(I69:J69)</f>
        <v>0</v>
      </c>
    </row>
    <row r="70" spans="1:11" ht="12.75">
      <c r="A70" s="63"/>
      <c r="B70" s="219" t="s">
        <v>278</v>
      </c>
      <c r="C70" s="140">
        <v>1575</v>
      </c>
      <c r="D70" s="140">
        <v>425</v>
      </c>
      <c r="E70" s="248">
        <f>SUM(C70:D70)</f>
        <v>2000</v>
      </c>
      <c r="F70" s="200">
        <v>788</v>
      </c>
      <c r="G70" s="373">
        <v>212</v>
      </c>
      <c r="H70" s="373">
        <f>SUM(F70:G70)</f>
        <v>1000</v>
      </c>
      <c r="I70" s="200">
        <v>0</v>
      </c>
      <c r="J70" s="373">
        <v>0</v>
      </c>
      <c r="K70" s="373">
        <f>SUM(I70:J70)</f>
        <v>0</v>
      </c>
    </row>
    <row r="71" spans="1:11" ht="12.75">
      <c r="A71" s="95" t="s">
        <v>301</v>
      </c>
      <c r="B71" s="662" t="s">
        <v>291</v>
      </c>
      <c r="C71" s="139">
        <f>SUM(C72:C73)</f>
        <v>7632</v>
      </c>
      <c r="D71" s="337">
        <f>SUM(D72:D73)</f>
        <v>1718</v>
      </c>
      <c r="E71" s="139">
        <f>SUM(C71,D71)</f>
        <v>9350</v>
      </c>
      <c r="F71" s="371">
        <f aca="true" t="shared" si="10" ref="F71:K71">SUM(F72:F73)</f>
        <v>7632</v>
      </c>
      <c r="G71" s="429">
        <f t="shared" si="10"/>
        <v>1718</v>
      </c>
      <c r="H71" s="371">
        <f t="shared" si="10"/>
        <v>9350</v>
      </c>
      <c r="I71" s="371">
        <f t="shared" si="10"/>
        <v>0</v>
      </c>
      <c r="J71" s="429">
        <f t="shared" si="10"/>
        <v>0</v>
      </c>
      <c r="K71" s="371">
        <f t="shared" si="10"/>
        <v>0</v>
      </c>
    </row>
    <row r="72" spans="1:11" ht="12.75">
      <c r="A72" s="97"/>
      <c r="B72" s="266" t="s">
        <v>369</v>
      </c>
      <c r="C72" s="140">
        <v>5000</v>
      </c>
      <c r="D72" s="267">
        <v>1350</v>
      </c>
      <c r="E72" s="140">
        <f>SUM(C72:D72)</f>
        <v>6350</v>
      </c>
      <c r="F72" s="140">
        <v>5000</v>
      </c>
      <c r="G72" s="267">
        <v>1350</v>
      </c>
      <c r="H72" s="140">
        <f>SUM(F72:G72)</f>
        <v>6350</v>
      </c>
      <c r="I72" s="140">
        <v>0</v>
      </c>
      <c r="J72" s="267">
        <v>0</v>
      </c>
      <c r="K72" s="140">
        <f>SUM(I72:J72)</f>
        <v>0</v>
      </c>
    </row>
    <row r="73" spans="1:11" ht="12.75">
      <c r="A73" s="97"/>
      <c r="B73" s="266" t="s">
        <v>370</v>
      </c>
      <c r="C73" s="140">
        <v>2632</v>
      </c>
      <c r="D73" s="267">
        <v>368</v>
      </c>
      <c r="E73" s="222">
        <f>SUM(C73:D73)</f>
        <v>3000</v>
      </c>
      <c r="F73" s="222">
        <v>2632</v>
      </c>
      <c r="G73" s="267">
        <v>368</v>
      </c>
      <c r="H73" s="222">
        <f>SUM(F73:G73)</f>
        <v>3000</v>
      </c>
      <c r="I73" s="222">
        <v>0</v>
      </c>
      <c r="J73" s="267">
        <v>0</v>
      </c>
      <c r="K73" s="222">
        <f>SUM(I73:J73)</f>
        <v>0</v>
      </c>
    </row>
    <row r="74" spans="1:11" ht="12.75">
      <c r="A74" s="95" t="s">
        <v>371</v>
      </c>
      <c r="B74" s="220" t="s">
        <v>372</v>
      </c>
      <c r="C74" s="139">
        <f>SUM(C75:C76)</f>
        <v>2362</v>
      </c>
      <c r="D74" s="139">
        <f>SUM(D75:D76)</f>
        <v>638</v>
      </c>
      <c r="E74" s="264">
        <f>SUM(E75:E76)</f>
        <v>3000</v>
      </c>
      <c r="F74" s="430">
        <f aca="true" t="shared" si="11" ref="F74:K74">SUM(F75:F76)</f>
        <v>2362</v>
      </c>
      <c r="G74" s="371">
        <f t="shared" si="11"/>
        <v>638</v>
      </c>
      <c r="H74" s="479">
        <f t="shared" si="11"/>
        <v>3000</v>
      </c>
      <c r="I74" s="430">
        <f t="shared" si="11"/>
        <v>0</v>
      </c>
      <c r="J74" s="371">
        <f t="shared" si="11"/>
        <v>0</v>
      </c>
      <c r="K74" s="479">
        <f t="shared" si="11"/>
        <v>0</v>
      </c>
    </row>
    <row r="75" spans="1:11" ht="12.75">
      <c r="A75" s="218"/>
      <c r="B75" s="266" t="s">
        <v>373</v>
      </c>
      <c r="C75" s="140">
        <v>1575</v>
      </c>
      <c r="D75" s="140">
        <v>425</v>
      </c>
      <c r="E75" s="142">
        <f>SUM(C75:D75)</f>
        <v>2000</v>
      </c>
      <c r="F75" s="140">
        <v>1575</v>
      </c>
      <c r="G75" s="140">
        <v>425</v>
      </c>
      <c r="H75" s="142">
        <f>SUM(F75:G75)</f>
        <v>2000</v>
      </c>
      <c r="I75" s="140">
        <v>0</v>
      </c>
      <c r="J75" s="140">
        <v>0</v>
      </c>
      <c r="K75" s="142">
        <f>SUM(I75:J75)</f>
        <v>0</v>
      </c>
    </row>
    <row r="76" spans="1:11" ht="12.75">
      <c r="A76" s="218"/>
      <c r="B76" s="219" t="s">
        <v>481</v>
      </c>
      <c r="C76" s="222">
        <v>787</v>
      </c>
      <c r="D76" s="222">
        <v>213</v>
      </c>
      <c r="E76" s="144">
        <f>SUM(C76:D76)</f>
        <v>1000</v>
      </c>
      <c r="F76" s="222">
        <v>787</v>
      </c>
      <c r="G76" s="222">
        <v>213</v>
      </c>
      <c r="H76" s="144">
        <f>SUM(F76:G76)</f>
        <v>1000</v>
      </c>
      <c r="I76" s="222">
        <v>0</v>
      </c>
      <c r="J76" s="222">
        <v>0</v>
      </c>
      <c r="K76" s="144">
        <f>SUM(I76:J76)</f>
        <v>0</v>
      </c>
    </row>
    <row r="77" spans="1:11" ht="25.5">
      <c r="A77" s="95" t="s">
        <v>374</v>
      </c>
      <c r="B77" s="427" t="s">
        <v>375</v>
      </c>
      <c r="C77" s="139">
        <f aca="true" t="shared" si="12" ref="C77:K77">SUM(C78)</f>
        <v>1575</v>
      </c>
      <c r="D77" s="139">
        <f t="shared" si="12"/>
        <v>425</v>
      </c>
      <c r="E77" s="139">
        <f t="shared" si="12"/>
        <v>2000</v>
      </c>
      <c r="F77" s="139">
        <f t="shared" si="12"/>
        <v>1575</v>
      </c>
      <c r="G77" s="139">
        <f t="shared" si="12"/>
        <v>425</v>
      </c>
      <c r="H77" s="139">
        <f t="shared" si="12"/>
        <v>2000</v>
      </c>
      <c r="I77" s="139">
        <f t="shared" si="12"/>
        <v>0</v>
      </c>
      <c r="J77" s="139">
        <f t="shared" si="12"/>
        <v>0</v>
      </c>
      <c r="K77" s="139">
        <f t="shared" si="12"/>
        <v>0</v>
      </c>
    </row>
    <row r="78" spans="1:11" ht="12.75">
      <c r="A78" s="218"/>
      <c r="B78" s="219" t="s">
        <v>376</v>
      </c>
      <c r="C78" s="222">
        <v>1575</v>
      </c>
      <c r="D78" s="222">
        <v>425</v>
      </c>
      <c r="E78" s="222">
        <f>SUM(C78:D78)</f>
        <v>2000</v>
      </c>
      <c r="F78" s="222">
        <v>1575</v>
      </c>
      <c r="G78" s="222">
        <v>425</v>
      </c>
      <c r="H78" s="222">
        <f>SUM(F78:G78)</f>
        <v>2000</v>
      </c>
      <c r="I78" s="222">
        <v>0</v>
      </c>
      <c r="J78" s="222">
        <v>0</v>
      </c>
      <c r="K78" s="222">
        <f>SUM(I78:J78)</f>
        <v>0</v>
      </c>
    </row>
    <row r="79" spans="1:11" ht="12.75">
      <c r="A79" s="97" t="s">
        <v>694</v>
      </c>
      <c r="B79" s="128" t="s">
        <v>562</v>
      </c>
      <c r="C79" s="183"/>
      <c r="D79" s="183"/>
      <c r="E79" s="183"/>
      <c r="F79" s="422">
        <v>3937</v>
      </c>
      <c r="G79" s="143">
        <v>1063</v>
      </c>
      <c r="H79" s="143">
        <v>5000</v>
      </c>
      <c r="I79" s="422">
        <v>0</v>
      </c>
      <c r="J79" s="143">
        <v>0</v>
      </c>
      <c r="K79" s="143">
        <v>0</v>
      </c>
    </row>
    <row r="80" spans="1:11" ht="12.75">
      <c r="A80" s="218"/>
      <c r="B80" s="219" t="s">
        <v>695</v>
      </c>
      <c r="C80" s="222"/>
      <c r="D80" s="222"/>
      <c r="E80" s="222"/>
      <c r="F80" s="607">
        <v>3937</v>
      </c>
      <c r="G80" s="222">
        <v>1063</v>
      </c>
      <c r="H80" s="222">
        <v>5000</v>
      </c>
      <c r="I80" s="607">
        <v>0</v>
      </c>
      <c r="J80" s="222">
        <v>0</v>
      </c>
      <c r="K80" s="222">
        <v>0</v>
      </c>
    </row>
    <row r="81" spans="1:11" ht="12.75">
      <c r="A81" s="206" t="s">
        <v>377</v>
      </c>
      <c r="B81" s="215" t="s">
        <v>264</v>
      </c>
      <c r="C81" s="268">
        <f>SUM(C83)</f>
        <v>44097</v>
      </c>
      <c r="D81" s="268">
        <f>SUM(D83)</f>
        <v>40289</v>
      </c>
      <c r="E81" s="268">
        <f>SUM(E83)</f>
        <v>84386</v>
      </c>
      <c r="F81" s="430">
        <f aca="true" t="shared" si="13" ref="F81:K81">SUM(F82:F83)</f>
        <v>138401</v>
      </c>
      <c r="G81" s="479">
        <f t="shared" si="13"/>
        <v>9011</v>
      </c>
      <c r="H81" s="479">
        <f t="shared" si="13"/>
        <v>147412</v>
      </c>
      <c r="I81" s="430">
        <f t="shared" si="13"/>
        <v>138401</v>
      </c>
      <c r="J81" s="479">
        <f t="shared" si="13"/>
        <v>9011</v>
      </c>
      <c r="K81" s="479">
        <f t="shared" si="13"/>
        <v>147412</v>
      </c>
    </row>
    <row r="82" spans="1:11" ht="12.75">
      <c r="A82" s="416"/>
      <c r="B82" s="212" t="s">
        <v>564</v>
      </c>
      <c r="C82" s="268"/>
      <c r="D82" s="268"/>
      <c r="E82" s="268"/>
      <c r="F82" s="431">
        <v>105026</v>
      </c>
      <c r="G82" s="432"/>
      <c r="H82" s="432">
        <v>105026</v>
      </c>
      <c r="I82" s="431">
        <v>105026</v>
      </c>
      <c r="J82" s="432"/>
      <c r="K82" s="432">
        <v>105026</v>
      </c>
    </row>
    <row r="83" spans="1:11" ht="12.75">
      <c r="A83" s="221"/>
      <c r="B83" s="111" t="s">
        <v>565</v>
      </c>
      <c r="C83" s="222">
        <v>44097</v>
      </c>
      <c r="D83" s="222">
        <v>40289</v>
      </c>
      <c r="E83" s="144">
        <f>SUM(C83:D83)</f>
        <v>84386</v>
      </c>
      <c r="F83" s="428">
        <v>33375</v>
      </c>
      <c r="G83" s="222">
        <v>9011</v>
      </c>
      <c r="H83" s="144">
        <f>SUM(F83:G83)</f>
        <v>42386</v>
      </c>
      <c r="I83" s="428">
        <v>33375</v>
      </c>
      <c r="J83" s="222">
        <v>9011</v>
      </c>
      <c r="K83" s="144">
        <f>SUM(I83:J83)</f>
        <v>42386</v>
      </c>
    </row>
    <row r="84" spans="1:11" ht="12.75">
      <c r="A84" s="119" t="s">
        <v>566</v>
      </c>
      <c r="B84" s="417" t="s">
        <v>378</v>
      </c>
      <c r="C84" s="139">
        <f aca="true" t="shared" si="14" ref="C84:K84">SUM(C85:C85)</f>
        <v>2362</v>
      </c>
      <c r="D84" s="414">
        <f t="shared" si="14"/>
        <v>638</v>
      </c>
      <c r="E84" s="139">
        <f t="shared" si="14"/>
        <v>3000</v>
      </c>
      <c r="F84" s="421">
        <f t="shared" si="14"/>
        <v>5839</v>
      </c>
      <c r="G84" s="371">
        <f t="shared" si="14"/>
        <v>1576</v>
      </c>
      <c r="H84" s="371">
        <f t="shared" si="14"/>
        <v>7415</v>
      </c>
      <c r="I84" s="421">
        <f t="shared" si="14"/>
        <v>6216</v>
      </c>
      <c r="J84" s="371">
        <f t="shared" si="14"/>
        <v>1679</v>
      </c>
      <c r="K84" s="371">
        <f t="shared" si="14"/>
        <v>7895</v>
      </c>
    </row>
    <row r="85" spans="1:11" ht="12.75">
      <c r="A85" s="120"/>
      <c r="B85" s="265" t="s">
        <v>379</v>
      </c>
      <c r="C85" s="213">
        <v>2362</v>
      </c>
      <c r="D85" s="214">
        <v>638</v>
      </c>
      <c r="E85" s="213">
        <f>SUM(C85:D85)</f>
        <v>3000</v>
      </c>
      <c r="F85" s="420">
        <v>5839</v>
      </c>
      <c r="G85" s="372">
        <v>1576</v>
      </c>
      <c r="H85" s="372">
        <v>7415</v>
      </c>
      <c r="I85" s="420">
        <v>6216</v>
      </c>
      <c r="J85" s="372">
        <v>1679</v>
      </c>
      <c r="K85" s="372">
        <f>SUM(I85:J85)</f>
        <v>7895</v>
      </c>
    </row>
    <row r="86" spans="1:11" ht="12.75">
      <c r="A86" s="67"/>
      <c r="B86" s="418" t="s">
        <v>112</v>
      </c>
      <c r="C86" s="277">
        <f aca="true" t="shared" si="15" ref="C86:J86">SUM(C63,C67,C71,C74,C77,C81,C84)</f>
        <v>62326</v>
      </c>
      <c r="D86" s="277">
        <f t="shared" si="15"/>
        <v>44869</v>
      </c>
      <c r="E86" s="277">
        <f t="shared" si="15"/>
        <v>107195</v>
      </c>
      <c r="F86" s="433">
        <f>SUM(F63,F67,F71,F74,F77,F81,F84)</f>
        <v>158376</v>
      </c>
      <c r="G86" s="352">
        <f>SUM(G63,G67,G71,G74,G77,G81,G84)</f>
        <v>14060</v>
      </c>
      <c r="H86" s="352">
        <f>SUM(H63,H67,H71,H74,H77,H80,H81,H84,H65)</f>
        <v>188436</v>
      </c>
      <c r="I86" s="433">
        <f t="shared" si="15"/>
        <v>144978</v>
      </c>
      <c r="J86" s="352">
        <f t="shared" si="15"/>
        <v>10788</v>
      </c>
      <c r="K86" s="352">
        <f>SUM(K63,K67,K71,K74,K77,K80,K81,K84,K65)</f>
        <v>155766</v>
      </c>
    </row>
    <row r="87" spans="1:5" ht="12.75">
      <c r="A87" s="5"/>
      <c r="B87" s="5"/>
      <c r="C87" s="5"/>
      <c r="D87" s="5"/>
      <c r="E87" s="5"/>
    </row>
    <row r="88" spans="1:5" ht="12.75">
      <c r="A88" s="5"/>
      <c r="B88" s="5"/>
      <c r="C88" s="5"/>
      <c r="D88" s="5"/>
      <c r="E88" s="5"/>
    </row>
    <row r="89" spans="1:5" ht="12.75">
      <c r="A89" s="5"/>
      <c r="B89" s="5"/>
      <c r="C89" s="5"/>
      <c r="D89" s="5"/>
      <c r="E89" s="5"/>
    </row>
    <row r="90" spans="1:5" ht="12.75">
      <c r="A90" s="5"/>
      <c r="B90" s="5"/>
      <c r="C90" s="5"/>
      <c r="D90" s="5"/>
      <c r="E90" s="5"/>
    </row>
    <row r="91" spans="1:5" ht="12.75">
      <c r="A91" s="5"/>
      <c r="B91" s="5"/>
      <c r="C91" s="5"/>
      <c r="D91" s="5"/>
      <c r="E91" s="5"/>
    </row>
    <row r="92" spans="1:5" ht="12.75">
      <c r="A92" s="5"/>
      <c r="B92" s="5"/>
      <c r="C92" s="5"/>
      <c r="D92" s="5"/>
      <c r="E92" s="5"/>
    </row>
    <row r="93" spans="1:5" ht="12.75">
      <c r="A93" s="5"/>
      <c r="B93" s="5"/>
      <c r="C93" s="5"/>
      <c r="D93" s="5"/>
      <c r="E93" s="5"/>
    </row>
    <row r="94" spans="1:5" ht="12.75">
      <c r="A94" s="5"/>
      <c r="B94" s="5"/>
      <c r="C94" s="5"/>
      <c r="D94" s="5"/>
      <c r="E94" s="5"/>
    </row>
    <row r="95" spans="1:5" ht="12.75">
      <c r="A95" s="5"/>
      <c r="B95" s="5"/>
      <c r="C95" s="5"/>
      <c r="D95" s="5"/>
      <c r="E95" s="5"/>
    </row>
    <row r="98" ht="15" customHeight="1"/>
    <row r="99" ht="15" customHeight="1"/>
    <row r="100" ht="18" customHeight="1"/>
    <row r="101" ht="15" customHeight="1"/>
    <row r="102" ht="15" customHeight="1"/>
    <row r="103" ht="12.75" customHeight="1"/>
  </sheetData>
  <sheetProtection/>
  <mergeCells count="14">
    <mergeCell ref="A3:K3"/>
    <mergeCell ref="A4:K4"/>
    <mergeCell ref="A5:K5"/>
    <mergeCell ref="A6:K6"/>
    <mergeCell ref="I9:K9"/>
    <mergeCell ref="A56:K56"/>
    <mergeCell ref="A59:K59"/>
    <mergeCell ref="F9:H9"/>
    <mergeCell ref="F61:H61"/>
    <mergeCell ref="I61:K61"/>
    <mergeCell ref="D8:K8"/>
    <mergeCell ref="D60:K60"/>
    <mergeCell ref="A57:K57"/>
    <mergeCell ref="A58:K58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landscape" paperSize="9" scale="67" r:id="rId1"/>
  <headerFooter alignWithMargins="0">
    <oddFooter>&amp;C&amp;P. oldal</oddFooter>
  </headerFooter>
  <rowBreaks count="1" manualBreakCount="1">
    <brk id="53" max="10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F22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8.7109375" style="0" customWidth="1"/>
    <col min="2" max="2" width="47.140625" style="0" customWidth="1"/>
    <col min="3" max="3" width="14.7109375" style="0" customWidth="1"/>
    <col min="4" max="4" width="16.57421875" style="0" customWidth="1"/>
    <col min="5" max="5" width="11.8515625" style="0" customWidth="1"/>
  </cols>
  <sheetData>
    <row r="1" spans="1:4" ht="15.75">
      <c r="A1" s="58" t="s">
        <v>903</v>
      </c>
      <c r="B1" s="58"/>
      <c r="C1" s="58"/>
      <c r="D1" s="5"/>
    </row>
    <row r="2" spans="1:4" ht="15.75">
      <c r="A2" s="58"/>
      <c r="B2" s="58"/>
      <c r="C2" s="58"/>
      <c r="D2" s="5"/>
    </row>
    <row r="3" spans="1:5" ht="15.75">
      <c r="A3" s="783" t="s">
        <v>100</v>
      </c>
      <c r="B3" s="736"/>
      <c r="C3" s="736"/>
      <c r="D3" s="736"/>
      <c r="E3" s="737"/>
    </row>
    <row r="4" spans="1:5" ht="15.75">
      <c r="A4" s="783" t="s">
        <v>700</v>
      </c>
      <c r="B4" s="736"/>
      <c r="C4" s="736"/>
      <c r="D4" s="736"/>
      <c r="E4" s="737"/>
    </row>
    <row r="5" spans="1:5" ht="15.75">
      <c r="A5" s="783" t="s">
        <v>579</v>
      </c>
      <c r="B5" s="736"/>
      <c r="C5" s="736"/>
      <c r="D5" s="736"/>
      <c r="E5" s="737"/>
    </row>
    <row r="6" spans="1:5" ht="15.75">
      <c r="A6" s="783" t="s">
        <v>580</v>
      </c>
      <c r="B6" s="736"/>
      <c r="C6" s="736"/>
      <c r="D6" s="736"/>
      <c r="E6" s="737"/>
    </row>
    <row r="7" spans="1:4" ht="15.75">
      <c r="A7" s="58"/>
      <c r="B7" s="58"/>
      <c r="C7" s="59"/>
      <c r="D7" s="5"/>
    </row>
    <row r="8" spans="1:4" ht="15.75">
      <c r="A8" s="58"/>
      <c r="B8" s="58"/>
      <c r="C8" s="59"/>
      <c r="D8" s="5"/>
    </row>
    <row r="9" spans="1:4" ht="15.75">
      <c r="A9" s="58"/>
      <c r="B9" s="81" t="s">
        <v>113</v>
      </c>
      <c r="C9" s="59"/>
      <c r="D9" s="5"/>
    </row>
    <row r="10" spans="1:5" ht="15" customHeight="1">
      <c r="A10" s="74" t="s">
        <v>102</v>
      </c>
      <c r="B10" s="61" t="s">
        <v>3</v>
      </c>
      <c r="C10" s="61" t="s">
        <v>362</v>
      </c>
      <c r="D10" s="731" t="s">
        <v>590</v>
      </c>
      <c r="E10" s="731" t="s">
        <v>713</v>
      </c>
    </row>
    <row r="11" spans="1:5" ht="26.25" customHeight="1">
      <c r="A11" s="75" t="s">
        <v>103</v>
      </c>
      <c r="B11" s="63"/>
      <c r="C11" s="85"/>
      <c r="D11" s="733"/>
      <c r="E11" s="733"/>
    </row>
    <row r="12" spans="1:6" ht="15" customHeight="1">
      <c r="A12" s="190" t="s">
        <v>322</v>
      </c>
      <c r="B12" s="182" t="s">
        <v>262</v>
      </c>
      <c r="C12" s="139">
        <f>SUM(C13:C16)</f>
        <v>3300</v>
      </c>
      <c r="D12" s="201">
        <f>SUM(D13:D16)</f>
        <v>12300</v>
      </c>
      <c r="E12" s="201">
        <f>SUM(E13:E16)</f>
        <v>10030</v>
      </c>
      <c r="F12">
        <v>10030</v>
      </c>
    </row>
    <row r="13" spans="1:5" ht="15" customHeight="1">
      <c r="A13" s="191"/>
      <c r="B13" s="265" t="s">
        <v>361</v>
      </c>
      <c r="C13" s="213">
        <v>500</v>
      </c>
      <c r="D13" s="124">
        <v>500</v>
      </c>
      <c r="E13" s="124">
        <v>1030</v>
      </c>
    </row>
    <row r="14" spans="1:5" ht="15" customHeight="1">
      <c r="A14" s="191"/>
      <c r="B14" s="265" t="s">
        <v>396</v>
      </c>
      <c r="C14" s="213">
        <v>2000</v>
      </c>
      <c r="D14" s="124">
        <v>2000</v>
      </c>
      <c r="E14" s="124">
        <v>0</v>
      </c>
    </row>
    <row r="15" spans="1:5" ht="15" customHeight="1">
      <c r="A15" s="191"/>
      <c r="B15" s="265" t="s">
        <v>669</v>
      </c>
      <c r="C15" s="213"/>
      <c r="D15" s="124">
        <v>9000</v>
      </c>
      <c r="E15" s="124">
        <v>9000</v>
      </c>
    </row>
    <row r="16" spans="1:5" ht="15" customHeight="1">
      <c r="A16" s="191"/>
      <c r="B16" s="205" t="s">
        <v>447</v>
      </c>
      <c r="C16" s="140">
        <v>800</v>
      </c>
      <c r="D16" s="153">
        <v>800</v>
      </c>
      <c r="E16" s="153">
        <v>0</v>
      </c>
    </row>
    <row r="17" spans="1:5" ht="15" customHeight="1">
      <c r="A17" s="192"/>
      <c r="B17" s="189" t="s">
        <v>114</v>
      </c>
      <c r="C17" s="184">
        <f>SUM(C12)</f>
        <v>3300</v>
      </c>
      <c r="D17" s="127">
        <f>SUM(D12)</f>
        <v>12300</v>
      </c>
      <c r="E17" s="127">
        <f>SUM(E12)</f>
        <v>10030</v>
      </c>
    </row>
    <row r="18" spans="1:4" ht="15" customHeight="1">
      <c r="A18" s="5"/>
      <c r="B18" s="5"/>
      <c r="C18" s="5"/>
      <c r="D18" s="5"/>
    </row>
    <row r="19" spans="1:4" ht="15" customHeight="1">
      <c r="A19" s="5"/>
      <c r="B19" s="5"/>
      <c r="C19" s="5"/>
      <c r="D19" s="5"/>
    </row>
    <row r="20" spans="1:4" ht="15" customHeight="1">
      <c r="A20" s="5"/>
      <c r="B20" s="5"/>
      <c r="C20" s="5"/>
      <c r="D20" s="5"/>
    </row>
    <row r="21" spans="1:4" ht="12.75">
      <c r="A21" s="5"/>
      <c r="B21" s="5"/>
      <c r="C21" s="5"/>
      <c r="D21" s="5"/>
    </row>
    <row r="22" spans="1:4" ht="12.75">
      <c r="A22" s="5"/>
      <c r="B22" s="5"/>
      <c r="C22" s="5"/>
      <c r="D22" s="5"/>
    </row>
  </sheetData>
  <sheetProtection/>
  <mergeCells count="6">
    <mergeCell ref="D10:D11"/>
    <mergeCell ref="E10:E11"/>
    <mergeCell ref="A3:E3"/>
    <mergeCell ref="A4:E4"/>
    <mergeCell ref="A5:E5"/>
    <mergeCell ref="A6:E6"/>
  </mergeCells>
  <printOptions horizontalCentered="1"/>
  <pageMargins left="0.7874015748031497" right="0.7874015748031497" top="0.5905511811023623" bottom="0.7874015748031497" header="0.5118110236220472" footer="0.5118110236220472"/>
  <pageSetup horizontalDpi="300" verticalDpi="300" orientation="portrait" paperSize="9" scale="87" r:id="rId1"/>
  <headerFooter alignWithMargins="0">
    <oddFooter>&amp;C&amp;P. oldal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E49"/>
  <sheetViews>
    <sheetView view="pageBreakPreview" zoomScaleSheetLayoutView="100" zoomScalePageLayoutView="0" workbookViewId="0" topLeftCell="A1">
      <selection activeCell="C6" sqref="C6"/>
    </sheetView>
  </sheetViews>
  <sheetFormatPr defaultColWidth="9.140625" defaultRowHeight="12.75"/>
  <cols>
    <col min="1" max="1" width="8.7109375" style="0" customWidth="1"/>
    <col min="2" max="2" width="38.57421875" style="0" customWidth="1"/>
    <col min="3" max="3" width="19.140625" style="0" customWidth="1"/>
    <col min="4" max="4" width="16.28125" style="0" customWidth="1"/>
    <col min="5" max="5" width="17.57421875" style="0" customWidth="1"/>
  </cols>
  <sheetData>
    <row r="1" spans="1:4" ht="15.75">
      <c r="A1" s="4" t="s">
        <v>904</v>
      </c>
      <c r="B1" s="4"/>
      <c r="C1" s="4"/>
      <c r="D1" s="5"/>
    </row>
    <row r="2" spans="1:4" ht="15.75">
      <c r="A2" s="4"/>
      <c r="B2" s="4"/>
      <c r="C2" s="4"/>
      <c r="D2" s="5"/>
    </row>
    <row r="3" spans="1:5" ht="15.75">
      <c r="A3" s="738" t="s">
        <v>39</v>
      </c>
      <c r="B3" s="736"/>
      <c r="C3" s="736"/>
      <c r="D3" s="736"/>
      <c r="E3" s="737"/>
    </row>
    <row r="4" spans="1:5" ht="15.75">
      <c r="A4" s="738" t="s">
        <v>700</v>
      </c>
      <c r="B4" s="736"/>
      <c r="C4" s="736"/>
      <c r="D4" s="736"/>
      <c r="E4" s="737"/>
    </row>
    <row r="5" spans="1:5" ht="15.75">
      <c r="A5" s="738" t="s">
        <v>71</v>
      </c>
      <c r="B5" s="736"/>
      <c r="C5" s="736"/>
      <c r="D5" s="736"/>
      <c r="E5" s="737"/>
    </row>
    <row r="6" spans="1:4" ht="12.75">
      <c r="A6" s="5"/>
      <c r="B6" s="5"/>
      <c r="C6" s="5"/>
      <c r="D6" s="5"/>
    </row>
    <row r="7" spans="1:4" ht="12.75">
      <c r="A7" s="5"/>
      <c r="B7" s="5" t="s">
        <v>115</v>
      </c>
      <c r="C7" s="5"/>
      <c r="D7" s="5"/>
    </row>
    <row r="8" spans="1:5" ht="15" customHeight="1">
      <c r="A8" s="61" t="s">
        <v>2</v>
      </c>
      <c r="B8" s="61" t="s">
        <v>3</v>
      </c>
      <c r="C8" s="61" t="s">
        <v>335</v>
      </c>
      <c r="D8" s="731" t="s">
        <v>588</v>
      </c>
      <c r="E8" s="731" t="s">
        <v>699</v>
      </c>
    </row>
    <row r="9" spans="1:5" ht="29.25" customHeight="1">
      <c r="A9" s="62" t="s">
        <v>5</v>
      </c>
      <c r="B9" s="62"/>
      <c r="C9" s="63"/>
      <c r="D9" s="733"/>
      <c r="E9" s="733"/>
    </row>
    <row r="10" spans="1:5" ht="18" customHeight="1">
      <c r="A10" s="241" t="s">
        <v>302</v>
      </c>
      <c r="B10" s="254" t="s">
        <v>117</v>
      </c>
      <c r="C10" s="242">
        <v>5000</v>
      </c>
      <c r="D10" s="261">
        <v>0</v>
      </c>
      <c r="E10" s="261">
        <v>77333</v>
      </c>
    </row>
    <row r="11" spans="1:5" ht="18" customHeight="1">
      <c r="A11" s="87"/>
      <c r="B11" s="88" t="s">
        <v>118</v>
      </c>
      <c r="C11" s="243">
        <v>5000</v>
      </c>
      <c r="D11" s="261">
        <v>0</v>
      </c>
      <c r="E11" s="261">
        <v>77333</v>
      </c>
    </row>
    <row r="12" spans="1:4" ht="18" customHeight="1">
      <c r="A12" s="43"/>
      <c r="B12" s="44"/>
      <c r="C12" s="47"/>
      <c r="D12" s="5"/>
    </row>
    <row r="13" spans="1:4" ht="18" customHeight="1">
      <c r="A13" s="43"/>
      <c r="B13" s="44"/>
      <c r="C13" s="47"/>
      <c r="D13" s="5"/>
    </row>
    <row r="14" spans="1:4" ht="18" customHeight="1">
      <c r="A14" s="43"/>
      <c r="B14" s="44"/>
      <c r="C14" s="47"/>
      <c r="D14" s="5"/>
    </row>
    <row r="15" spans="1:4" ht="18" customHeight="1">
      <c r="A15" s="79"/>
      <c r="B15" s="70"/>
      <c r="C15" s="70"/>
      <c r="D15" s="5"/>
    </row>
    <row r="16" spans="1:4" ht="18" customHeight="1">
      <c r="A16" s="33"/>
      <c r="B16" s="83"/>
      <c r="C16" s="83"/>
      <c r="D16" s="5"/>
    </row>
    <row r="17" spans="1:4" ht="18" customHeight="1">
      <c r="A17" s="33"/>
      <c r="B17" s="33"/>
      <c r="C17" s="33"/>
      <c r="D17" s="5"/>
    </row>
    <row r="18" spans="1:4" ht="18" customHeight="1">
      <c r="A18" s="5"/>
      <c r="B18" s="5"/>
      <c r="C18" s="5"/>
      <c r="D18" s="5"/>
    </row>
    <row r="19" spans="1:4" ht="12.75">
      <c r="A19" s="5"/>
      <c r="B19" s="5"/>
      <c r="C19" s="5"/>
      <c r="D19" s="5"/>
    </row>
    <row r="20" spans="1:4" ht="12.75">
      <c r="A20" s="5"/>
      <c r="B20" s="5"/>
      <c r="C20" s="5"/>
      <c r="D20" s="5"/>
    </row>
    <row r="21" spans="1:4" ht="12.75">
      <c r="A21" s="5"/>
      <c r="B21" s="5"/>
      <c r="C21" s="5"/>
      <c r="D21" s="5"/>
    </row>
    <row r="22" spans="1:4" ht="12.75">
      <c r="A22" s="5"/>
      <c r="B22" s="5"/>
      <c r="C22" s="5"/>
      <c r="D22" s="5"/>
    </row>
    <row r="23" spans="1:4" ht="12.75">
      <c r="A23" s="5"/>
      <c r="B23" s="5"/>
      <c r="C23" s="5"/>
      <c r="D23" s="5"/>
    </row>
    <row r="24" spans="1:4" ht="12.75">
      <c r="A24" s="5"/>
      <c r="B24" s="5"/>
      <c r="C24" s="5"/>
      <c r="D24" s="5"/>
    </row>
    <row r="25" spans="1:4" ht="12.75">
      <c r="A25" s="5"/>
      <c r="B25" s="5"/>
      <c r="C25" s="5"/>
      <c r="D25" s="5"/>
    </row>
    <row r="26" spans="1:4" ht="12.75">
      <c r="A26" s="5"/>
      <c r="B26" s="5"/>
      <c r="C26" s="5"/>
      <c r="D26" s="5"/>
    </row>
    <row r="27" spans="1:4" ht="12.75">
      <c r="A27" s="5"/>
      <c r="B27" s="5"/>
      <c r="C27" s="5"/>
      <c r="D27" s="5"/>
    </row>
    <row r="28" spans="1:4" ht="12.75">
      <c r="A28" s="5"/>
      <c r="B28" s="5"/>
      <c r="C28" s="5"/>
      <c r="D28" s="5"/>
    </row>
    <row r="29" spans="1:4" ht="12.75">
      <c r="A29" s="5"/>
      <c r="B29" s="5"/>
      <c r="C29" s="5"/>
      <c r="D29" s="5"/>
    </row>
    <row r="30" spans="1:4" ht="12.75">
      <c r="A30" s="5"/>
      <c r="B30" s="5"/>
      <c r="C30" s="5"/>
      <c r="D30" s="5"/>
    </row>
    <row r="31" spans="1:4" ht="12.75">
      <c r="A31" s="5"/>
      <c r="B31" s="5"/>
      <c r="C31" s="5"/>
      <c r="D31" s="5"/>
    </row>
    <row r="32" spans="1:4" ht="12.75">
      <c r="A32" s="5"/>
      <c r="B32" s="5"/>
      <c r="C32" s="5"/>
      <c r="D32" s="5"/>
    </row>
    <row r="33" spans="1:4" ht="12.75">
      <c r="A33" s="5"/>
      <c r="B33" s="5"/>
      <c r="C33" s="5"/>
      <c r="D33" s="5"/>
    </row>
    <row r="34" spans="1:4" ht="12.75">
      <c r="A34" s="5"/>
      <c r="B34" s="5"/>
      <c r="C34" s="5"/>
      <c r="D34" s="5"/>
    </row>
    <row r="35" spans="1:4" ht="12.75">
      <c r="A35" s="5"/>
      <c r="B35" s="5"/>
      <c r="C35" s="5"/>
      <c r="D35" s="5"/>
    </row>
    <row r="36" spans="1:4" ht="12.75">
      <c r="A36" s="5"/>
      <c r="B36" s="5"/>
      <c r="C36" s="5"/>
      <c r="D36" s="5"/>
    </row>
    <row r="37" spans="1:4" ht="12.75">
      <c r="A37" s="5"/>
      <c r="B37" s="5"/>
      <c r="C37" s="5"/>
      <c r="D37" s="5"/>
    </row>
    <row r="38" spans="1:4" ht="12.75">
      <c r="A38" s="5"/>
      <c r="B38" s="5"/>
      <c r="C38" s="5"/>
      <c r="D38" s="5"/>
    </row>
    <row r="39" spans="1:4" ht="12.75">
      <c r="A39" s="5"/>
      <c r="B39" s="5"/>
      <c r="C39" s="5"/>
      <c r="D39" s="5"/>
    </row>
    <row r="40" spans="1:4" ht="12.75">
      <c r="A40" s="5"/>
      <c r="B40" s="5"/>
      <c r="C40" s="5"/>
      <c r="D40" s="5"/>
    </row>
    <row r="41" spans="1:4" ht="12.75">
      <c r="A41" s="5"/>
      <c r="B41" s="5"/>
      <c r="C41" s="5"/>
      <c r="D41" s="5"/>
    </row>
    <row r="42" spans="1:4" ht="12.75">
      <c r="A42" s="5"/>
      <c r="B42" s="5"/>
      <c r="C42" s="5"/>
      <c r="D42" s="5"/>
    </row>
    <row r="43" spans="1:4" ht="12.75">
      <c r="A43" s="5"/>
      <c r="B43" s="5"/>
      <c r="C43" s="5"/>
      <c r="D43" s="5"/>
    </row>
    <row r="44" spans="1:4" ht="12.75">
      <c r="A44" s="5"/>
      <c r="B44" s="5"/>
      <c r="C44" s="5"/>
      <c r="D44" s="5"/>
    </row>
    <row r="45" spans="1:4" ht="12.75">
      <c r="A45" s="5"/>
      <c r="B45" s="5"/>
      <c r="C45" s="5"/>
      <c r="D45" s="5"/>
    </row>
    <row r="46" spans="1:4" ht="12.75">
      <c r="A46" s="5"/>
      <c r="B46" s="5"/>
      <c r="C46" s="5"/>
      <c r="D46" s="5"/>
    </row>
    <row r="47" spans="1:4" ht="12.75">
      <c r="A47" s="5"/>
      <c r="B47" s="5"/>
      <c r="C47" s="5"/>
      <c r="D47" s="5"/>
    </row>
    <row r="48" spans="1:4" ht="12.75">
      <c r="A48" s="5"/>
      <c r="B48" s="5"/>
      <c r="C48" s="5"/>
      <c r="D48" s="5"/>
    </row>
    <row r="49" spans="1:4" ht="12.75">
      <c r="A49" s="5"/>
      <c r="B49" s="5"/>
      <c r="C49" s="5"/>
      <c r="D49" s="5"/>
    </row>
  </sheetData>
  <sheetProtection/>
  <mergeCells count="5">
    <mergeCell ref="D8:D9"/>
    <mergeCell ref="E8:E9"/>
    <mergeCell ref="A3:E3"/>
    <mergeCell ref="A4:E4"/>
    <mergeCell ref="A5:E5"/>
  </mergeCells>
  <printOptions horizontalCentered="1"/>
  <pageMargins left="0.7874015748031497" right="0.7874015748031497" top="0.5905511811023623" bottom="0.7874015748031497" header="0.5118110236220472" footer="0.5118110236220472"/>
  <pageSetup horizontalDpi="300" verticalDpi="300" orientation="portrait" paperSize="9" scale="83" r:id="rId1"/>
  <headerFooter alignWithMargins="0">
    <oddFooter>&amp;C&amp;P. oldal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N91"/>
  <sheetViews>
    <sheetView view="pageBreakPreview" zoomScale="130" zoomScaleSheetLayoutView="130" zoomScalePageLayoutView="0" workbookViewId="0" topLeftCell="A34">
      <selection activeCell="A57" sqref="A57"/>
    </sheetView>
  </sheetViews>
  <sheetFormatPr defaultColWidth="9.140625" defaultRowHeight="12.75"/>
  <cols>
    <col min="1" max="1" width="39.421875" style="0" customWidth="1"/>
    <col min="2" max="2" width="17.7109375" style="0" customWidth="1"/>
    <col min="3" max="3" width="13.7109375" style="0" customWidth="1"/>
    <col min="4" max="4" width="12.7109375" style="0" customWidth="1"/>
    <col min="5" max="5" width="15.7109375" style="0" customWidth="1"/>
    <col min="6" max="6" width="13.421875" style="0" customWidth="1"/>
    <col min="7" max="7" width="14.57421875" style="0" customWidth="1"/>
    <col min="8" max="8" width="11.00390625" style="0" customWidth="1"/>
  </cols>
  <sheetData>
    <row r="1" spans="1:13" ht="15.75">
      <c r="A1" s="4" t="s">
        <v>905</v>
      </c>
      <c r="B1" s="4"/>
      <c r="C1" s="4"/>
      <c r="D1" s="4"/>
      <c r="E1" s="5"/>
      <c r="F1" s="5"/>
      <c r="G1" s="5"/>
      <c r="H1" s="5"/>
      <c r="I1" s="5"/>
      <c r="J1" s="5"/>
      <c r="K1" s="5"/>
      <c r="L1" s="5"/>
      <c r="M1" s="5"/>
    </row>
    <row r="2" spans="1:13" ht="15.75">
      <c r="A2" s="4"/>
      <c r="B2" s="4"/>
      <c r="C2" s="4"/>
      <c r="D2" s="4"/>
      <c r="E2" s="5"/>
      <c r="F2" s="5"/>
      <c r="G2" s="5"/>
      <c r="H2" s="5"/>
      <c r="I2" s="5"/>
      <c r="J2" s="5"/>
      <c r="K2" s="5"/>
      <c r="L2" s="5"/>
      <c r="M2" s="5"/>
    </row>
    <row r="3" spans="1:13" ht="15.75">
      <c r="A3" s="4"/>
      <c r="B3" s="4"/>
      <c r="C3" s="4"/>
      <c r="D3" s="4"/>
      <c r="E3" s="5"/>
      <c r="F3" s="5"/>
      <c r="G3" s="5"/>
      <c r="H3" s="5"/>
      <c r="I3" s="5"/>
      <c r="J3" s="5"/>
      <c r="K3" s="5"/>
      <c r="L3" s="5"/>
      <c r="M3" s="5"/>
    </row>
    <row r="4" spans="1:13" ht="15">
      <c r="A4" s="46"/>
      <c r="B4" s="46"/>
      <c r="C4" s="46"/>
      <c r="D4" s="46"/>
      <c r="E4" s="5"/>
      <c r="F4" s="5"/>
      <c r="G4" s="5"/>
      <c r="H4" s="5"/>
      <c r="I4" s="5"/>
      <c r="J4" s="5"/>
      <c r="K4" s="5"/>
      <c r="L4" s="5"/>
      <c r="M4" s="5"/>
    </row>
    <row r="5" spans="1:13" ht="15.75">
      <c r="A5" s="46"/>
      <c r="B5" s="46"/>
      <c r="C5" s="6" t="s">
        <v>39</v>
      </c>
      <c r="D5" s="6"/>
      <c r="E5" s="5"/>
      <c r="F5" s="5"/>
      <c r="G5" s="5"/>
      <c r="H5" s="5"/>
      <c r="I5" s="5"/>
      <c r="J5" s="5"/>
      <c r="K5" s="5"/>
      <c r="L5" s="5"/>
      <c r="M5" s="5"/>
    </row>
    <row r="6" spans="1:13" ht="15.75">
      <c r="A6" s="46"/>
      <c r="B6" s="46"/>
      <c r="C6" s="6" t="s">
        <v>486</v>
      </c>
      <c r="D6" s="6"/>
      <c r="E6" s="5"/>
      <c r="F6" s="5"/>
      <c r="G6" s="5"/>
      <c r="H6" s="5"/>
      <c r="I6" s="5"/>
      <c r="J6" s="5"/>
      <c r="K6" s="5"/>
      <c r="L6" s="5"/>
      <c r="M6" s="5"/>
    </row>
    <row r="7" spans="1:13" ht="15.75">
      <c r="A7" s="46"/>
      <c r="B7" s="46"/>
      <c r="C7" s="6"/>
      <c r="D7" s="6"/>
      <c r="E7" s="5"/>
      <c r="F7" s="5"/>
      <c r="G7" s="5"/>
      <c r="H7" s="5"/>
      <c r="I7" s="5"/>
      <c r="J7" s="5"/>
      <c r="K7" s="5"/>
      <c r="L7" s="5"/>
      <c r="M7" s="5"/>
    </row>
    <row r="8" spans="1:13" ht="12.7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1:13" ht="25.5" customHeight="1">
      <c r="A9" s="61" t="s">
        <v>3</v>
      </c>
      <c r="B9" s="61" t="s">
        <v>119</v>
      </c>
      <c r="C9" s="61" t="s">
        <v>120</v>
      </c>
      <c r="D9" s="61" t="s">
        <v>121</v>
      </c>
      <c r="E9" s="74" t="s">
        <v>122</v>
      </c>
      <c r="F9" s="790" t="s">
        <v>303</v>
      </c>
      <c r="G9" s="223" t="s">
        <v>4</v>
      </c>
      <c r="H9" s="5"/>
      <c r="I9" s="5"/>
      <c r="J9" s="5"/>
      <c r="K9" s="5"/>
      <c r="L9" s="5"/>
      <c r="M9" s="5"/>
    </row>
    <row r="10" spans="1:13" ht="12.75">
      <c r="A10" s="62"/>
      <c r="B10" s="62" t="s">
        <v>123</v>
      </c>
      <c r="C10" s="62" t="s">
        <v>124</v>
      </c>
      <c r="D10" s="62"/>
      <c r="E10" s="218" t="s">
        <v>124</v>
      </c>
      <c r="F10" s="791"/>
      <c r="G10" s="224"/>
      <c r="H10" s="5"/>
      <c r="I10" s="5"/>
      <c r="J10" s="5"/>
      <c r="K10" s="5"/>
      <c r="L10" s="5"/>
      <c r="M10" s="5"/>
    </row>
    <row r="11" spans="1:13" ht="12.75">
      <c r="A11" s="63"/>
      <c r="B11" s="63" t="s">
        <v>125</v>
      </c>
      <c r="C11" s="63"/>
      <c r="D11" s="63"/>
      <c r="E11" s="75"/>
      <c r="F11" s="792"/>
      <c r="G11" s="85"/>
      <c r="H11" s="5"/>
      <c r="I11" s="5"/>
      <c r="J11" s="5"/>
      <c r="K11" s="5"/>
      <c r="L11" s="5"/>
      <c r="M11" s="5"/>
    </row>
    <row r="12" spans="1:13" ht="19.5" customHeight="1">
      <c r="A12" s="55" t="s">
        <v>286</v>
      </c>
      <c r="B12" s="55">
        <v>1</v>
      </c>
      <c r="C12" s="55">
        <v>0</v>
      </c>
      <c r="D12" s="55"/>
      <c r="E12" s="55">
        <v>0</v>
      </c>
      <c r="F12" s="17">
        <v>200</v>
      </c>
      <c r="G12" s="55">
        <f aca="true" t="shared" si="0" ref="G12:G18">SUM(B12:F12)</f>
        <v>201</v>
      </c>
      <c r="H12" s="5"/>
      <c r="I12" s="5"/>
      <c r="J12" s="5"/>
      <c r="K12" s="5"/>
      <c r="L12" s="5"/>
      <c r="M12" s="5"/>
    </row>
    <row r="13" spans="1:13" ht="19.5" customHeight="1">
      <c r="A13" s="55" t="s">
        <v>126</v>
      </c>
      <c r="B13" s="55">
        <v>40</v>
      </c>
      <c r="C13" s="55">
        <v>0</v>
      </c>
      <c r="D13" s="55"/>
      <c r="E13" s="55">
        <v>0</v>
      </c>
      <c r="F13" s="55">
        <v>0</v>
      </c>
      <c r="G13" s="55">
        <f t="shared" si="0"/>
        <v>40</v>
      </c>
      <c r="H13" s="5"/>
      <c r="I13" s="5"/>
      <c r="J13" s="5"/>
      <c r="K13" s="5"/>
      <c r="L13" s="5"/>
      <c r="M13" s="5"/>
    </row>
    <row r="14" spans="1:13" ht="19.5" customHeight="1">
      <c r="A14" s="55" t="s">
        <v>888</v>
      </c>
      <c r="B14" s="55">
        <v>58</v>
      </c>
      <c r="C14" s="55">
        <v>0</v>
      </c>
      <c r="D14" s="55">
        <v>0</v>
      </c>
      <c r="E14" s="55">
        <v>0</v>
      </c>
      <c r="F14" s="55">
        <v>0</v>
      </c>
      <c r="G14" s="55">
        <f t="shared" si="0"/>
        <v>58</v>
      </c>
      <c r="H14" s="5"/>
      <c r="I14" s="5"/>
      <c r="J14" s="5"/>
      <c r="K14" s="5"/>
      <c r="L14" s="5"/>
      <c r="M14" s="5"/>
    </row>
    <row r="15" spans="1:13" ht="19.5" customHeight="1">
      <c r="A15" s="55" t="s">
        <v>642</v>
      </c>
      <c r="B15" s="55">
        <v>6</v>
      </c>
      <c r="C15" s="55">
        <v>0</v>
      </c>
      <c r="D15" s="55">
        <v>0</v>
      </c>
      <c r="E15" s="55">
        <v>0</v>
      </c>
      <c r="F15" s="55">
        <v>0</v>
      </c>
      <c r="G15" s="55">
        <f t="shared" si="0"/>
        <v>6</v>
      </c>
      <c r="H15" s="5"/>
      <c r="I15" s="5"/>
      <c r="J15" s="5"/>
      <c r="K15" s="5"/>
      <c r="L15" s="5"/>
      <c r="M15" s="5"/>
    </row>
    <row r="16" spans="1:13" ht="19.5" customHeight="1">
      <c r="A16" s="55" t="s">
        <v>304</v>
      </c>
      <c r="B16" s="55">
        <v>28</v>
      </c>
      <c r="C16" s="55">
        <v>1</v>
      </c>
      <c r="D16" s="55">
        <v>0</v>
      </c>
      <c r="E16" s="55">
        <v>0</v>
      </c>
      <c r="F16" s="55">
        <v>0</v>
      </c>
      <c r="G16" s="55">
        <f t="shared" si="0"/>
        <v>29</v>
      </c>
      <c r="H16" s="5"/>
      <c r="I16" s="5"/>
      <c r="J16" s="5"/>
      <c r="K16" s="5"/>
      <c r="L16" s="5"/>
      <c r="M16" s="5"/>
    </row>
    <row r="17" spans="1:13" ht="19.5" customHeight="1">
      <c r="A17" s="55" t="s">
        <v>305</v>
      </c>
      <c r="B17" s="55">
        <v>11</v>
      </c>
      <c r="C17" s="55">
        <v>0</v>
      </c>
      <c r="D17" s="55">
        <v>0</v>
      </c>
      <c r="E17" s="55">
        <v>0</v>
      </c>
      <c r="F17" s="55">
        <v>0</v>
      </c>
      <c r="G17" s="55">
        <f t="shared" si="0"/>
        <v>11</v>
      </c>
      <c r="H17" s="5"/>
      <c r="I17" s="5"/>
      <c r="J17" s="5"/>
      <c r="K17" s="5"/>
      <c r="L17" s="5"/>
      <c r="M17" s="5"/>
    </row>
    <row r="18" spans="1:13" ht="19.5" customHeight="1">
      <c r="A18" s="55" t="s">
        <v>319</v>
      </c>
      <c r="B18" s="55">
        <v>15</v>
      </c>
      <c r="C18" s="55">
        <v>0</v>
      </c>
      <c r="D18" s="55">
        <v>0</v>
      </c>
      <c r="E18" s="55">
        <v>0</v>
      </c>
      <c r="F18" s="55">
        <v>0</v>
      </c>
      <c r="G18" s="55">
        <f t="shared" si="0"/>
        <v>15</v>
      </c>
      <c r="H18" s="5"/>
      <c r="I18" s="5"/>
      <c r="J18" s="5"/>
      <c r="K18" s="5"/>
      <c r="L18" s="5"/>
      <c r="M18" s="5"/>
    </row>
    <row r="19" spans="1:13" ht="19.5" customHeight="1">
      <c r="A19" s="55" t="s">
        <v>889</v>
      </c>
      <c r="B19" s="55">
        <v>7</v>
      </c>
      <c r="C19" s="55">
        <v>0</v>
      </c>
      <c r="D19" s="55">
        <v>0</v>
      </c>
      <c r="E19" s="55">
        <v>0</v>
      </c>
      <c r="F19" s="55">
        <v>0</v>
      </c>
      <c r="G19" s="55">
        <v>7</v>
      </c>
      <c r="H19" s="5"/>
      <c r="I19" s="5"/>
      <c r="J19" s="5"/>
      <c r="K19" s="5"/>
      <c r="L19" s="5"/>
      <c r="M19" s="5"/>
    </row>
    <row r="20" spans="1:13" ht="19.5" customHeight="1">
      <c r="A20" s="55" t="s">
        <v>285</v>
      </c>
      <c r="B20" s="55">
        <v>41</v>
      </c>
      <c r="C20" s="55">
        <v>29</v>
      </c>
      <c r="D20" s="55">
        <v>0</v>
      </c>
      <c r="E20" s="55">
        <v>0</v>
      </c>
      <c r="F20" s="55">
        <v>0</v>
      </c>
      <c r="G20" s="55">
        <v>70</v>
      </c>
      <c r="H20" s="5"/>
      <c r="I20" s="5"/>
      <c r="J20" s="5"/>
      <c r="K20" s="5"/>
      <c r="L20" s="5"/>
      <c r="M20" s="5"/>
    </row>
    <row r="21" spans="1:13" ht="19.5" customHeight="1">
      <c r="A21" s="69" t="s">
        <v>306</v>
      </c>
      <c r="B21" s="69">
        <f aca="true" t="shared" si="1" ref="B21:G21">SUM(B12:B20)</f>
        <v>207</v>
      </c>
      <c r="C21" s="69">
        <f t="shared" si="1"/>
        <v>30</v>
      </c>
      <c r="D21" s="69">
        <f t="shared" si="1"/>
        <v>0</v>
      </c>
      <c r="E21" s="69">
        <f t="shared" si="1"/>
        <v>0</v>
      </c>
      <c r="F21" s="69">
        <f t="shared" si="1"/>
        <v>200</v>
      </c>
      <c r="G21" s="69">
        <f t="shared" si="1"/>
        <v>437</v>
      </c>
      <c r="H21" s="78"/>
      <c r="I21" s="78"/>
      <c r="J21" s="5"/>
      <c r="K21" s="5"/>
      <c r="L21" s="5"/>
      <c r="M21" s="5"/>
    </row>
    <row r="22" spans="1:13" ht="12.7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3" ht="15.75">
      <c r="A23" s="4" t="s">
        <v>906</v>
      </c>
      <c r="B23" s="4"/>
      <c r="C23" s="4"/>
      <c r="D23" s="4"/>
      <c r="E23" s="5"/>
      <c r="F23" s="5"/>
      <c r="G23" s="5"/>
      <c r="H23" s="5"/>
      <c r="I23" s="5"/>
      <c r="J23" s="5"/>
      <c r="K23" s="5"/>
      <c r="L23" s="5"/>
      <c r="M23" s="5"/>
    </row>
    <row r="24" spans="1:13" ht="15">
      <c r="A24" s="46"/>
      <c r="B24" s="46"/>
      <c r="C24" s="46"/>
      <c r="D24" s="46"/>
      <c r="E24" s="5"/>
      <c r="F24" s="5"/>
      <c r="G24" s="5"/>
      <c r="H24" s="5"/>
      <c r="I24" s="5"/>
      <c r="J24" s="5"/>
      <c r="K24" s="5"/>
      <c r="L24" s="5"/>
      <c r="M24" s="5"/>
    </row>
    <row r="25" spans="1:13" ht="15.75">
      <c r="A25" s="46"/>
      <c r="B25" s="46"/>
      <c r="C25" s="6" t="s">
        <v>64</v>
      </c>
      <c r="D25" s="6"/>
      <c r="E25" s="5"/>
      <c r="F25" s="5"/>
      <c r="G25" s="5"/>
      <c r="H25" s="5"/>
      <c r="I25" s="5"/>
      <c r="J25" s="5"/>
      <c r="K25" s="5"/>
      <c r="L25" s="5"/>
      <c r="M25" s="5"/>
    </row>
    <row r="26" spans="1:13" ht="15.75">
      <c r="A26" s="46"/>
      <c r="B26" s="46"/>
      <c r="C26" s="6" t="s">
        <v>485</v>
      </c>
      <c r="D26" s="6"/>
      <c r="E26" s="5"/>
      <c r="F26" s="5"/>
      <c r="G26" s="5"/>
      <c r="H26" s="5"/>
      <c r="I26" s="5"/>
      <c r="J26" s="5"/>
      <c r="K26" s="5"/>
      <c r="L26" s="5"/>
      <c r="M26" s="5"/>
    </row>
    <row r="27" spans="1:13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</row>
    <row r="28" spans="1:13" ht="12.75" customHeight="1">
      <c r="A28" s="61" t="s">
        <v>3</v>
      </c>
      <c r="B28" s="61" t="s">
        <v>119</v>
      </c>
      <c r="C28" s="61" t="s">
        <v>120</v>
      </c>
      <c r="D28" s="61" t="s">
        <v>121</v>
      </c>
      <c r="E28" s="61" t="s">
        <v>122</v>
      </c>
      <c r="F28" s="790" t="s">
        <v>303</v>
      </c>
      <c r="G28" s="61" t="s">
        <v>4</v>
      </c>
      <c r="H28" s="5"/>
      <c r="I28" s="5"/>
      <c r="J28" s="5"/>
      <c r="K28" s="5"/>
      <c r="L28" s="5"/>
      <c r="M28" s="5"/>
    </row>
    <row r="29" spans="1:13" ht="12.75">
      <c r="A29" s="62"/>
      <c r="B29" s="62" t="s">
        <v>123</v>
      </c>
      <c r="C29" s="62" t="s">
        <v>124</v>
      </c>
      <c r="D29" s="62"/>
      <c r="E29" s="62" t="s">
        <v>124</v>
      </c>
      <c r="F29" s="793"/>
      <c r="G29" s="62"/>
      <c r="H29" s="5"/>
      <c r="I29" s="5"/>
      <c r="J29" s="5"/>
      <c r="K29" s="5"/>
      <c r="L29" s="5"/>
      <c r="M29" s="5"/>
    </row>
    <row r="30" spans="1:13" ht="12.75">
      <c r="A30" s="63"/>
      <c r="B30" s="63" t="s">
        <v>125</v>
      </c>
      <c r="C30" s="63"/>
      <c r="D30" s="63"/>
      <c r="E30" s="63"/>
      <c r="F30" s="794"/>
      <c r="G30" s="63"/>
      <c r="H30" s="5"/>
      <c r="I30" s="5"/>
      <c r="J30" s="5"/>
      <c r="K30" s="5"/>
      <c r="L30" s="5"/>
      <c r="M30" s="5"/>
    </row>
    <row r="31" spans="1:13" ht="15" customHeight="1">
      <c r="A31" s="55" t="s">
        <v>127</v>
      </c>
      <c r="B31" s="55">
        <v>0</v>
      </c>
      <c r="C31" s="55"/>
      <c r="D31" s="55"/>
      <c r="E31" s="55"/>
      <c r="F31" s="55"/>
      <c r="G31" s="55">
        <f aca="true" t="shared" si="2" ref="G31:G40">SUM(B31:E31)</f>
        <v>0</v>
      </c>
      <c r="H31" s="5"/>
      <c r="I31" s="5"/>
      <c r="J31" s="5"/>
      <c r="K31" s="5"/>
      <c r="L31" s="5"/>
      <c r="M31" s="5"/>
    </row>
    <row r="32" spans="1:13" ht="15" customHeight="1">
      <c r="A32" s="55" t="s">
        <v>128</v>
      </c>
      <c r="B32" s="55">
        <v>2</v>
      </c>
      <c r="C32" s="55"/>
      <c r="D32" s="55"/>
      <c r="E32" s="55"/>
      <c r="F32" s="55"/>
      <c r="G32" s="55">
        <f t="shared" si="2"/>
        <v>2</v>
      </c>
      <c r="H32" s="5"/>
      <c r="I32" s="5"/>
      <c r="J32" s="5"/>
      <c r="K32" s="5"/>
      <c r="L32" s="5"/>
      <c r="M32" s="5"/>
    </row>
    <row r="33" spans="1:13" ht="15" customHeight="1">
      <c r="A33" s="55" t="s">
        <v>129</v>
      </c>
      <c r="B33" s="55">
        <v>5</v>
      </c>
      <c r="C33" s="55"/>
      <c r="D33" s="55"/>
      <c r="E33" s="55"/>
      <c r="F33" s="55"/>
      <c r="G33" s="55">
        <f t="shared" si="2"/>
        <v>5</v>
      </c>
      <c r="H33" s="5"/>
      <c r="I33" s="5"/>
      <c r="J33" s="5"/>
      <c r="K33" s="5"/>
      <c r="L33" s="5"/>
      <c r="M33" s="5"/>
    </row>
    <row r="34" spans="1:13" ht="15" customHeight="1">
      <c r="A34" s="55" t="s">
        <v>130</v>
      </c>
      <c r="B34" s="55">
        <v>0</v>
      </c>
      <c r="C34" s="55"/>
      <c r="D34" s="55"/>
      <c r="E34" s="55"/>
      <c r="F34" s="55"/>
      <c r="G34" s="55">
        <f t="shared" si="2"/>
        <v>0</v>
      </c>
      <c r="H34" s="5"/>
      <c r="I34" s="5"/>
      <c r="J34" s="5"/>
      <c r="K34" s="5"/>
      <c r="L34" s="5"/>
      <c r="M34" s="5"/>
    </row>
    <row r="35" spans="1:13" ht="15" customHeight="1">
      <c r="A35" s="55" t="s">
        <v>131</v>
      </c>
      <c r="B35" s="55">
        <v>10</v>
      </c>
      <c r="C35" s="55"/>
      <c r="D35" s="55"/>
      <c r="E35" s="55"/>
      <c r="F35" s="55"/>
      <c r="G35" s="55">
        <f t="shared" si="2"/>
        <v>10</v>
      </c>
      <c r="H35" s="5"/>
      <c r="I35" s="5"/>
      <c r="J35" s="5"/>
      <c r="K35" s="5"/>
      <c r="L35" s="5"/>
      <c r="M35" s="5"/>
    </row>
    <row r="36" spans="1:13" ht="15" customHeight="1">
      <c r="A36" s="55" t="s">
        <v>132</v>
      </c>
      <c r="B36" s="55">
        <v>10</v>
      </c>
      <c r="C36" s="55"/>
      <c r="D36" s="55"/>
      <c r="E36" s="55"/>
      <c r="F36" s="55"/>
      <c r="G36" s="55">
        <f t="shared" si="2"/>
        <v>10</v>
      </c>
      <c r="H36" s="5"/>
      <c r="I36" s="5"/>
      <c r="J36" s="5"/>
      <c r="K36" s="5"/>
      <c r="L36" s="5"/>
      <c r="M36" s="5"/>
    </row>
    <row r="37" spans="1:13" ht="15" customHeight="1">
      <c r="A37" s="55" t="s">
        <v>229</v>
      </c>
      <c r="B37" s="55">
        <v>2</v>
      </c>
      <c r="C37" s="55"/>
      <c r="D37" s="55"/>
      <c r="E37" s="55"/>
      <c r="F37" s="55"/>
      <c r="G37" s="55">
        <f t="shared" si="2"/>
        <v>2</v>
      </c>
      <c r="H37" s="5"/>
      <c r="I37" s="5"/>
      <c r="J37" s="5"/>
      <c r="K37" s="5"/>
      <c r="L37" s="5"/>
      <c r="M37" s="5"/>
    </row>
    <row r="38" spans="1:13" ht="15" customHeight="1">
      <c r="A38" s="55" t="s">
        <v>133</v>
      </c>
      <c r="B38" s="55">
        <v>5</v>
      </c>
      <c r="C38" s="55"/>
      <c r="D38" s="55"/>
      <c r="E38" s="55"/>
      <c r="F38" s="55"/>
      <c r="G38" s="55">
        <f t="shared" si="2"/>
        <v>5</v>
      </c>
      <c r="H38" s="5"/>
      <c r="I38" s="5"/>
      <c r="J38" s="5"/>
      <c r="K38" s="5"/>
      <c r="L38" s="5"/>
      <c r="M38" s="5"/>
    </row>
    <row r="39" spans="1:13" ht="15" customHeight="1">
      <c r="A39" s="55" t="s">
        <v>341</v>
      </c>
      <c r="B39" s="55">
        <v>3</v>
      </c>
      <c r="C39" s="55"/>
      <c r="D39" s="55"/>
      <c r="E39" s="55"/>
      <c r="F39" s="55"/>
      <c r="G39" s="55">
        <f t="shared" si="2"/>
        <v>3</v>
      </c>
      <c r="H39" s="5"/>
      <c r="I39" s="5"/>
      <c r="J39" s="5"/>
      <c r="K39" s="5"/>
      <c r="L39" s="5"/>
      <c r="M39" s="5"/>
    </row>
    <row r="40" spans="1:13" ht="15" customHeight="1">
      <c r="A40" s="55" t="s">
        <v>342</v>
      </c>
      <c r="B40" s="55">
        <v>3</v>
      </c>
      <c r="C40" s="55"/>
      <c r="D40" s="55"/>
      <c r="E40" s="55"/>
      <c r="F40" s="55"/>
      <c r="G40" s="55">
        <f t="shared" si="2"/>
        <v>3</v>
      </c>
      <c r="H40" s="5"/>
      <c r="I40" s="5"/>
      <c r="J40" s="5"/>
      <c r="K40" s="5"/>
      <c r="L40" s="5"/>
      <c r="M40" s="5"/>
    </row>
    <row r="41" spans="1:13" ht="15" customHeight="1">
      <c r="A41" s="69" t="s">
        <v>4</v>
      </c>
      <c r="B41" s="69">
        <f>SUM(B31:B40)</f>
        <v>40</v>
      </c>
      <c r="C41" s="69">
        <f>SUM(C31:C40)</f>
        <v>0</v>
      </c>
      <c r="D41" s="69">
        <f>SUM(D31:D40)</f>
        <v>0</v>
      </c>
      <c r="E41" s="69">
        <f>SUM(E31:E40)</f>
        <v>0</v>
      </c>
      <c r="F41" s="69"/>
      <c r="G41" s="69">
        <f>SUM(G31:G40)</f>
        <v>40</v>
      </c>
      <c r="H41" s="5"/>
      <c r="I41" s="5"/>
      <c r="J41" s="5"/>
      <c r="K41" s="5"/>
      <c r="L41" s="5"/>
      <c r="M41" s="5"/>
    </row>
    <row r="42" spans="1:13" ht="15.75">
      <c r="A42" s="4" t="s">
        <v>907</v>
      </c>
      <c r="B42" s="4"/>
      <c r="C42" s="4"/>
      <c r="D42" s="4"/>
      <c r="E42" s="5"/>
      <c r="F42" s="5"/>
      <c r="G42" s="5"/>
      <c r="H42" s="5"/>
      <c r="I42" s="5"/>
      <c r="J42" s="5"/>
      <c r="K42" s="5"/>
      <c r="L42" s="5"/>
      <c r="M42" s="5"/>
    </row>
    <row r="43" spans="1:13" ht="15">
      <c r="A43" s="46"/>
      <c r="B43" s="46"/>
      <c r="C43" s="46"/>
      <c r="D43" s="46"/>
      <c r="E43" s="5"/>
      <c r="F43" s="5"/>
      <c r="G43" s="5"/>
      <c r="H43" s="5"/>
      <c r="I43" s="5"/>
      <c r="J43" s="5"/>
      <c r="K43" s="5"/>
      <c r="L43" s="5"/>
      <c r="M43" s="5"/>
    </row>
    <row r="44" spans="1:13" ht="15.75">
      <c r="A44" s="46"/>
      <c r="B44" s="46"/>
      <c r="C44" s="6" t="s">
        <v>254</v>
      </c>
      <c r="D44" s="6"/>
      <c r="E44" s="5"/>
      <c r="F44" s="5"/>
      <c r="G44" s="5"/>
      <c r="H44" s="5"/>
      <c r="I44" s="5"/>
      <c r="J44" s="5"/>
      <c r="K44" s="5"/>
      <c r="L44" s="5"/>
      <c r="M44" s="5"/>
    </row>
    <row r="45" spans="1:13" ht="15.75">
      <c r="A45" s="46"/>
      <c r="B45" s="46"/>
      <c r="C45" s="6" t="s">
        <v>484</v>
      </c>
      <c r="D45" s="6"/>
      <c r="E45" s="5"/>
      <c r="F45" s="5"/>
      <c r="G45" s="5"/>
      <c r="H45" s="5"/>
      <c r="I45" s="5"/>
      <c r="J45" s="5"/>
      <c r="K45" s="5"/>
      <c r="L45" s="5"/>
      <c r="M45" s="5"/>
    </row>
    <row r="46" spans="1:13" ht="12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</row>
    <row r="47" spans="1:14" ht="12.75">
      <c r="A47" s="61" t="s">
        <v>3</v>
      </c>
      <c r="B47" s="61" t="s">
        <v>119</v>
      </c>
      <c r="C47" s="61" t="s">
        <v>120</v>
      </c>
      <c r="D47" s="61" t="s">
        <v>121</v>
      </c>
      <c r="E47" s="61" t="s">
        <v>122</v>
      </c>
      <c r="F47" s="790" t="s">
        <v>303</v>
      </c>
      <c r="G47" s="61" t="s">
        <v>275</v>
      </c>
      <c r="H47" s="61" t="s">
        <v>4</v>
      </c>
      <c r="I47" s="5"/>
      <c r="J47" s="5"/>
      <c r="K47" s="5"/>
      <c r="L47" s="5"/>
      <c r="M47" s="5"/>
      <c r="N47" s="5"/>
    </row>
    <row r="48" spans="1:14" ht="12.75">
      <c r="A48" s="62"/>
      <c r="B48" s="62" t="s">
        <v>123</v>
      </c>
      <c r="C48" s="62" t="s">
        <v>124</v>
      </c>
      <c r="D48" s="62"/>
      <c r="E48" s="62" t="s">
        <v>124</v>
      </c>
      <c r="F48" s="791"/>
      <c r="G48" s="62" t="s">
        <v>276</v>
      </c>
      <c r="H48" s="62"/>
      <c r="I48" s="5"/>
      <c r="J48" s="5"/>
      <c r="K48" s="5"/>
      <c r="L48" s="5"/>
      <c r="M48" s="5"/>
      <c r="N48" s="5"/>
    </row>
    <row r="49" spans="1:14" ht="12.75">
      <c r="A49" s="63"/>
      <c r="B49" s="63" t="s">
        <v>125</v>
      </c>
      <c r="C49" s="63"/>
      <c r="D49" s="63"/>
      <c r="E49" s="63"/>
      <c r="F49" s="792"/>
      <c r="G49" s="63"/>
      <c r="H49" s="63"/>
      <c r="I49" s="5"/>
      <c r="J49" s="5"/>
      <c r="K49" s="5"/>
      <c r="L49" s="5"/>
      <c r="M49" s="5"/>
      <c r="N49" s="5"/>
    </row>
    <row r="50" spans="1:14" s="208" customFormat="1" ht="12.75">
      <c r="A50" s="721" t="s">
        <v>652</v>
      </c>
      <c r="B50" s="108">
        <v>25</v>
      </c>
      <c r="C50" s="252"/>
      <c r="D50" s="252"/>
      <c r="E50" s="252"/>
      <c r="F50" s="252"/>
      <c r="G50" s="252"/>
      <c r="H50" s="108">
        <v>25</v>
      </c>
      <c r="I50" s="133"/>
      <c r="J50" s="133"/>
      <c r="K50" s="133"/>
      <c r="L50" s="133"/>
      <c r="M50" s="133"/>
      <c r="N50" s="133"/>
    </row>
    <row r="51" spans="1:14" ht="12.75">
      <c r="A51" s="55" t="s">
        <v>629</v>
      </c>
      <c r="B51" s="55">
        <v>22</v>
      </c>
      <c r="C51" s="55"/>
      <c r="D51" s="55"/>
      <c r="E51" s="55"/>
      <c r="F51" s="17"/>
      <c r="G51" s="17"/>
      <c r="H51" s="108">
        <v>22</v>
      </c>
      <c r="I51" s="5"/>
      <c r="J51" s="5"/>
      <c r="K51" s="5"/>
      <c r="L51" s="5"/>
      <c r="M51" s="5"/>
      <c r="N51" s="5"/>
    </row>
    <row r="52" spans="1:14" ht="12.75">
      <c r="A52" s="55" t="s">
        <v>630</v>
      </c>
      <c r="B52" s="55">
        <v>11</v>
      </c>
      <c r="C52" s="55"/>
      <c r="D52" s="55"/>
      <c r="E52" s="55"/>
      <c r="F52" s="17"/>
      <c r="G52" s="17"/>
      <c r="H52" s="108">
        <v>11</v>
      </c>
      <c r="I52" s="5"/>
      <c r="J52" s="5"/>
      <c r="K52" s="5"/>
      <c r="L52" s="5"/>
      <c r="M52" s="5"/>
      <c r="N52" s="5"/>
    </row>
    <row r="53" spans="1:14" ht="12.75">
      <c r="A53" s="55" t="s">
        <v>659</v>
      </c>
      <c r="B53" s="55">
        <v>6</v>
      </c>
      <c r="C53" s="55">
        <v>0</v>
      </c>
      <c r="D53" s="55">
        <v>0</v>
      </c>
      <c r="E53" s="55">
        <v>0</v>
      </c>
      <c r="F53" s="17">
        <v>0</v>
      </c>
      <c r="G53" s="17">
        <v>0</v>
      </c>
      <c r="H53" s="108">
        <v>6</v>
      </c>
      <c r="I53" s="5"/>
      <c r="J53" s="5"/>
      <c r="K53" s="5"/>
      <c r="L53" s="5"/>
      <c r="M53" s="5"/>
      <c r="N53" s="5"/>
    </row>
    <row r="54" spans="1:14" s="208" customFormat="1" ht="12.75">
      <c r="A54" s="14" t="s">
        <v>653</v>
      </c>
      <c r="B54" s="14">
        <v>28</v>
      </c>
      <c r="C54" s="14">
        <v>1</v>
      </c>
      <c r="D54" s="14">
        <v>0</v>
      </c>
      <c r="E54" s="14">
        <v>0</v>
      </c>
      <c r="F54" s="14">
        <v>0</v>
      </c>
      <c r="G54" s="14">
        <v>0</v>
      </c>
      <c r="H54" s="252">
        <v>29</v>
      </c>
      <c r="I54" s="133"/>
      <c r="J54" s="133"/>
      <c r="K54" s="133"/>
      <c r="L54" s="133"/>
      <c r="M54" s="133"/>
      <c r="N54" s="133"/>
    </row>
    <row r="55" spans="1:14" s="208" customFormat="1" ht="12.75">
      <c r="A55" s="14" t="s">
        <v>273</v>
      </c>
      <c r="B55" s="14">
        <v>16</v>
      </c>
      <c r="C55" s="14"/>
      <c r="D55" s="14"/>
      <c r="E55" s="14"/>
      <c r="F55" s="14"/>
      <c r="G55" s="14"/>
      <c r="H55" s="252">
        <v>16</v>
      </c>
      <c r="I55" s="133"/>
      <c r="J55" s="133"/>
      <c r="K55" s="133"/>
      <c r="L55" s="133"/>
      <c r="M55" s="133"/>
      <c r="N55" s="133"/>
    </row>
    <row r="56" spans="1:14" ht="12.75">
      <c r="A56" s="199" t="s">
        <v>274</v>
      </c>
      <c r="B56" s="55">
        <v>12</v>
      </c>
      <c r="C56" s="55">
        <v>1</v>
      </c>
      <c r="D56" s="55"/>
      <c r="E56" s="55"/>
      <c r="F56" s="17"/>
      <c r="G56" s="17"/>
      <c r="H56" s="108">
        <v>13</v>
      </c>
      <c r="I56" s="5"/>
      <c r="J56" s="5"/>
      <c r="K56" s="5"/>
      <c r="L56" s="5"/>
      <c r="M56" s="5"/>
      <c r="N56" s="5"/>
    </row>
    <row r="57" spans="1:14" ht="12.75">
      <c r="A57" s="199" t="s">
        <v>654</v>
      </c>
      <c r="B57" s="55">
        <v>11</v>
      </c>
      <c r="C57" s="55">
        <v>0</v>
      </c>
      <c r="D57" s="55">
        <v>0</v>
      </c>
      <c r="E57" s="55">
        <v>0</v>
      </c>
      <c r="F57" s="17">
        <v>0</v>
      </c>
      <c r="G57" s="17">
        <v>0</v>
      </c>
      <c r="H57" s="108">
        <v>11</v>
      </c>
      <c r="I57" s="5"/>
      <c r="J57" s="5"/>
      <c r="K57" s="5"/>
      <c r="L57" s="5"/>
      <c r="M57" s="5"/>
      <c r="N57" s="5"/>
    </row>
    <row r="58" spans="1:14" s="208" customFormat="1" ht="12.75">
      <c r="A58" s="14" t="s">
        <v>655</v>
      </c>
      <c r="B58" s="14">
        <v>15</v>
      </c>
      <c r="C58" s="14">
        <v>0</v>
      </c>
      <c r="D58" s="14">
        <v>0</v>
      </c>
      <c r="E58" s="14">
        <v>0</v>
      </c>
      <c r="F58" s="14">
        <v>0</v>
      </c>
      <c r="G58" s="14">
        <v>0</v>
      </c>
      <c r="H58" s="252">
        <v>15</v>
      </c>
      <c r="I58" s="133"/>
      <c r="J58" s="133"/>
      <c r="K58" s="133"/>
      <c r="L58" s="133"/>
      <c r="M58" s="133"/>
      <c r="N58" s="133"/>
    </row>
    <row r="59" spans="1:14" s="208" customFormat="1" ht="12.75">
      <c r="A59" s="14" t="s">
        <v>336</v>
      </c>
      <c r="B59" s="14">
        <v>7</v>
      </c>
      <c r="C59" s="14"/>
      <c r="D59" s="14"/>
      <c r="E59" s="14"/>
      <c r="F59" s="14"/>
      <c r="G59" s="14"/>
      <c r="H59" s="252">
        <v>7</v>
      </c>
      <c r="I59" s="133"/>
      <c r="J59" s="133"/>
      <c r="K59" s="133"/>
      <c r="L59" s="133"/>
      <c r="M59" s="133"/>
      <c r="N59" s="133"/>
    </row>
    <row r="60" spans="1:14" ht="12.75">
      <c r="A60" s="199" t="s">
        <v>337</v>
      </c>
      <c r="B60" s="55">
        <v>5</v>
      </c>
      <c r="C60" s="55"/>
      <c r="D60" s="55"/>
      <c r="E60" s="55"/>
      <c r="F60" s="17"/>
      <c r="G60" s="17"/>
      <c r="H60" s="108">
        <v>5</v>
      </c>
      <c r="I60" s="5"/>
      <c r="J60" s="5"/>
      <c r="K60" s="5"/>
      <c r="L60" s="5"/>
      <c r="M60" s="5"/>
      <c r="N60" s="5"/>
    </row>
    <row r="61" spans="1:14" s="251" customFormat="1" ht="12.75">
      <c r="A61" s="55" t="s">
        <v>338</v>
      </c>
      <c r="B61" s="55">
        <v>3</v>
      </c>
      <c r="C61" s="55"/>
      <c r="D61" s="55"/>
      <c r="E61" s="55"/>
      <c r="F61" s="17"/>
      <c r="G61" s="17"/>
      <c r="H61" s="108">
        <v>3</v>
      </c>
      <c r="I61" s="5"/>
      <c r="J61" s="5"/>
      <c r="K61" s="5"/>
      <c r="L61" s="5"/>
      <c r="M61" s="5"/>
      <c r="N61" s="5"/>
    </row>
    <row r="62" spans="1:14" s="251" customFormat="1" ht="12.75">
      <c r="A62" s="55" t="s">
        <v>339</v>
      </c>
      <c r="B62" s="55">
        <v>0</v>
      </c>
      <c r="C62" s="55"/>
      <c r="D62" s="55"/>
      <c r="E62" s="55"/>
      <c r="F62" s="17"/>
      <c r="G62" s="17"/>
      <c r="H62" s="108">
        <v>0</v>
      </c>
      <c r="I62" s="5"/>
      <c r="J62" s="5"/>
      <c r="K62" s="5"/>
      <c r="L62" s="5"/>
      <c r="M62" s="5"/>
      <c r="N62" s="5"/>
    </row>
    <row r="63" spans="1:14" s="251" customFormat="1" ht="12.75">
      <c r="A63" s="55" t="s">
        <v>656</v>
      </c>
      <c r="B63" s="55">
        <v>7</v>
      </c>
      <c r="C63" s="55"/>
      <c r="D63" s="55"/>
      <c r="E63" s="55"/>
      <c r="F63" s="17"/>
      <c r="G63" s="17"/>
      <c r="H63" s="108">
        <v>7</v>
      </c>
      <c r="I63" s="5"/>
      <c r="J63" s="5"/>
      <c r="K63" s="5"/>
      <c r="L63" s="5"/>
      <c r="M63" s="5"/>
      <c r="N63" s="5"/>
    </row>
    <row r="64" spans="1:14" s="208" customFormat="1" ht="12.75">
      <c r="A64" s="14" t="s">
        <v>657</v>
      </c>
      <c r="B64" s="14">
        <v>41</v>
      </c>
      <c r="C64" s="14">
        <v>29</v>
      </c>
      <c r="D64" s="14">
        <v>0</v>
      </c>
      <c r="E64" s="14">
        <v>0</v>
      </c>
      <c r="F64" s="16">
        <v>0</v>
      </c>
      <c r="G64" s="16">
        <v>0</v>
      </c>
      <c r="H64" s="252">
        <v>70</v>
      </c>
      <c r="I64" s="133"/>
      <c r="J64" s="133"/>
      <c r="K64" s="133"/>
      <c r="L64" s="133"/>
      <c r="M64" s="133"/>
      <c r="N64" s="133"/>
    </row>
    <row r="65" spans="1:14" ht="12.75">
      <c r="A65" s="199" t="s">
        <v>340</v>
      </c>
      <c r="B65" s="55">
        <v>6</v>
      </c>
      <c r="C65" s="55"/>
      <c r="D65" s="55"/>
      <c r="E65" s="55"/>
      <c r="F65" s="17"/>
      <c r="G65" s="17"/>
      <c r="H65" s="108">
        <v>6</v>
      </c>
      <c r="I65" s="5"/>
      <c r="J65" s="5"/>
      <c r="K65" s="5"/>
      <c r="L65" s="5"/>
      <c r="M65" s="5"/>
      <c r="N65" s="5"/>
    </row>
    <row r="66" spans="1:14" ht="12.75">
      <c r="A66" s="55" t="s">
        <v>307</v>
      </c>
      <c r="B66" s="55">
        <v>5</v>
      </c>
      <c r="C66" s="55">
        <v>1</v>
      </c>
      <c r="D66" s="55">
        <v>0</v>
      </c>
      <c r="E66" s="55">
        <v>0</v>
      </c>
      <c r="F66" s="17"/>
      <c r="G66" s="17">
        <v>0</v>
      </c>
      <c r="H66" s="108">
        <v>6</v>
      </c>
      <c r="I66" s="5"/>
      <c r="J66" s="5"/>
      <c r="K66" s="5"/>
      <c r="L66" s="5"/>
      <c r="M66" s="5"/>
      <c r="N66" s="5"/>
    </row>
    <row r="67" spans="1:14" ht="12.75">
      <c r="A67" s="55" t="s">
        <v>658</v>
      </c>
      <c r="B67" s="55">
        <v>30</v>
      </c>
      <c r="C67" s="55">
        <v>28</v>
      </c>
      <c r="D67" s="55"/>
      <c r="E67" s="55"/>
      <c r="F67" s="17"/>
      <c r="G67" s="17"/>
      <c r="H67" s="108">
        <v>58</v>
      </c>
      <c r="I67" s="5"/>
      <c r="J67" s="5"/>
      <c r="K67" s="5"/>
      <c r="L67" s="5"/>
      <c r="M67" s="5"/>
      <c r="N67" s="5"/>
    </row>
    <row r="68" spans="1:14" ht="12.75">
      <c r="A68" s="69" t="s">
        <v>4</v>
      </c>
      <c r="B68" s="69">
        <v>166</v>
      </c>
      <c r="C68" s="69">
        <v>30</v>
      </c>
      <c r="D68" s="69">
        <v>0</v>
      </c>
      <c r="E68" s="69">
        <v>0</v>
      </c>
      <c r="F68" s="69">
        <v>0</v>
      </c>
      <c r="G68" s="69">
        <v>0</v>
      </c>
      <c r="H68" s="69">
        <v>196</v>
      </c>
      <c r="I68" s="5"/>
      <c r="J68" s="5"/>
      <c r="K68" s="5"/>
      <c r="L68" s="5"/>
      <c r="M68" s="5"/>
      <c r="N68" s="5"/>
    </row>
    <row r="69" spans="1:13" ht="12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</row>
    <row r="70" spans="1:13" ht="12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</row>
    <row r="71" spans="1:13" ht="12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</row>
    <row r="72" spans="1:13" ht="12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</row>
    <row r="73" spans="1:13" ht="12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</row>
    <row r="74" spans="1:13" ht="12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</row>
    <row r="75" spans="1:13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</row>
    <row r="76" spans="1:13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</row>
    <row r="77" spans="1:13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</row>
    <row r="78" spans="1:13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</row>
    <row r="79" spans="1:13" ht="12.7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</row>
    <row r="80" spans="1:13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</row>
    <row r="81" spans="1:13" ht="12.7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</row>
    <row r="82" spans="1:13" ht="12.7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</row>
    <row r="83" spans="1:13" ht="12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</row>
    <row r="84" spans="1:13" ht="12.7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</row>
    <row r="85" spans="1:13" ht="12.7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</row>
    <row r="86" spans="1:13" ht="12.7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</row>
    <row r="87" spans="1:13" ht="12.7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</row>
    <row r="88" spans="1:13" ht="12.7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</row>
    <row r="89" spans="1:13" ht="12.7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</row>
    <row r="90" spans="1:13" ht="12.7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</row>
    <row r="91" spans="1:13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</row>
  </sheetData>
  <sheetProtection/>
  <mergeCells count="3">
    <mergeCell ref="F9:F11"/>
    <mergeCell ref="F47:F49"/>
    <mergeCell ref="F28:F30"/>
  </mergeCells>
  <printOptions horizontalCentered="1"/>
  <pageMargins left="0.7874015748031497" right="0.7874015748031497" top="0.5905511811023623" bottom="0.7874015748031497" header="0.5118110236220472" footer="0.5118110236220472"/>
  <pageSetup horizontalDpi="300" verticalDpi="300" orientation="landscape" paperSize="9" scale="86" r:id="rId1"/>
  <headerFooter alignWithMargins="0">
    <oddFooter>&amp;C&amp;P. oldal</oddFooter>
  </headerFooter>
  <rowBreaks count="2" manualBreakCount="2">
    <brk id="22" max="255" man="1"/>
    <brk id="41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J35"/>
  <sheetViews>
    <sheetView view="pageBreakPreview" zoomScaleSheetLayoutView="100" zoomScalePageLayoutView="0" workbookViewId="0" topLeftCell="A1">
      <selection activeCell="A6" sqref="A6"/>
    </sheetView>
  </sheetViews>
  <sheetFormatPr defaultColWidth="9.140625" defaultRowHeight="12.75"/>
  <cols>
    <col min="1" max="1" width="67.140625" style="0" customWidth="1"/>
    <col min="2" max="2" width="12.421875" style="0" customWidth="1"/>
    <col min="3" max="3" width="12.28125" style="0" customWidth="1"/>
    <col min="4" max="4" width="12.00390625" style="0" customWidth="1"/>
    <col min="5" max="5" width="13.28125" style="0" customWidth="1"/>
    <col min="7" max="7" width="11.57421875" style="0" customWidth="1"/>
    <col min="8" max="8" width="12.57421875" style="0" customWidth="1"/>
    <col min="9" max="9" width="13.140625" style="0" customWidth="1"/>
    <col min="10" max="10" width="12.00390625" style="0" customWidth="1"/>
  </cols>
  <sheetData>
    <row r="1" spans="1:5" ht="15.75">
      <c r="A1" s="4" t="s">
        <v>908</v>
      </c>
      <c r="B1" s="4"/>
      <c r="C1" s="4"/>
      <c r="D1" s="4"/>
      <c r="E1" s="4"/>
    </row>
    <row r="2" spans="1:5" ht="12.75">
      <c r="A2" s="5"/>
      <c r="B2" s="5"/>
      <c r="C2" s="5"/>
      <c r="D2" s="5"/>
      <c r="E2" s="5"/>
    </row>
    <row r="3" spans="1:5" ht="12.75">
      <c r="A3" s="5"/>
      <c r="B3" s="5"/>
      <c r="C3" s="5"/>
      <c r="D3" s="5"/>
      <c r="E3" s="5"/>
    </row>
    <row r="4" spans="1:10" ht="15.75">
      <c r="A4" s="797" t="s">
        <v>134</v>
      </c>
      <c r="B4" s="798"/>
      <c r="C4" s="798"/>
      <c r="D4" s="798"/>
      <c r="E4" s="798"/>
      <c r="F4" s="737"/>
      <c r="G4" s="737"/>
      <c r="H4" s="737"/>
      <c r="I4" s="737"/>
      <c r="J4" s="737"/>
    </row>
    <row r="5" spans="1:10" ht="15" customHeight="1">
      <c r="A5" s="738" t="s">
        <v>135</v>
      </c>
      <c r="B5" s="737"/>
      <c r="C5" s="737"/>
      <c r="D5" s="737"/>
      <c r="E5" s="737"/>
      <c r="F5" s="737"/>
      <c r="G5" s="737"/>
      <c r="H5" s="737"/>
      <c r="I5" s="737"/>
      <c r="J5" s="737"/>
    </row>
    <row r="6" spans="1:5" ht="15" customHeight="1">
      <c r="A6" s="5"/>
      <c r="B6" s="5"/>
      <c r="C6" s="5"/>
      <c r="D6" s="5"/>
      <c r="E6" s="5"/>
    </row>
    <row r="7" spans="1:10" ht="15" customHeight="1">
      <c r="A7" s="5"/>
      <c r="B7" s="5"/>
      <c r="C7" s="734" t="s">
        <v>41</v>
      </c>
      <c r="D7" s="745"/>
      <c r="E7" s="745"/>
      <c r="F7" s="745"/>
      <c r="G7" s="745"/>
      <c r="H7" s="745"/>
      <c r="I7" s="745"/>
      <c r="J7" s="745"/>
    </row>
    <row r="8" spans="1:10" ht="15" customHeight="1">
      <c r="A8" s="800" t="s">
        <v>3</v>
      </c>
      <c r="B8" s="795" t="s">
        <v>569</v>
      </c>
      <c r="C8" s="795"/>
      <c r="D8" s="795"/>
      <c r="E8" s="795" t="s">
        <v>596</v>
      </c>
      <c r="F8" s="796"/>
      <c r="G8" s="796"/>
      <c r="H8" s="795" t="s">
        <v>714</v>
      </c>
      <c r="I8" s="796"/>
      <c r="J8" s="796"/>
    </row>
    <row r="9" spans="1:10" ht="15" customHeight="1">
      <c r="A9" s="801"/>
      <c r="B9" s="475" t="s">
        <v>136</v>
      </c>
      <c r="C9" s="89" t="s">
        <v>137</v>
      </c>
      <c r="D9" s="89" t="s">
        <v>4</v>
      </c>
      <c r="E9" s="89" t="s">
        <v>136</v>
      </c>
      <c r="F9" s="89" t="s">
        <v>137</v>
      </c>
      <c r="G9" s="89" t="s">
        <v>4</v>
      </c>
      <c r="H9" s="89" t="s">
        <v>136</v>
      </c>
      <c r="I9" s="89" t="s">
        <v>137</v>
      </c>
      <c r="J9" s="89" t="s">
        <v>4</v>
      </c>
    </row>
    <row r="10" spans="1:10" ht="15" customHeight="1">
      <c r="A10" s="237">
        <v>2014</v>
      </c>
      <c r="B10" s="235"/>
      <c r="C10" s="92"/>
      <c r="D10" s="183"/>
      <c r="E10" s="183"/>
      <c r="G10" s="355"/>
      <c r="H10" s="183"/>
      <c r="J10" s="355"/>
    </row>
    <row r="11" spans="1:10" s="210" customFormat="1" ht="15" customHeight="1">
      <c r="A11" s="238" t="s">
        <v>308</v>
      </c>
      <c r="B11" s="236">
        <v>0</v>
      </c>
      <c r="C11" s="205">
        <v>3000</v>
      </c>
      <c r="D11" s="140">
        <f>SUM(B11:C11)</f>
        <v>3000</v>
      </c>
      <c r="E11" s="140">
        <v>0</v>
      </c>
      <c r="F11" s="472">
        <v>3000</v>
      </c>
      <c r="G11" s="470">
        <v>3000</v>
      </c>
      <c r="H11" s="140">
        <v>25950</v>
      </c>
      <c r="I11" s="802">
        <v>2308</v>
      </c>
      <c r="J11" s="470">
        <v>25950</v>
      </c>
    </row>
    <row r="12" spans="1:10" ht="15" customHeight="1">
      <c r="A12" s="13" t="s">
        <v>312</v>
      </c>
      <c r="B12" s="236">
        <v>134194</v>
      </c>
      <c r="C12" s="140">
        <v>66498</v>
      </c>
      <c r="D12" s="140">
        <f>SUM(B12,C12)</f>
        <v>200692</v>
      </c>
      <c r="E12" s="222">
        <v>612819</v>
      </c>
      <c r="F12" s="472">
        <v>5119</v>
      </c>
      <c r="G12" s="473">
        <v>617938</v>
      </c>
      <c r="H12" s="222">
        <v>612819</v>
      </c>
      <c r="I12" s="803"/>
      <c r="J12" s="473">
        <v>615127</v>
      </c>
    </row>
    <row r="13" spans="1:10" ht="15" customHeight="1">
      <c r="A13" s="90" t="s">
        <v>4</v>
      </c>
      <c r="B13" s="184">
        <f aca="true" t="shared" si="0" ref="B13:J13">SUM(B11:B12)</f>
        <v>134194</v>
      </c>
      <c r="C13" s="184">
        <f t="shared" si="0"/>
        <v>69498</v>
      </c>
      <c r="D13" s="184">
        <f t="shared" si="0"/>
        <v>203692</v>
      </c>
      <c r="E13" s="184">
        <f t="shared" si="0"/>
        <v>612819</v>
      </c>
      <c r="F13" s="184">
        <f t="shared" si="0"/>
        <v>8119</v>
      </c>
      <c r="G13" s="184">
        <f t="shared" si="0"/>
        <v>620938</v>
      </c>
      <c r="H13" s="184">
        <f t="shared" si="0"/>
        <v>638769</v>
      </c>
      <c r="I13" s="184">
        <f>SUM(I11:I11)</f>
        <v>2308</v>
      </c>
      <c r="J13" s="184">
        <f t="shared" si="0"/>
        <v>641077</v>
      </c>
    </row>
    <row r="14" spans="1:10" ht="15" customHeight="1">
      <c r="A14" s="341">
        <v>2015</v>
      </c>
      <c r="B14" s="124"/>
      <c r="C14" s="164"/>
      <c r="D14" s="140"/>
      <c r="E14" s="183"/>
      <c r="F14" s="355"/>
      <c r="G14" s="393"/>
      <c r="H14" s="183"/>
      <c r="I14" s="355"/>
      <c r="J14" s="393"/>
    </row>
    <row r="15" spans="1:10" ht="15" customHeight="1">
      <c r="A15" s="13" t="s">
        <v>312</v>
      </c>
      <c r="B15" s="124">
        <v>134194</v>
      </c>
      <c r="C15" s="164">
        <v>53659</v>
      </c>
      <c r="D15" s="140">
        <f>SUM(B15,C15)</f>
        <v>187853</v>
      </c>
      <c r="E15" s="222">
        <v>0</v>
      </c>
      <c r="F15" s="384">
        <v>0</v>
      </c>
      <c r="G15" s="372">
        <v>0</v>
      </c>
      <c r="H15" s="222">
        <v>0</v>
      </c>
      <c r="I15" s="384">
        <v>0</v>
      </c>
      <c r="J15" s="372">
        <v>0</v>
      </c>
    </row>
    <row r="16" spans="1:10" ht="18.75" customHeight="1">
      <c r="A16" s="91" t="s">
        <v>4</v>
      </c>
      <c r="B16" s="184">
        <f>SUM(B15:B15)</f>
        <v>134194</v>
      </c>
      <c r="C16" s="184">
        <f>SUM(C15:C15)</f>
        <v>53659</v>
      </c>
      <c r="D16" s="184">
        <f>SUM(D15:D15)</f>
        <v>187853</v>
      </c>
      <c r="E16" s="184">
        <f>SUM(E15:E15)</f>
        <v>0</v>
      </c>
      <c r="F16" s="471">
        <v>0</v>
      </c>
      <c r="G16" s="483">
        <v>0</v>
      </c>
      <c r="H16" s="184">
        <f>SUM(H15:H15)</f>
        <v>0</v>
      </c>
      <c r="I16" s="471">
        <v>0</v>
      </c>
      <c r="J16" s="483">
        <v>0</v>
      </c>
    </row>
    <row r="17" spans="1:10" ht="15" customHeight="1">
      <c r="A17" s="341">
        <v>2016</v>
      </c>
      <c r="B17" s="124"/>
      <c r="C17" s="164"/>
      <c r="D17" s="124"/>
      <c r="E17" s="156"/>
      <c r="F17" s="384"/>
      <c r="G17" s="372"/>
      <c r="H17" s="156"/>
      <c r="I17" s="384"/>
      <c r="J17" s="372"/>
    </row>
    <row r="18" spans="1:10" ht="15" customHeight="1">
      <c r="A18" s="13" t="s">
        <v>312</v>
      </c>
      <c r="B18" s="124">
        <v>134187</v>
      </c>
      <c r="C18" s="164">
        <v>4276</v>
      </c>
      <c r="D18" s="140">
        <f>SUM(B18,C18)</f>
        <v>138463</v>
      </c>
      <c r="E18" s="222">
        <v>0</v>
      </c>
      <c r="F18" s="384">
        <v>0</v>
      </c>
      <c r="G18" s="372">
        <v>0</v>
      </c>
      <c r="H18" s="222">
        <v>0</v>
      </c>
      <c r="I18" s="384">
        <v>0</v>
      </c>
      <c r="J18" s="372">
        <v>0</v>
      </c>
    </row>
    <row r="19" spans="1:10" ht="15" customHeight="1">
      <c r="A19" s="91" t="s">
        <v>4</v>
      </c>
      <c r="B19" s="185">
        <f>SUM(B18)</f>
        <v>134187</v>
      </c>
      <c r="C19" s="185">
        <f>SUM(C18:C18)</f>
        <v>4276</v>
      </c>
      <c r="D19" s="185">
        <f>SUM(D18:D18)</f>
        <v>138463</v>
      </c>
      <c r="E19" s="185">
        <f>SUM(E18:E18)</f>
        <v>0</v>
      </c>
      <c r="F19" s="471">
        <v>0</v>
      </c>
      <c r="G19" s="483">
        <v>0</v>
      </c>
      <c r="H19" s="185">
        <f>SUM(H18:H18)</f>
        <v>0</v>
      </c>
      <c r="I19" s="471">
        <v>0</v>
      </c>
      <c r="J19" s="483">
        <v>0</v>
      </c>
    </row>
    <row r="20" spans="1:10" ht="15" customHeight="1">
      <c r="A20" s="342">
        <v>2017</v>
      </c>
      <c r="B20" s="156"/>
      <c r="C20" s="160"/>
      <c r="D20" s="183"/>
      <c r="E20" s="183"/>
      <c r="F20" s="384"/>
      <c r="G20" s="372"/>
      <c r="H20" s="183"/>
      <c r="I20" s="384"/>
      <c r="J20" s="372"/>
    </row>
    <row r="21" spans="1:10" ht="15" customHeight="1">
      <c r="A21" s="13" t="s">
        <v>312</v>
      </c>
      <c r="B21" s="153">
        <v>99710</v>
      </c>
      <c r="C21" s="162">
        <v>32220</v>
      </c>
      <c r="D21" s="140">
        <f>SUM(B21,C21)</f>
        <v>131930</v>
      </c>
      <c r="E21" s="222">
        <v>0</v>
      </c>
      <c r="F21" s="384">
        <v>0</v>
      </c>
      <c r="G21" s="372">
        <v>0</v>
      </c>
      <c r="H21" s="222">
        <v>0</v>
      </c>
      <c r="I21" s="384">
        <v>0</v>
      </c>
      <c r="J21" s="372">
        <v>0</v>
      </c>
    </row>
    <row r="22" spans="1:10" ht="15" customHeight="1">
      <c r="A22" s="90" t="s">
        <v>4</v>
      </c>
      <c r="B22" s="184">
        <f>SUM(B21:B21)</f>
        <v>99710</v>
      </c>
      <c r="C22" s="184">
        <f>SUM(C21:C21)</f>
        <v>32220</v>
      </c>
      <c r="D22" s="184">
        <f>SUM(D21:D21)</f>
        <v>131930</v>
      </c>
      <c r="E22" s="184">
        <f>SUM(E21:E21)</f>
        <v>0</v>
      </c>
      <c r="F22" s="471">
        <v>0</v>
      </c>
      <c r="G22" s="483">
        <v>0</v>
      </c>
      <c r="H22" s="184">
        <f>SUM(H21:H21)</f>
        <v>0</v>
      </c>
      <c r="I22" s="471">
        <v>0</v>
      </c>
      <c r="J22" s="483">
        <v>0</v>
      </c>
    </row>
    <row r="23" spans="1:10" ht="15" customHeight="1">
      <c r="A23" s="342">
        <v>2018</v>
      </c>
      <c r="B23" s="156"/>
      <c r="C23" s="160"/>
      <c r="D23" s="183"/>
      <c r="E23" s="183"/>
      <c r="F23" s="384"/>
      <c r="G23" s="372"/>
      <c r="H23" s="183"/>
      <c r="I23" s="384"/>
      <c r="J23" s="372"/>
    </row>
    <row r="24" spans="1:10" ht="15" customHeight="1">
      <c r="A24" s="13" t="s">
        <v>312</v>
      </c>
      <c r="B24" s="153">
        <v>99710</v>
      </c>
      <c r="C24" s="162">
        <v>27470</v>
      </c>
      <c r="D24" s="140">
        <f>SUM(B24,C24)</f>
        <v>127180</v>
      </c>
      <c r="E24" s="222">
        <v>0</v>
      </c>
      <c r="F24" s="384">
        <v>0</v>
      </c>
      <c r="G24" s="372">
        <v>0</v>
      </c>
      <c r="H24" s="222">
        <v>0</v>
      </c>
      <c r="I24" s="384">
        <v>0</v>
      </c>
      <c r="J24" s="372">
        <v>0</v>
      </c>
    </row>
    <row r="25" spans="1:10" ht="15" customHeight="1">
      <c r="A25" s="90" t="s">
        <v>4</v>
      </c>
      <c r="B25" s="184">
        <f>SUM(B24:B24)</f>
        <v>99710</v>
      </c>
      <c r="C25" s="184">
        <f>SUM(C24:C24)</f>
        <v>27470</v>
      </c>
      <c r="D25" s="184">
        <f>SUM(D24:D24)</f>
        <v>127180</v>
      </c>
      <c r="E25" s="184">
        <f>SUM(E24:E24)</f>
        <v>0</v>
      </c>
      <c r="F25" s="471">
        <v>0</v>
      </c>
      <c r="G25" s="483">
        <v>0</v>
      </c>
      <c r="H25" s="184">
        <f>SUM(H24:H24)</f>
        <v>0</v>
      </c>
      <c r="I25" s="471">
        <v>0</v>
      </c>
      <c r="J25" s="483">
        <v>0</v>
      </c>
    </row>
    <row r="26" spans="1:10" ht="15" customHeight="1">
      <c r="A26" s="228" t="s">
        <v>499</v>
      </c>
      <c r="B26" s="225"/>
      <c r="C26" s="229"/>
      <c r="D26" s="225"/>
      <c r="E26" s="225"/>
      <c r="F26" s="384"/>
      <c r="G26" s="372"/>
      <c r="H26" s="225"/>
      <c r="I26" s="384"/>
      <c r="J26" s="372"/>
    </row>
    <row r="27" spans="1:10" ht="15" customHeight="1">
      <c r="A27" s="36" t="s">
        <v>312</v>
      </c>
      <c r="B27" s="230">
        <v>348732</v>
      </c>
      <c r="C27" s="231">
        <v>70896</v>
      </c>
      <c r="D27" s="230">
        <f>SUM(B27:C27)</f>
        <v>419628</v>
      </c>
      <c r="E27" s="230">
        <v>0</v>
      </c>
      <c r="F27" s="474">
        <v>0</v>
      </c>
      <c r="G27" s="474">
        <v>0</v>
      </c>
      <c r="H27" s="230">
        <v>0</v>
      </c>
      <c r="I27" s="474">
        <v>0</v>
      </c>
      <c r="J27" s="474">
        <v>0</v>
      </c>
    </row>
    <row r="28" spans="1:10" ht="15" customHeight="1">
      <c r="A28" s="227" t="s">
        <v>248</v>
      </c>
      <c r="B28" s="226">
        <f>SUM(B27:B27)</f>
        <v>348732</v>
      </c>
      <c r="C28" s="226">
        <f>SUM(C27:C27)</f>
        <v>70896</v>
      </c>
      <c r="D28" s="226">
        <f>SUM(D27:D27)</f>
        <v>419628</v>
      </c>
      <c r="E28" s="184">
        <f>SUM(E27:E27)</f>
        <v>0</v>
      </c>
      <c r="F28" s="471">
        <v>0</v>
      </c>
      <c r="G28" s="483">
        <v>0</v>
      </c>
      <c r="H28" s="184">
        <f>SUM(H27:H27)</f>
        <v>0</v>
      </c>
      <c r="I28" s="471">
        <v>0</v>
      </c>
      <c r="J28" s="483">
        <v>0</v>
      </c>
    </row>
    <row r="29" spans="1:10" ht="15" customHeight="1">
      <c r="A29" s="91" t="s">
        <v>309</v>
      </c>
      <c r="B29" s="185">
        <f aca="true" t="shared" si="1" ref="B29:J29">SUM(B13,B16,B19,B22,B25,B28)</f>
        <v>950727</v>
      </c>
      <c r="C29" s="185">
        <f t="shared" si="1"/>
        <v>258019</v>
      </c>
      <c r="D29" s="185">
        <f t="shared" si="1"/>
        <v>1208746</v>
      </c>
      <c r="E29" s="185">
        <f t="shared" si="1"/>
        <v>612819</v>
      </c>
      <c r="F29" s="185">
        <f t="shared" si="1"/>
        <v>8119</v>
      </c>
      <c r="G29" s="185">
        <f t="shared" si="1"/>
        <v>620938</v>
      </c>
      <c r="H29" s="185">
        <f t="shared" si="1"/>
        <v>638769</v>
      </c>
      <c r="I29" s="185">
        <f t="shared" si="1"/>
        <v>2308</v>
      </c>
      <c r="J29" s="185">
        <f t="shared" si="1"/>
        <v>641077</v>
      </c>
    </row>
    <row r="30" spans="1:5" ht="15" customHeight="1">
      <c r="A30" s="83"/>
      <c r="B30" s="232"/>
      <c r="C30" s="232"/>
      <c r="D30" s="232"/>
      <c r="E30" s="232"/>
    </row>
    <row r="31" spans="1:5" ht="15" customHeight="1">
      <c r="A31" s="239"/>
      <c r="B31" s="232"/>
      <c r="C31" s="232"/>
      <c r="D31" s="232"/>
      <c r="E31" s="232"/>
    </row>
    <row r="32" spans="1:5" ht="40.5" customHeight="1">
      <c r="A32" s="799" t="s">
        <v>311</v>
      </c>
      <c r="B32" s="799"/>
      <c r="C32" s="799"/>
      <c r="D32" s="799"/>
      <c r="E32" s="799"/>
    </row>
    <row r="33" spans="1:5" ht="15" customHeight="1">
      <c r="A33" s="5"/>
      <c r="B33" s="5"/>
      <c r="C33" s="5"/>
      <c r="D33" s="5"/>
      <c r="E33" s="5"/>
    </row>
    <row r="34" spans="1:5" ht="12.75">
      <c r="A34" s="5"/>
      <c r="B34" s="5"/>
      <c r="C34" s="5"/>
      <c r="D34" s="5"/>
      <c r="E34" s="5"/>
    </row>
    <row r="35" spans="1:5" ht="12.75" customHeight="1">
      <c r="A35" s="799"/>
      <c r="B35" s="799"/>
      <c r="C35" s="799"/>
      <c r="D35" s="799"/>
      <c r="E35" s="5"/>
    </row>
    <row r="36" ht="12.75" customHeight="1"/>
    <row r="64" ht="30.75" customHeight="1"/>
  </sheetData>
  <sheetProtection/>
  <mergeCells count="10">
    <mergeCell ref="H8:J8"/>
    <mergeCell ref="C7:J7"/>
    <mergeCell ref="A4:J4"/>
    <mergeCell ref="A5:J5"/>
    <mergeCell ref="A35:D35"/>
    <mergeCell ref="A32:E32"/>
    <mergeCell ref="B8:D8"/>
    <mergeCell ref="E8:G8"/>
    <mergeCell ref="A8:A9"/>
    <mergeCell ref="I11:I12"/>
  </mergeCells>
  <printOptions horizontalCentered="1"/>
  <pageMargins left="0.7874015748031497" right="0.7874015748031497" top="0.5905511811023623" bottom="0.7874015748031497" header="0.5118110236220472" footer="0.5118110236220472"/>
  <pageSetup horizontalDpi="300" verticalDpi="300" orientation="landscape" paperSize="9" scale="64" r:id="rId1"/>
  <headerFooter alignWithMargins="0">
    <oddFooter>&amp;C&amp;P. oldal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Q45"/>
  <sheetViews>
    <sheetView view="pageBreakPreview" zoomScaleSheetLayoutView="100" zoomScalePageLayoutView="0" workbookViewId="0" topLeftCell="A19">
      <pane xSplit="1" topLeftCell="B1" activePane="topRight" state="frozen"/>
      <selection pane="topLeft" activeCell="A1" sqref="A1"/>
      <selection pane="topRight" activeCell="B11" sqref="B11"/>
    </sheetView>
  </sheetViews>
  <sheetFormatPr defaultColWidth="9.140625" defaultRowHeight="12.75"/>
  <cols>
    <col min="1" max="1" width="46.140625" style="5" customWidth="1"/>
    <col min="2" max="2" width="11.8515625" style="5" customWidth="1"/>
    <col min="3" max="3" width="9.7109375" style="5" customWidth="1"/>
    <col min="4" max="4" width="9.57421875" style="5" customWidth="1"/>
    <col min="5" max="5" width="9.7109375" style="5" customWidth="1"/>
    <col min="6" max="6" width="9.57421875" style="5" customWidth="1"/>
    <col min="7" max="14" width="9.7109375" style="5" customWidth="1"/>
    <col min="15" max="15" width="9.8515625" style="157" bestFit="1" customWidth="1"/>
    <col min="16" max="16" width="9.140625" style="5" customWidth="1"/>
    <col min="17" max="17" width="9.8515625" style="5" bestFit="1" customWidth="1"/>
    <col min="18" max="42" width="9.140625" style="5" customWidth="1"/>
  </cols>
  <sheetData>
    <row r="1" ht="15.75">
      <c r="A1" s="58" t="s">
        <v>909</v>
      </c>
    </row>
    <row r="2" ht="15.75">
      <c r="A2" s="58"/>
    </row>
    <row r="3" spans="5:6" ht="20.25">
      <c r="E3" s="99"/>
      <c r="F3" s="99" t="s">
        <v>147</v>
      </c>
    </row>
    <row r="4" spans="1:14" ht="20.25">
      <c r="A4" s="804" t="s">
        <v>700</v>
      </c>
      <c r="B4" s="737"/>
      <c r="C4" s="737"/>
      <c r="D4" s="737"/>
      <c r="E4" s="737"/>
      <c r="F4" s="737"/>
      <c r="G4" s="737"/>
      <c r="H4" s="737"/>
      <c r="I4" s="737"/>
      <c r="J4" s="737"/>
      <c r="K4" s="737"/>
      <c r="L4" s="737"/>
      <c r="M4" s="737"/>
      <c r="N4" s="737"/>
    </row>
    <row r="5" ht="20.25">
      <c r="E5" s="99"/>
    </row>
    <row r="6" spans="1:15" ht="13.5" thickBot="1">
      <c r="A6" s="100"/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64"/>
    </row>
    <row r="7" spans="1:15" ht="26.25" thickBot="1">
      <c r="A7" s="101" t="s">
        <v>3</v>
      </c>
      <c r="B7" s="101" t="s">
        <v>148</v>
      </c>
      <c r="C7" s="101" t="s">
        <v>149</v>
      </c>
      <c r="D7" s="101" t="s">
        <v>150</v>
      </c>
      <c r="E7" s="101" t="s">
        <v>151</v>
      </c>
      <c r="F7" s="101" t="s">
        <v>152</v>
      </c>
      <c r="G7" s="101" t="s">
        <v>153</v>
      </c>
      <c r="H7" s="101" t="s">
        <v>154</v>
      </c>
      <c r="I7" s="101" t="s">
        <v>155</v>
      </c>
      <c r="J7" s="101" t="s">
        <v>156</v>
      </c>
      <c r="K7" s="101" t="s">
        <v>157</v>
      </c>
      <c r="L7" s="101" t="s">
        <v>158</v>
      </c>
      <c r="M7" s="101" t="s">
        <v>159</v>
      </c>
      <c r="N7" s="101" t="s">
        <v>160</v>
      </c>
      <c r="O7" s="164"/>
    </row>
    <row r="8" spans="1:15" ht="13.5" customHeight="1">
      <c r="A8" s="596" t="s">
        <v>161</v>
      </c>
      <c r="B8" s="606"/>
      <c r="C8" s="601"/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64"/>
    </row>
    <row r="9" spans="1:15" ht="13.5" customHeight="1">
      <c r="A9" s="597" t="s">
        <v>581</v>
      </c>
      <c r="B9" s="194">
        <f aca="true" t="shared" si="0" ref="B9:B21">SUM(C9:N9)</f>
        <v>320535</v>
      </c>
      <c r="C9" s="602">
        <v>25818</v>
      </c>
      <c r="D9" s="194">
        <v>25822</v>
      </c>
      <c r="E9" s="194">
        <v>25822</v>
      </c>
      <c r="F9" s="194">
        <v>25822</v>
      </c>
      <c r="G9" s="194">
        <v>25822</v>
      </c>
      <c r="H9" s="194">
        <v>26766</v>
      </c>
      <c r="I9" s="194">
        <v>25822</v>
      </c>
      <c r="J9" s="194">
        <v>32877</v>
      </c>
      <c r="K9" s="194">
        <v>25822</v>
      </c>
      <c r="L9" s="194">
        <v>25822</v>
      </c>
      <c r="M9" s="194">
        <v>26268</v>
      </c>
      <c r="N9" s="728">
        <v>28052</v>
      </c>
      <c r="O9" s="164">
        <v>309860</v>
      </c>
    </row>
    <row r="10" spans="1:15" ht="13.5" customHeight="1">
      <c r="A10" s="598" t="s">
        <v>162</v>
      </c>
      <c r="B10" s="194">
        <f t="shared" si="0"/>
        <v>1153367</v>
      </c>
      <c r="C10" s="603"/>
      <c r="D10" s="195">
        <v>20000</v>
      </c>
      <c r="E10" s="195">
        <v>435093</v>
      </c>
      <c r="F10" s="195">
        <v>20000</v>
      </c>
      <c r="G10" s="195">
        <v>9951</v>
      </c>
      <c r="H10" s="195">
        <v>1000</v>
      </c>
      <c r="I10" s="195">
        <v>1000</v>
      </c>
      <c r="J10" s="195">
        <v>15000</v>
      </c>
      <c r="K10" s="195">
        <v>483568</v>
      </c>
      <c r="L10" s="195">
        <v>60000</v>
      </c>
      <c r="M10" s="195">
        <v>8755</v>
      </c>
      <c r="N10" s="195">
        <v>99000</v>
      </c>
      <c r="O10" s="164">
        <v>1018000</v>
      </c>
    </row>
    <row r="11" spans="1:15" ht="13.5" customHeight="1">
      <c r="A11" s="599" t="s">
        <v>489</v>
      </c>
      <c r="B11" s="195">
        <f t="shared" si="0"/>
        <v>27338</v>
      </c>
      <c r="C11" s="603">
        <v>0</v>
      </c>
      <c r="D11" s="195">
        <v>0</v>
      </c>
      <c r="E11" s="195">
        <v>14180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13158</v>
      </c>
      <c r="L11" s="195">
        <v>0</v>
      </c>
      <c r="M11" s="195">
        <v>0</v>
      </c>
      <c r="N11" s="195">
        <v>0</v>
      </c>
      <c r="O11" s="164">
        <v>28743</v>
      </c>
    </row>
    <row r="12" spans="1:15" ht="13.5" customHeight="1">
      <c r="A12" s="599" t="s">
        <v>267</v>
      </c>
      <c r="B12" s="195">
        <f t="shared" si="0"/>
        <v>33802</v>
      </c>
      <c r="C12" s="603">
        <v>0</v>
      </c>
      <c r="D12" s="195"/>
      <c r="E12" s="195"/>
      <c r="F12" s="195">
        <v>13381</v>
      </c>
      <c r="G12" s="195">
        <v>0</v>
      </c>
      <c r="H12" s="195">
        <v>0</v>
      </c>
      <c r="I12" s="195">
        <v>20000</v>
      </c>
      <c r="J12" s="195"/>
      <c r="K12" s="195"/>
      <c r="L12" s="195">
        <v>421</v>
      </c>
      <c r="M12" s="195">
        <v>0</v>
      </c>
      <c r="N12" s="195">
        <v>0</v>
      </c>
      <c r="O12" s="164">
        <v>88632</v>
      </c>
    </row>
    <row r="13" spans="1:15" ht="13.5" customHeight="1">
      <c r="A13" s="599" t="s">
        <v>673</v>
      </c>
      <c r="B13" s="195">
        <f t="shared" si="0"/>
        <v>615018</v>
      </c>
      <c r="C13" s="603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615018</v>
      </c>
      <c r="J13" s="195">
        <v>0</v>
      </c>
      <c r="K13" s="195"/>
      <c r="L13" s="195">
        <v>0</v>
      </c>
      <c r="M13" s="195">
        <v>0</v>
      </c>
      <c r="N13" s="195"/>
      <c r="O13" s="164">
        <v>0</v>
      </c>
    </row>
    <row r="14" spans="1:15" ht="13.5" customHeight="1">
      <c r="A14" s="599" t="s">
        <v>268</v>
      </c>
      <c r="B14" s="195">
        <f t="shared" si="0"/>
        <v>586323</v>
      </c>
      <c r="C14" s="603">
        <v>51192</v>
      </c>
      <c r="D14" s="195">
        <v>51192</v>
      </c>
      <c r="E14" s="195">
        <v>51192</v>
      </c>
      <c r="F14" s="195">
        <v>51192</v>
      </c>
      <c r="G14" s="195">
        <v>51192</v>
      </c>
      <c r="H14" s="195">
        <v>51192</v>
      </c>
      <c r="I14" s="195">
        <v>51192</v>
      </c>
      <c r="J14" s="195">
        <v>51192</v>
      </c>
      <c r="K14" s="195">
        <v>51192</v>
      </c>
      <c r="L14" s="195">
        <v>41188</v>
      </c>
      <c r="M14" s="195">
        <v>41188</v>
      </c>
      <c r="N14" s="195">
        <v>43219</v>
      </c>
      <c r="O14" s="164">
        <v>382082</v>
      </c>
    </row>
    <row r="15" spans="1:15" ht="13.5" customHeight="1">
      <c r="A15" s="599" t="s">
        <v>269</v>
      </c>
      <c r="B15" s="195">
        <f t="shared" si="0"/>
        <v>139534</v>
      </c>
      <c r="C15" s="603">
        <v>7215</v>
      </c>
      <c r="D15" s="195">
        <v>7215</v>
      </c>
      <c r="E15" s="195">
        <v>7915</v>
      </c>
      <c r="F15" s="195">
        <v>7915</v>
      </c>
      <c r="G15" s="195">
        <v>7915</v>
      </c>
      <c r="H15" s="195">
        <v>7915</v>
      </c>
      <c r="I15" s="195">
        <v>13915</v>
      </c>
      <c r="J15" s="195">
        <v>13915</v>
      </c>
      <c r="K15" s="195">
        <v>13915</v>
      </c>
      <c r="L15" s="195">
        <v>13915</v>
      </c>
      <c r="M15" s="195">
        <v>13915</v>
      </c>
      <c r="N15" s="195">
        <v>23869</v>
      </c>
      <c r="O15" s="164">
        <v>265270</v>
      </c>
    </row>
    <row r="16" spans="1:15" ht="13.5" customHeight="1">
      <c r="A16" s="599" t="s">
        <v>490</v>
      </c>
      <c r="B16" s="195">
        <f t="shared" si="0"/>
        <v>153904</v>
      </c>
      <c r="C16" s="603">
        <v>0</v>
      </c>
      <c r="D16" s="195">
        <v>11000</v>
      </c>
      <c r="E16" s="195">
        <v>0</v>
      </c>
      <c r="F16" s="195"/>
      <c r="G16" s="195"/>
      <c r="H16" s="195">
        <v>37076</v>
      </c>
      <c r="I16" s="195">
        <v>62814</v>
      </c>
      <c r="J16" s="195">
        <v>0</v>
      </c>
      <c r="K16" s="195">
        <v>43014</v>
      </c>
      <c r="L16" s="195"/>
      <c r="M16" s="195">
        <v>0</v>
      </c>
      <c r="N16" s="195">
        <v>0</v>
      </c>
      <c r="O16" s="164">
        <v>417000</v>
      </c>
    </row>
    <row r="17" spans="1:15" ht="13.5" customHeight="1">
      <c r="A17" s="599" t="s">
        <v>259</v>
      </c>
      <c r="B17" s="195">
        <f t="shared" si="0"/>
        <v>931</v>
      </c>
      <c r="C17" s="603">
        <v>74</v>
      </c>
      <c r="D17" s="195">
        <v>74</v>
      </c>
      <c r="E17" s="195">
        <v>74</v>
      </c>
      <c r="F17" s="195">
        <v>74</v>
      </c>
      <c r="G17" s="195">
        <v>74</v>
      </c>
      <c r="H17" s="195">
        <v>74</v>
      </c>
      <c r="I17" s="195">
        <v>74</v>
      </c>
      <c r="J17" s="195">
        <v>88</v>
      </c>
      <c r="K17" s="195">
        <v>88</v>
      </c>
      <c r="L17" s="195">
        <v>88</v>
      </c>
      <c r="M17" s="195">
        <v>75</v>
      </c>
      <c r="N17" s="195">
        <v>74</v>
      </c>
      <c r="O17" s="164">
        <v>947</v>
      </c>
    </row>
    <row r="18" spans="1:15" ht="13.5" customHeight="1">
      <c r="A18" s="599" t="s">
        <v>491</v>
      </c>
      <c r="B18" s="195">
        <f t="shared" si="0"/>
        <v>0</v>
      </c>
      <c r="C18" s="603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64">
        <v>0</v>
      </c>
    </row>
    <row r="19" spans="1:15" ht="13.5" customHeight="1">
      <c r="A19" s="115" t="s">
        <v>674</v>
      </c>
      <c r="B19" s="195">
        <f t="shared" si="0"/>
        <v>25950</v>
      </c>
      <c r="C19" s="604"/>
      <c r="D19" s="187"/>
      <c r="E19" s="187"/>
      <c r="F19" s="187"/>
      <c r="G19" s="187"/>
      <c r="H19" s="187">
        <v>25950</v>
      </c>
      <c r="I19" s="187"/>
      <c r="J19" s="187"/>
      <c r="K19" s="187"/>
      <c r="L19" s="187"/>
      <c r="M19" s="187"/>
      <c r="N19" s="187"/>
      <c r="O19" s="164"/>
    </row>
    <row r="20" spans="1:15" ht="13.5" customHeight="1">
      <c r="A20" s="115" t="s">
        <v>675</v>
      </c>
      <c r="B20" s="195">
        <f t="shared" si="0"/>
        <v>200000</v>
      </c>
      <c r="C20" s="604"/>
      <c r="D20" s="187"/>
      <c r="E20" s="187"/>
      <c r="F20" s="187"/>
      <c r="G20" s="187"/>
      <c r="H20" s="187">
        <v>200000</v>
      </c>
      <c r="I20" s="187"/>
      <c r="J20" s="187"/>
      <c r="K20" s="187"/>
      <c r="L20" s="187"/>
      <c r="M20" s="187"/>
      <c r="N20" s="187"/>
      <c r="O20" s="164"/>
    </row>
    <row r="21" spans="1:15" ht="13.5" customHeight="1">
      <c r="A21" s="115" t="s">
        <v>676</v>
      </c>
      <c r="B21" s="195">
        <f t="shared" si="0"/>
        <v>65990</v>
      </c>
      <c r="C21" s="604"/>
      <c r="D21" s="187"/>
      <c r="E21" s="187"/>
      <c r="F21" s="187"/>
      <c r="G21" s="187"/>
      <c r="H21" s="187">
        <v>56717</v>
      </c>
      <c r="I21" s="187"/>
      <c r="J21" s="187"/>
      <c r="K21" s="187"/>
      <c r="L21" s="187"/>
      <c r="M21" s="187"/>
      <c r="N21" s="187">
        <v>9273</v>
      </c>
      <c r="O21" s="164"/>
    </row>
    <row r="22" spans="1:15" ht="13.5" customHeight="1" thickBot="1">
      <c r="A22" s="600" t="s">
        <v>677</v>
      </c>
      <c r="B22" s="595">
        <f>SUM(B9:B21)</f>
        <v>3322692</v>
      </c>
      <c r="C22" s="605">
        <f>SUM(C9:C17)</f>
        <v>84299</v>
      </c>
      <c r="D22" s="595">
        <f aca="true" t="shared" si="1" ref="D22:N22">SUM(D9:D18)</f>
        <v>115303</v>
      </c>
      <c r="E22" s="595">
        <f t="shared" si="1"/>
        <v>534276</v>
      </c>
      <c r="F22" s="595">
        <f t="shared" si="1"/>
        <v>118384</v>
      </c>
      <c r="G22" s="595">
        <f t="shared" si="1"/>
        <v>94954</v>
      </c>
      <c r="H22" s="595">
        <f>SUM(H9:H21)</f>
        <v>406690</v>
      </c>
      <c r="I22" s="595">
        <f t="shared" si="1"/>
        <v>789835</v>
      </c>
      <c r="J22" s="595">
        <f t="shared" si="1"/>
        <v>113072</v>
      </c>
      <c r="K22" s="595">
        <f t="shared" si="1"/>
        <v>630757</v>
      </c>
      <c r="L22" s="595">
        <f t="shared" si="1"/>
        <v>141434</v>
      </c>
      <c r="M22" s="595">
        <f t="shared" si="1"/>
        <v>90201</v>
      </c>
      <c r="N22" s="595">
        <f t="shared" si="1"/>
        <v>194214</v>
      </c>
      <c r="O22" s="164">
        <f>SUM(O9:O18)</f>
        <v>2510534</v>
      </c>
    </row>
    <row r="23" spans="1:15" ht="13.5" customHeight="1">
      <c r="A23" s="105" t="s">
        <v>163</v>
      </c>
      <c r="B23" s="196"/>
      <c r="C23" s="196"/>
      <c r="D23" s="196"/>
      <c r="E23" s="196"/>
      <c r="F23" s="196"/>
      <c r="G23" s="196"/>
      <c r="H23" s="196"/>
      <c r="I23" s="196"/>
      <c r="J23" s="196"/>
      <c r="K23" s="196"/>
      <c r="L23" s="196"/>
      <c r="M23" s="196"/>
      <c r="N23" s="196"/>
      <c r="O23" s="164"/>
    </row>
    <row r="24" spans="1:15" ht="13.5" customHeight="1">
      <c r="A24" s="103" t="s">
        <v>678</v>
      </c>
      <c r="B24" s="194">
        <f aca="true" t="shared" si="2" ref="B24:B30">SUM(C24:N24)</f>
        <v>650994</v>
      </c>
      <c r="C24" s="194">
        <v>49472</v>
      </c>
      <c r="D24" s="194">
        <v>51472</v>
      </c>
      <c r="E24" s="194">
        <v>49472</v>
      </c>
      <c r="F24" s="194">
        <v>49472</v>
      </c>
      <c r="G24" s="194">
        <v>49472</v>
      </c>
      <c r="H24" s="194">
        <v>54355</v>
      </c>
      <c r="I24" s="194">
        <v>59472</v>
      </c>
      <c r="J24" s="194">
        <v>59472</v>
      </c>
      <c r="K24" s="194">
        <v>59472</v>
      </c>
      <c r="L24" s="194">
        <v>59472</v>
      </c>
      <c r="M24" s="194">
        <v>59472</v>
      </c>
      <c r="N24" s="194">
        <v>49919</v>
      </c>
      <c r="O24" s="164">
        <v>545663</v>
      </c>
    </row>
    <row r="25" spans="1:15" ht="13.5" customHeight="1">
      <c r="A25" s="104" t="s">
        <v>679</v>
      </c>
      <c r="B25" s="195">
        <f t="shared" si="2"/>
        <v>176588</v>
      </c>
      <c r="C25" s="195">
        <v>13358</v>
      </c>
      <c r="D25" s="195">
        <v>13358</v>
      </c>
      <c r="E25" s="195">
        <v>13358</v>
      </c>
      <c r="F25" s="195">
        <v>13358</v>
      </c>
      <c r="G25" s="195">
        <v>13358</v>
      </c>
      <c r="H25" s="195">
        <v>17478</v>
      </c>
      <c r="I25" s="195">
        <v>14358</v>
      </c>
      <c r="J25" s="195">
        <v>14358</v>
      </c>
      <c r="K25" s="195">
        <v>14358</v>
      </c>
      <c r="L25" s="195">
        <v>14358</v>
      </c>
      <c r="M25" s="195">
        <v>14358</v>
      </c>
      <c r="N25" s="195">
        <v>20530</v>
      </c>
      <c r="O25" s="164">
        <v>149432</v>
      </c>
    </row>
    <row r="26" spans="1:15" ht="13.5" customHeight="1">
      <c r="A26" s="104" t="s">
        <v>680</v>
      </c>
      <c r="B26" s="195">
        <f t="shared" si="2"/>
        <v>947911</v>
      </c>
      <c r="C26" s="195">
        <v>78212</v>
      </c>
      <c r="D26" s="195">
        <v>78212</v>
      </c>
      <c r="E26" s="195">
        <v>78212</v>
      </c>
      <c r="F26" s="195">
        <v>78212</v>
      </c>
      <c r="G26" s="195">
        <v>78212</v>
      </c>
      <c r="H26" s="195">
        <v>86949</v>
      </c>
      <c r="I26" s="195">
        <v>68212</v>
      </c>
      <c r="J26" s="195">
        <v>68212</v>
      </c>
      <c r="K26" s="195">
        <v>68212</v>
      </c>
      <c r="L26" s="195">
        <v>68212</v>
      </c>
      <c r="M26" s="195">
        <v>68212</v>
      </c>
      <c r="N26" s="729">
        <v>128842</v>
      </c>
      <c r="O26" s="164">
        <v>938550</v>
      </c>
    </row>
    <row r="27" spans="1:17" ht="13.5" customHeight="1">
      <c r="A27" s="104" t="s">
        <v>681</v>
      </c>
      <c r="B27" s="195">
        <f t="shared" si="2"/>
        <v>242463</v>
      </c>
      <c r="C27" s="195">
        <v>17077</v>
      </c>
      <c r="D27" s="195">
        <v>17077</v>
      </c>
      <c r="E27" s="195">
        <v>17077</v>
      </c>
      <c r="F27" s="195">
        <v>20077</v>
      </c>
      <c r="G27" s="195">
        <v>20077</v>
      </c>
      <c r="H27" s="195">
        <v>20077</v>
      </c>
      <c r="I27" s="195">
        <v>20077</v>
      </c>
      <c r="J27" s="195">
        <v>20077</v>
      </c>
      <c r="K27" s="195">
        <v>17391</v>
      </c>
      <c r="L27" s="195">
        <v>17077</v>
      </c>
      <c r="M27" s="195">
        <v>24450</v>
      </c>
      <c r="N27" s="195">
        <v>31929</v>
      </c>
      <c r="O27" s="164">
        <v>204928</v>
      </c>
      <c r="Q27" s="157"/>
    </row>
    <row r="28" spans="1:15" ht="13.5" customHeight="1">
      <c r="A28" s="104" t="s">
        <v>682</v>
      </c>
      <c r="B28" s="195">
        <f t="shared" si="2"/>
        <v>74741</v>
      </c>
      <c r="C28" s="195">
        <v>6276</v>
      </c>
      <c r="D28" s="195">
        <v>6276</v>
      </c>
      <c r="E28" s="195">
        <v>6276</v>
      </c>
      <c r="F28" s="195">
        <v>6276</v>
      </c>
      <c r="G28" s="195">
        <v>6276</v>
      </c>
      <c r="H28" s="195">
        <v>6276</v>
      </c>
      <c r="I28" s="195">
        <v>6276</v>
      </c>
      <c r="J28" s="195">
        <v>6276</v>
      </c>
      <c r="K28" s="195">
        <v>6276</v>
      </c>
      <c r="L28" s="195">
        <v>6276</v>
      </c>
      <c r="M28" s="195">
        <v>5696</v>
      </c>
      <c r="N28" s="195">
        <v>6285</v>
      </c>
      <c r="O28" s="164">
        <v>27150</v>
      </c>
    </row>
    <row r="29" spans="1:15" ht="13.5" customHeight="1">
      <c r="A29" s="104" t="s">
        <v>683</v>
      </c>
      <c r="B29" s="195">
        <f t="shared" si="2"/>
        <v>25950</v>
      </c>
      <c r="C29" s="195">
        <v>0</v>
      </c>
      <c r="D29" s="195"/>
      <c r="E29" s="195"/>
      <c r="F29" s="195"/>
      <c r="G29" s="195"/>
      <c r="H29" s="195"/>
      <c r="I29" s="195">
        <v>25950</v>
      </c>
      <c r="J29" s="195"/>
      <c r="K29" s="195"/>
      <c r="L29" s="195"/>
      <c r="M29" s="195"/>
      <c r="N29" s="195"/>
      <c r="O29" s="164"/>
    </row>
    <row r="30" spans="1:15" ht="13.5" customHeight="1" thickBot="1">
      <c r="A30" s="102" t="s">
        <v>684</v>
      </c>
      <c r="B30" s="195">
        <f t="shared" si="2"/>
        <v>200000</v>
      </c>
      <c r="C30" s="193"/>
      <c r="D30" s="193"/>
      <c r="E30" s="193"/>
      <c r="F30" s="193"/>
      <c r="G30" s="193"/>
      <c r="H30" s="193"/>
      <c r="I30" s="193">
        <v>200000</v>
      </c>
      <c r="J30" s="193"/>
      <c r="K30" s="193"/>
      <c r="L30" s="193"/>
      <c r="M30" s="193"/>
      <c r="N30" s="193"/>
      <c r="O30" s="164"/>
    </row>
    <row r="31" spans="1:17" ht="13.5" customHeight="1" thickBot="1">
      <c r="A31" s="106" t="s">
        <v>672</v>
      </c>
      <c r="B31" s="197">
        <f>SUM(B24:B30)</f>
        <v>2318647</v>
      </c>
      <c r="C31" s="197">
        <f>SUM(C24:C30)</f>
        <v>164395</v>
      </c>
      <c r="D31" s="197">
        <f aca="true" t="shared" si="3" ref="D31:N31">SUM(D24:D30)</f>
        <v>166395</v>
      </c>
      <c r="E31" s="197">
        <f t="shared" si="3"/>
        <v>164395</v>
      </c>
      <c r="F31" s="197">
        <f t="shared" si="3"/>
        <v>167395</v>
      </c>
      <c r="G31" s="197">
        <f t="shared" si="3"/>
        <v>167395</v>
      </c>
      <c r="H31" s="197">
        <f t="shared" si="3"/>
        <v>185135</v>
      </c>
      <c r="I31" s="197">
        <f t="shared" si="3"/>
        <v>394345</v>
      </c>
      <c r="J31" s="197">
        <f t="shared" si="3"/>
        <v>168395</v>
      </c>
      <c r="K31" s="197">
        <f t="shared" si="3"/>
        <v>165709</v>
      </c>
      <c r="L31" s="197">
        <f t="shared" si="3"/>
        <v>165395</v>
      </c>
      <c r="M31" s="197">
        <f t="shared" si="3"/>
        <v>172188</v>
      </c>
      <c r="N31" s="197">
        <f t="shared" si="3"/>
        <v>237505</v>
      </c>
      <c r="O31" s="164">
        <f>SUM(O24:O29)</f>
        <v>1865723</v>
      </c>
      <c r="Q31" s="157"/>
    </row>
    <row r="32" spans="1:15" ht="13.5" customHeight="1">
      <c r="A32" s="104" t="s">
        <v>685</v>
      </c>
      <c r="B32" s="195">
        <f>SUM(C32:N32)</f>
        <v>148097</v>
      </c>
      <c r="C32" s="195">
        <v>0</v>
      </c>
      <c r="D32" s="195">
        <v>0</v>
      </c>
      <c r="E32" s="195">
        <v>732</v>
      </c>
      <c r="F32" s="195">
        <v>25000</v>
      </c>
      <c r="G32" s="195">
        <v>30731</v>
      </c>
      <c r="H32" s="195">
        <v>4000</v>
      </c>
      <c r="I32" s="195">
        <v>30000</v>
      </c>
      <c r="J32" s="195">
        <v>7989</v>
      </c>
      <c r="K32" s="195">
        <v>31548</v>
      </c>
      <c r="L32" s="195">
        <v>18097</v>
      </c>
      <c r="M32" s="195">
        <v>0</v>
      </c>
      <c r="N32" s="195">
        <v>0</v>
      </c>
      <c r="O32" s="164">
        <v>82880</v>
      </c>
    </row>
    <row r="33" spans="1:15" ht="13.5" customHeight="1">
      <c r="A33" s="104" t="s">
        <v>686</v>
      </c>
      <c r="B33" s="195">
        <f>SUM(C33:N33)</f>
        <v>155766</v>
      </c>
      <c r="C33" s="195">
        <v>0</v>
      </c>
      <c r="D33" s="195">
        <v>20000</v>
      </c>
      <c r="E33" s="195">
        <v>20000</v>
      </c>
      <c r="F33" s="195">
        <v>20000</v>
      </c>
      <c r="G33" s="195">
        <v>20000</v>
      </c>
      <c r="H33" s="195">
        <v>20000</v>
      </c>
      <c r="I33" s="195">
        <v>20000</v>
      </c>
      <c r="J33" s="195">
        <v>10000</v>
      </c>
      <c r="K33" s="195">
        <v>7669</v>
      </c>
      <c r="L33" s="195">
        <v>18097</v>
      </c>
      <c r="M33" s="195"/>
      <c r="N33" s="195"/>
      <c r="O33" s="164">
        <v>107195</v>
      </c>
    </row>
    <row r="34" spans="1:15" ht="13.5" customHeight="1">
      <c r="A34" s="104" t="s">
        <v>687</v>
      </c>
      <c r="B34" s="195">
        <f>SUM(C34:N34)</f>
        <v>10030</v>
      </c>
      <c r="C34" s="195">
        <v>0</v>
      </c>
      <c r="D34" s="195">
        <v>0</v>
      </c>
      <c r="E34" s="195">
        <v>0</v>
      </c>
      <c r="F34" s="195">
        <v>0</v>
      </c>
      <c r="G34" s="195">
        <v>0</v>
      </c>
      <c r="H34" s="195">
        <v>1030</v>
      </c>
      <c r="I34" s="195">
        <v>0</v>
      </c>
      <c r="J34" s="195"/>
      <c r="K34" s="195">
        <v>9000</v>
      </c>
      <c r="L34" s="195">
        <v>0</v>
      </c>
      <c r="M34" s="195">
        <v>0</v>
      </c>
      <c r="N34" s="195">
        <v>0</v>
      </c>
      <c r="O34" s="164">
        <v>3300</v>
      </c>
    </row>
    <row r="35" spans="1:15" ht="13.5" customHeight="1" thickBot="1">
      <c r="A35" s="104" t="s">
        <v>688</v>
      </c>
      <c r="B35" s="195">
        <f>SUM(C35:N35)</f>
        <v>612819</v>
      </c>
      <c r="C35" s="195"/>
      <c r="D35" s="195">
        <v>0</v>
      </c>
      <c r="E35" s="195">
        <v>612819</v>
      </c>
      <c r="F35" s="195"/>
      <c r="G35" s="195"/>
      <c r="H35" s="195"/>
      <c r="I35" s="195"/>
      <c r="J35" s="195"/>
      <c r="K35" s="195"/>
      <c r="L35" s="195"/>
      <c r="M35" s="195"/>
      <c r="N35" s="195"/>
      <c r="O35" s="164">
        <v>134194</v>
      </c>
    </row>
    <row r="36" spans="1:15" ht="13.5" customHeight="1" thickBot="1">
      <c r="A36" s="106" t="s">
        <v>689</v>
      </c>
      <c r="B36" s="197">
        <f aca="true" t="shared" si="4" ref="B36:N36">SUM(B32:B35)</f>
        <v>926712</v>
      </c>
      <c r="C36" s="197">
        <v>46000</v>
      </c>
      <c r="D36" s="197">
        <f t="shared" si="4"/>
        <v>20000</v>
      </c>
      <c r="E36" s="197">
        <f t="shared" si="4"/>
        <v>633551</v>
      </c>
      <c r="F36" s="197">
        <f t="shared" si="4"/>
        <v>45000</v>
      </c>
      <c r="G36" s="197">
        <f t="shared" si="4"/>
        <v>50731</v>
      </c>
      <c r="H36" s="197">
        <f t="shared" si="4"/>
        <v>25030</v>
      </c>
      <c r="I36" s="197">
        <f t="shared" si="4"/>
        <v>50000</v>
      </c>
      <c r="J36" s="197">
        <f t="shared" si="4"/>
        <v>17989</v>
      </c>
      <c r="K36" s="197">
        <f t="shared" si="4"/>
        <v>48217</v>
      </c>
      <c r="L36" s="197">
        <f t="shared" si="4"/>
        <v>36194</v>
      </c>
      <c r="M36" s="197">
        <f t="shared" si="4"/>
        <v>0</v>
      </c>
      <c r="N36" s="197">
        <f t="shared" si="4"/>
        <v>0</v>
      </c>
      <c r="O36" s="164">
        <f>SUM(O32:O35)</f>
        <v>327569</v>
      </c>
    </row>
    <row r="37" spans="1:15" ht="13.5" customHeight="1">
      <c r="A37" s="102" t="s">
        <v>690</v>
      </c>
      <c r="B37" s="193">
        <f>SUM(C37:N37)</f>
        <v>0</v>
      </c>
      <c r="C37" s="193">
        <v>0</v>
      </c>
      <c r="D37" s="193">
        <v>0</v>
      </c>
      <c r="E37" s="193">
        <v>0</v>
      </c>
      <c r="F37" s="193">
        <v>0</v>
      </c>
      <c r="G37" s="193">
        <v>0</v>
      </c>
      <c r="H37" s="193">
        <v>0</v>
      </c>
      <c r="I37" s="193">
        <v>0</v>
      </c>
      <c r="J37" s="193">
        <v>0</v>
      </c>
      <c r="K37" s="193">
        <v>0</v>
      </c>
      <c r="L37" s="193">
        <v>0</v>
      </c>
      <c r="M37" s="193">
        <v>0</v>
      </c>
      <c r="N37" s="193"/>
      <c r="O37" s="164">
        <v>0</v>
      </c>
    </row>
    <row r="38" spans="1:15" ht="13.5" customHeight="1" thickBot="1">
      <c r="A38" s="104" t="s">
        <v>691</v>
      </c>
      <c r="B38" s="195">
        <f>SUM(C38:N38)</f>
        <v>77333</v>
      </c>
      <c r="C38" s="195">
        <v>0</v>
      </c>
      <c r="D38" s="195">
        <v>0</v>
      </c>
      <c r="E38" s="195">
        <v>0</v>
      </c>
      <c r="F38" s="195">
        <v>0</v>
      </c>
      <c r="G38" s="195">
        <v>0</v>
      </c>
      <c r="H38" s="195">
        <v>0</v>
      </c>
      <c r="I38" s="195">
        <v>0</v>
      </c>
      <c r="J38" s="195">
        <v>0</v>
      </c>
      <c r="K38" s="195">
        <v>0</v>
      </c>
      <c r="L38" s="195"/>
      <c r="M38" s="195">
        <v>0</v>
      </c>
      <c r="N38" s="195">
        <v>77333</v>
      </c>
      <c r="O38" s="164">
        <v>5000</v>
      </c>
    </row>
    <row r="39" spans="1:15" ht="13.5" customHeight="1" thickBot="1">
      <c r="A39" s="106" t="s">
        <v>692</v>
      </c>
      <c r="B39" s="197">
        <f aca="true" t="shared" si="5" ref="B39:N39">SUM(B37:B38)</f>
        <v>77333</v>
      </c>
      <c r="C39" s="197">
        <f t="shared" si="5"/>
        <v>0</v>
      </c>
      <c r="D39" s="197">
        <f t="shared" si="5"/>
        <v>0</v>
      </c>
      <c r="E39" s="197">
        <f t="shared" si="5"/>
        <v>0</v>
      </c>
      <c r="F39" s="197">
        <f t="shared" si="5"/>
        <v>0</v>
      </c>
      <c r="G39" s="197">
        <f t="shared" si="5"/>
        <v>0</v>
      </c>
      <c r="H39" s="197">
        <f t="shared" si="5"/>
        <v>0</v>
      </c>
      <c r="I39" s="197">
        <f t="shared" si="5"/>
        <v>0</v>
      </c>
      <c r="J39" s="197">
        <f t="shared" si="5"/>
        <v>0</v>
      </c>
      <c r="K39" s="197">
        <f t="shared" si="5"/>
        <v>0</v>
      </c>
      <c r="L39" s="197">
        <f t="shared" si="5"/>
        <v>0</v>
      </c>
      <c r="M39" s="197">
        <f t="shared" si="5"/>
        <v>0</v>
      </c>
      <c r="N39" s="730">
        <f t="shared" si="5"/>
        <v>77333</v>
      </c>
      <c r="O39" s="164">
        <f>SUM(O37:O38)</f>
        <v>5000</v>
      </c>
    </row>
    <row r="40" spans="1:15" ht="13.5" customHeight="1" thickBot="1">
      <c r="A40" s="107" t="s">
        <v>693</v>
      </c>
      <c r="B40" s="198">
        <f aca="true" t="shared" si="6" ref="B40:N40">SUM(B31,B36,B39)</f>
        <v>3322692</v>
      </c>
      <c r="C40" s="198">
        <f t="shared" si="6"/>
        <v>210395</v>
      </c>
      <c r="D40" s="198">
        <f t="shared" si="6"/>
        <v>186395</v>
      </c>
      <c r="E40" s="198">
        <f t="shared" si="6"/>
        <v>797946</v>
      </c>
      <c r="F40" s="198">
        <f t="shared" si="6"/>
        <v>212395</v>
      </c>
      <c r="G40" s="198">
        <f t="shared" si="6"/>
        <v>218126</v>
      </c>
      <c r="H40" s="198">
        <f t="shared" si="6"/>
        <v>210165</v>
      </c>
      <c r="I40" s="198">
        <f t="shared" si="6"/>
        <v>444345</v>
      </c>
      <c r="J40" s="198">
        <f t="shared" si="6"/>
        <v>186384</v>
      </c>
      <c r="K40" s="198">
        <f t="shared" si="6"/>
        <v>213926</v>
      </c>
      <c r="L40" s="198">
        <f t="shared" si="6"/>
        <v>201589</v>
      </c>
      <c r="M40" s="198">
        <f t="shared" si="6"/>
        <v>172188</v>
      </c>
      <c r="N40" s="198">
        <f t="shared" si="6"/>
        <v>314838</v>
      </c>
      <c r="O40" s="164">
        <f>SUM(O31,O36,O39)</f>
        <v>2198292</v>
      </c>
    </row>
    <row r="42" ht="12.75">
      <c r="B42" s="157"/>
    </row>
    <row r="44" ht="12.75">
      <c r="D44" s="157"/>
    </row>
    <row r="45" ht="12.75">
      <c r="D45" s="157"/>
    </row>
    <row r="55" ht="14.25" customHeight="1"/>
    <row r="56" ht="14.2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4.25" customHeight="1"/>
    <row r="66" ht="13.5" customHeight="1"/>
    <row r="67" ht="13.5" customHeight="1"/>
  </sheetData>
  <sheetProtection/>
  <mergeCells count="1">
    <mergeCell ref="A4:N4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0" r:id="rId1"/>
  <headerFooter alignWithMargins="0">
    <oddFooter>&amp;C&amp;P. oldal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M98"/>
  <sheetViews>
    <sheetView zoomScaleSheetLayoutView="100" zoomScalePageLayoutView="0" workbookViewId="0" topLeftCell="A1">
      <selection activeCell="B14" sqref="B14"/>
    </sheetView>
  </sheetViews>
  <sheetFormatPr defaultColWidth="9.140625" defaultRowHeight="12.75"/>
  <cols>
    <col min="1" max="1" width="39.28125" style="0" customWidth="1"/>
    <col min="2" max="3" width="12.57421875" style="0" customWidth="1"/>
    <col min="4" max="4" width="14.8515625" style="0" customWidth="1"/>
    <col min="5" max="5" width="40.00390625" style="0" customWidth="1"/>
    <col min="6" max="6" width="15.57421875" style="0" customWidth="1"/>
    <col min="7" max="7" width="14.00390625" style="0" customWidth="1"/>
    <col min="8" max="8" width="11.8515625" style="0" customWidth="1"/>
  </cols>
  <sheetData>
    <row r="1" ht="15.75">
      <c r="A1" s="58" t="s">
        <v>910</v>
      </c>
    </row>
    <row r="3" spans="1:8" ht="15.75">
      <c r="A3" s="805" t="s">
        <v>198</v>
      </c>
      <c r="B3" s="737"/>
      <c r="C3" s="737"/>
      <c r="D3" s="737"/>
      <c r="E3" s="737"/>
      <c r="F3" s="737"/>
      <c r="G3" s="737"/>
      <c r="H3" s="737"/>
    </row>
    <row r="4" spans="1:8" ht="15.75">
      <c r="A4" s="805" t="s">
        <v>199</v>
      </c>
      <c r="B4" s="737"/>
      <c r="C4" s="737"/>
      <c r="D4" s="737"/>
      <c r="E4" s="737"/>
      <c r="F4" s="737"/>
      <c r="G4" s="737"/>
      <c r="H4" s="737"/>
    </row>
    <row r="6" spans="5:8" ht="12.75">
      <c r="E6" s="734" t="s">
        <v>221</v>
      </c>
      <c r="F6" s="745"/>
      <c r="G6" s="745"/>
      <c r="H6" s="745"/>
    </row>
    <row r="7" spans="1:13" ht="41.25" customHeight="1">
      <c r="A7" s="117" t="s">
        <v>3</v>
      </c>
      <c r="B7" s="116" t="s">
        <v>488</v>
      </c>
      <c r="C7" s="116" t="s">
        <v>588</v>
      </c>
      <c r="D7" s="116" t="s">
        <v>699</v>
      </c>
      <c r="E7" s="118" t="s">
        <v>3</v>
      </c>
      <c r="F7" s="116" t="s">
        <v>363</v>
      </c>
      <c r="G7" s="116" t="s">
        <v>591</v>
      </c>
      <c r="H7" s="116" t="s">
        <v>712</v>
      </c>
      <c r="I7" s="5"/>
      <c r="J7" s="5"/>
      <c r="K7" s="5"/>
      <c r="L7" s="5"/>
      <c r="M7" s="5"/>
    </row>
    <row r="8" spans="1:13" ht="12.75">
      <c r="A8" s="15" t="s">
        <v>205</v>
      </c>
      <c r="B8" s="172"/>
      <c r="C8" s="172"/>
      <c r="D8" s="172"/>
      <c r="E8" s="35" t="s">
        <v>210</v>
      </c>
      <c r="F8" s="156"/>
      <c r="G8" s="156"/>
      <c r="H8" s="156"/>
      <c r="I8" s="5"/>
      <c r="J8" s="5"/>
      <c r="K8" s="5"/>
      <c r="L8" s="5"/>
      <c r="M8" s="5"/>
    </row>
    <row r="9" spans="1:13" ht="12.75">
      <c r="A9" s="17" t="s">
        <v>168</v>
      </c>
      <c r="B9" s="153">
        <f>'2-3.mell'!C11</f>
        <v>238360</v>
      </c>
      <c r="C9" s="153">
        <f>'2-3.mell'!D11</f>
        <v>245976</v>
      </c>
      <c r="D9" s="153">
        <f>'2-3.mell'!E11</f>
        <v>251252</v>
      </c>
      <c r="E9" s="40" t="s">
        <v>173</v>
      </c>
      <c r="F9" s="124"/>
      <c r="G9" s="124"/>
      <c r="H9" s="124"/>
      <c r="I9" s="5"/>
      <c r="J9" s="5"/>
      <c r="K9" s="5"/>
      <c r="L9" s="5"/>
      <c r="M9" s="5"/>
    </row>
    <row r="10" spans="1:13" ht="12.75">
      <c r="A10" s="39" t="s">
        <v>487</v>
      </c>
      <c r="B10" s="156">
        <f>SUM(B11:B13)</f>
        <v>1118243</v>
      </c>
      <c r="C10" s="173">
        <f>SUM(C11:C13)</f>
        <v>1131977</v>
      </c>
      <c r="D10" s="173">
        <f>SUM(D11:D13)</f>
        <v>1249988</v>
      </c>
      <c r="E10" s="36" t="s">
        <v>215</v>
      </c>
      <c r="F10" s="153">
        <v>54868</v>
      </c>
      <c r="G10" s="153">
        <v>603279</v>
      </c>
      <c r="H10" s="153">
        <v>768922</v>
      </c>
      <c r="I10" s="5"/>
      <c r="J10" s="5"/>
      <c r="K10" s="5"/>
      <c r="L10" s="5"/>
      <c r="M10" s="5"/>
    </row>
    <row r="11" spans="1:13" ht="12.75">
      <c r="A11" s="40" t="s">
        <v>200</v>
      </c>
      <c r="B11" s="124">
        <f>'2-3.mell'!C13</f>
        <v>1018000</v>
      </c>
      <c r="C11" s="173">
        <f>'2-3.mell'!D13</f>
        <v>1031734</v>
      </c>
      <c r="D11" s="173">
        <f>'2-3.mell'!E13</f>
        <v>1145612</v>
      </c>
      <c r="E11" s="39" t="s">
        <v>184</v>
      </c>
      <c r="F11" s="156">
        <f>SUM(F12:F14)</f>
        <v>53505</v>
      </c>
      <c r="G11" s="124">
        <f>SUM(G12:G14)</f>
        <v>53505</v>
      </c>
      <c r="H11" s="124">
        <f>SUM(H12:H14)</f>
        <v>33802</v>
      </c>
      <c r="I11" s="5"/>
      <c r="J11" s="5"/>
      <c r="K11" s="5"/>
      <c r="L11" s="5"/>
      <c r="M11" s="5"/>
    </row>
    <row r="12" spans="1:13" ht="12.75">
      <c r="A12" s="40" t="s">
        <v>492</v>
      </c>
      <c r="B12" s="124">
        <f>'2-3.mell'!C14</f>
        <v>28360</v>
      </c>
      <c r="C12" s="173">
        <f>'2-3.mell'!D14</f>
        <v>28360</v>
      </c>
      <c r="D12" s="173">
        <f>'2-3.mell'!E14</f>
        <v>27338</v>
      </c>
      <c r="E12" s="40" t="s">
        <v>211</v>
      </c>
      <c r="F12" s="124">
        <v>13381</v>
      </c>
      <c r="G12" s="124">
        <v>13381</v>
      </c>
      <c r="H12" s="124"/>
      <c r="I12" s="5"/>
      <c r="J12" s="5"/>
      <c r="K12" s="5"/>
      <c r="L12" s="5"/>
      <c r="M12" s="5"/>
    </row>
    <row r="13" spans="1:13" ht="12.75">
      <c r="A13" s="36" t="s">
        <v>201</v>
      </c>
      <c r="B13" s="153">
        <v>71883</v>
      </c>
      <c r="C13" s="173">
        <v>71883</v>
      </c>
      <c r="D13" s="173">
        <v>77038</v>
      </c>
      <c r="E13" s="40" t="s">
        <v>212</v>
      </c>
      <c r="F13" s="124">
        <f>'2-3.mell'!C25</f>
        <v>40124</v>
      </c>
      <c r="G13" s="124">
        <f>'2-3.mell'!D25</f>
        <v>40124</v>
      </c>
      <c r="H13" s="124">
        <f>'2-3.mell'!E25</f>
        <v>33802</v>
      </c>
      <c r="I13" s="5"/>
      <c r="J13" s="5"/>
      <c r="K13" s="5"/>
      <c r="L13" s="5"/>
      <c r="M13" s="5"/>
    </row>
    <row r="14" spans="1:13" ht="12.75">
      <c r="A14" s="39" t="s">
        <v>173</v>
      </c>
      <c r="B14" s="156"/>
      <c r="C14" s="156"/>
      <c r="D14" s="156"/>
      <c r="E14" s="36" t="s">
        <v>213</v>
      </c>
      <c r="F14" s="153">
        <v>0</v>
      </c>
      <c r="G14" s="124"/>
      <c r="H14" s="124"/>
      <c r="I14" s="5"/>
      <c r="J14" s="5"/>
      <c r="K14" s="5"/>
      <c r="L14" s="5"/>
      <c r="M14" s="5"/>
    </row>
    <row r="15" spans="1:13" ht="12.75">
      <c r="A15" s="40" t="s">
        <v>175</v>
      </c>
      <c r="B15" s="124">
        <f>SUM(B16:B18)</f>
        <v>695488</v>
      </c>
      <c r="C15" s="124">
        <f>SUM(C16:C18)</f>
        <v>709871</v>
      </c>
      <c r="D15" s="124">
        <f>SUM(D16:D18)</f>
        <v>586323</v>
      </c>
      <c r="E15" s="39" t="s">
        <v>188</v>
      </c>
      <c r="F15" s="156"/>
      <c r="G15" s="156"/>
      <c r="H15" s="156"/>
      <c r="I15" s="5"/>
      <c r="J15" s="5"/>
      <c r="K15" s="5"/>
      <c r="L15" s="5"/>
      <c r="M15" s="5"/>
    </row>
    <row r="16" spans="1:13" ht="12.75">
      <c r="A16" s="40" t="s">
        <v>202</v>
      </c>
      <c r="B16" s="124">
        <f>'2-3.mell'!C19</f>
        <v>494300</v>
      </c>
      <c r="C16" s="124">
        <f>'2-3.mell'!D19</f>
        <v>494300</v>
      </c>
      <c r="D16" s="124">
        <f>'2-3.mell'!E19</f>
        <v>586323</v>
      </c>
      <c r="E16" s="40" t="s">
        <v>214</v>
      </c>
      <c r="F16" s="124">
        <v>0</v>
      </c>
      <c r="G16" s="153"/>
      <c r="H16" s="153"/>
      <c r="I16" s="5"/>
      <c r="J16" s="5"/>
      <c r="K16" s="5"/>
      <c r="L16" s="5"/>
      <c r="M16" s="5"/>
    </row>
    <row r="17" spans="1:13" ht="12.75">
      <c r="A17" s="40" t="s">
        <v>230</v>
      </c>
      <c r="B17" s="173">
        <v>201188</v>
      </c>
      <c r="C17" s="124">
        <v>215571</v>
      </c>
      <c r="D17" s="124"/>
      <c r="E17" s="12" t="s">
        <v>671</v>
      </c>
      <c r="F17" s="158"/>
      <c r="G17" s="124"/>
      <c r="H17" s="124"/>
      <c r="I17" s="5"/>
      <c r="J17" s="5"/>
      <c r="K17" s="5"/>
      <c r="L17" s="5"/>
      <c r="M17" s="5"/>
    </row>
    <row r="18" spans="1:13" ht="12.75">
      <c r="A18" s="40" t="s">
        <v>203</v>
      </c>
      <c r="B18" s="173">
        <f>'2-3.mell'!C21</f>
        <v>0</v>
      </c>
      <c r="C18" s="153">
        <f>'2-3.mell'!D21</f>
        <v>0</v>
      </c>
      <c r="D18" s="153">
        <f>'2-3.mell'!E21</f>
        <v>0</v>
      </c>
      <c r="E18" s="13"/>
      <c r="F18" s="150">
        <f>'2-3.mell'!C37</f>
        <v>0</v>
      </c>
      <c r="G18" s="124"/>
      <c r="H18" s="124"/>
      <c r="I18" s="5"/>
      <c r="J18" s="5"/>
      <c r="K18" s="5"/>
      <c r="L18" s="5"/>
      <c r="M18" s="5"/>
    </row>
    <row r="19" spans="1:13" ht="12.75">
      <c r="A19" s="39" t="s">
        <v>611</v>
      </c>
      <c r="B19" s="159">
        <v>0</v>
      </c>
      <c r="C19" s="187">
        <v>200000</v>
      </c>
      <c r="D19" s="187">
        <v>200000</v>
      </c>
      <c r="E19" s="13" t="s">
        <v>256</v>
      </c>
      <c r="F19" s="150">
        <v>768</v>
      </c>
      <c r="G19" s="124">
        <v>768</v>
      </c>
      <c r="H19" s="124">
        <v>931</v>
      </c>
      <c r="I19" s="5"/>
      <c r="J19" s="5"/>
      <c r="K19" s="5"/>
      <c r="L19" s="5"/>
      <c r="M19" s="5"/>
    </row>
    <row r="20" spans="1:13" ht="12.75">
      <c r="A20" s="115" t="s">
        <v>228</v>
      </c>
      <c r="B20" s="186">
        <v>37060</v>
      </c>
      <c r="C20" s="187">
        <v>189974</v>
      </c>
      <c r="D20" s="187">
        <v>139534</v>
      </c>
      <c r="E20" s="56" t="s">
        <v>231</v>
      </c>
      <c r="F20" s="151">
        <v>0</v>
      </c>
      <c r="G20" s="124"/>
      <c r="H20" s="124"/>
      <c r="I20" s="5"/>
      <c r="J20" s="5"/>
      <c r="K20" s="5"/>
      <c r="L20" s="5"/>
      <c r="M20" s="5"/>
    </row>
    <row r="21" spans="1:13" ht="12.75">
      <c r="A21" s="115" t="s">
        <v>249</v>
      </c>
      <c r="B21" s="187">
        <f>'2-3.mell'!C36</f>
        <v>0</v>
      </c>
      <c r="C21" s="187">
        <f>'2-3.mell'!D36</f>
        <v>25950</v>
      </c>
      <c r="D21" s="187">
        <f>'2-3.mell'!E36</f>
        <v>25950</v>
      </c>
      <c r="E21" s="96" t="s">
        <v>165</v>
      </c>
      <c r="F21" s="168">
        <f>SUM(F10,F11,F16,F17:F20)</f>
        <v>109141</v>
      </c>
      <c r="G21" s="127">
        <f>SUM(G10,G11,G16,G17:G20)</f>
        <v>657552</v>
      </c>
      <c r="H21" s="127">
        <f>SUM(H10,H11,H16,H17:H20)</f>
        <v>803655</v>
      </c>
      <c r="I21" s="5"/>
      <c r="J21" s="5"/>
      <c r="K21" s="5"/>
      <c r="L21" s="5"/>
      <c r="M21" s="5"/>
    </row>
    <row r="22" spans="1:13" ht="12.75">
      <c r="A22" s="40" t="s">
        <v>196</v>
      </c>
      <c r="B22" s="173">
        <v>0</v>
      </c>
      <c r="C22" s="187">
        <v>56717</v>
      </c>
      <c r="D22" s="187">
        <v>65990</v>
      </c>
      <c r="E22" s="35" t="s">
        <v>216</v>
      </c>
      <c r="F22" s="156"/>
      <c r="G22" s="156"/>
      <c r="H22" s="156"/>
      <c r="I22" s="5"/>
      <c r="J22" s="5"/>
      <c r="K22" s="5"/>
      <c r="L22" s="5"/>
      <c r="M22" s="5"/>
    </row>
    <row r="23" spans="1:13" ht="12.75">
      <c r="A23" s="94" t="s">
        <v>204</v>
      </c>
      <c r="B23" s="174">
        <f>SUM(B9,B10,B15,B19:B20,B21,B22)</f>
        <v>2089151</v>
      </c>
      <c r="C23" s="125">
        <f>SUM(C9,C10,C15,C19:C20,C21,C22)</f>
        <v>2560465</v>
      </c>
      <c r="D23" s="125">
        <f>SUM(D9,D10,D15,D19:D20,D21,D22)</f>
        <v>2519037</v>
      </c>
      <c r="E23" s="40" t="s">
        <v>217</v>
      </c>
      <c r="F23" s="124">
        <v>107195</v>
      </c>
      <c r="G23" s="124">
        <f>'2-3.mell'!D58</f>
        <v>188436</v>
      </c>
      <c r="H23" s="124">
        <f>'2-3.mell'!E58</f>
        <v>155766</v>
      </c>
      <c r="I23" s="5"/>
      <c r="J23" s="5"/>
      <c r="K23" s="5"/>
      <c r="L23" s="5"/>
      <c r="M23" s="5"/>
    </row>
    <row r="24" spans="1:13" ht="12.75">
      <c r="A24" s="35" t="s">
        <v>206</v>
      </c>
      <c r="B24" s="159"/>
      <c r="C24" s="156"/>
      <c r="D24" s="156"/>
      <c r="E24" s="33" t="s">
        <v>218</v>
      </c>
      <c r="F24" s="124">
        <v>82880</v>
      </c>
      <c r="G24" s="124">
        <f>'2-3.mell'!D59</f>
        <v>86419</v>
      </c>
      <c r="H24" s="124">
        <f>'2-3.mell'!E59</f>
        <v>148097</v>
      </c>
      <c r="I24" s="5"/>
      <c r="J24" s="5"/>
      <c r="K24" s="5"/>
      <c r="L24" s="5"/>
      <c r="M24" s="5"/>
    </row>
    <row r="25" spans="1:13" ht="12.75">
      <c r="A25" s="40" t="s">
        <v>138</v>
      </c>
      <c r="B25" s="173">
        <f>'2-3.mell'!C51</f>
        <v>545663</v>
      </c>
      <c r="C25" s="124">
        <f>'2-3.mell'!D51</f>
        <v>664621</v>
      </c>
      <c r="D25" s="124">
        <v>650994</v>
      </c>
      <c r="E25" s="33" t="s">
        <v>219</v>
      </c>
      <c r="F25" s="124">
        <v>3300</v>
      </c>
      <c r="G25" s="124">
        <f>'2-3.mell'!D60</f>
        <v>12300</v>
      </c>
      <c r="H25" s="124">
        <f>'2-3.mell'!E60</f>
        <v>10030</v>
      </c>
      <c r="I25" s="5"/>
      <c r="J25" s="5"/>
      <c r="K25" s="5"/>
      <c r="L25" s="5"/>
      <c r="M25" s="5"/>
    </row>
    <row r="26" spans="1:13" ht="12.75">
      <c r="A26" s="40" t="s">
        <v>139</v>
      </c>
      <c r="B26" s="173">
        <f>'2-3.mell'!C52</f>
        <v>149432</v>
      </c>
      <c r="C26" s="124">
        <f>'2-3.mell'!D52</f>
        <v>169908</v>
      </c>
      <c r="D26" s="124">
        <f>'2-3.mell'!E52</f>
        <v>176588</v>
      </c>
      <c r="E26" s="33" t="s">
        <v>220</v>
      </c>
      <c r="F26" s="124">
        <v>134194</v>
      </c>
      <c r="G26" s="124">
        <f>'2-3.mell'!D62</f>
        <v>612819</v>
      </c>
      <c r="H26" s="124">
        <f>'2-3.mell'!E62</f>
        <v>612819</v>
      </c>
      <c r="I26" s="5"/>
      <c r="J26" s="5"/>
      <c r="K26" s="5"/>
      <c r="L26" s="5"/>
      <c r="M26" s="5"/>
    </row>
    <row r="27" spans="1:13" ht="12.75">
      <c r="A27" s="40" t="s">
        <v>207</v>
      </c>
      <c r="B27" s="173">
        <f>'2-3.mell'!C53</f>
        <v>938550</v>
      </c>
      <c r="C27" s="124">
        <f>'2-3.mell'!D53</f>
        <v>943865</v>
      </c>
      <c r="D27" s="124">
        <f>'2-3.mell'!E53</f>
        <v>947911</v>
      </c>
      <c r="E27" s="33" t="s">
        <v>232</v>
      </c>
      <c r="F27" s="124">
        <v>0</v>
      </c>
      <c r="G27" s="124"/>
      <c r="H27" s="124"/>
      <c r="I27" s="5"/>
      <c r="J27" s="5"/>
      <c r="K27" s="5"/>
      <c r="L27" s="33"/>
      <c r="M27" s="5"/>
    </row>
    <row r="28" spans="1:13" ht="12.75">
      <c r="A28" s="40" t="s">
        <v>208</v>
      </c>
      <c r="B28" s="173">
        <f>'2-3.mell'!C54</f>
        <v>66498</v>
      </c>
      <c r="C28" s="124">
        <f>'2-3.mell'!D54</f>
        <v>5119</v>
      </c>
      <c r="D28" s="124">
        <f>'2-3.mell'!E54</f>
        <v>2308</v>
      </c>
      <c r="E28" s="239" t="s">
        <v>116</v>
      </c>
      <c r="F28" s="181">
        <v>0</v>
      </c>
      <c r="G28" s="153"/>
      <c r="H28" s="153"/>
      <c r="I28" s="5"/>
      <c r="J28" s="5"/>
      <c r="K28" s="5"/>
      <c r="L28" s="5"/>
      <c r="M28" s="5"/>
    </row>
    <row r="29" spans="1:13" ht="12.75">
      <c r="A29" s="40" t="s">
        <v>209</v>
      </c>
      <c r="B29" s="173">
        <f>'2-3.mell'!C55</f>
        <v>204928</v>
      </c>
      <c r="C29" s="124">
        <f>'2-3.mell'!D55</f>
        <v>227615</v>
      </c>
      <c r="D29" s="124">
        <f>'2-3.mell'!E55</f>
        <v>242463</v>
      </c>
      <c r="E29" s="477" t="s">
        <v>166</v>
      </c>
      <c r="F29" s="127">
        <f>SUM(F22:F28)</f>
        <v>327569</v>
      </c>
      <c r="G29" s="127">
        <f>SUM(G22:G28)</f>
        <v>899974</v>
      </c>
      <c r="H29" s="127">
        <f>SUM(H22:H28)</f>
        <v>926712</v>
      </c>
      <c r="I29" s="5"/>
      <c r="J29" s="5"/>
      <c r="K29" s="5"/>
      <c r="L29" s="5"/>
      <c r="M29" s="5"/>
    </row>
    <row r="30" spans="1:13" ht="12.75">
      <c r="A30" s="40" t="s">
        <v>250</v>
      </c>
      <c r="B30" s="173">
        <v>27150</v>
      </c>
      <c r="C30" s="124">
        <f>'2-3.mell'!D56</f>
        <v>82034</v>
      </c>
      <c r="D30" s="124">
        <f>'2-3.mell'!E56</f>
        <v>74741</v>
      </c>
      <c r="E30" s="478"/>
      <c r="F30" s="476"/>
      <c r="G30" s="160"/>
      <c r="H30" s="26"/>
      <c r="I30" s="5"/>
      <c r="J30" s="5"/>
      <c r="K30" s="5"/>
      <c r="L30" s="5"/>
      <c r="M30" s="5"/>
    </row>
    <row r="31" spans="1:13" ht="12.75">
      <c r="A31" s="40" t="s">
        <v>117</v>
      </c>
      <c r="B31" s="173">
        <v>5000</v>
      </c>
      <c r="C31" s="124">
        <v>0</v>
      </c>
      <c r="D31" s="124">
        <v>77333</v>
      </c>
      <c r="E31" s="78"/>
      <c r="F31" s="78"/>
      <c r="G31" s="164"/>
      <c r="H31" s="5"/>
      <c r="I31" s="5"/>
      <c r="J31" s="5"/>
      <c r="K31" s="5"/>
      <c r="L31" s="5"/>
      <c r="M31" s="5"/>
    </row>
    <row r="32" spans="1:13" ht="12.75">
      <c r="A32" s="40" t="s">
        <v>670</v>
      </c>
      <c r="B32" s="173"/>
      <c r="C32" s="124">
        <v>200000</v>
      </c>
      <c r="D32" s="124">
        <v>200000</v>
      </c>
      <c r="E32" s="78"/>
      <c r="F32" s="78"/>
      <c r="G32" s="164"/>
      <c r="H32" s="5"/>
      <c r="I32" s="5"/>
      <c r="J32" s="5"/>
      <c r="K32" s="5"/>
      <c r="L32" s="5"/>
      <c r="M32" s="5"/>
    </row>
    <row r="33" spans="1:13" ht="12.75">
      <c r="A33" s="40" t="s">
        <v>251</v>
      </c>
      <c r="B33" s="173">
        <v>0</v>
      </c>
      <c r="C33" s="153">
        <v>30000</v>
      </c>
      <c r="D33" s="153">
        <v>25950</v>
      </c>
      <c r="E33" s="253"/>
      <c r="F33" s="253"/>
      <c r="G33" s="164"/>
      <c r="H33" s="5"/>
      <c r="I33" s="5"/>
      <c r="J33" s="5"/>
      <c r="K33" s="5"/>
      <c r="L33" s="5"/>
      <c r="M33" s="5"/>
    </row>
    <row r="34" spans="1:13" ht="12.75">
      <c r="A34" s="64" t="s">
        <v>164</v>
      </c>
      <c r="B34" s="188">
        <f>SUM(B25:B27,B29:B33)</f>
        <v>1870723</v>
      </c>
      <c r="C34" s="127">
        <f>SUM(C25:C27,C29:C33)</f>
        <v>2318043</v>
      </c>
      <c r="D34" s="127">
        <f>SUM(D25:D27,D29:D33)</f>
        <v>2395980</v>
      </c>
      <c r="E34" s="78"/>
      <c r="F34" s="78"/>
      <c r="G34" s="33"/>
      <c r="H34" s="5"/>
      <c r="I34" s="5"/>
      <c r="J34" s="5"/>
      <c r="K34" s="5"/>
      <c r="L34" s="5"/>
      <c r="M34" s="5"/>
    </row>
    <row r="35" spans="1:13" ht="12.75">
      <c r="A35" s="78"/>
      <c r="B35" s="253"/>
      <c r="C35" s="253"/>
      <c r="D35" s="253"/>
      <c r="E35" s="78"/>
      <c r="F35" s="78"/>
      <c r="G35" s="5"/>
      <c r="H35" s="5"/>
      <c r="I35" s="5"/>
      <c r="J35" s="5"/>
      <c r="K35" s="5"/>
      <c r="L35" s="5"/>
      <c r="M35" s="5"/>
    </row>
    <row r="36" spans="1:13" ht="12.75">
      <c r="A36" s="5" t="s">
        <v>343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spans="1:13" ht="12.75">
      <c r="A37" s="5" t="s">
        <v>293</v>
      </c>
      <c r="B37" s="157">
        <f>SUM(B23,F21)</f>
        <v>2198292</v>
      </c>
      <c r="C37" s="157">
        <f>SUM(C23,G21)</f>
        <v>3218017</v>
      </c>
      <c r="D37" s="157">
        <f>SUM(D23,H21)</f>
        <v>3322692</v>
      </c>
      <c r="E37" s="5"/>
      <c r="F37" s="5"/>
      <c r="G37" s="5"/>
      <c r="H37" s="5"/>
      <c r="I37" s="5"/>
      <c r="J37" s="5"/>
      <c r="K37" s="5"/>
      <c r="L37" s="5"/>
      <c r="M37" s="5"/>
    </row>
    <row r="38" spans="1:13" ht="12.75">
      <c r="A38" s="5" t="s">
        <v>294</v>
      </c>
      <c r="B38" s="157">
        <f>SUM(B34,F29)</f>
        <v>2198292</v>
      </c>
      <c r="C38" s="157">
        <f>SUM(C34,G29)</f>
        <v>3218017</v>
      </c>
      <c r="D38" s="157">
        <f>SUM(D34,H29)</f>
        <v>3322692</v>
      </c>
      <c r="E38" s="5"/>
      <c r="F38" s="5"/>
      <c r="G38" s="5"/>
      <c r="H38" s="5"/>
      <c r="I38" s="5"/>
      <c r="J38" s="5"/>
      <c r="K38" s="5"/>
      <c r="L38" s="5"/>
      <c r="M38" s="5"/>
    </row>
    <row r="39" spans="1:13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pans="1:13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</row>
    <row r="41" spans="1:13" ht="12.7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</row>
    <row r="42" spans="1:13" ht="12.75">
      <c r="A42" s="157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</row>
    <row r="43" spans="1:13" ht="12.75">
      <c r="A43" s="157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ht="12.7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</row>
    <row r="45" spans="1:13" ht="12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</row>
    <row r="46" spans="1:13" ht="12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</row>
    <row r="47" spans="1:13" ht="12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1:13" ht="12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1:13" ht="12.7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3" ht="12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</row>
    <row r="51" spans="1:13" ht="12.7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</row>
    <row r="52" spans="1:13" ht="12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</row>
    <row r="53" spans="1:13" ht="12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</row>
    <row r="54" spans="1:13" ht="12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</row>
    <row r="55" spans="1:13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1:13" ht="12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3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</row>
    <row r="58" spans="1:13" ht="12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</row>
    <row r="59" spans="1:13" ht="12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</row>
    <row r="60" spans="1:13" ht="12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</row>
    <row r="61" spans="1:13" ht="12.7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</row>
    <row r="62" spans="1:13" ht="12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</row>
    <row r="63" spans="1:13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</row>
    <row r="64" spans="1:13" ht="12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</row>
    <row r="65" spans="1:13" ht="12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</row>
    <row r="66" spans="1:13" ht="12.7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</row>
    <row r="67" spans="1:13" ht="12.7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</row>
    <row r="68" spans="1:13" ht="12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</row>
    <row r="69" spans="1:13" ht="12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</row>
    <row r="70" spans="1:13" ht="12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</row>
    <row r="71" spans="1:13" ht="12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</row>
    <row r="72" spans="1:13" ht="12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</row>
    <row r="73" spans="1:13" ht="12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</row>
    <row r="74" spans="1:13" ht="12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</row>
    <row r="75" spans="1:13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</row>
    <row r="76" spans="1:13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</row>
    <row r="77" spans="1:13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</row>
    <row r="78" spans="1:13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</row>
    <row r="79" spans="1:13" ht="12.7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</row>
    <row r="80" spans="1:13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</row>
    <row r="81" spans="1:13" ht="12.7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</row>
    <row r="82" spans="1:13" ht="12.7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</row>
    <row r="83" spans="1:13" ht="12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</row>
    <row r="84" spans="1:13" ht="12.7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</row>
    <row r="85" spans="1:13" ht="12.7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</row>
    <row r="86" spans="1:13" ht="12.7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</row>
    <row r="87" spans="1:13" ht="12.7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</row>
    <row r="88" spans="1:13" ht="12.7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</row>
    <row r="89" spans="1:13" ht="12.7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</row>
    <row r="90" spans="1:13" ht="12.7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</row>
    <row r="91" spans="1:13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</row>
    <row r="92" spans="1:13" ht="12.7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</row>
    <row r="93" spans="1:13" ht="12.7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</row>
    <row r="94" spans="1:13" ht="12.7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</row>
    <row r="95" spans="1:13" ht="12.7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</row>
    <row r="96" spans="1:13" ht="12.7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</row>
    <row r="97" spans="1:13" ht="12.7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</row>
    <row r="98" spans="1:13" ht="12.7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</row>
  </sheetData>
  <sheetProtection/>
  <mergeCells count="3">
    <mergeCell ref="E6:H6"/>
    <mergeCell ref="A3:H3"/>
    <mergeCell ref="A4:H4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  <headerFooter alignWithMargins="0">
    <oddFooter>&amp;C&amp;P.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228"/>
  <sheetViews>
    <sheetView zoomScaleSheetLayoutView="100" zoomScalePageLayoutView="0" workbookViewId="0" topLeftCell="A1">
      <selection activeCell="D7" sqref="D7"/>
    </sheetView>
  </sheetViews>
  <sheetFormatPr defaultColWidth="9.140625" defaultRowHeight="12.75"/>
  <cols>
    <col min="1" max="1" width="30.7109375" style="0" customWidth="1"/>
    <col min="2" max="2" width="10.421875" style="0" customWidth="1"/>
    <col min="3" max="3" width="10.140625" style="0" customWidth="1"/>
    <col min="4" max="4" width="8.7109375" style="0" customWidth="1"/>
    <col min="5" max="5" width="11.00390625" style="0" customWidth="1"/>
    <col min="6" max="6" width="9.00390625" style="0" customWidth="1"/>
    <col min="7" max="7" width="8.7109375" style="0" customWidth="1"/>
    <col min="8" max="9" width="9.00390625" style="0" customWidth="1"/>
    <col min="10" max="10" width="10.7109375" style="0" customWidth="1"/>
    <col min="11" max="11" width="10.28125" style="0" customWidth="1"/>
    <col min="12" max="14" width="9.00390625" style="0" customWidth="1"/>
    <col min="15" max="16" width="8.421875" style="0" customWidth="1"/>
    <col min="17" max="17" width="9.00390625" style="0" customWidth="1"/>
  </cols>
  <sheetData>
    <row r="1" spans="1:17" ht="15.75">
      <c r="A1" s="34" t="s">
        <v>891</v>
      </c>
      <c r="B1" s="34"/>
      <c r="C1" s="34"/>
      <c r="D1" s="34"/>
      <c r="E1" s="34"/>
      <c r="F1" s="44"/>
      <c r="G1" s="44"/>
      <c r="H1" s="44"/>
      <c r="I1" s="44"/>
      <c r="J1" s="47"/>
      <c r="K1" s="47"/>
      <c r="L1" s="47"/>
      <c r="M1" s="47"/>
      <c r="N1" s="47"/>
      <c r="O1" s="47"/>
      <c r="P1" s="47"/>
      <c r="Q1" s="1"/>
    </row>
    <row r="2" spans="1:17" ht="15.75">
      <c r="A2" s="34"/>
      <c r="B2" s="34"/>
      <c r="C2" s="34"/>
      <c r="D2" s="34"/>
      <c r="E2" s="34"/>
      <c r="F2" s="44"/>
      <c r="G2" s="44"/>
      <c r="H2" s="44"/>
      <c r="I2" s="44"/>
      <c r="J2" s="47"/>
      <c r="K2" s="47"/>
      <c r="L2" s="47"/>
      <c r="M2" s="47"/>
      <c r="N2" s="47"/>
      <c r="O2" s="47"/>
      <c r="P2" s="47"/>
      <c r="Q2" s="1"/>
    </row>
    <row r="3" spans="1:17" ht="15.75">
      <c r="A3" s="45"/>
      <c r="B3" s="45"/>
      <c r="C3" s="45"/>
      <c r="D3" s="45"/>
      <c r="E3" s="45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1"/>
    </row>
    <row r="4" spans="1:17" ht="15.75">
      <c r="A4" s="735" t="s">
        <v>39</v>
      </c>
      <c r="B4" s="737"/>
      <c r="C4" s="737"/>
      <c r="D4" s="737"/>
      <c r="E4" s="737"/>
      <c r="F4" s="737"/>
      <c r="G4" s="737"/>
      <c r="H4" s="737"/>
      <c r="I4" s="737"/>
      <c r="J4" s="737"/>
      <c r="K4" s="737"/>
      <c r="L4" s="737"/>
      <c r="M4" s="737"/>
      <c r="N4" s="737"/>
      <c r="O4" s="737"/>
      <c r="P4" s="737"/>
      <c r="Q4" s="737"/>
    </row>
    <row r="5" spans="1:17" ht="15.75">
      <c r="A5" s="735" t="s">
        <v>700</v>
      </c>
      <c r="B5" s="737"/>
      <c r="C5" s="737"/>
      <c r="D5" s="737"/>
      <c r="E5" s="737"/>
      <c r="F5" s="737"/>
      <c r="G5" s="737"/>
      <c r="H5" s="737"/>
      <c r="I5" s="737"/>
      <c r="J5" s="737"/>
      <c r="K5" s="737"/>
      <c r="L5" s="737"/>
      <c r="M5" s="737"/>
      <c r="N5" s="737"/>
      <c r="O5" s="737"/>
      <c r="P5" s="737"/>
      <c r="Q5" s="737"/>
    </row>
    <row r="6" spans="1:17" ht="15.75">
      <c r="A6" s="735" t="s">
        <v>40</v>
      </c>
      <c r="B6" s="737"/>
      <c r="C6" s="737"/>
      <c r="D6" s="737"/>
      <c r="E6" s="737"/>
      <c r="F6" s="737"/>
      <c r="G6" s="737"/>
      <c r="H6" s="737"/>
      <c r="I6" s="737"/>
      <c r="J6" s="737"/>
      <c r="K6" s="737"/>
      <c r="L6" s="737"/>
      <c r="M6" s="737"/>
      <c r="N6" s="737"/>
      <c r="O6" s="737"/>
      <c r="P6" s="737"/>
      <c r="Q6" s="737"/>
    </row>
    <row r="7" spans="1:17" ht="15.75">
      <c r="A7" s="34"/>
      <c r="B7" s="34"/>
      <c r="C7" s="34"/>
      <c r="D7" s="45"/>
      <c r="E7" s="45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1"/>
    </row>
    <row r="8" spans="1:17" ht="12.75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1"/>
    </row>
    <row r="9" spans="1:17" ht="12.75">
      <c r="A9" s="33"/>
      <c r="B9" s="5"/>
      <c r="C9" s="5"/>
      <c r="D9" s="5"/>
      <c r="E9" s="5"/>
      <c r="F9" s="48"/>
      <c r="G9" s="48"/>
      <c r="H9" s="48"/>
      <c r="I9" s="48"/>
      <c r="J9" s="48"/>
      <c r="K9" s="48"/>
      <c r="L9" s="47"/>
      <c r="M9" s="47"/>
      <c r="N9" s="47"/>
      <c r="O9" s="734" t="s">
        <v>41</v>
      </c>
      <c r="P9" s="745"/>
      <c r="Q9" s="745"/>
    </row>
    <row r="10" spans="1:17" ht="12.75">
      <c r="A10" s="132" t="s">
        <v>42</v>
      </c>
      <c r="B10" s="132" t="s">
        <v>43</v>
      </c>
      <c r="C10" s="132" t="s">
        <v>44</v>
      </c>
      <c r="D10" s="132" t="s">
        <v>437</v>
      </c>
      <c r="E10" s="132" t="s">
        <v>45</v>
      </c>
      <c r="F10" s="132" t="s">
        <v>46</v>
      </c>
      <c r="G10" s="132" t="s">
        <v>433</v>
      </c>
      <c r="H10" s="132" t="s">
        <v>439</v>
      </c>
      <c r="I10" s="741" t="s">
        <v>270</v>
      </c>
      <c r="J10" s="742"/>
      <c r="K10" s="132" t="s">
        <v>141</v>
      </c>
      <c r="L10" s="749" t="s">
        <v>840</v>
      </c>
      <c r="M10" s="750"/>
      <c r="N10" s="746" t="s">
        <v>660</v>
      </c>
      <c r="O10" s="746" t="s">
        <v>610</v>
      </c>
      <c r="P10" s="132" t="s">
        <v>47</v>
      </c>
      <c r="Q10" s="132" t="s">
        <v>48</v>
      </c>
    </row>
    <row r="11" spans="1:17" ht="12.75">
      <c r="A11" s="520" t="s">
        <v>49</v>
      </c>
      <c r="B11" s="520" t="s">
        <v>50</v>
      </c>
      <c r="C11" s="520" t="s">
        <v>51</v>
      </c>
      <c r="D11" s="520" t="s">
        <v>438</v>
      </c>
      <c r="E11" s="520" t="s">
        <v>436</v>
      </c>
      <c r="F11" s="520" t="s">
        <v>52</v>
      </c>
      <c r="G11" s="520" t="s">
        <v>434</v>
      </c>
      <c r="H11" s="520" t="s">
        <v>440</v>
      </c>
      <c r="I11" s="743"/>
      <c r="J11" s="744"/>
      <c r="K11" s="520" t="s">
        <v>142</v>
      </c>
      <c r="L11" s="751"/>
      <c r="M11" s="752"/>
      <c r="N11" s="747"/>
      <c r="O11" s="747"/>
      <c r="P11" s="520" t="s">
        <v>56</v>
      </c>
      <c r="Q11" s="520" t="s">
        <v>57</v>
      </c>
    </row>
    <row r="12" spans="1:17" ht="25.5">
      <c r="A12" s="521"/>
      <c r="B12" s="521" t="s">
        <v>58</v>
      </c>
      <c r="C12" s="521" t="s">
        <v>59</v>
      </c>
      <c r="D12" s="521" t="s">
        <v>60</v>
      </c>
      <c r="E12" s="521" t="s">
        <v>60</v>
      </c>
      <c r="F12" s="521" t="s">
        <v>60</v>
      </c>
      <c r="G12" s="521" t="s">
        <v>435</v>
      </c>
      <c r="H12" s="521" t="s">
        <v>441</v>
      </c>
      <c r="I12" s="522" t="s">
        <v>432</v>
      </c>
      <c r="J12" s="523" t="s">
        <v>271</v>
      </c>
      <c r="K12" s="521" t="s">
        <v>59</v>
      </c>
      <c r="L12" s="524" t="s">
        <v>615</v>
      </c>
      <c r="M12" s="525" t="s">
        <v>616</v>
      </c>
      <c r="N12" s="748"/>
      <c r="O12" s="748"/>
      <c r="P12" s="521" t="s">
        <v>61</v>
      </c>
      <c r="Q12" s="521" t="s">
        <v>60</v>
      </c>
    </row>
    <row r="13" spans="1:17" ht="12.75">
      <c r="A13" s="132" t="s">
        <v>6</v>
      </c>
      <c r="B13" s="132" t="s">
        <v>7</v>
      </c>
      <c r="C13" s="132" t="s">
        <v>8</v>
      </c>
      <c r="D13" s="132" t="s">
        <v>9</v>
      </c>
      <c r="E13" s="132" t="s">
        <v>10</v>
      </c>
      <c r="F13" s="526" t="s">
        <v>11</v>
      </c>
      <c r="G13" s="132" t="s">
        <v>12</v>
      </c>
      <c r="H13" s="526" t="s">
        <v>13</v>
      </c>
      <c r="I13" s="739" t="s">
        <v>14</v>
      </c>
      <c r="J13" s="740"/>
      <c r="K13" s="520" t="s">
        <v>15</v>
      </c>
      <c r="L13" s="520" t="s">
        <v>16</v>
      </c>
      <c r="M13" s="520" t="s">
        <v>17</v>
      </c>
      <c r="N13" s="520" t="s">
        <v>18</v>
      </c>
      <c r="O13" s="520" t="s">
        <v>19</v>
      </c>
      <c r="P13" s="520" t="s">
        <v>238</v>
      </c>
      <c r="Q13" s="521" t="s">
        <v>613</v>
      </c>
    </row>
    <row r="14" spans="1:17" ht="12.75">
      <c r="A14" s="51" t="s">
        <v>286</v>
      </c>
      <c r="B14" s="156"/>
      <c r="C14" s="156"/>
      <c r="D14" s="156"/>
      <c r="E14" s="156"/>
      <c r="F14" s="156"/>
      <c r="G14" s="156"/>
      <c r="H14" s="160"/>
      <c r="I14" s="156"/>
      <c r="J14" s="159"/>
      <c r="K14" s="156"/>
      <c r="L14" s="156"/>
      <c r="M14" s="156"/>
      <c r="N14" s="156"/>
      <c r="O14" s="156"/>
      <c r="P14" s="156"/>
      <c r="Q14" s="156"/>
    </row>
    <row r="15" spans="1:17" ht="12.75">
      <c r="A15" s="13" t="s">
        <v>62</v>
      </c>
      <c r="B15" s="124">
        <f>SUM(C15:Q15)</f>
        <v>1964841</v>
      </c>
      <c r="C15" s="124">
        <f>'4.1'!D208</f>
        <v>0</v>
      </c>
      <c r="D15" s="124">
        <f>'4.1'!E212</f>
        <v>31169</v>
      </c>
      <c r="E15" s="124">
        <f>'4.1'!F212</f>
        <v>1118243</v>
      </c>
      <c r="F15" s="124">
        <f>'4.1'!G212</f>
        <v>54273</v>
      </c>
      <c r="G15" s="124">
        <f>'4.1'!H212</f>
        <v>494300</v>
      </c>
      <c r="H15" s="124">
        <f>'4.1'!I212</f>
        <v>0</v>
      </c>
      <c r="I15" s="124">
        <f>'4.1'!J212</f>
        <v>0</v>
      </c>
      <c r="J15" s="124">
        <f>'4.1'!K212</f>
        <v>54868</v>
      </c>
      <c r="K15" s="124">
        <f>'4.1'!L212</f>
        <v>201188</v>
      </c>
      <c r="L15" s="124">
        <f>'4.1'!M212</f>
        <v>10800</v>
      </c>
      <c r="M15" s="124"/>
      <c r="N15" s="124"/>
      <c r="O15" s="124">
        <f>'4.1'!O212</f>
        <v>0</v>
      </c>
      <c r="P15" s="124">
        <f>'4.1'!Q212</f>
        <v>0</v>
      </c>
      <c r="Q15" s="124">
        <f>'4.1'!R212</f>
        <v>0</v>
      </c>
    </row>
    <row r="16" spans="1:17" ht="12.75">
      <c r="A16" s="356" t="s">
        <v>593</v>
      </c>
      <c r="B16" s="124">
        <f>SUM(C16:Q16)</f>
        <v>2955093</v>
      </c>
      <c r="C16" s="124">
        <f>'4.1'!D214</f>
        <v>0</v>
      </c>
      <c r="D16" s="124">
        <v>36724</v>
      </c>
      <c r="E16" s="124">
        <v>1131977</v>
      </c>
      <c r="F16" s="124">
        <v>54273</v>
      </c>
      <c r="G16" s="124">
        <v>494300</v>
      </c>
      <c r="H16" s="124">
        <v>0</v>
      </c>
      <c r="I16" s="124">
        <v>414325</v>
      </c>
      <c r="J16" s="124">
        <v>159894</v>
      </c>
      <c r="K16" s="124">
        <v>206298</v>
      </c>
      <c r="L16" s="124">
        <v>184462</v>
      </c>
      <c r="M16" s="124">
        <f>'4.1'!N214</f>
        <v>0</v>
      </c>
      <c r="N16" s="124">
        <v>25950</v>
      </c>
      <c r="O16" s="124">
        <v>200000</v>
      </c>
      <c r="P16" s="124">
        <f>'4.1'!Q214</f>
        <v>0</v>
      </c>
      <c r="Q16" s="124">
        <v>46890</v>
      </c>
    </row>
    <row r="17" spans="1:17" ht="12.75">
      <c r="A17" s="357" t="s">
        <v>697</v>
      </c>
      <c r="B17" s="124">
        <f>SUM(C17:Q17)</f>
        <v>3050834</v>
      </c>
      <c r="C17" s="153">
        <f>'4.1'!D215</f>
        <v>0</v>
      </c>
      <c r="D17" s="153">
        <f>'4.1'!E215</f>
        <v>103760</v>
      </c>
      <c r="E17" s="153">
        <f>'4.1'!F215</f>
        <v>1180705</v>
      </c>
      <c r="F17" s="153">
        <f>'4.1'!G215</f>
        <v>34733</v>
      </c>
      <c r="G17" s="153">
        <f>'4.1'!H215</f>
        <v>586323</v>
      </c>
      <c r="H17" s="153">
        <f>'4.1'!I215</f>
        <v>0</v>
      </c>
      <c r="I17" s="153">
        <f>'4.1'!J215</f>
        <v>615018</v>
      </c>
      <c r="J17" s="153">
        <f>'4.1'!K215</f>
        <v>153904</v>
      </c>
      <c r="K17" s="153">
        <f>'4.1'!L215</f>
        <v>0</v>
      </c>
      <c r="L17" s="153">
        <f>'4.1'!M215</f>
        <v>103551</v>
      </c>
      <c r="M17" s="153">
        <f>'4.1'!N215</f>
        <v>0</v>
      </c>
      <c r="N17" s="153">
        <f>'4.1'!O215</f>
        <v>25950</v>
      </c>
      <c r="O17" s="153">
        <f>'4.1'!P215</f>
        <v>200000</v>
      </c>
      <c r="P17" s="153">
        <f>'4.1'!Q215</f>
        <v>0</v>
      </c>
      <c r="Q17" s="153">
        <f>'4.1'!R215</f>
        <v>46890</v>
      </c>
    </row>
    <row r="18" spans="1:17" ht="12.75">
      <c r="A18" s="485" t="s">
        <v>292</v>
      </c>
      <c r="B18" s="156"/>
      <c r="C18" s="156"/>
      <c r="D18" s="156"/>
      <c r="E18" s="156"/>
      <c r="F18" s="160"/>
      <c r="G18" s="159"/>
      <c r="H18" s="156"/>
      <c r="I18" s="158"/>
      <c r="J18" s="156"/>
      <c r="K18" s="158"/>
      <c r="L18" s="156"/>
      <c r="M18" s="159"/>
      <c r="N18" s="156"/>
      <c r="O18" s="158"/>
      <c r="P18" s="156"/>
      <c r="Q18" s="156"/>
    </row>
    <row r="19" spans="1:17" ht="12.75">
      <c r="A19" s="13" t="s">
        <v>86</v>
      </c>
      <c r="B19" s="124">
        <f>SUM(C19:Q19)</f>
        <v>-927083</v>
      </c>
      <c r="C19" s="124"/>
      <c r="D19" s="124"/>
      <c r="E19" s="124">
        <v>-601329</v>
      </c>
      <c r="F19" s="164"/>
      <c r="G19" s="173">
        <v>-325754</v>
      </c>
      <c r="H19" s="124"/>
      <c r="I19" s="150"/>
      <c r="J19" s="124"/>
      <c r="K19" s="150"/>
      <c r="L19" s="124"/>
      <c r="M19" s="173"/>
      <c r="N19" s="124"/>
      <c r="O19" s="150"/>
      <c r="P19" s="124"/>
      <c r="Q19" s="124"/>
    </row>
    <row r="20" spans="1:20" ht="12.75">
      <c r="A20" s="356" t="s">
        <v>593</v>
      </c>
      <c r="B20" s="124">
        <f>SUM(C20:Q20)</f>
        <v>-1021652</v>
      </c>
      <c r="C20" s="124"/>
      <c r="D20" s="124"/>
      <c r="E20" s="124">
        <v>-697949</v>
      </c>
      <c r="F20" s="124"/>
      <c r="G20" s="124">
        <v>-323703</v>
      </c>
      <c r="H20" s="124"/>
      <c r="I20" s="164"/>
      <c r="J20" s="124"/>
      <c r="K20" s="164"/>
      <c r="L20" s="124"/>
      <c r="M20" s="164"/>
      <c r="N20" s="124"/>
      <c r="O20" s="164"/>
      <c r="P20" s="124"/>
      <c r="Q20" s="124"/>
      <c r="T20" s="80"/>
    </row>
    <row r="21" spans="1:17" ht="12.75">
      <c r="A21" s="357" t="s">
        <v>697</v>
      </c>
      <c r="B21" s="153">
        <f>SUM(C21:Q21)</f>
        <v>-1062712</v>
      </c>
      <c r="C21" s="153"/>
      <c r="D21" s="124"/>
      <c r="E21" s="153">
        <v>-700007</v>
      </c>
      <c r="F21" s="153"/>
      <c r="G21" s="153">
        <v>-362705</v>
      </c>
      <c r="H21" s="153"/>
      <c r="I21" s="164"/>
      <c r="J21" s="153"/>
      <c r="K21" s="164"/>
      <c r="L21" s="124"/>
      <c r="M21" s="164"/>
      <c r="N21" s="124"/>
      <c r="O21" s="164"/>
      <c r="P21" s="124"/>
      <c r="Q21" s="124"/>
    </row>
    <row r="22" spans="1:17" s="208" customFormat="1" ht="12.75">
      <c r="A22" s="51" t="s">
        <v>126</v>
      </c>
      <c r="B22" s="172"/>
      <c r="C22" s="172"/>
      <c r="D22" s="172"/>
      <c r="E22" s="177"/>
      <c r="F22" s="172"/>
      <c r="G22" s="177"/>
      <c r="H22" s="172"/>
      <c r="I22" s="177"/>
      <c r="J22" s="172"/>
      <c r="K22" s="177"/>
      <c r="L22" s="172"/>
      <c r="M22" s="177"/>
      <c r="N22" s="172"/>
      <c r="O22" s="177"/>
      <c r="P22" s="178"/>
      <c r="Q22" s="172"/>
    </row>
    <row r="23" spans="1:17" ht="12.75">
      <c r="A23" s="13" t="s">
        <v>62</v>
      </c>
      <c r="B23" s="124">
        <f>SUM(C23:Q23)</f>
        <v>246567</v>
      </c>
      <c r="C23" s="124">
        <v>245215</v>
      </c>
      <c r="D23" s="124">
        <f>'4.2'!E37</f>
        <v>1352</v>
      </c>
      <c r="E23" s="164">
        <f>'4.2'!F37</f>
        <v>0</v>
      </c>
      <c r="F23" s="124">
        <f>'4.2'!G37</f>
        <v>0</v>
      </c>
      <c r="G23" s="164">
        <f>'4.2'!H37</f>
        <v>0</v>
      </c>
      <c r="H23" s="124">
        <f>'4.2'!I37</f>
        <v>0</v>
      </c>
      <c r="I23" s="164">
        <f>'4.2'!J37</f>
        <v>0</v>
      </c>
      <c r="J23" s="124">
        <f>'4.2'!K37</f>
        <v>0</v>
      </c>
      <c r="K23" s="164">
        <f>'4.2'!L37</f>
        <v>0</v>
      </c>
      <c r="L23" s="124">
        <f>'4.2'!M37</f>
        <v>0</v>
      </c>
      <c r="M23" s="164"/>
      <c r="N23" s="124"/>
      <c r="O23" s="164">
        <f>'4.2'!N37</f>
        <v>0</v>
      </c>
      <c r="P23" s="173">
        <f>'4.2'!O37</f>
        <v>0</v>
      </c>
      <c r="Q23" s="124">
        <f>'4.2'!P37</f>
        <v>0</v>
      </c>
    </row>
    <row r="24" spans="1:17" ht="12.75">
      <c r="A24" s="356" t="s">
        <v>593</v>
      </c>
      <c r="B24" s="124">
        <f>SUM(C24:Q24)</f>
        <v>319524</v>
      </c>
      <c r="C24" s="124">
        <v>302833</v>
      </c>
      <c r="D24" s="124">
        <v>1352</v>
      </c>
      <c r="E24" s="124">
        <f>SUM('4.2'!F39)</f>
        <v>0</v>
      </c>
      <c r="F24" s="124">
        <f>SUM('4.2'!G39)</f>
        <v>0</v>
      </c>
      <c r="G24" s="124">
        <f>SUM('4.2'!H39)</f>
        <v>0</v>
      </c>
      <c r="H24" s="124">
        <f>SUM('4.2'!I39)</f>
        <v>0</v>
      </c>
      <c r="I24" s="124">
        <f>SUM('4.2'!J39)</f>
        <v>0</v>
      </c>
      <c r="J24" s="124">
        <f>SUM('4.2'!K39)</f>
        <v>0</v>
      </c>
      <c r="K24" s="124">
        <f>SUM('4.2'!L39)</f>
        <v>0</v>
      </c>
      <c r="L24" s="124">
        <v>5512</v>
      </c>
      <c r="M24" s="173"/>
      <c r="N24" s="124"/>
      <c r="O24" s="150">
        <f>SUM('4.2'!N39)</f>
        <v>0</v>
      </c>
      <c r="P24" s="124">
        <f>SUM('4.2'!O39)</f>
        <v>0</v>
      </c>
      <c r="Q24" s="124">
        <v>9827</v>
      </c>
    </row>
    <row r="25" spans="1:17" ht="12.75">
      <c r="A25" s="357" t="s">
        <v>697</v>
      </c>
      <c r="B25" s="153">
        <f>SUM(C25:Q25)</f>
        <v>327830</v>
      </c>
      <c r="C25" s="153">
        <f>SUM('4.2'!D40)</f>
        <v>307126</v>
      </c>
      <c r="D25" s="153">
        <f>SUM('4.2'!E40)</f>
        <v>5364</v>
      </c>
      <c r="E25" s="153">
        <f>SUM('4.2'!F40)</f>
        <v>0</v>
      </c>
      <c r="F25" s="153">
        <f>SUM('4.2'!G40)</f>
        <v>0</v>
      </c>
      <c r="G25" s="153">
        <f>SUM('4.2'!H40)</f>
        <v>0</v>
      </c>
      <c r="H25" s="153">
        <f>SUM('4.2'!I40)</f>
        <v>0</v>
      </c>
      <c r="I25" s="153">
        <f>SUM('4.2'!J40)</f>
        <v>0</v>
      </c>
      <c r="J25" s="153">
        <f>SUM('4.2'!K40)</f>
        <v>0</v>
      </c>
      <c r="K25" s="153">
        <f>SUM('4.2'!L40)</f>
        <v>0</v>
      </c>
      <c r="L25" s="153">
        <f>SUM('4.2'!M40)</f>
        <v>5513</v>
      </c>
      <c r="M25" s="153">
        <f>SUM('4.2'!N40)</f>
        <v>0</v>
      </c>
      <c r="N25" s="153">
        <f>SUM('4.2'!O40)</f>
        <v>0</v>
      </c>
      <c r="O25" s="153">
        <v>0</v>
      </c>
      <c r="P25" s="153">
        <f>SUM('4.2'!Q40)</f>
        <v>0</v>
      </c>
      <c r="Q25" s="153">
        <v>9827</v>
      </c>
    </row>
    <row r="26" spans="1:19" s="208" customFormat="1" ht="12.75">
      <c r="A26" s="486" t="s">
        <v>852</v>
      </c>
      <c r="B26" s="168"/>
      <c r="C26" s="168"/>
      <c r="D26" s="209"/>
      <c r="E26" s="168"/>
      <c r="F26" s="168"/>
      <c r="G26" s="168"/>
      <c r="H26" s="168"/>
      <c r="I26" s="170"/>
      <c r="J26" s="170"/>
      <c r="K26" s="168"/>
      <c r="L26" s="168"/>
      <c r="M26" s="168"/>
      <c r="N26" s="168"/>
      <c r="O26" s="168"/>
      <c r="P26" s="168"/>
      <c r="Q26" s="168"/>
      <c r="S26" s="609"/>
    </row>
    <row r="27" spans="1:17" ht="12.75">
      <c r="A27" s="13" t="s">
        <v>62</v>
      </c>
      <c r="B27" s="124">
        <f>SUM(C27:Q27)</f>
        <v>101159</v>
      </c>
      <c r="C27" s="124">
        <v>92965</v>
      </c>
      <c r="D27" s="124">
        <v>8194</v>
      </c>
      <c r="E27" s="124">
        <v>0</v>
      </c>
      <c r="F27" s="124">
        <v>0</v>
      </c>
      <c r="G27" s="124">
        <v>0</v>
      </c>
      <c r="H27" s="124">
        <v>0</v>
      </c>
      <c r="I27" s="124">
        <v>0</v>
      </c>
      <c r="J27" s="124">
        <v>0</v>
      </c>
      <c r="K27" s="124">
        <v>0</v>
      </c>
      <c r="L27" s="124">
        <v>0</v>
      </c>
      <c r="M27" s="124">
        <v>0</v>
      </c>
      <c r="N27" s="124">
        <v>0</v>
      </c>
      <c r="O27" s="124">
        <f>'4.3-7'!B11</f>
        <v>0</v>
      </c>
      <c r="P27" s="124">
        <f>'4.3-7'!C11</f>
        <v>0</v>
      </c>
      <c r="Q27" s="124">
        <f>'4.3-7'!D11</f>
        <v>0</v>
      </c>
    </row>
    <row r="28" spans="1:17" ht="12.75">
      <c r="A28" s="356" t="s">
        <v>593</v>
      </c>
      <c r="B28" s="124">
        <f>SUM(C28:Q28)</f>
        <v>100897</v>
      </c>
      <c r="C28" s="124">
        <v>93841</v>
      </c>
      <c r="D28" s="124">
        <v>8194</v>
      </c>
      <c r="E28" s="124">
        <f>'4.3-7'!F14+'4.3-7'!F19+'4.3-7'!F24</f>
        <v>0</v>
      </c>
      <c r="F28" s="124">
        <f>'4.3-7'!G14+'4.3-7'!G19+'4.3-7'!G24</f>
        <v>0</v>
      </c>
      <c r="G28" s="124">
        <f>'4.3-7'!H14+'4.3-7'!H19+'4.3-7'!H24</f>
        <v>0</v>
      </c>
      <c r="H28" s="124">
        <f>'4.3-7'!I14+'4.3-7'!I19+'4.3-7'!I24</f>
        <v>0</v>
      </c>
      <c r="I28" s="124">
        <f>'4.3-7'!J14+'4.3-7'!J19+'4.3-7'!J24</f>
        <v>0</v>
      </c>
      <c r="J28" s="124">
        <f>'4.3-7'!K14+'4.3-7'!K19+'4.3-7'!K24</f>
        <v>0</v>
      </c>
      <c r="K28" s="124">
        <v>0</v>
      </c>
      <c r="L28" s="124">
        <f>'4.3-7'!M14+'4.3-7'!M19+'4.3-7'!M24</f>
        <v>0</v>
      </c>
      <c r="M28" s="124">
        <f>'4.3-7'!N14+'4.3-7'!N19+'4.3-7'!N24</f>
        <v>0</v>
      </c>
      <c r="N28" s="124">
        <f>'4.3-7'!O14+'4.3-7'!O19+'4.3-7'!O24</f>
        <v>0</v>
      </c>
      <c r="O28" s="124">
        <f>'4.3-7'!P14+'4.3-7'!P19+'4.3-7'!P24</f>
        <v>0</v>
      </c>
      <c r="P28" s="124">
        <f>'4.3-7'!Q14+'4.3-7'!Q19+'4.3-7'!Q24</f>
        <v>0</v>
      </c>
      <c r="Q28" s="124">
        <v>-1138</v>
      </c>
    </row>
    <row r="29" spans="1:17" ht="12.75">
      <c r="A29" s="357" t="s">
        <v>697</v>
      </c>
      <c r="B29" s="124">
        <f>SUM(C29:Q29)</f>
        <v>96376</v>
      </c>
      <c r="C29" s="153">
        <v>89150</v>
      </c>
      <c r="D29" s="153">
        <v>8364</v>
      </c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>
        <v>-1138</v>
      </c>
    </row>
    <row r="30" spans="1:17" ht="12.75">
      <c r="A30" s="486" t="s">
        <v>861</v>
      </c>
      <c r="B30" s="172"/>
      <c r="C30" s="168"/>
      <c r="D30" s="209"/>
      <c r="E30" s="168"/>
      <c r="F30" s="168"/>
      <c r="G30" s="168"/>
      <c r="H30" s="168"/>
      <c r="I30" s="170"/>
      <c r="J30" s="170"/>
      <c r="K30" s="168"/>
      <c r="L30" s="168"/>
      <c r="M30" s="168"/>
      <c r="N30" s="168"/>
      <c r="O30" s="168"/>
      <c r="P30" s="168"/>
      <c r="Q30" s="168"/>
    </row>
    <row r="31" spans="1:17" ht="12.75">
      <c r="A31" s="13" t="s">
        <v>62</v>
      </c>
      <c r="B31" s="124">
        <f>SUM(C31:Q31)</f>
        <v>88394</v>
      </c>
      <c r="C31" s="124">
        <v>80671</v>
      </c>
      <c r="D31" s="124">
        <v>7723</v>
      </c>
      <c r="E31" s="124">
        <v>0</v>
      </c>
      <c r="F31" s="124">
        <v>0</v>
      </c>
      <c r="G31" s="124">
        <v>0</v>
      </c>
      <c r="H31" s="124">
        <v>0</v>
      </c>
      <c r="I31" s="124">
        <v>0</v>
      </c>
      <c r="J31" s="124">
        <v>0</v>
      </c>
      <c r="K31" s="124">
        <v>0</v>
      </c>
      <c r="L31" s="124">
        <v>0</v>
      </c>
      <c r="M31" s="124">
        <v>0</v>
      </c>
      <c r="N31" s="124">
        <v>0</v>
      </c>
      <c r="O31" s="124">
        <f>'4.3-7'!B15</f>
        <v>0</v>
      </c>
      <c r="P31" s="124"/>
      <c r="Q31" s="124">
        <v>0</v>
      </c>
    </row>
    <row r="32" spans="1:17" ht="12.75">
      <c r="A32" s="356" t="s">
        <v>593</v>
      </c>
      <c r="B32" s="124">
        <f>SUM(C32:Q32)</f>
        <v>90544</v>
      </c>
      <c r="C32" s="124">
        <v>81424</v>
      </c>
      <c r="D32" s="124">
        <v>7723</v>
      </c>
      <c r="E32" s="124">
        <f>'4.3-7'!F18+'4.3-7'!F23+'4.3-7'!F28</f>
        <v>0</v>
      </c>
      <c r="F32" s="124">
        <f>'4.3-7'!G18+'4.3-7'!G23+'4.3-7'!G28</f>
        <v>0</v>
      </c>
      <c r="G32" s="124">
        <f>'4.3-7'!H18+'4.3-7'!H23+'4.3-7'!H28</f>
        <v>0</v>
      </c>
      <c r="H32" s="124">
        <f>'4.3-7'!I18+'4.3-7'!I23+'4.3-7'!I28</f>
        <v>0</v>
      </c>
      <c r="I32" s="124">
        <f>'4.3-7'!J18+'4.3-7'!J23+'4.3-7'!J28</f>
        <v>0</v>
      </c>
      <c r="J32" s="124">
        <f>'4.3-7'!K18+'4.3-7'!K23+'4.3-7'!K28</f>
        <v>0</v>
      </c>
      <c r="K32" s="124"/>
      <c r="L32" s="124">
        <f>'4.3-7'!M18+'4.3-7'!M23+'4.3-7'!M28</f>
        <v>0</v>
      </c>
      <c r="M32" s="124">
        <f>'4.3-7'!N18+'4.3-7'!N23+'4.3-7'!N28</f>
        <v>0</v>
      </c>
      <c r="N32" s="124">
        <f>'4.3-7'!O18+'4.3-7'!O23+'4.3-7'!O28</f>
        <v>0</v>
      </c>
      <c r="O32" s="124">
        <f>'4.3-7'!P18+'4.3-7'!P23+'4.3-7'!P28</f>
        <v>0</v>
      </c>
      <c r="P32" s="124">
        <f>'4.3-7'!Q18+'4.3-7'!Q23+'4.3-7'!Q28</f>
        <v>0</v>
      </c>
      <c r="Q32" s="124">
        <v>1397</v>
      </c>
    </row>
    <row r="33" spans="1:17" ht="12.75">
      <c r="A33" s="357" t="s">
        <v>697</v>
      </c>
      <c r="B33" s="153">
        <f>SUM(C33:Q33)</f>
        <v>87573</v>
      </c>
      <c r="C33" s="153">
        <v>78393</v>
      </c>
      <c r="D33" s="153">
        <v>7783</v>
      </c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>
        <v>1397</v>
      </c>
    </row>
    <row r="34" spans="1:17" ht="12.75">
      <c r="A34" s="486" t="s">
        <v>862</v>
      </c>
      <c r="B34" s="168"/>
      <c r="C34" s="168"/>
      <c r="D34" s="209"/>
      <c r="E34" s="168"/>
      <c r="F34" s="168"/>
      <c r="G34" s="168"/>
      <c r="H34" s="168"/>
      <c r="I34" s="170"/>
      <c r="J34" s="170"/>
      <c r="K34" s="168"/>
      <c r="L34" s="168"/>
      <c r="M34" s="168"/>
      <c r="N34" s="168"/>
      <c r="O34" s="168"/>
      <c r="P34" s="168"/>
      <c r="Q34" s="168"/>
    </row>
    <row r="35" spans="1:17" ht="12.75">
      <c r="A35" s="13" t="s">
        <v>62</v>
      </c>
      <c r="B35" s="124">
        <f>SUM(C35:Q35)</f>
        <v>219708</v>
      </c>
      <c r="C35" s="124">
        <v>43737</v>
      </c>
      <c r="D35" s="124">
        <v>4003</v>
      </c>
      <c r="E35" s="124">
        <v>0</v>
      </c>
      <c r="F35" s="124">
        <v>0</v>
      </c>
      <c r="G35" s="124">
        <v>0</v>
      </c>
      <c r="H35" s="124">
        <v>0</v>
      </c>
      <c r="I35" s="124">
        <v>0</v>
      </c>
      <c r="J35" s="124">
        <v>0</v>
      </c>
      <c r="K35" s="124">
        <v>0</v>
      </c>
      <c r="L35" s="124">
        <v>0</v>
      </c>
      <c r="M35" s="124">
        <v>0</v>
      </c>
      <c r="N35" s="124">
        <v>0</v>
      </c>
      <c r="O35" s="124">
        <f>'4.3-7'!B19</f>
        <v>0</v>
      </c>
      <c r="P35" s="124">
        <f>'4.3-7'!C19</f>
        <v>90544</v>
      </c>
      <c r="Q35" s="124">
        <f>'4.3-7'!D19</f>
        <v>81424</v>
      </c>
    </row>
    <row r="36" spans="1:17" ht="12.75">
      <c r="A36" s="356" t="s">
        <v>593</v>
      </c>
      <c r="B36" s="124">
        <f>SUM(C36:Q36)</f>
        <v>49104</v>
      </c>
      <c r="C36" s="124">
        <v>44144</v>
      </c>
      <c r="D36" s="124">
        <v>4003</v>
      </c>
      <c r="E36" s="124">
        <f>'4.3-7'!F22+'4.3-7'!F27+'4.3-7'!F32</f>
        <v>0</v>
      </c>
      <c r="F36" s="124">
        <f>'4.3-7'!G22+'4.3-7'!G27+'4.3-7'!G32</f>
        <v>0</v>
      </c>
      <c r="G36" s="124">
        <f>'4.3-7'!H22+'4.3-7'!H27+'4.3-7'!H32</f>
        <v>0</v>
      </c>
      <c r="H36" s="124">
        <f>'4.3-7'!I22+'4.3-7'!I27+'4.3-7'!I32</f>
        <v>0</v>
      </c>
      <c r="I36" s="124">
        <f>'4.3-7'!J22+'4.3-7'!J27+'4.3-7'!J32</f>
        <v>0</v>
      </c>
      <c r="J36" s="124">
        <f>'4.3-7'!K22+'4.3-7'!K27+'4.3-7'!K32</f>
        <v>0</v>
      </c>
      <c r="K36" s="124"/>
      <c r="L36" s="124">
        <f>'4.3-7'!M22+'4.3-7'!M27+'4.3-7'!M32</f>
        <v>0</v>
      </c>
      <c r="M36" s="124">
        <f>'4.3-7'!N22+'4.3-7'!N27+'4.3-7'!N32</f>
        <v>0</v>
      </c>
      <c r="N36" s="124">
        <f>'4.3-7'!O22+'4.3-7'!O27+'4.3-7'!O32</f>
        <v>0</v>
      </c>
      <c r="O36" s="124">
        <f>'4.3-7'!P22+'4.3-7'!P27+'4.3-7'!P32</f>
        <v>0</v>
      </c>
      <c r="P36" s="124">
        <f>'4.3-7'!Q22+'4.3-7'!Q27+'4.3-7'!Q32</f>
        <v>0</v>
      </c>
      <c r="Q36" s="124">
        <v>957</v>
      </c>
    </row>
    <row r="37" spans="1:17" ht="12.75">
      <c r="A37" s="357" t="s">
        <v>697</v>
      </c>
      <c r="B37" s="124">
        <f>SUM(C37:Q37)</f>
        <v>67357</v>
      </c>
      <c r="C37" s="153">
        <v>58929</v>
      </c>
      <c r="D37" s="153">
        <v>7471</v>
      </c>
      <c r="E37" s="153"/>
      <c r="F37" s="153"/>
      <c r="G37" s="153"/>
      <c r="H37" s="153"/>
      <c r="I37" s="153"/>
      <c r="J37" s="153"/>
      <c r="K37" s="153"/>
      <c r="L37" s="153"/>
      <c r="M37" s="153"/>
      <c r="N37" s="153"/>
      <c r="O37" s="153"/>
      <c r="P37" s="153"/>
      <c r="Q37" s="153">
        <v>957</v>
      </c>
    </row>
    <row r="38" spans="1:17" ht="12.75">
      <c r="A38" s="51" t="s">
        <v>855</v>
      </c>
      <c r="B38" s="156"/>
      <c r="C38" s="156"/>
      <c r="D38" s="156"/>
      <c r="E38" s="156"/>
      <c r="F38" s="160"/>
      <c r="G38" s="156"/>
      <c r="H38" s="160"/>
      <c r="I38" s="156"/>
      <c r="J38" s="159"/>
      <c r="K38" s="156"/>
      <c r="L38" s="156"/>
      <c r="M38" s="156"/>
      <c r="N38" s="156"/>
      <c r="O38" s="156"/>
      <c r="P38" s="156"/>
      <c r="Q38" s="156"/>
    </row>
    <row r="39" spans="1:18" ht="12.75">
      <c r="A39" s="13" t="s">
        <v>62</v>
      </c>
      <c r="B39" s="124">
        <f>SUM(C39:Q39)</f>
        <v>21233</v>
      </c>
      <c r="C39" s="124">
        <v>20533</v>
      </c>
      <c r="D39" s="124">
        <v>700</v>
      </c>
      <c r="E39" s="124">
        <v>0</v>
      </c>
      <c r="F39" s="124">
        <v>0</v>
      </c>
      <c r="G39" s="124">
        <v>0</v>
      </c>
      <c r="H39" s="124">
        <v>0</v>
      </c>
      <c r="I39" s="124">
        <v>0</v>
      </c>
      <c r="J39" s="124">
        <v>0</v>
      </c>
      <c r="K39" s="124">
        <v>0</v>
      </c>
      <c r="L39" s="124">
        <v>0</v>
      </c>
      <c r="M39" s="124">
        <v>0</v>
      </c>
      <c r="N39" s="124">
        <v>0</v>
      </c>
      <c r="O39" s="124">
        <f>'4.3-7'!B33</f>
        <v>0</v>
      </c>
      <c r="P39" s="124">
        <v>0</v>
      </c>
      <c r="Q39" s="124">
        <v>0</v>
      </c>
      <c r="R39" s="33"/>
    </row>
    <row r="40" spans="1:18" ht="12.75">
      <c r="A40" s="356" t="s">
        <v>593</v>
      </c>
      <c r="B40" s="124">
        <f>SUM(C40:Q40)</f>
        <v>23115</v>
      </c>
      <c r="C40" s="124">
        <v>22138</v>
      </c>
      <c r="D40" s="124">
        <v>700</v>
      </c>
      <c r="E40" s="124"/>
      <c r="F40" s="124"/>
      <c r="G40" s="124"/>
      <c r="H40" s="124"/>
      <c r="I40" s="173"/>
      <c r="J40" s="173"/>
      <c r="K40" s="124"/>
      <c r="L40" s="124"/>
      <c r="M40" s="124"/>
      <c r="N40" s="124"/>
      <c r="O40" s="124"/>
      <c r="P40" s="124"/>
      <c r="Q40" s="124">
        <v>277</v>
      </c>
      <c r="R40" s="33"/>
    </row>
    <row r="41" spans="1:20" ht="12.75">
      <c r="A41" s="357" t="s">
        <v>697</v>
      </c>
      <c r="B41" s="124">
        <f>SUM(C41:Q41)</f>
        <v>21808</v>
      </c>
      <c r="C41" s="153">
        <v>20793</v>
      </c>
      <c r="D41" s="153">
        <v>738</v>
      </c>
      <c r="E41" s="153"/>
      <c r="F41" s="153"/>
      <c r="G41" s="153"/>
      <c r="H41" s="153"/>
      <c r="I41" s="153"/>
      <c r="J41" s="153"/>
      <c r="K41" s="153"/>
      <c r="L41" s="153"/>
      <c r="M41" s="153"/>
      <c r="N41" s="153"/>
      <c r="O41" s="153"/>
      <c r="P41" s="153"/>
      <c r="Q41" s="153">
        <v>277</v>
      </c>
      <c r="R41" s="33"/>
      <c r="T41" s="80"/>
    </row>
    <row r="42" spans="1:17" ht="12.75">
      <c r="A42" s="51" t="s">
        <v>863</v>
      </c>
      <c r="B42" s="172"/>
      <c r="C42" s="172"/>
      <c r="D42" s="172"/>
      <c r="E42" s="172"/>
      <c r="F42" s="172"/>
      <c r="G42" s="172"/>
      <c r="H42" s="172"/>
      <c r="I42" s="178"/>
      <c r="J42" s="178"/>
      <c r="K42" s="172"/>
      <c r="L42" s="172"/>
      <c r="M42" s="172"/>
      <c r="N42" s="172"/>
      <c r="O42" s="172"/>
      <c r="P42" s="172"/>
      <c r="Q42" s="156"/>
    </row>
    <row r="43" spans="1:17" s="210" customFormat="1" ht="12.75">
      <c r="A43" s="13" t="s">
        <v>65</v>
      </c>
      <c r="B43" s="124">
        <f>SUM(C43:Q43)</f>
        <v>142950</v>
      </c>
      <c r="C43" s="124">
        <v>66279</v>
      </c>
      <c r="D43" s="124">
        <v>76671</v>
      </c>
      <c r="E43" s="124">
        <v>0</v>
      </c>
      <c r="F43" s="124">
        <v>0</v>
      </c>
      <c r="G43" s="124">
        <v>0</v>
      </c>
      <c r="H43" s="124">
        <v>0</v>
      </c>
      <c r="I43" s="124">
        <v>0</v>
      </c>
      <c r="J43" s="124">
        <v>0</v>
      </c>
      <c r="K43" s="124">
        <v>0</v>
      </c>
      <c r="L43" s="124">
        <v>0</v>
      </c>
      <c r="M43" s="124">
        <v>0</v>
      </c>
      <c r="N43" s="124">
        <v>0</v>
      </c>
      <c r="O43" s="124">
        <f>'4.3-7'!B40</f>
        <v>0</v>
      </c>
      <c r="P43" s="124">
        <v>0</v>
      </c>
      <c r="Q43" s="124">
        <v>0</v>
      </c>
    </row>
    <row r="44" spans="1:17" s="210" customFormat="1" ht="12.75">
      <c r="A44" s="356" t="s">
        <v>593</v>
      </c>
      <c r="B44" s="124">
        <f>SUM(C44:Q44)</f>
        <v>152430</v>
      </c>
      <c r="C44" s="124">
        <v>74580</v>
      </c>
      <c r="D44" s="150">
        <v>76671</v>
      </c>
      <c r="E44" s="124"/>
      <c r="F44" s="124"/>
      <c r="G44" s="124"/>
      <c r="H44" s="124"/>
      <c r="I44" s="173"/>
      <c r="J44" s="173"/>
      <c r="K44" s="124"/>
      <c r="L44" s="124"/>
      <c r="M44" s="124"/>
      <c r="N44" s="124"/>
      <c r="O44" s="124"/>
      <c r="P44" s="124"/>
      <c r="Q44" s="124">
        <v>1179</v>
      </c>
    </row>
    <row r="45" spans="1:17" s="210" customFormat="1" ht="12.75">
      <c r="A45" s="357" t="s">
        <v>697</v>
      </c>
      <c r="B45" s="124">
        <f>SUM(C45:Q45)</f>
        <v>154434</v>
      </c>
      <c r="C45" s="153">
        <v>68215</v>
      </c>
      <c r="D45" s="153">
        <v>84606</v>
      </c>
      <c r="E45" s="153"/>
      <c r="F45" s="153"/>
      <c r="G45" s="153"/>
      <c r="H45" s="153"/>
      <c r="I45" s="153"/>
      <c r="J45" s="153"/>
      <c r="K45" s="153"/>
      <c r="L45" s="153">
        <v>434</v>
      </c>
      <c r="M45" s="153"/>
      <c r="N45" s="153"/>
      <c r="O45" s="153"/>
      <c r="P45" s="153"/>
      <c r="Q45" s="153">
        <v>1179</v>
      </c>
    </row>
    <row r="46" spans="1:17" ht="12.75">
      <c r="A46" s="51" t="s">
        <v>864</v>
      </c>
      <c r="B46" s="172"/>
      <c r="C46" s="172"/>
      <c r="D46" s="179"/>
      <c r="E46" s="172"/>
      <c r="F46" s="172"/>
      <c r="G46" s="172"/>
      <c r="H46" s="172"/>
      <c r="I46" s="178"/>
      <c r="J46" s="178"/>
      <c r="K46" s="172"/>
      <c r="L46" s="172"/>
      <c r="M46" s="172"/>
      <c r="N46" s="172"/>
      <c r="O46" s="172"/>
      <c r="P46" s="172"/>
      <c r="Q46" s="172"/>
    </row>
    <row r="47" spans="1:17" ht="12.75">
      <c r="A47" s="13" t="s">
        <v>62</v>
      </c>
      <c r="B47" s="124">
        <f>SUM(C47:Q47)</f>
        <v>36313</v>
      </c>
      <c r="C47" s="124">
        <v>29729</v>
      </c>
      <c r="D47" s="124">
        <v>6584</v>
      </c>
      <c r="E47" s="124">
        <v>0</v>
      </c>
      <c r="F47" s="124">
        <v>0</v>
      </c>
      <c r="G47" s="124">
        <v>0</v>
      </c>
      <c r="H47" s="124">
        <v>0</v>
      </c>
      <c r="I47" s="124">
        <v>0</v>
      </c>
      <c r="J47" s="124">
        <v>0</v>
      </c>
      <c r="K47" s="124">
        <v>0</v>
      </c>
      <c r="L47" s="124">
        <v>0</v>
      </c>
      <c r="M47" s="124">
        <v>0</v>
      </c>
      <c r="N47" s="124">
        <v>0</v>
      </c>
      <c r="O47" s="124">
        <v>0</v>
      </c>
      <c r="P47" s="124">
        <v>0</v>
      </c>
      <c r="Q47" s="124">
        <v>0</v>
      </c>
    </row>
    <row r="48" spans="1:17" ht="12.75">
      <c r="A48" s="356" t="s">
        <v>593</v>
      </c>
      <c r="B48" s="124">
        <f>SUM(C48:Q48)</f>
        <v>39751</v>
      </c>
      <c r="C48" s="124">
        <v>32105</v>
      </c>
      <c r="D48" s="150">
        <v>6584</v>
      </c>
      <c r="E48" s="124"/>
      <c r="F48" s="124"/>
      <c r="G48" s="124"/>
      <c r="H48" s="124"/>
      <c r="I48" s="173"/>
      <c r="J48" s="173"/>
      <c r="K48" s="124"/>
      <c r="L48" s="124"/>
      <c r="M48" s="124"/>
      <c r="N48" s="124"/>
      <c r="O48" s="124"/>
      <c r="P48" s="124"/>
      <c r="Q48" s="124">
        <v>1062</v>
      </c>
    </row>
    <row r="49" spans="1:17" ht="12.75">
      <c r="A49" s="357" t="s">
        <v>697</v>
      </c>
      <c r="B49" s="124">
        <f>SUM(C49:Q49)</f>
        <v>39389</v>
      </c>
      <c r="C49" s="153">
        <v>30286</v>
      </c>
      <c r="D49" s="153">
        <v>8041</v>
      </c>
      <c r="E49" s="153"/>
      <c r="F49" s="153"/>
      <c r="G49" s="153"/>
      <c r="H49" s="153"/>
      <c r="I49" s="153"/>
      <c r="J49" s="153"/>
      <c r="K49" s="153"/>
      <c r="L49" s="153"/>
      <c r="M49" s="153"/>
      <c r="N49" s="153"/>
      <c r="O49" s="153"/>
      <c r="P49" s="153"/>
      <c r="Q49" s="153">
        <v>1062</v>
      </c>
    </row>
    <row r="50" spans="1:17" ht="12.75">
      <c r="A50" s="51" t="s">
        <v>865</v>
      </c>
      <c r="B50" s="172"/>
      <c r="C50" s="172"/>
      <c r="D50" s="179"/>
      <c r="E50" s="172"/>
      <c r="F50" s="172"/>
      <c r="G50" s="172"/>
      <c r="H50" s="172"/>
      <c r="I50" s="178"/>
      <c r="J50" s="178"/>
      <c r="K50" s="172"/>
      <c r="L50" s="172"/>
      <c r="M50" s="172"/>
      <c r="N50" s="172"/>
      <c r="O50" s="172"/>
      <c r="P50" s="172"/>
      <c r="Q50" s="172"/>
    </row>
    <row r="51" spans="1:17" ht="12.75">
      <c r="A51" s="13" t="s">
        <v>62</v>
      </c>
      <c r="B51" s="124">
        <f>SUM(C51:Q51)</f>
        <v>291970</v>
      </c>
      <c r="C51" s="124">
        <v>40368</v>
      </c>
      <c r="D51" s="124">
        <v>65862</v>
      </c>
      <c r="E51" s="124">
        <v>0</v>
      </c>
      <c r="F51" s="124">
        <v>0</v>
      </c>
      <c r="G51" s="124">
        <v>0</v>
      </c>
      <c r="H51" s="124">
        <v>0</v>
      </c>
      <c r="I51" s="124">
        <v>0</v>
      </c>
      <c r="J51" s="124">
        <v>0</v>
      </c>
      <c r="K51" s="124">
        <v>0</v>
      </c>
      <c r="L51" s="124">
        <v>0</v>
      </c>
      <c r="M51" s="124">
        <v>0</v>
      </c>
      <c r="N51" s="124">
        <v>0</v>
      </c>
      <c r="O51" s="124">
        <v>0</v>
      </c>
      <c r="P51" s="124">
        <f>'4.3-7'!C66</f>
        <v>118787</v>
      </c>
      <c r="Q51" s="124">
        <f>'4.3-7'!D66</f>
        <v>66953</v>
      </c>
    </row>
    <row r="52" spans="1:17" ht="12.75">
      <c r="A52" s="356" t="s">
        <v>593</v>
      </c>
      <c r="B52" s="124">
        <f>SUM(C52:Q52)</f>
        <v>112544</v>
      </c>
      <c r="C52" s="124">
        <v>43368</v>
      </c>
      <c r="D52" s="150">
        <v>65862</v>
      </c>
      <c r="E52" s="124"/>
      <c r="F52" s="124"/>
      <c r="G52" s="124"/>
      <c r="H52" s="124"/>
      <c r="I52" s="173"/>
      <c r="J52" s="173"/>
      <c r="K52" s="124"/>
      <c r="L52" s="124"/>
      <c r="M52" s="124"/>
      <c r="N52" s="124"/>
      <c r="O52" s="124"/>
      <c r="P52" s="124"/>
      <c r="Q52" s="124">
        <v>3314</v>
      </c>
    </row>
    <row r="53" spans="1:17" ht="12.75">
      <c r="A53" s="357" t="s">
        <v>697</v>
      </c>
      <c r="B53" s="124">
        <f>SUM(C53:Q53)</f>
        <v>118787</v>
      </c>
      <c r="C53" s="153">
        <v>66953</v>
      </c>
      <c r="D53" s="153">
        <v>48520</v>
      </c>
      <c r="E53" s="153"/>
      <c r="F53" s="153"/>
      <c r="G53" s="153"/>
      <c r="H53" s="153"/>
      <c r="I53" s="153"/>
      <c r="J53" s="153"/>
      <c r="K53" s="153"/>
      <c r="L53" s="153"/>
      <c r="M53" s="153"/>
      <c r="N53" s="153"/>
      <c r="O53" s="153"/>
      <c r="P53" s="153"/>
      <c r="Q53" s="153">
        <v>3314</v>
      </c>
    </row>
    <row r="54" spans="1:17" ht="12.75">
      <c r="A54" s="593" t="s">
        <v>866</v>
      </c>
      <c r="B54" s="156"/>
      <c r="C54" s="124"/>
      <c r="D54" s="150"/>
      <c r="E54" s="124"/>
      <c r="F54" s="124"/>
      <c r="G54" s="124"/>
      <c r="H54" s="124"/>
      <c r="I54" s="124"/>
      <c r="J54" s="164"/>
      <c r="K54" s="124"/>
      <c r="L54" s="173"/>
      <c r="M54" s="124"/>
      <c r="N54" s="150"/>
      <c r="O54" s="124"/>
      <c r="P54" s="124"/>
      <c r="Q54" s="124"/>
    </row>
    <row r="55" spans="1:17" ht="12.75">
      <c r="A55" s="13" t="s">
        <v>62</v>
      </c>
      <c r="B55" s="124">
        <v>0</v>
      </c>
      <c r="C55" s="124">
        <v>0</v>
      </c>
      <c r="D55" s="150">
        <v>0</v>
      </c>
      <c r="E55" s="124">
        <v>0</v>
      </c>
      <c r="F55" s="124">
        <v>0</v>
      </c>
      <c r="G55" s="124">
        <v>0</v>
      </c>
      <c r="H55" s="124">
        <v>0</v>
      </c>
      <c r="I55" s="124">
        <v>0</v>
      </c>
      <c r="J55" s="164">
        <v>0</v>
      </c>
      <c r="K55" s="124">
        <v>0</v>
      </c>
      <c r="L55" s="173">
        <v>0</v>
      </c>
      <c r="M55" s="124">
        <v>0</v>
      </c>
      <c r="N55" s="150">
        <v>0</v>
      </c>
      <c r="O55" s="124">
        <v>0</v>
      </c>
      <c r="P55" s="124">
        <v>0</v>
      </c>
      <c r="Q55" s="124">
        <v>0</v>
      </c>
    </row>
    <row r="56" spans="1:17" ht="12.75">
      <c r="A56" s="356" t="s">
        <v>593</v>
      </c>
      <c r="B56" s="124">
        <v>8513</v>
      </c>
      <c r="C56" s="124">
        <v>7013</v>
      </c>
      <c r="D56" s="150">
        <v>1500</v>
      </c>
      <c r="E56" s="124">
        <v>0</v>
      </c>
      <c r="F56" s="124">
        <v>0</v>
      </c>
      <c r="G56" s="124">
        <v>0</v>
      </c>
      <c r="H56" s="124">
        <v>0</v>
      </c>
      <c r="I56" s="124">
        <v>0</v>
      </c>
      <c r="J56" s="164">
        <v>0</v>
      </c>
      <c r="K56" s="124">
        <v>0</v>
      </c>
      <c r="L56" s="173">
        <v>0</v>
      </c>
      <c r="M56" s="124">
        <v>0</v>
      </c>
      <c r="N56" s="150">
        <v>0</v>
      </c>
      <c r="O56" s="124">
        <v>0</v>
      </c>
      <c r="P56" s="124">
        <v>0</v>
      </c>
      <c r="Q56" s="124">
        <v>0</v>
      </c>
    </row>
    <row r="57" spans="1:17" ht="12.75">
      <c r="A57" s="357" t="s">
        <v>697</v>
      </c>
      <c r="B57" s="153">
        <v>8316</v>
      </c>
      <c r="C57" s="124">
        <v>5208</v>
      </c>
      <c r="D57" s="124">
        <v>3108</v>
      </c>
      <c r="E57" s="124"/>
      <c r="F57" s="124"/>
      <c r="G57" s="124"/>
      <c r="H57" s="124"/>
      <c r="I57" s="124"/>
      <c r="J57" s="124"/>
      <c r="K57" s="124"/>
      <c r="L57" s="124"/>
      <c r="M57" s="124"/>
      <c r="N57" s="124"/>
      <c r="O57" s="124"/>
      <c r="P57" s="124"/>
      <c r="Q57" s="124"/>
    </row>
    <row r="58" spans="1:17" ht="12.75">
      <c r="A58" s="51" t="s">
        <v>860</v>
      </c>
      <c r="B58" s="172"/>
      <c r="C58" s="172"/>
      <c r="D58" s="179"/>
      <c r="E58" s="172"/>
      <c r="F58" s="172"/>
      <c r="G58" s="172"/>
      <c r="H58" s="172"/>
      <c r="I58" s="172"/>
      <c r="J58" s="177"/>
      <c r="K58" s="172"/>
      <c r="L58" s="178"/>
      <c r="M58" s="172"/>
      <c r="N58" s="179"/>
      <c r="O58" s="172"/>
      <c r="P58" s="172"/>
      <c r="Q58" s="172"/>
    </row>
    <row r="59" spans="1:17" ht="12.75">
      <c r="A59" s="13" t="s">
        <v>62</v>
      </c>
      <c r="B59" s="124">
        <f>SUM(C59:Q59)</f>
        <v>369948</v>
      </c>
      <c r="C59" s="124">
        <v>307586</v>
      </c>
      <c r="D59" s="124">
        <v>36102</v>
      </c>
      <c r="E59" s="124">
        <v>0</v>
      </c>
      <c r="F59" s="124">
        <v>0</v>
      </c>
      <c r="G59" s="124">
        <v>0</v>
      </c>
      <c r="H59" s="124">
        <v>0</v>
      </c>
      <c r="I59" s="124">
        <v>0</v>
      </c>
      <c r="J59" s="150">
        <v>0</v>
      </c>
      <c r="K59" s="124">
        <v>0</v>
      </c>
      <c r="L59" s="173">
        <v>26260</v>
      </c>
      <c r="M59" s="124"/>
      <c r="N59" s="150"/>
      <c r="O59" s="124">
        <f>'4.3-7'!B94</f>
        <v>0</v>
      </c>
      <c r="P59" s="124">
        <v>0</v>
      </c>
      <c r="Q59" s="124"/>
    </row>
    <row r="60" spans="1:17" ht="12.75">
      <c r="A60" s="356" t="s">
        <v>593</v>
      </c>
      <c r="B60" s="124">
        <f>SUM(C60:Q60)</f>
        <v>388154</v>
      </c>
      <c r="C60" s="124">
        <v>320206</v>
      </c>
      <c r="D60" s="150">
        <v>36663</v>
      </c>
      <c r="E60" s="124">
        <v>0</v>
      </c>
      <c r="F60" s="124">
        <v>0</v>
      </c>
      <c r="G60" s="124">
        <v>0</v>
      </c>
      <c r="H60" s="124">
        <v>0</v>
      </c>
      <c r="I60" s="124"/>
      <c r="J60" s="164">
        <v>0</v>
      </c>
      <c r="K60" s="124"/>
      <c r="L60" s="173">
        <v>29060</v>
      </c>
      <c r="M60" s="124">
        <v>0</v>
      </c>
      <c r="N60" s="150">
        <v>0</v>
      </c>
      <c r="O60" s="124">
        <v>0</v>
      </c>
      <c r="P60" s="124">
        <v>0</v>
      </c>
      <c r="Q60" s="124">
        <v>2225</v>
      </c>
    </row>
    <row r="61" spans="1:17" ht="12.75">
      <c r="A61" s="357" t="s">
        <v>697</v>
      </c>
      <c r="B61" s="124">
        <f>SUM(C61:Q61)</f>
        <v>412700</v>
      </c>
      <c r="C61" s="153">
        <v>337659</v>
      </c>
      <c r="D61" s="153">
        <v>42780</v>
      </c>
      <c r="E61" s="153"/>
      <c r="F61" s="153"/>
      <c r="G61" s="153"/>
      <c r="H61" s="153"/>
      <c r="I61" s="153"/>
      <c r="J61" s="153"/>
      <c r="K61" s="153"/>
      <c r="L61" s="153">
        <v>30036</v>
      </c>
      <c r="M61" s="153"/>
      <c r="N61" s="153"/>
      <c r="O61" s="153"/>
      <c r="P61" s="153"/>
      <c r="Q61" s="153">
        <v>2225</v>
      </c>
    </row>
    <row r="62" spans="1:17" ht="12.75">
      <c r="A62" s="51" t="s">
        <v>248</v>
      </c>
      <c r="B62" s="178"/>
      <c r="C62" s="172"/>
      <c r="D62" s="177"/>
      <c r="E62" s="172"/>
      <c r="F62" s="177"/>
      <c r="G62" s="172"/>
      <c r="H62" s="177"/>
      <c r="I62" s="172"/>
      <c r="J62" s="177"/>
      <c r="K62" s="172"/>
      <c r="L62" s="177"/>
      <c r="M62" s="172"/>
      <c r="N62" s="177"/>
      <c r="O62" s="172"/>
      <c r="P62" s="177"/>
      <c r="Q62" s="172"/>
    </row>
    <row r="63" spans="1:17" ht="12.75">
      <c r="A63" s="13" t="s">
        <v>62</v>
      </c>
      <c r="B63" s="173">
        <f>SUM(C63:Q63)</f>
        <v>2556000</v>
      </c>
      <c r="C63" s="124">
        <f>SUM(C15,C19,C23,C27,C31,C35,C39,C43,C47,C51,C55,C59)</f>
        <v>927083</v>
      </c>
      <c r="D63" s="124">
        <f aca="true" t="shared" si="0" ref="D63:Q63">SUM(D15,D19,D23,D27,D31,D35,D39,D43,D47,D51,D55,D59)</f>
        <v>238360</v>
      </c>
      <c r="E63" s="124">
        <f t="shared" si="0"/>
        <v>516914</v>
      </c>
      <c r="F63" s="124">
        <f t="shared" si="0"/>
        <v>54273</v>
      </c>
      <c r="G63" s="124">
        <f t="shared" si="0"/>
        <v>168546</v>
      </c>
      <c r="H63" s="124">
        <f t="shared" si="0"/>
        <v>0</v>
      </c>
      <c r="I63" s="124">
        <f t="shared" si="0"/>
        <v>0</v>
      </c>
      <c r="J63" s="124">
        <f t="shared" si="0"/>
        <v>54868</v>
      </c>
      <c r="K63" s="124">
        <f t="shared" si="0"/>
        <v>201188</v>
      </c>
      <c r="L63" s="124">
        <f t="shared" si="0"/>
        <v>37060</v>
      </c>
      <c r="M63" s="124">
        <f t="shared" si="0"/>
        <v>0</v>
      </c>
      <c r="N63" s="124">
        <f t="shared" si="0"/>
        <v>0</v>
      </c>
      <c r="O63" s="124">
        <f t="shared" si="0"/>
        <v>0</v>
      </c>
      <c r="P63" s="124">
        <f t="shared" si="0"/>
        <v>209331</v>
      </c>
      <c r="Q63" s="124">
        <f t="shared" si="0"/>
        <v>148377</v>
      </c>
    </row>
    <row r="64" spans="1:17" ht="12.75">
      <c r="A64" s="356" t="s">
        <v>593</v>
      </c>
      <c r="B64" s="581">
        <f>SUM(C64:Q64)</f>
        <v>3218017</v>
      </c>
      <c r="C64" s="124">
        <f aca="true" t="shared" si="1" ref="C64:Q65">SUM(C16,C20,C24,C28,C32,C36,C40,C44,C48,C52,C56,C60)</f>
        <v>1021652</v>
      </c>
      <c r="D64" s="124">
        <f t="shared" si="1"/>
        <v>245976</v>
      </c>
      <c r="E64" s="124">
        <f t="shared" si="1"/>
        <v>434028</v>
      </c>
      <c r="F64" s="124">
        <f t="shared" si="1"/>
        <v>54273</v>
      </c>
      <c r="G64" s="124">
        <f t="shared" si="1"/>
        <v>170597</v>
      </c>
      <c r="H64" s="124">
        <f t="shared" si="1"/>
        <v>0</v>
      </c>
      <c r="I64" s="124">
        <f t="shared" si="1"/>
        <v>414325</v>
      </c>
      <c r="J64" s="124">
        <f t="shared" si="1"/>
        <v>159894</v>
      </c>
      <c r="K64" s="124">
        <f t="shared" si="1"/>
        <v>206298</v>
      </c>
      <c r="L64" s="124">
        <f t="shared" si="1"/>
        <v>219034</v>
      </c>
      <c r="M64" s="124">
        <f t="shared" si="1"/>
        <v>0</v>
      </c>
      <c r="N64" s="124">
        <f t="shared" si="1"/>
        <v>25950</v>
      </c>
      <c r="O64" s="124">
        <f t="shared" si="1"/>
        <v>200000</v>
      </c>
      <c r="P64" s="124">
        <f t="shared" si="1"/>
        <v>0</v>
      </c>
      <c r="Q64" s="124">
        <f t="shared" si="1"/>
        <v>65990</v>
      </c>
    </row>
    <row r="65" spans="1:17" s="484" customFormat="1" ht="12.75">
      <c r="A65" s="357" t="s">
        <v>697</v>
      </c>
      <c r="B65" s="582">
        <f>SUM(C65:Q65)</f>
        <v>3322692</v>
      </c>
      <c r="C65" s="124">
        <f t="shared" si="1"/>
        <v>1062712</v>
      </c>
      <c r="D65" s="124">
        <f t="shared" si="1"/>
        <v>320535</v>
      </c>
      <c r="E65" s="124">
        <f t="shared" si="1"/>
        <v>480698</v>
      </c>
      <c r="F65" s="124">
        <f t="shared" si="1"/>
        <v>34733</v>
      </c>
      <c r="G65" s="124">
        <f t="shared" si="1"/>
        <v>223618</v>
      </c>
      <c r="H65" s="124">
        <f t="shared" si="1"/>
        <v>0</v>
      </c>
      <c r="I65" s="124">
        <f t="shared" si="1"/>
        <v>615018</v>
      </c>
      <c r="J65" s="124">
        <f t="shared" si="1"/>
        <v>153904</v>
      </c>
      <c r="K65" s="124">
        <f t="shared" si="1"/>
        <v>0</v>
      </c>
      <c r="L65" s="124">
        <f t="shared" si="1"/>
        <v>139534</v>
      </c>
      <c r="M65" s="124">
        <f t="shared" si="1"/>
        <v>0</v>
      </c>
      <c r="N65" s="124">
        <f t="shared" si="1"/>
        <v>25950</v>
      </c>
      <c r="O65" s="124">
        <f t="shared" si="1"/>
        <v>200000</v>
      </c>
      <c r="P65" s="124">
        <f t="shared" si="1"/>
        <v>0</v>
      </c>
      <c r="Q65" s="124">
        <f t="shared" si="1"/>
        <v>65990</v>
      </c>
    </row>
    <row r="66" spans="3:17" ht="12.75">
      <c r="C66" s="200"/>
      <c r="Q66" s="5"/>
    </row>
    <row r="67" ht="12.75">
      <c r="Q67" s="5"/>
    </row>
    <row r="68" spans="6:17" ht="12.75">
      <c r="F68" s="80"/>
      <c r="Q68" s="5"/>
    </row>
    <row r="69" ht="12.75">
      <c r="Q69" s="5"/>
    </row>
    <row r="70" ht="12.75">
      <c r="Q70" s="5"/>
    </row>
    <row r="71" ht="12.75">
      <c r="Q71" s="5"/>
    </row>
    <row r="72" ht="12.75">
      <c r="Q72" s="5"/>
    </row>
    <row r="73" spans="12:17" ht="12.75">
      <c r="L73" s="80"/>
      <c r="M73" s="80"/>
      <c r="N73" s="80"/>
      <c r="Q73" s="5"/>
    </row>
    <row r="74" ht="12.75">
      <c r="Q74" s="5"/>
    </row>
    <row r="75" spans="17:18" ht="12.75">
      <c r="Q75" s="5"/>
      <c r="R75" s="80"/>
    </row>
    <row r="76" ht="12.75">
      <c r="Q76" s="5"/>
    </row>
    <row r="77" ht="12.75">
      <c r="Q77" s="5"/>
    </row>
    <row r="78" ht="12.75">
      <c r="Q78" s="5"/>
    </row>
    <row r="79" ht="12.75">
      <c r="Q79" s="5"/>
    </row>
    <row r="80" ht="12.75">
      <c r="Q80" s="5"/>
    </row>
    <row r="81" ht="12.75">
      <c r="Q81" s="5"/>
    </row>
    <row r="82" ht="12.75">
      <c r="Q82" s="5"/>
    </row>
    <row r="83" ht="12.75">
      <c r="Q83" s="5"/>
    </row>
    <row r="84" ht="12.75">
      <c r="Q84" s="5"/>
    </row>
    <row r="85" ht="12.75">
      <c r="Q85" s="5"/>
    </row>
    <row r="86" ht="12.75">
      <c r="Q86" s="5"/>
    </row>
    <row r="87" ht="12.75">
      <c r="Q87" s="5"/>
    </row>
    <row r="88" ht="12.75">
      <c r="Q88" s="5"/>
    </row>
    <row r="89" ht="12.75">
      <c r="Q89" s="5"/>
    </row>
    <row r="90" ht="12.75">
      <c r="Q90" s="5"/>
    </row>
    <row r="91" ht="12.75">
      <c r="Q91" s="5"/>
    </row>
    <row r="92" ht="12.75">
      <c r="Q92" s="5"/>
    </row>
    <row r="93" ht="12.75">
      <c r="Q93" s="5"/>
    </row>
    <row r="94" ht="12.75">
      <c r="Q94" s="5"/>
    </row>
    <row r="95" ht="12.75">
      <c r="Q95" s="5"/>
    </row>
    <row r="96" ht="12.75">
      <c r="Q96" s="5"/>
    </row>
    <row r="97" ht="12.75">
      <c r="Q97" s="5"/>
    </row>
    <row r="98" ht="12.75">
      <c r="Q98" s="5"/>
    </row>
    <row r="99" ht="12.75">
      <c r="Q99" s="5"/>
    </row>
    <row r="100" ht="12.75">
      <c r="Q100" s="5"/>
    </row>
    <row r="101" ht="12.75">
      <c r="Q101" s="5"/>
    </row>
    <row r="102" ht="12.75">
      <c r="Q102" s="5"/>
    </row>
    <row r="103" ht="12.75">
      <c r="Q103" s="5"/>
    </row>
    <row r="104" ht="12.75">
      <c r="Q104" s="5"/>
    </row>
    <row r="105" ht="12.75">
      <c r="Q105" s="5"/>
    </row>
    <row r="106" ht="12.75">
      <c r="Q106" s="5"/>
    </row>
    <row r="107" ht="12.75">
      <c r="Q107" s="5"/>
    </row>
    <row r="108" ht="12.75">
      <c r="Q108" s="5"/>
    </row>
    <row r="109" ht="12.75">
      <c r="Q109" s="5"/>
    </row>
    <row r="110" ht="12.75">
      <c r="Q110" s="5"/>
    </row>
    <row r="111" ht="12.75">
      <c r="Q111" s="5"/>
    </row>
    <row r="112" ht="12.75">
      <c r="Q112" s="5"/>
    </row>
    <row r="113" ht="12.75">
      <c r="Q113" s="5"/>
    </row>
    <row r="114" ht="12.75">
      <c r="Q114" s="5"/>
    </row>
    <row r="115" ht="12.75">
      <c r="Q115" s="5"/>
    </row>
    <row r="116" ht="12.75">
      <c r="Q116" s="5"/>
    </row>
    <row r="117" ht="12.75">
      <c r="Q117" s="5"/>
    </row>
    <row r="118" ht="12.75">
      <c r="Q118" s="5"/>
    </row>
    <row r="119" ht="12.75">
      <c r="Q119" s="5"/>
    </row>
    <row r="120" ht="12.75">
      <c r="Q120" s="5"/>
    </row>
    <row r="121" ht="12.75">
      <c r="Q121" s="5"/>
    </row>
    <row r="122" ht="12.75">
      <c r="Q122" s="5"/>
    </row>
    <row r="123" ht="12.75">
      <c r="Q123" s="5"/>
    </row>
    <row r="124" ht="12.75">
      <c r="Q124" s="5"/>
    </row>
    <row r="125" ht="12.75">
      <c r="Q125" s="5"/>
    </row>
    <row r="126" ht="12.75">
      <c r="Q126" s="5"/>
    </row>
    <row r="127" ht="12.75">
      <c r="Q127" s="5"/>
    </row>
    <row r="128" ht="12.75">
      <c r="Q128" s="5"/>
    </row>
    <row r="129" ht="12.75">
      <c r="Q129" s="5"/>
    </row>
    <row r="130" ht="12.75">
      <c r="Q130" s="5"/>
    </row>
    <row r="131" ht="12.75">
      <c r="Q131" s="5"/>
    </row>
    <row r="132" ht="12.75">
      <c r="Q132" s="5"/>
    </row>
    <row r="133" ht="12.75">
      <c r="Q133" s="5"/>
    </row>
    <row r="134" ht="12.75">
      <c r="Q134" s="5"/>
    </row>
    <row r="135" ht="12.75">
      <c r="Q135" s="5"/>
    </row>
    <row r="136" ht="12.75">
      <c r="Q136" s="5"/>
    </row>
    <row r="137" ht="12.75">
      <c r="Q137" s="5"/>
    </row>
    <row r="138" ht="12.75">
      <c r="Q138" s="5"/>
    </row>
    <row r="139" ht="12.75">
      <c r="Q139" s="5"/>
    </row>
    <row r="140" ht="12.75">
      <c r="Q140" s="5"/>
    </row>
    <row r="141" ht="12.75">
      <c r="Q141" s="5"/>
    </row>
    <row r="142" ht="12.75">
      <c r="Q142" s="5"/>
    </row>
    <row r="143" ht="12.75">
      <c r="Q143" s="5"/>
    </row>
    <row r="144" ht="12.75">
      <c r="Q144" s="5"/>
    </row>
    <row r="145" ht="12.75">
      <c r="Q145" s="5"/>
    </row>
    <row r="146" ht="12.75">
      <c r="Q146" s="5"/>
    </row>
    <row r="147" ht="12.75">
      <c r="Q147" s="5"/>
    </row>
    <row r="148" ht="12.75">
      <c r="Q148" s="5"/>
    </row>
    <row r="149" ht="12.75">
      <c r="Q149" s="5"/>
    </row>
    <row r="150" ht="12.75">
      <c r="Q150" s="5"/>
    </row>
    <row r="151" ht="12.75">
      <c r="Q151" s="5"/>
    </row>
    <row r="152" ht="12.75">
      <c r="Q152" s="5"/>
    </row>
    <row r="153" ht="12.75">
      <c r="Q153" s="5"/>
    </row>
    <row r="154" ht="12.75">
      <c r="Q154" s="5"/>
    </row>
    <row r="155" ht="12.75">
      <c r="Q155" s="5"/>
    </row>
    <row r="156" ht="12.75">
      <c r="Q156" s="5"/>
    </row>
    <row r="157" ht="12.75">
      <c r="Q157" s="5"/>
    </row>
    <row r="158" ht="12.75">
      <c r="Q158" s="5"/>
    </row>
    <row r="159" ht="12.75">
      <c r="Q159" s="5"/>
    </row>
    <row r="160" ht="12.75">
      <c r="Q160" s="5"/>
    </row>
    <row r="161" ht="12.75">
      <c r="Q161" s="5"/>
    </row>
    <row r="162" ht="12.75">
      <c r="Q162" s="5"/>
    </row>
    <row r="163" ht="12.75">
      <c r="Q163" s="5"/>
    </row>
    <row r="164" ht="12.75">
      <c r="Q164" s="5"/>
    </row>
    <row r="165" ht="12.75">
      <c r="Q165" s="5"/>
    </row>
    <row r="166" ht="12.75">
      <c r="Q166" s="5"/>
    </row>
    <row r="167" ht="12.75">
      <c r="Q167" s="5"/>
    </row>
    <row r="168" ht="12.75">
      <c r="Q168" s="5"/>
    </row>
    <row r="169" ht="12.75">
      <c r="Q169" s="5"/>
    </row>
    <row r="170" ht="12.75">
      <c r="Q170" s="5"/>
    </row>
    <row r="171" ht="12.75">
      <c r="Q171" s="5"/>
    </row>
    <row r="172" ht="12.75">
      <c r="Q172" s="5"/>
    </row>
    <row r="173" ht="12.75">
      <c r="Q173" s="5"/>
    </row>
    <row r="174" ht="12.75">
      <c r="Q174" s="5"/>
    </row>
    <row r="175" ht="12.75">
      <c r="Q175" s="5"/>
    </row>
    <row r="176" ht="12.75">
      <c r="Q176" s="5"/>
    </row>
    <row r="177" ht="12.75">
      <c r="Q177" s="5"/>
    </row>
    <row r="178" ht="12.75">
      <c r="Q178" s="5"/>
    </row>
    <row r="179" ht="12.75">
      <c r="Q179" s="5"/>
    </row>
    <row r="180" ht="12.75">
      <c r="Q180" s="5"/>
    </row>
    <row r="181" ht="12.75">
      <c r="Q181" s="5"/>
    </row>
    <row r="182" ht="12.75">
      <c r="Q182" s="5"/>
    </row>
    <row r="183" ht="12.75">
      <c r="Q183" s="5"/>
    </row>
    <row r="184" ht="12.75">
      <c r="Q184" s="5"/>
    </row>
    <row r="185" ht="12.75">
      <c r="Q185" s="5"/>
    </row>
    <row r="186" ht="12.75">
      <c r="Q186" s="5"/>
    </row>
    <row r="187" ht="12.75">
      <c r="Q187" s="5"/>
    </row>
    <row r="188" ht="12.75">
      <c r="Q188" s="5"/>
    </row>
    <row r="189" ht="12.75">
      <c r="Q189" s="5"/>
    </row>
    <row r="190" ht="12.75">
      <c r="Q190" s="5"/>
    </row>
    <row r="191" ht="12.75">
      <c r="Q191" s="5"/>
    </row>
    <row r="192" ht="12.75">
      <c r="Q192" s="5"/>
    </row>
    <row r="193" ht="12.75">
      <c r="Q193" s="5"/>
    </row>
    <row r="194" ht="12.75">
      <c r="Q194" s="5"/>
    </row>
    <row r="195" ht="12.75">
      <c r="Q195" s="5"/>
    </row>
    <row r="196" ht="12.75">
      <c r="Q196" s="5"/>
    </row>
    <row r="197" ht="12.75">
      <c r="Q197" s="5"/>
    </row>
    <row r="198" ht="12.75">
      <c r="Q198" s="5"/>
    </row>
    <row r="199" ht="12.75">
      <c r="Q199" s="5"/>
    </row>
    <row r="200" ht="12.75">
      <c r="Q200" s="5"/>
    </row>
    <row r="201" ht="12.75">
      <c r="Q201" s="5"/>
    </row>
    <row r="202" ht="12.75">
      <c r="Q202" s="5"/>
    </row>
    <row r="203" ht="12.75">
      <c r="Q203" s="5"/>
    </row>
    <row r="204" ht="12.75">
      <c r="Q204" s="5"/>
    </row>
    <row r="205" ht="12.75">
      <c r="Q205" s="5"/>
    </row>
    <row r="206" ht="12.75">
      <c r="Q206" s="5"/>
    </row>
    <row r="207" ht="12.75">
      <c r="Q207" s="5"/>
    </row>
    <row r="208" ht="12.75">
      <c r="Q208" s="5"/>
    </row>
    <row r="209" ht="12.75">
      <c r="Q209" s="5"/>
    </row>
    <row r="210" ht="12.75">
      <c r="Q210" s="5"/>
    </row>
    <row r="211" ht="12.75">
      <c r="Q211" s="5"/>
    </row>
    <row r="212" ht="12.75">
      <c r="Q212" s="5"/>
    </row>
    <row r="213" ht="12.75">
      <c r="Q213" s="5"/>
    </row>
    <row r="214" ht="12.75">
      <c r="Q214" s="5"/>
    </row>
    <row r="215" ht="12.75">
      <c r="Q215" s="5"/>
    </row>
    <row r="216" ht="12.75">
      <c r="Q216" s="5"/>
    </row>
    <row r="217" ht="12.75">
      <c r="Q217" s="5"/>
    </row>
    <row r="218" ht="12.75">
      <c r="Q218" s="5"/>
    </row>
    <row r="219" ht="12.75">
      <c r="Q219" s="5"/>
    </row>
    <row r="220" ht="12.75">
      <c r="Q220" s="5"/>
    </row>
    <row r="221" ht="12.75">
      <c r="Q221" s="5"/>
    </row>
    <row r="222" ht="12.75">
      <c r="Q222" s="5"/>
    </row>
    <row r="223" ht="12.75">
      <c r="Q223" s="5"/>
    </row>
    <row r="224" ht="12.75">
      <c r="Q224" s="5"/>
    </row>
    <row r="225" ht="12.75">
      <c r="Q225" s="5"/>
    </row>
    <row r="226" ht="12.75">
      <c r="Q226" s="5"/>
    </row>
    <row r="227" ht="12.75">
      <c r="Q227" s="5"/>
    </row>
    <row r="228" ht="12.75">
      <c r="Q228" s="5"/>
    </row>
  </sheetData>
  <sheetProtection/>
  <mergeCells count="9">
    <mergeCell ref="I13:J13"/>
    <mergeCell ref="I10:J11"/>
    <mergeCell ref="A5:Q5"/>
    <mergeCell ref="A4:Q4"/>
    <mergeCell ref="A6:Q6"/>
    <mergeCell ref="O9:Q9"/>
    <mergeCell ref="N10:N12"/>
    <mergeCell ref="L10:M11"/>
    <mergeCell ref="O10:O12"/>
  </mergeCells>
  <printOptions horizontalCentered="1"/>
  <pageMargins left="0.3937007874015748" right="0.3937007874015748" top="0.7874015748031497" bottom="0.7874015748031497" header="0.5118110236220472" footer="0.5118110236220472"/>
  <pageSetup horizontalDpi="300" verticalDpi="300" orientation="landscape" paperSize="9" scale="56" r:id="rId1"/>
  <headerFooter alignWithMargins="0">
    <oddFooter>&amp;C&amp;P. oldal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A285"/>
  <sheetViews>
    <sheetView view="pageBreakPreview" zoomScale="106" zoomScaleSheetLayoutView="106" zoomScalePageLayoutView="0" workbookViewId="0" topLeftCell="A235">
      <selection activeCell="A1" sqref="A1"/>
    </sheetView>
  </sheetViews>
  <sheetFormatPr defaultColWidth="9.140625" defaultRowHeight="12.75"/>
  <cols>
    <col min="1" max="1" width="42.421875" style="0" customWidth="1"/>
    <col min="2" max="2" width="8.7109375" style="346" customWidth="1"/>
    <col min="3" max="3" width="9.8515625" style="0" bestFit="1" customWidth="1"/>
    <col min="4" max="4" width="9.28125" style="0" customWidth="1"/>
    <col min="5" max="5" width="9.00390625" style="0" customWidth="1"/>
    <col min="6" max="6" width="10.140625" style="0" customWidth="1"/>
    <col min="7" max="7" width="9.00390625" style="0" customWidth="1"/>
    <col min="8" max="8" width="9.28125" style="0" customWidth="1"/>
    <col min="9" max="9" width="8.28125" style="0" customWidth="1"/>
    <col min="10" max="11" width="9.57421875" style="0" customWidth="1"/>
    <col min="12" max="12" width="8.8515625" style="0" customWidth="1"/>
    <col min="13" max="13" width="10.28125" style="0" customWidth="1"/>
    <col min="14" max="14" width="8.7109375" style="0" customWidth="1"/>
    <col min="15" max="15" width="8.00390625" style="0" customWidth="1"/>
    <col min="16" max="16" width="9.140625" style="0" customWidth="1"/>
    <col min="17" max="17" width="8.140625" style="0" customWidth="1"/>
    <col min="19" max="19" width="9.8515625" style="0" bestFit="1" customWidth="1"/>
  </cols>
  <sheetData>
    <row r="1" spans="1:17" ht="15.75">
      <c r="A1" s="4" t="s">
        <v>892</v>
      </c>
      <c r="B1" s="6"/>
      <c r="C1" s="4"/>
      <c r="D1" s="4"/>
      <c r="E1" s="4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ht="15.75">
      <c r="A2" s="4"/>
      <c r="B2" s="6"/>
      <c r="C2" s="4"/>
      <c r="D2" s="4"/>
      <c r="E2" s="4"/>
      <c r="F2" s="4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s="80" customFormat="1" ht="15.75">
      <c r="A3" s="34"/>
      <c r="B3" s="45"/>
      <c r="C3" s="34"/>
      <c r="D3" s="34"/>
      <c r="E3" s="45"/>
      <c r="F3" s="45"/>
      <c r="G3" s="45" t="s">
        <v>280</v>
      </c>
      <c r="H3" s="33"/>
      <c r="I3" s="33"/>
      <c r="J3" s="33"/>
      <c r="K3" s="33"/>
      <c r="L3" s="33"/>
      <c r="M3" s="33"/>
      <c r="N3" s="33"/>
      <c r="O3" s="33"/>
      <c r="P3" s="33"/>
      <c r="Q3" s="33"/>
    </row>
    <row r="4" spans="1:18" ht="15.75">
      <c r="A4" s="735" t="s">
        <v>700</v>
      </c>
      <c r="B4" s="759"/>
      <c r="C4" s="759"/>
      <c r="D4" s="759"/>
      <c r="E4" s="759"/>
      <c r="F4" s="759"/>
      <c r="G4" s="759"/>
      <c r="H4" s="759"/>
      <c r="I4" s="759"/>
      <c r="J4" s="759"/>
      <c r="K4" s="759"/>
      <c r="L4" s="759"/>
      <c r="M4" s="759"/>
      <c r="N4" s="759"/>
      <c r="O4" s="759"/>
      <c r="P4" s="759"/>
      <c r="Q4" s="759"/>
      <c r="R4" s="759"/>
    </row>
    <row r="5" spans="1:19" ht="15.75">
      <c r="A5" s="738" t="s">
        <v>0</v>
      </c>
      <c r="B5" s="737"/>
      <c r="C5" s="737"/>
      <c r="D5" s="737"/>
      <c r="E5" s="737"/>
      <c r="F5" s="737"/>
      <c r="G5" s="737"/>
      <c r="H5" s="737"/>
      <c r="I5" s="737"/>
      <c r="J5" s="737"/>
      <c r="K5" s="737"/>
      <c r="L5" s="737"/>
      <c r="M5" s="737"/>
      <c r="N5" s="737"/>
      <c r="O5" s="737"/>
      <c r="P5" s="737"/>
      <c r="Q5" s="737"/>
      <c r="R5" s="737"/>
      <c r="S5" s="80"/>
    </row>
    <row r="6" spans="1:18" ht="12.75">
      <c r="A6" s="5"/>
      <c r="B6" s="343"/>
      <c r="C6" s="5"/>
      <c r="D6" s="5"/>
      <c r="E6" s="5"/>
      <c r="F6" s="5"/>
      <c r="G6" s="5"/>
      <c r="H6" s="5"/>
      <c r="I6" s="5"/>
      <c r="J6" s="5"/>
      <c r="K6" s="5"/>
      <c r="L6" s="5"/>
      <c r="M6" s="734" t="s">
        <v>41</v>
      </c>
      <c r="N6" s="734"/>
      <c r="O6" s="745"/>
      <c r="P6" s="745"/>
      <c r="Q6" s="745"/>
      <c r="R6" s="745"/>
    </row>
    <row r="7" spans="1:18" ht="12.75" customHeight="1">
      <c r="A7" s="29" t="s">
        <v>42</v>
      </c>
      <c r="B7" s="7" t="s">
        <v>523</v>
      </c>
      <c r="C7" s="18" t="s">
        <v>92</v>
      </c>
      <c r="D7" s="29" t="s">
        <v>45</v>
      </c>
      <c r="E7" s="7" t="s">
        <v>437</v>
      </c>
      <c r="F7" s="7" t="s">
        <v>45</v>
      </c>
      <c r="G7" s="29" t="s">
        <v>46</v>
      </c>
      <c r="H7" s="7" t="s">
        <v>433</v>
      </c>
      <c r="I7" s="7" t="s">
        <v>439</v>
      </c>
      <c r="J7" s="753" t="s">
        <v>270</v>
      </c>
      <c r="K7" s="754"/>
      <c r="L7" s="7" t="s">
        <v>143</v>
      </c>
      <c r="M7" s="7" t="s">
        <v>233</v>
      </c>
      <c r="N7" s="731" t="s">
        <v>617</v>
      </c>
      <c r="O7" s="7" t="s">
        <v>236</v>
      </c>
      <c r="P7" s="731" t="s">
        <v>612</v>
      </c>
      <c r="Q7" s="7" t="s">
        <v>93</v>
      </c>
      <c r="R7" s="7" t="s">
        <v>48</v>
      </c>
    </row>
    <row r="8" spans="1:18" ht="12.75">
      <c r="A8" s="30" t="s">
        <v>49</v>
      </c>
      <c r="B8" s="21" t="s">
        <v>524</v>
      </c>
      <c r="C8" s="22" t="s">
        <v>50</v>
      </c>
      <c r="D8" s="30" t="s">
        <v>53</v>
      </c>
      <c r="E8" s="21" t="s">
        <v>438</v>
      </c>
      <c r="F8" s="21" t="s">
        <v>436</v>
      </c>
      <c r="G8" s="30" t="s">
        <v>94</v>
      </c>
      <c r="H8" s="21" t="s">
        <v>434</v>
      </c>
      <c r="I8" s="21" t="s">
        <v>440</v>
      </c>
      <c r="J8" s="755"/>
      <c r="K8" s="756"/>
      <c r="L8" s="21" t="s">
        <v>144</v>
      </c>
      <c r="M8" s="21" t="s">
        <v>234</v>
      </c>
      <c r="N8" s="760"/>
      <c r="O8" s="21" t="s">
        <v>237</v>
      </c>
      <c r="P8" s="760"/>
      <c r="Q8" s="21" t="s">
        <v>95</v>
      </c>
      <c r="R8" s="21" t="s">
        <v>57</v>
      </c>
    </row>
    <row r="9" spans="1:18" ht="12.75">
      <c r="A9" s="31"/>
      <c r="B9" s="9" t="s">
        <v>525</v>
      </c>
      <c r="C9" s="24" t="s">
        <v>58</v>
      </c>
      <c r="D9" s="31" t="s">
        <v>55</v>
      </c>
      <c r="E9" s="9" t="s">
        <v>60</v>
      </c>
      <c r="F9" s="9" t="s">
        <v>60</v>
      </c>
      <c r="G9" s="31" t="s">
        <v>60</v>
      </c>
      <c r="H9" s="9" t="s">
        <v>435</v>
      </c>
      <c r="I9" s="9" t="s">
        <v>441</v>
      </c>
      <c r="J9" s="203" t="s">
        <v>841</v>
      </c>
      <c r="K9" s="204" t="s">
        <v>271</v>
      </c>
      <c r="L9" s="9" t="s">
        <v>145</v>
      </c>
      <c r="M9" s="9" t="s">
        <v>235</v>
      </c>
      <c r="N9" s="761"/>
      <c r="O9" s="9" t="s">
        <v>96</v>
      </c>
      <c r="P9" s="761"/>
      <c r="Q9" s="9" t="s">
        <v>96</v>
      </c>
      <c r="R9" s="9" t="s">
        <v>60</v>
      </c>
    </row>
    <row r="10" spans="1:18" ht="12.75">
      <c r="A10" s="7" t="s">
        <v>6</v>
      </c>
      <c r="B10" s="7"/>
      <c r="C10" s="18" t="s">
        <v>7</v>
      </c>
      <c r="D10" s="7" t="s">
        <v>8</v>
      </c>
      <c r="E10" s="18" t="s">
        <v>9</v>
      </c>
      <c r="F10" s="7" t="s">
        <v>10</v>
      </c>
      <c r="G10" s="18" t="s">
        <v>11</v>
      </c>
      <c r="H10" s="7" t="s">
        <v>12</v>
      </c>
      <c r="I10" s="18" t="s">
        <v>13</v>
      </c>
      <c r="J10" s="757" t="s">
        <v>14</v>
      </c>
      <c r="K10" s="758"/>
      <c r="L10" s="7" t="s">
        <v>15</v>
      </c>
      <c r="M10" s="10" t="s">
        <v>16</v>
      </c>
      <c r="N10" s="527" t="s">
        <v>17</v>
      </c>
      <c r="O10" s="21" t="s">
        <v>18</v>
      </c>
      <c r="P10" s="21" t="s">
        <v>19</v>
      </c>
      <c r="Q10" s="21" t="s">
        <v>238</v>
      </c>
      <c r="R10" s="63" t="s">
        <v>613</v>
      </c>
    </row>
    <row r="11" spans="1:18" ht="12.75">
      <c r="A11" s="15" t="s">
        <v>283</v>
      </c>
      <c r="B11" s="29"/>
      <c r="C11" s="156"/>
      <c r="D11" s="160"/>
      <c r="E11" s="386"/>
      <c r="F11" s="156"/>
      <c r="G11" s="160"/>
      <c r="H11" s="156"/>
      <c r="I11" s="156"/>
      <c r="J11" s="160"/>
      <c r="K11" s="156"/>
      <c r="L11" s="160"/>
      <c r="M11" s="156"/>
      <c r="N11" s="160"/>
      <c r="O11" s="156"/>
      <c r="P11" s="160"/>
      <c r="Q11" s="156"/>
      <c r="R11" s="156"/>
    </row>
    <row r="12" spans="1:18" ht="12.75">
      <c r="A12" s="13" t="s">
        <v>86</v>
      </c>
      <c r="B12" s="30" t="s">
        <v>493</v>
      </c>
      <c r="C12" s="124">
        <f>SUM(D12:R12)</f>
        <v>3137</v>
      </c>
      <c r="D12" s="164">
        <v>0</v>
      </c>
      <c r="E12" s="124">
        <v>0</v>
      </c>
      <c r="F12" s="124">
        <v>3137</v>
      </c>
      <c r="G12" s="164">
        <v>0</v>
      </c>
      <c r="H12" s="124">
        <v>0</v>
      </c>
      <c r="I12" s="124">
        <v>0</v>
      </c>
      <c r="J12" s="164">
        <v>0</v>
      </c>
      <c r="K12" s="124">
        <v>0</v>
      </c>
      <c r="L12" s="164">
        <v>0</v>
      </c>
      <c r="M12" s="124">
        <v>0</v>
      </c>
      <c r="N12" s="164"/>
      <c r="O12" s="124">
        <v>0</v>
      </c>
      <c r="P12" s="164"/>
      <c r="Q12" s="124"/>
      <c r="R12" s="124">
        <v>0</v>
      </c>
    </row>
    <row r="13" spans="1:18" ht="12.75">
      <c r="A13" s="356" t="s">
        <v>592</v>
      </c>
      <c r="B13" s="30"/>
      <c r="C13" s="124">
        <f>SUM(D13:R13)</f>
        <v>3137</v>
      </c>
      <c r="D13" s="164"/>
      <c r="E13" s="124">
        <v>3137</v>
      </c>
      <c r="F13" s="124">
        <v>0</v>
      </c>
      <c r="G13" s="164"/>
      <c r="H13" s="124"/>
      <c r="I13" s="124"/>
      <c r="J13" s="164"/>
      <c r="K13" s="124"/>
      <c r="L13" s="164"/>
      <c r="M13" s="124"/>
      <c r="N13" s="164"/>
      <c r="O13" s="124"/>
      <c r="P13" s="164"/>
      <c r="Q13" s="124"/>
      <c r="R13" s="124"/>
    </row>
    <row r="14" spans="1:18" ht="12.75">
      <c r="A14" s="357" t="s">
        <v>698</v>
      </c>
      <c r="B14" s="30"/>
      <c r="C14" s="124">
        <f>SUM(D14:R14)</f>
        <v>3137</v>
      </c>
      <c r="D14" s="164"/>
      <c r="E14" s="124">
        <v>3137</v>
      </c>
      <c r="F14" s="124">
        <v>0</v>
      </c>
      <c r="G14" s="164"/>
      <c r="H14" s="124"/>
      <c r="I14" s="124"/>
      <c r="J14" s="164"/>
      <c r="K14" s="124"/>
      <c r="L14" s="164"/>
      <c r="M14" s="124"/>
      <c r="N14" s="164"/>
      <c r="O14" s="124"/>
      <c r="P14" s="164"/>
      <c r="Q14" s="124"/>
      <c r="R14" s="124"/>
    </row>
    <row r="15" spans="1:18" ht="12.75">
      <c r="A15" s="15" t="s">
        <v>522</v>
      </c>
      <c r="B15" s="29"/>
      <c r="C15" s="156"/>
      <c r="D15" s="160"/>
      <c r="E15" s="156"/>
      <c r="F15" s="156"/>
      <c r="G15" s="160"/>
      <c r="H15" s="156"/>
      <c r="I15" s="156"/>
      <c r="J15" s="160"/>
      <c r="K15" s="156"/>
      <c r="L15" s="160"/>
      <c r="M15" s="156"/>
      <c r="N15" s="160"/>
      <c r="O15" s="156"/>
      <c r="P15" s="160"/>
      <c r="Q15" s="156"/>
      <c r="R15" s="156"/>
    </row>
    <row r="16" spans="1:18" ht="12.75">
      <c r="A16" s="13" t="s">
        <v>86</v>
      </c>
      <c r="B16" s="30" t="s">
        <v>493</v>
      </c>
      <c r="C16" s="124">
        <f>SUM(D16:R16)</f>
        <v>0</v>
      </c>
      <c r="D16" s="164">
        <v>0</v>
      </c>
      <c r="E16" s="124">
        <v>0</v>
      </c>
      <c r="F16" s="124">
        <v>0</v>
      </c>
      <c r="G16" s="164">
        <v>0</v>
      </c>
      <c r="H16" s="124">
        <v>0</v>
      </c>
      <c r="I16" s="124">
        <v>0</v>
      </c>
      <c r="J16" s="164">
        <v>0</v>
      </c>
      <c r="K16" s="124">
        <v>0</v>
      </c>
      <c r="L16" s="164">
        <v>0</v>
      </c>
      <c r="M16" s="124">
        <v>0</v>
      </c>
      <c r="N16" s="164"/>
      <c r="O16" s="124">
        <v>0</v>
      </c>
      <c r="P16" s="164"/>
      <c r="Q16" s="124">
        <v>0</v>
      </c>
      <c r="R16" s="124">
        <v>0</v>
      </c>
    </row>
    <row r="17" spans="1:18" ht="12.75">
      <c r="A17" s="356" t="s">
        <v>592</v>
      </c>
      <c r="B17" s="30"/>
      <c r="C17" s="124">
        <f>SUM(D17:R17)</f>
        <v>0</v>
      </c>
      <c r="D17" s="164"/>
      <c r="E17" s="124"/>
      <c r="F17" s="124"/>
      <c r="G17" s="164"/>
      <c r="H17" s="124"/>
      <c r="I17" s="124"/>
      <c r="J17" s="164"/>
      <c r="K17" s="124"/>
      <c r="L17" s="164"/>
      <c r="M17" s="124"/>
      <c r="N17" s="164"/>
      <c r="O17" s="124"/>
      <c r="P17" s="164"/>
      <c r="Q17" s="124"/>
      <c r="R17" s="124"/>
    </row>
    <row r="18" spans="1:18" ht="12.75">
      <c r="A18" s="357" t="s">
        <v>698</v>
      </c>
      <c r="B18" s="31"/>
      <c r="C18" s="153">
        <v>0</v>
      </c>
      <c r="D18" s="162">
        <v>0</v>
      </c>
      <c r="E18" s="153">
        <v>0</v>
      </c>
      <c r="F18" s="153">
        <v>0</v>
      </c>
      <c r="G18" s="162">
        <v>0</v>
      </c>
      <c r="H18" s="153">
        <v>0</v>
      </c>
      <c r="I18" s="153">
        <v>0</v>
      </c>
      <c r="J18" s="162">
        <v>0</v>
      </c>
      <c r="K18" s="153">
        <v>0</v>
      </c>
      <c r="L18" s="162">
        <v>0</v>
      </c>
      <c r="M18" s="153">
        <v>0</v>
      </c>
      <c r="N18" s="162">
        <v>0</v>
      </c>
      <c r="O18" s="153">
        <v>0</v>
      </c>
      <c r="P18" s="162">
        <v>0</v>
      </c>
      <c r="Q18" s="153">
        <v>0</v>
      </c>
      <c r="R18" s="153">
        <v>0</v>
      </c>
    </row>
    <row r="19" spans="1:18" ht="12.75">
      <c r="A19" s="28" t="s">
        <v>284</v>
      </c>
      <c r="B19" s="30"/>
      <c r="C19" s="124"/>
      <c r="D19" s="164"/>
      <c r="E19" s="124"/>
      <c r="F19" s="124"/>
      <c r="G19" s="164"/>
      <c r="H19" s="124"/>
      <c r="I19" s="124"/>
      <c r="J19" s="164"/>
      <c r="K19" s="124"/>
      <c r="L19" s="164"/>
      <c r="M19" s="124"/>
      <c r="N19" s="164"/>
      <c r="O19" s="124"/>
      <c r="P19" s="164"/>
      <c r="Q19" s="124"/>
      <c r="R19" s="124"/>
    </row>
    <row r="20" spans="1:18" ht="12.75">
      <c r="A20" s="13" t="s">
        <v>86</v>
      </c>
      <c r="B20" s="30" t="s">
        <v>493</v>
      </c>
      <c r="C20" s="124">
        <f>SUM(D20:R20)</f>
        <v>0</v>
      </c>
      <c r="D20" s="164">
        <v>0</v>
      </c>
      <c r="E20" s="124">
        <v>0</v>
      </c>
      <c r="F20" s="124">
        <v>0</v>
      </c>
      <c r="G20" s="157">
        <v>0</v>
      </c>
      <c r="H20" s="124">
        <v>0</v>
      </c>
      <c r="I20" s="124">
        <v>0</v>
      </c>
      <c r="J20" s="245">
        <v>0</v>
      </c>
      <c r="K20" s="124">
        <v>0</v>
      </c>
      <c r="L20" s="164">
        <v>0</v>
      </c>
      <c r="M20" s="124">
        <v>0</v>
      </c>
      <c r="N20" s="164"/>
      <c r="O20" s="124">
        <v>0</v>
      </c>
      <c r="P20" s="164"/>
      <c r="Q20" s="124">
        <v>0</v>
      </c>
      <c r="R20" s="124">
        <v>0</v>
      </c>
    </row>
    <row r="21" spans="1:18" ht="12.75">
      <c r="A21" s="356" t="s">
        <v>592</v>
      </c>
      <c r="B21" s="30"/>
      <c r="C21" s="124">
        <f>SUM(D21:R21)</f>
        <v>0</v>
      </c>
      <c r="D21" s="164"/>
      <c r="E21" s="124"/>
      <c r="F21" s="124"/>
      <c r="G21" s="164"/>
      <c r="H21" s="124"/>
      <c r="I21" s="124"/>
      <c r="J21" s="80"/>
      <c r="K21" s="124"/>
      <c r="L21" s="164"/>
      <c r="M21" s="124"/>
      <c r="N21" s="164"/>
      <c r="O21" s="124"/>
      <c r="P21" s="164"/>
      <c r="Q21" s="124"/>
      <c r="R21" s="124"/>
    </row>
    <row r="22" spans="1:18" ht="12.75">
      <c r="A22" s="357" t="s">
        <v>698</v>
      </c>
      <c r="B22" s="31"/>
      <c r="C22" s="153">
        <v>0</v>
      </c>
      <c r="D22" s="162">
        <v>0</v>
      </c>
      <c r="E22" s="153">
        <v>0</v>
      </c>
      <c r="F22" s="153">
        <v>0</v>
      </c>
      <c r="G22" s="162">
        <v>0</v>
      </c>
      <c r="H22" s="153">
        <v>0</v>
      </c>
      <c r="I22" s="153">
        <v>0</v>
      </c>
      <c r="J22" s="358">
        <v>0</v>
      </c>
      <c r="K22" s="153">
        <v>0</v>
      </c>
      <c r="L22" s="162">
        <v>0</v>
      </c>
      <c r="M22" s="153">
        <v>0</v>
      </c>
      <c r="N22" s="162">
        <v>0</v>
      </c>
      <c r="O22" s="153">
        <v>0</v>
      </c>
      <c r="P22" s="162">
        <v>0</v>
      </c>
      <c r="Q22" s="153">
        <v>0</v>
      </c>
      <c r="R22" s="153">
        <v>0</v>
      </c>
    </row>
    <row r="23" spans="1:18" ht="12.75">
      <c r="A23" s="15" t="s">
        <v>313</v>
      </c>
      <c r="B23" s="29"/>
      <c r="C23" s="156"/>
      <c r="D23" s="160"/>
      <c r="E23" s="156"/>
      <c r="F23" s="156"/>
      <c r="G23" s="160"/>
      <c r="H23" s="156"/>
      <c r="I23" s="156"/>
      <c r="J23" s="160"/>
      <c r="K23" s="156"/>
      <c r="L23" s="160"/>
      <c r="M23" s="156"/>
      <c r="N23" s="160"/>
      <c r="O23" s="156"/>
      <c r="P23" s="160"/>
      <c r="Q23" s="156"/>
      <c r="R23" s="156"/>
    </row>
    <row r="24" spans="1:18" ht="12.75">
      <c r="A24" s="13" t="s">
        <v>86</v>
      </c>
      <c r="B24" s="30" t="s">
        <v>493</v>
      </c>
      <c r="C24" s="124">
        <f>SUM(D24:R24)</f>
        <v>0</v>
      </c>
      <c r="D24" s="164">
        <v>0</v>
      </c>
      <c r="E24" s="124">
        <v>0</v>
      </c>
      <c r="F24" s="124">
        <v>0</v>
      </c>
      <c r="G24" s="164">
        <v>0</v>
      </c>
      <c r="H24" s="124">
        <v>0</v>
      </c>
      <c r="I24" s="124">
        <v>0</v>
      </c>
      <c r="J24" s="164">
        <v>0</v>
      </c>
      <c r="K24" s="124">
        <v>0</v>
      </c>
      <c r="L24" s="164">
        <v>0</v>
      </c>
      <c r="M24" s="124">
        <v>0</v>
      </c>
      <c r="N24" s="164"/>
      <c r="O24" s="124">
        <v>0</v>
      </c>
      <c r="P24" s="164"/>
      <c r="Q24" s="124">
        <v>0</v>
      </c>
      <c r="R24" s="124">
        <v>0</v>
      </c>
    </row>
    <row r="25" spans="1:18" ht="12.75">
      <c r="A25" s="356" t="s">
        <v>592</v>
      </c>
      <c r="B25" s="30"/>
      <c r="C25" s="124">
        <f>SUM(D25:R25)</f>
        <v>0</v>
      </c>
      <c r="D25" s="164"/>
      <c r="E25" s="124"/>
      <c r="F25" s="124"/>
      <c r="G25" s="164"/>
      <c r="H25" s="124"/>
      <c r="I25" s="124"/>
      <c r="J25" s="164"/>
      <c r="K25" s="124"/>
      <c r="L25" s="164"/>
      <c r="M25" s="124"/>
      <c r="N25" s="164"/>
      <c r="O25" s="124"/>
      <c r="P25" s="164"/>
      <c r="Q25" s="124"/>
      <c r="R25" s="124"/>
    </row>
    <row r="26" spans="1:18" ht="12.75">
      <c r="A26" s="357" t="s">
        <v>698</v>
      </c>
      <c r="B26" s="30"/>
      <c r="C26" s="124">
        <v>0</v>
      </c>
      <c r="D26" s="164">
        <v>0</v>
      </c>
      <c r="E26" s="124">
        <v>0</v>
      </c>
      <c r="F26" s="124">
        <v>0</v>
      </c>
      <c r="G26" s="164">
        <v>0</v>
      </c>
      <c r="H26" s="124">
        <v>0</v>
      </c>
      <c r="I26" s="124">
        <v>0</v>
      </c>
      <c r="J26" s="164">
        <v>0</v>
      </c>
      <c r="K26" s="124">
        <v>0</v>
      </c>
      <c r="L26" s="164">
        <v>0</v>
      </c>
      <c r="M26" s="124">
        <v>0</v>
      </c>
      <c r="N26" s="164">
        <v>0</v>
      </c>
      <c r="O26" s="124">
        <v>0</v>
      </c>
      <c r="P26" s="164">
        <v>0</v>
      </c>
      <c r="Q26" s="124">
        <v>0</v>
      </c>
      <c r="R26" s="124">
        <v>0</v>
      </c>
    </row>
    <row r="27" spans="1:18" ht="12.75">
      <c r="A27" s="15" t="s">
        <v>448</v>
      </c>
      <c r="B27" s="29"/>
      <c r="C27" s="156"/>
      <c r="D27" s="160"/>
      <c r="E27" s="156"/>
      <c r="F27" s="156"/>
      <c r="G27" s="160"/>
      <c r="H27" s="156"/>
      <c r="I27" s="156"/>
      <c r="J27" s="160"/>
      <c r="K27" s="156"/>
      <c r="L27" s="160"/>
      <c r="M27" s="156"/>
      <c r="N27" s="160"/>
      <c r="O27" s="156"/>
      <c r="P27" s="160"/>
      <c r="Q27" s="156"/>
      <c r="R27" s="156"/>
    </row>
    <row r="28" spans="1:18" ht="12.75">
      <c r="A28" s="13" t="s">
        <v>449</v>
      </c>
      <c r="B28" s="30" t="s">
        <v>493</v>
      </c>
      <c r="C28" s="124">
        <f>SUM(D28:R28)</f>
        <v>9983</v>
      </c>
      <c r="D28" s="164">
        <v>0</v>
      </c>
      <c r="E28" s="124">
        <v>5183</v>
      </c>
      <c r="F28" s="124">
        <v>4800</v>
      </c>
      <c r="G28" s="164">
        <v>0</v>
      </c>
      <c r="H28" s="124">
        <v>0</v>
      </c>
      <c r="I28" s="124">
        <v>0</v>
      </c>
      <c r="J28" s="164">
        <v>0</v>
      </c>
      <c r="K28" s="124">
        <v>0</v>
      </c>
      <c r="L28" s="164">
        <v>0</v>
      </c>
      <c r="M28" s="124">
        <v>0</v>
      </c>
      <c r="N28" s="164"/>
      <c r="O28" s="124">
        <v>0</v>
      </c>
      <c r="P28" s="164"/>
      <c r="Q28" s="124">
        <v>0</v>
      </c>
      <c r="R28" s="124">
        <v>0</v>
      </c>
    </row>
    <row r="29" spans="1:18" ht="12.75">
      <c r="A29" s="356" t="s">
        <v>592</v>
      </c>
      <c r="B29" s="30"/>
      <c r="C29" s="124">
        <f>SUM(D29:R29)</f>
        <v>9983</v>
      </c>
      <c r="D29" s="164"/>
      <c r="E29" s="124">
        <v>9983</v>
      </c>
      <c r="F29" s="124">
        <v>0</v>
      </c>
      <c r="G29" s="164"/>
      <c r="H29" s="124"/>
      <c r="I29" s="124"/>
      <c r="J29" s="164"/>
      <c r="K29" s="124"/>
      <c r="L29" s="164"/>
      <c r="M29" s="124"/>
      <c r="N29" s="164"/>
      <c r="O29" s="124"/>
      <c r="P29" s="164"/>
      <c r="Q29" s="124"/>
      <c r="R29" s="124"/>
    </row>
    <row r="30" spans="1:18" ht="12.75">
      <c r="A30" s="357" t="s">
        <v>698</v>
      </c>
      <c r="B30" s="31"/>
      <c r="C30" s="124">
        <f>SUM(D30:R30)</f>
        <v>9983</v>
      </c>
      <c r="D30" s="162"/>
      <c r="E30" s="153">
        <v>9983</v>
      </c>
      <c r="F30" s="153">
        <v>0</v>
      </c>
      <c r="G30" s="162"/>
      <c r="H30" s="153"/>
      <c r="I30" s="153"/>
      <c r="J30" s="162"/>
      <c r="K30" s="153"/>
      <c r="L30" s="162"/>
      <c r="M30" s="153"/>
      <c r="N30" s="162"/>
      <c r="O30" s="153"/>
      <c r="P30" s="162"/>
      <c r="Q30" s="153"/>
      <c r="R30" s="153"/>
    </row>
    <row r="31" spans="1:18" ht="12.75">
      <c r="A31" s="15" t="s">
        <v>464</v>
      </c>
      <c r="B31" s="29"/>
      <c r="C31" s="156"/>
      <c r="D31" s="160"/>
      <c r="E31" s="156"/>
      <c r="F31" s="156"/>
      <c r="G31" s="160"/>
      <c r="H31" s="156"/>
      <c r="I31" s="156"/>
      <c r="J31" s="160"/>
      <c r="K31" s="156"/>
      <c r="L31" s="160"/>
      <c r="M31" s="156"/>
      <c r="N31" s="160"/>
      <c r="O31" s="156"/>
      <c r="P31" s="160"/>
      <c r="Q31" s="156"/>
      <c r="R31" s="156"/>
    </row>
    <row r="32" spans="1:18" ht="12.75">
      <c r="A32" s="13" t="s">
        <v>449</v>
      </c>
      <c r="B32" s="30" t="s">
        <v>493</v>
      </c>
      <c r="C32" s="124">
        <f>SUM(D32:R32)</f>
        <v>6076</v>
      </c>
      <c r="D32" s="164">
        <v>0</v>
      </c>
      <c r="E32" s="124">
        <v>856</v>
      </c>
      <c r="F32" s="124">
        <v>5220</v>
      </c>
      <c r="G32" s="164">
        <v>0</v>
      </c>
      <c r="H32" s="124">
        <v>0</v>
      </c>
      <c r="I32" s="124">
        <v>0</v>
      </c>
      <c r="J32" s="164">
        <v>0</v>
      </c>
      <c r="K32" s="124">
        <v>0</v>
      </c>
      <c r="L32" s="164">
        <v>0</v>
      </c>
      <c r="M32" s="124">
        <v>0</v>
      </c>
      <c r="N32" s="164"/>
      <c r="O32" s="124">
        <v>0</v>
      </c>
      <c r="P32" s="164"/>
      <c r="Q32" s="124">
        <v>0</v>
      </c>
      <c r="R32" s="124">
        <v>0</v>
      </c>
    </row>
    <row r="33" spans="1:18" ht="12.75">
      <c r="A33" s="356" t="s">
        <v>592</v>
      </c>
      <c r="B33" s="30"/>
      <c r="C33" s="124">
        <f>SUM(D33:R33)</f>
        <v>6076</v>
      </c>
      <c r="D33" s="164"/>
      <c r="E33" s="124">
        <v>6076</v>
      </c>
      <c r="F33" s="124">
        <v>0</v>
      </c>
      <c r="G33" s="164"/>
      <c r="H33" s="124"/>
      <c r="I33" s="124"/>
      <c r="J33" s="164"/>
      <c r="K33" s="124"/>
      <c r="L33" s="164"/>
      <c r="M33" s="124"/>
      <c r="N33" s="164"/>
      <c r="O33" s="124"/>
      <c r="P33" s="164"/>
      <c r="Q33" s="124"/>
      <c r="R33" s="124"/>
    </row>
    <row r="34" spans="1:18" ht="12.75">
      <c r="A34" s="356" t="s">
        <v>783</v>
      </c>
      <c r="B34" s="30"/>
      <c r="C34" s="124">
        <f>SUM(D34:R34)</f>
        <v>-1290</v>
      </c>
      <c r="D34" s="164"/>
      <c r="E34" s="124">
        <v>-1290</v>
      </c>
      <c r="F34" s="124"/>
      <c r="G34" s="164"/>
      <c r="H34" s="124"/>
      <c r="I34" s="124"/>
      <c r="J34" s="164"/>
      <c r="K34" s="124"/>
      <c r="L34" s="164"/>
      <c r="M34" s="124"/>
      <c r="N34" s="164"/>
      <c r="O34" s="124"/>
      <c r="P34" s="164"/>
      <c r="Q34" s="124"/>
      <c r="R34" s="124"/>
    </row>
    <row r="35" spans="1:18" ht="12.75">
      <c r="A35" s="356" t="s">
        <v>549</v>
      </c>
      <c r="B35" s="30"/>
      <c r="C35" s="124">
        <f>SUM(D35:R35)</f>
        <v>-1290</v>
      </c>
      <c r="D35" s="164"/>
      <c r="E35" s="124">
        <v>-1290</v>
      </c>
      <c r="F35" s="124"/>
      <c r="G35" s="164"/>
      <c r="H35" s="124"/>
      <c r="I35" s="124"/>
      <c r="J35" s="164"/>
      <c r="K35" s="124"/>
      <c r="L35" s="164"/>
      <c r="M35" s="124"/>
      <c r="N35" s="164"/>
      <c r="O35" s="124"/>
      <c r="P35" s="164"/>
      <c r="Q35" s="124"/>
      <c r="R35" s="124"/>
    </row>
    <row r="36" spans="1:18" ht="12.75">
      <c r="A36" s="357" t="s">
        <v>698</v>
      </c>
      <c r="B36" s="31"/>
      <c r="C36" s="153">
        <f>SUM(D36:R36)</f>
        <v>4786</v>
      </c>
      <c r="D36" s="162"/>
      <c r="E36" s="153">
        <f>SUM(E33,E35)</f>
        <v>4786</v>
      </c>
      <c r="F36" s="153">
        <v>0</v>
      </c>
      <c r="G36" s="162"/>
      <c r="H36" s="153"/>
      <c r="I36" s="153"/>
      <c r="J36" s="162"/>
      <c r="K36" s="153"/>
      <c r="L36" s="162"/>
      <c r="M36" s="153"/>
      <c r="N36" s="162"/>
      <c r="O36" s="153"/>
      <c r="P36" s="162"/>
      <c r="Q36" s="153"/>
      <c r="R36" s="153"/>
    </row>
    <row r="37" spans="1:18" ht="12.75">
      <c r="A37" s="15" t="s">
        <v>508</v>
      </c>
      <c r="B37" s="29"/>
      <c r="C37" s="156"/>
      <c r="D37" s="156"/>
      <c r="E37" s="160"/>
      <c r="F37" s="156"/>
      <c r="G37" s="156"/>
      <c r="H37" s="156"/>
      <c r="I37" s="160"/>
      <c r="J37" s="156"/>
      <c r="K37" s="160"/>
      <c r="L37" s="156"/>
      <c r="M37" s="160"/>
      <c r="N37" s="156"/>
      <c r="O37" s="160"/>
      <c r="P37" s="156"/>
      <c r="Q37" s="160"/>
      <c r="R37" s="156"/>
    </row>
    <row r="38" spans="1:18" ht="12.75">
      <c r="A38" s="13" t="s">
        <v>347</v>
      </c>
      <c r="B38" s="30" t="s">
        <v>493</v>
      </c>
      <c r="C38" s="124">
        <f aca="true" t="shared" si="0" ref="C38:C44">SUM(D38:R38)</f>
        <v>76803</v>
      </c>
      <c r="D38" s="124">
        <v>0</v>
      </c>
      <c r="E38" s="164">
        <v>1586</v>
      </c>
      <c r="F38" s="124">
        <v>35093</v>
      </c>
      <c r="G38" s="124">
        <v>40124</v>
      </c>
      <c r="H38" s="124">
        <v>0</v>
      </c>
      <c r="I38" s="164">
        <v>0</v>
      </c>
      <c r="J38" s="124">
        <v>0</v>
      </c>
      <c r="K38" s="164">
        <v>0</v>
      </c>
      <c r="L38" s="124">
        <v>0</v>
      </c>
      <c r="M38" s="164">
        <v>0</v>
      </c>
      <c r="N38" s="124"/>
      <c r="O38" s="164">
        <v>0</v>
      </c>
      <c r="P38" s="124"/>
      <c r="Q38" s="164">
        <v>0</v>
      </c>
      <c r="R38" s="124">
        <v>0</v>
      </c>
    </row>
    <row r="39" spans="1:18" ht="12.75">
      <c r="A39" s="356" t="s">
        <v>592</v>
      </c>
      <c r="B39" s="30"/>
      <c r="C39" s="124">
        <f t="shared" si="0"/>
        <v>76803</v>
      </c>
      <c r="D39" s="124"/>
      <c r="E39" s="164">
        <v>1586</v>
      </c>
      <c r="F39" s="124">
        <v>35093</v>
      </c>
      <c r="G39" s="124">
        <v>40124</v>
      </c>
      <c r="H39" s="124"/>
      <c r="I39" s="164"/>
      <c r="J39" s="124"/>
      <c r="K39" s="164"/>
      <c r="L39" s="124"/>
      <c r="M39" s="164"/>
      <c r="N39" s="124"/>
      <c r="O39" s="164"/>
      <c r="P39" s="124"/>
      <c r="Q39" s="164"/>
      <c r="R39" s="124"/>
    </row>
    <row r="40" spans="1:18" ht="12.75">
      <c r="A40" s="356" t="s">
        <v>784</v>
      </c>
      <c r="B40" s="30"/>
      <c r="C40" s="124">
        <f t="shared" si="0"/>
        <v>-19703</v>
      </c>
      <c r="D40" s="124"/>
      <c r="E40" s="164"/>
      <c r="F40" s="124"/>
      <c r="G40" s="124">
        <v>-19703</v>
      </c>
      <c r="H40" s="124"/>
      <c r="I40" s="164"/>
      <c r="J40" s="124"/>
      <c r="K40" s="164"/>
      <c r="L40" s="124"/>
      <c r="M40" s="164"/>
      <c r="N40" s="124"/>
      <c r="O40" s="164"/>
      <c r="P40" s="124"/>
      <c r="Q40" s="164"/>
      <c r="R40" s="124"/>
    </row>
    <row r="41" spans="1:18" ht="12.75">
      <c r="A41" s="356" t="s">
        <v>831</v>
      </c>
      <c r="B41" s="30"/>
      <c r="C41" s="124">
        <f t="shared" si="0"/>
        <v>0</v>
      </c>
      <c r="D41" s="124"/>
      <c r="E41" s="164">
        <v>35093</v>
      </c>
      <c r="F41" s="124">
        <v>-35093</v>
      </c>
      <c r="G41" s="124"/>
      <c r="H41" s="124"/>
      <c r="I41" s="164"/>
      <c r="J41" s="124"/>
      <c r="K41" s="164"/>
      <c r="L41" s="124"/>
      <c r="M41" s="164"/>
      <c r="N41" s="124"/>
      <c r="O41" s="164"/>
      <c r="P41" s="124"/>
      <c r="Q41" s="164"/>
      <c r="R41" s="124"/>
    </row>
    <row r="42" spans="1:18" ht="12.75">
      <c r="A42" s="356" t="s">
        <v>832</v>
      </c>
      <c r="B42" s="30"/>
      <c r="C42" s="124">
        <f t="shared" si="0"/>
        <v>3128</v>
      </c>
      <c r="D42" s="124"/>
      <c r="E42" s="164">
        <v>3128</v>
      </c>
      <c r="F42" s="124"/>
      <c r="G42" s="124"/>
      <c r="H42" s="124"/>
      <c r="I42" s="164"/>
      <c r="J42" s="124"/>
      <c r="K42" s="164"/>
      <c r="L42" s="124"/>
      <c r="M42" s="164"/>
      <c r="N42" s="124"/>
      <c r="O42" s="164"/>
      <c r="P42" s="124"/>
      <c r="Q42" s="164"/>
      <c r="R42" s="124"/>
    </row>
    <row r="43" spans="1:18" ht="12.75">
      <c r="A43" s="356" t="s">
        <v>549</v>
      </c>
      <c r="B43" s="30"/>
      <c r="C43" s="124">
        <f t="shared" si="0"/>
        <v>-16575</v>
      </c>
      <c r="D43" s="124">
        <f>SUM(D40:D42)</f>
        <v>0</v>
      </c>
      <c r="E43" s="164">
        <f>SUM(E40:E42)</f>
        <v>38221</v>
      </c>
      <c r="F43" s="124">
        <v>-35093</v>
      </c>
      <c r="G43" s="124">
        <f aca="true" t="shared" si="1" ref="G43:R43">SUM(G40:G42)</f>
        <v>-19703</v>
      </c>
      <c r="H43" s="124">
        <f t="shared" si="1"/>
        <v>0</v>
      </c>
      <c r="I43" s="164">
        <f t="shared" si="1"/>
        <v>0</v>
      </c>
      <c r="J43" s="124">
        <f t="shared" si="1"/>
        <v>0</v>
      </c>
      <c r="K43" s="164">
        <f t="shared" si="1"/>
        <v>0</v>
      </c>
      <c r="L43" s="124">
        <f t="shared" si="1"/>
        <v>0</v>
      </c>
      <c r="M43" s="164">
        <f t="shared" si="1"/>
        <v>0</v>
      </c>
      <c r="N43" s="124">
        <f t="shared" si="1"/>
        <v>0</v>
      </c>
      <c r="O43" s="164">
        <f t="shared" si="1"/>
        <v>0</v>
      </c>
      <c r="P43" s="124">
        <f t="shared" si="1"/>
        <v>0</v>
      </c>
      <c r="Q43" s="164">
        <f t="shared" si="1"/>
        <v>0</v>
      </c>
      <c r="R43" s="124">
        <f t="shared" si="1"/>
        <v>0</v>
      </c>
    </row>
    <row r="44" spans="1:18" ht="12.75">
      <c r="A44" s="357" t="s">
        <v>698</v>
      </c>
      <c r="B44" s="31"/>
      <c r="C44" s="124">
        <f t="shared" si="0"/>
        <v>60228</v>
      </c>
      <c r="D44" s="153">
        <f>SUM(D39,D43)</f>
        <v>0</v>
      </c>
      <c r="E44" s="162">
        <f aca="true" t="shared" si="2" ref="E44:R44">SUM(E39,E43)</f>
        <v>39807</v>
      </c>
      <c r="F44" s="153">
        <v>0</v>
      </c>
      <c r="G44" s="153">
        <f t="shared" si="2"/>
        <v>20421</v>
      </c>
      <c r="H44" s="153">
        <f t="shared" si="2"/>
        <v>0</v>
      </c>
      <c r="I44" s="162">
        <f t="shared" si="2"/>
        <v>0</v>
      </c>
      <c r="J44" s="153">
        <f t="shared" si="2"/>
        <v>0</v>
      </c>
      <c r="K44" s="162">
        <f t="shared" si="2"/>
        <v>0</v>
      </c>
      <c r="L44" s="153">
        <f t="shared" si="2"/>
        <v>0</v>
      </c>
      <c r="M44" s="162">
        <f t="shared" si="2"/>
        <v>0</v>
      </c>
      <c r="N44" s="153">
        <f t="shared" si="2"/>
        <v>0</v>
      </c>
      <c r="O44" s="162">
        <f t="shared" si="2"/>
        <v>0</v>
      </c>
      <c r="P44" s="153">
        <f t="shared" si="2"/>
        <v>0</v>
      </c>
      <c r="Q44" s="162">
        <f t="shared" si="2"/>
        <v>0</v>
      </c>
      <c r="R44" s="153">
        <f t="shared" si="2"/>
        <v>0</v>
      </c>
    </row>
    <row r="45" spans="1:21" s="210" customFormat="1" ht="12.75">
      <c r="A45" s="15" t="s">
        <v>450</v>
      </c>
      <c r="B45" s="29"/>
      <c r="C45" s="156"/>
      <c r="D45" s="160"/>
      <c r="E45" s="156"/>
      <c r="F45" s="156"/>
      <c r="G45" s="160"/>
      <c r="H45" s="156"/>
      <c r="I45" s="156"/>
      <c r="J45" s="160"/>
      <c r="K45" s="156"/>
      <c r="L45" s="160"/>
      <c r="M45" s="156"/>
      <c r="N45" s="160"/>
      <c r="O45" s="156"/>
      <c r="P45" s="160"/>
      <c r="Q45" s="156"/>
      <c r="R45" s="156"/>
      <c r="U45" s="359"/>
    </row>
    <row r="46" spans="1:18" s="210" customFormat="1" ht="12.75">
      <c r="A46" s="13" t="s">
        <v>86</v>
      </c>
      <c r="B46" s="30" t="s">
        <v>493</v>
      </c>
      <c r="C46" s="124">
        <f>SUM(D46:R46)</f>
        <v>49045</v>
      </c>
      <c r="D46" s="164">
        <v>0</v>
      </c>
      <c r="E46" s="124">
        <v>17808</v>
      </c>
      <c r="F46" s="124">
        <v>17856</v>
      </c>
      <c r="G46" s="164">
        <v>13381</v>
      </c>
      <c r="H46" s="124">
        <v>0</v>
      </c>
      <c r="I46" s="124">
        <v>0</v>
      </c>
      <c r="J46" s="164">
        <v>0</v>
      </c>
      <c r="K46" s="124">
        <v>0</v>
      </c>
      <c r="L46" s="164">
        <v>0</v>
      </c>
      <c r="M46" s="124">
        <v>0</v>
      </c>
      <c r="N46" s="164"/>
      <c r="O46" s="124">
        <v>0</v>
      </c>
      <c r="P46" s="164"/>
      <c r="Q46" s="124">
        <v>0</v>
      </c>
      <c r="R46" s="124">
        <v>0</v>
      </c>
    </row>
    <row r="47" spans="1:18" s="210" customFormat="1" ht="12.75">
      <c r="A47" s="356" t="s">
        <v>592</v>
      </c>
      <c r="B47" s="30"/>
      <c r="C47" s="124">
        <f>SUM(D47:R47)</f>
        <v>49045</v>
      </c>
      <c r="D47" s="164"/>
      <c r="E47" s="124">
        <v>35664</v>
      </c>
      <c r="F47" s="124">
        <v>0</v>
      </c>
      <c r="G47" s="164">
        <v>13381</v>
      </c>
      <c r="H47" s="124"/>
      <c r="I47" s="124"/>
      <c r="J47" s="164"/>
      <c r="K47" s="124"/>
      <c r="L47" s="164"/>
      <c r="M47" s="124"/>
      <c r="N47" s="164"/>
      <c r="O47" s="124"/>
      <c r="P47" s="164"/>
      <c r="Q47" s="124"/>
      <c r="R47" s="124"/>
    </row>
    <row r="48" spans="1:18" s="210" customFormat="1" ht="12.75">
      <c r="A48" s="357" t="s">
        <v>698</v>
      </c>
      <c r="B48" s="31"/>
      <c r="C48" s="124">
        <f>SUM(D48:R48)</f>
        <v>49045</v>
      </c>
      <c r="D48" s="162"/>
      <c r="E48" s="153">
        <v>35664</v>
      </c>
      <c r="F48" s="153">
        <v>0</v>
      </c>
      <c r="G48" s="162">
        <v>13381</v>
      </c>
      <c r="H48" s="153"/>
      <c r="I48" s="153"/>
      <c r="J48" s="162"/>
      <c r="K48" s="153"/>
      <c r="L48" s="162"/>
      <c r="M48" s="153"/>
      <c r="N48" s="162"/>
      <c r="O48" s="153"/>
      <c r="P48" s="162"/>
      <c r="Q48" s="153"/>
      <c r="R48" s="153"/>
    </row>
    <row r="49" spans="1:18" s="210" customFormat="1" ht="12.75">
      <c r="A49" s="15" t="s">
        <v>451</v>
      </c>
      <c r="B49" s="29"/>
      <c r="C49" s="156"/>
      <c r="D49" s="160"/>
      <c r="E49" s="156"/>
      <c r="F49" s="156"/>
      <c r="G49" s="160"/>
      <c r="H49" s="156"/>
      <c r="I49" s="156"/>
      <c r="J49" s="160"/>
      <c r="K49" s="156"/>
      <c r="L49" s="160"/>
      <c r="M49" s="156"/>
      <c r="N49" s="160"/>
      <c r="O49" s="156"/>
      <c r="P49" s="160"/>
      <c r="Q49" s="156"/>
      <c r="R49" s="156"/>
    </row>
    <row r="50" spans="1:18" s="210" customFormat="1" ht="12.75">
      <c r="A50" s="13" t="s">
        <v>86</v>
      </c>
      <c r="B50" s="30" t="s">
        <v>493</v>
      </c>
      <c r="C50" s="124">
        <f>SUM(D50:R50)</f>
        <v>0</v>
      </c>
      <c r="D50" s="164">
        <v>0</v>
      </c>
      <c r="E50" s="124">
        <v>0</v>
      </c>
      <c r="F50" s="124">
        <v>0</v>
      </c>
      <c r="G50" s="164">
        <v>0</v>
      </c>
      <c r="H50" s="124">
        <v>0</v>
      </c>
      <c r="I50" s="124">
        <v>0</v>
      </c>
      <c r="J50" s="164">
        <v>0</v>
      </c>
      <c r="K50" s="124">
        <v>0</v>
      </c>
      <c r="L50" s="164">
        <v>0</v>
      </c>
      <c r="M50" s="124">
        <v>0</v>
      </c>
      <c r="N50" s="164"/>
      <c r="O50" s="124">
        <v>0</v>
      </c>
      <c r="P50" s="164"/>
      <c r="Q50" s="124">
        <v>0</v>
      </c>
      <c r="R50" s="124">
        <v>0</v>
      </c>
    </row>
    <row r="51" spans="1:18" s="210" customFormat="1" ht="12.75">
      <c r="A51" s="356" t="s">
        <v>592</v>
      </c>
      <c r="B51" s="30"/>
      <c r="C51" s="124">
        <f>SUM(D51:R51)</f>
        <v>0</v>
      </c>
      <c r="D51" s="164"/>
      <c r="E51" s="124"/>
      <c r="F51" s="124"/>
      <c r="G51" s="164"/>
      <c r="H51" s="124"/>
      <c r="I51" s="124"/>
      <c r="J51" s="164"/>
      <c r="K51" s="124"/>
      <c r="L51" s="164"/>
      <c r="M51" s="124"/>
      <c r="N51" s="164"/>
      <c r="O51" s="124"/>
      <c r="P51" s="164"/>
      <c r="Q51" s="124"/>
      <c r="R51" s="124"/>
    </row>
    <row r="52" spans="1:18" s="210" customFormat="1" ht="12.75">
      <c r="A52" s="357" t="s">
        <v>698</v>
      </c>
      <c r="B52" s="31"/>
      <c r="C52" s="153">
        <v>0</v>
      </c>
      <c r="D52" s="162">
        <v>0</v>
      </c>
      <c r="E52" s="153">
        <v>0</v>
      </c>
      <c r="F52" s="153">
        <v>0</v>
      </c>
      <c r="G52" s="162">
        <v>0</v>
      </c>
      <c r="H52" s="153">
        <v>0</v>
      </c>
      <c r="I52" s="153">
        <v>0</v>
      </c>
      <c r="J52" s="162">
        <v>0</v>
      </c>
      <c r="K52" s="153">
        <v>0</v>
      </c>
      <c r="L52" s="162">
        <v>0</v>
      </c>
      <c r="M52" s="153">
        <v>0</v>
      </c>
      <c r="N52" s="162">
        <v>0</v>
      </c>
      <c r="O52" s="153">
        <v>0</v>
      </c>
      <c r="P52" s="162">
        <v>0</v>
      </c>
      <c r="Q52" s="153">
        <v>0</v>
      </c>
      <c r="R52" s="153">
        <v>0</v>
      </c>
    </row>
    <row r="53" spans="1:18" ht="12.75">
      <c r="A53" s="15" t="s">
        <v>452</v>
      </c>
      <c r="B53" s="29"/>
      <c r="C53" s="156"/>
      <c r="D53" s="160"/>
      <c r="E53" s="156"/>
      <c r="F53" s="156"/>
      <c r="G53" s="160"/>
      <c r="H53" s="156"/>
      <c r="I53" s="156"/>
      <c r="J53" s="160"/>
      <c r="K53" s="156"/>
      <c r="L53" s="160"/>
      <c r="M53" s="156"/>
      <c r="N53" s="160"/>
      <c r="O53" s="156"/>
      <c r="P53" s="160"/>
      <c r="Q53" s="156"/>
      <c r="R53" s="156"/>
    </row>
    <row r="54" spans="1:18" ht="12.75">
      <c r="A54" s="13" t="s">
        <v>86</v>
      </c>
      <c r="B54" s="30" t="s">
        <v>493</v>
      </c>
      <c r="C54" s="124">
        <f>SUM(D54:R54)</f>
        <v>0</v>
      </c>
      <c r="D54" s="164">
        <v>0</v>
      </c>
      <c r="E54" s="124">
        <v>0</v>
      </c>
      <c r="F54" s="124">
        <v>0</v>
      </c>
      <c r="G54" s="164">
        <v>0</v>
      </c>
      <c r="H54" s="124">
        <v>0</v>
      </c>
      <c r="I54" s="124">
        <v>0</v>
      </c>
      <c r="J54" s="164">
        <v>0</v>
      </c>
      <c r="K54" s="124">
        <v>0</v>
      </c>
      <c r="L54" s="164">
        <v>0</v>
      </c>
      <c r="M54" s="124">
        <v>0</v>
      </c>
      <c r="N54" s="164"/>
      <c r="O54" s="124">
        <v>0</v>
      </c>
      <c r="P54" s="164"/>
      <c r="Q54" s="124">
        <v>0</v>
      </c>
      <c r="R54" s="124">
        <v>0</v>
      </c>
    </row>
    <row r="55" spans="1:18" ht="12.75">
      <c r="A55" s="356" t="s">
        <v>592</v>
      </c>
      <c r="B55" s="30"/>
      <c r="C55" s="124">
        <f>SUM(D55:R55)</f>
        <v>0</v>
      </c>
      <c r="D55" s="164"/>
      <c r="E55" s="124"/>
      <c r="F55" s="124"/>
      <c r="G55" s="164"/>
      <c r="H55" s="124"/>
      <c r="I55" s="124"/>
      <c r="J55" s="164"/>
      <c r="K55" s="124"/>
      <c r="L55" s="164"/>
      <c r="M55" s="124"/>
      <c r="N55" s="164"/>
      <c r="O55" s="124"/>
      <c r="P55" s="164"/>
      <c r="Q55" s="124"/>
      <c r="R55" s="124"/>
    </row>
    <row r="56" spans="1:18" ht="12.75">
      <c r="A56" s="357" t="s">
        <v>698</v>
      </c>
      <c r="B56" s="31"/>
      <c r="C56" s="153">
        <v>0</v>
      </c>
      <c r="D56" s="162">
        <v>0</v>
      </c>
      <c r="E56" s="153">
        <v>0</v>
      </c>
      <c r="F56" s="153">
        <v>0</v>
      </c>
      <c r="G56" s="162">
        <v>0</v>
      </c>
      <c r="H56" s="153">
        <v>0</v>
      </c>
      <c r="I56" s="153">
        <v>0</v>
      </c>
      <c r="J56" s="162">
        <v>0</v>
      </c>
      <c r="K56" s="153">
        <v>0</v>
      </c>
      <c r="L56" s="162">
        <v>0</v>
      </c>
      <c r="M56" s="153">
        <v>0</v>
      </c>
      <c r="N56" s="162">
        <v>0</v>
      </c>
      <c r="O56" s="153">
        <v>0</v>
      </c>
      <c r="P56" s="162">
        <v>0</v>
      </c>
      <c r="Q56" s="153">
        <v>0</v>
      </c>
      <c r="R56" s="153">
        <v>0</v>
      </c>
    </row>
    <row r="57" spans="1:18" ht="12.75">
      <c r="A57" s="68" t="s">
        <v>453</v>
      </c>
      <c r="B57" s="74"/>
      <c r="C57" s="156"/>
      <c r="D57" s="160"/>
      <c r="E57" s="156"/>
      <c r="F57" s="156"/>
      <c r="G57" s="160"/>
      <c r="H57" s="156"/>
      <c r="I57" s="156"/>
      <c r="J57" s="160"/>
      <c r="K57" s="156"/>
      <c r="L57" s="160"/>
      <c r="M57" s="156"/>
      <c r="N57" s="160"/>
      <c r="O57" s="156"/>
      <c r="P57" s="160"/>
      <c r="Q57" s="156"/>
      <c r="R57" s="156"/>
    </row>
    <row r="58" spans="1:18" ht="12.75">
      <c r="A58" s="13" t="s">
        <v>63</v>
      </c>
      <c r="B58" s="30" t="s">
        <v>493</v>
      </c>
      <c r="C58" s="124">
        <f>SUM(D58:R58)</f>
        <v>0</v>
      </c>
      <c r="D58" s="164">
        <v>0</v>
      </c>
      <c r="E58" s="124">
        <v>0</v>
      </c>
      <c r="F58" s="124">
        <v>0</v>
      </c>
      <c r="G58" s="164">
        <v>0</v>
      </c>
      <c r="H58" s="124">
        <v>0</v>
      </c>
      <c r="I58" s="124">
        <v>0</v>
      </c>
      <c r="J58" s="164">
        <v>0</v>
      </c>
      <c r="K58" s="124">
        <v>0</v>
      </c>
      <c r="L58" s="164">
        <v>0</v>
      </c>
      <c r="M58" s="124">
        <v>0</v>
      </c>
      <c r="N58" s="164"/>
      <c r="O58" s="124">
        <v>0</v>
      </c>
      <c r="P58" s="164"/>
      <c r="Q58" s="124">
        <v>0</v>
      </c>
      <c r="R58" s="124">
        <v>0</v>
      </c>
    </row>
    <row r="59" spans="1:18" ht="12.75">
      <c r="A59" s="356" t="s">
        <v>592</v>
      </c>
      <c r="B59" s="218"/>
      <c r="C59" s="124">
        <f>SUM(D59:R59)</f>
        <v>0</v>
      </c>
      <c r="D59" s="164"/>
      <c r="E59" s="124"/>
      <c r="F59" s="124"/>
      <c r="G59" s="164"/>
      <c r="H59" s="124"/>
      <c r="I59" s="124"/>
      <c r="J59" s="164"/>
      <c r="K59" s="124"/>
      <c r="L59" s="164"/>
      <c r="M59" s="124"/>
      <c r="N59" s="164"/>
      <c r="O59" s="124"/>
      <c r="P59" s="164"/>
      <c r="Q59" s="124"/>
      <c r="R59" s="124"/>
    </row>
    <row r="60" spans="1:18" ht="12.75">
      <c r="A60" s="357" t="s">
        <v>698</v>
      </c>
      <c r="B60" s="218"/>
      <c r="C60" s="124">
        <v>0</v>
      </c>
      <c r="D60" s="164">
        <v>0</v>
      </c>
      <c r="E60" s="124">
        <v>0</v>
      </c>
      <c r="F60" s="124">
        <v>0</v>
      </c>
      <c r="G60" s="164">
        <v>0</v>
      </c>
      <c r="H60" s="124">
        <v>0</v>
      </c>
      <c r="I60" s="124">
        <v>0</v>
      </c>
      <c r="J60" s="164">
        <v>0</v>
      </c>
      <c r="K60" s="124">
        <v>0</v>
      </c>
      <c r="L60" s="164">
        <v>0</v>
      </c>
      <c r="M60" s="124">
        <v>0</v>
      </c>
      <c r="N60" s="164">
        <v>0</v>
      </c>
      <c r="O60" s="124">
        <v>0</v>
      </c>
      <c r="P60" s="164">
        <v>0</v>
      </c>
      <c r="Q60" s="124">
        <v>0</v>
      </c>
      <c r="R60" s="124">
        <v>0</v>
      </c>
    </row>
    <row r="61" spans="1:18" ht="12.75">
      <c r="A61" s="68" t="s">
        <v>454</v>
      </c>
      <c r="B61" s="18" t="s">
        <v>493</v>
      </c>
      <c r="C61" s="156"/>
      <c r="D61" s="156"/>
      <c r="E61" s="160"/>
      <c r="F61" s="156"/>
      <c r="G61" s="160"/>
      <c r="H61" s="156"/>
      <c r="I61" s="160"/>
      <c r="J61" s="156"/>
      <c r="K61" s="160"/>
      <c r="L61" s="156"/>
      <c r="M61" s="160"/>
      <c r="N61" s="156"/>
      <c r="O61" s="160"/>
      <c r="P61" s="156"/>
      <c r="Q61" s="160"/>
      <c r="R61" s="156"/>
    </row>
    <row r="62" spans="1:18" ht="12.75">
      <c r="A62" s="13" t="s">
        <v>63</v>
      </c>
      <c r="B62" s="79"/>
      <c r="C62" s="124">
        <f aca="true" t="shared" si="3" ref="C62:C69">SUM(D62:R62)</f>
        <v>202145</v>
      </c>
      <c r="D62" s="124">
        <v>0</v>
      </c>
      <c r="E62" s="164">
        <v>685</v>
      </c>
      <c r="F62" s="124">
        <v>0</v>
      </c>
      <c r="G62" s="164">
        <v>768</v>
      </c>
      <c r="H62" s="124">
        <v>0</v>
      </c>
      <c r="I62" s="164">
        <v>0</v>
      </c>
      <c r="J62" s="124">
        <v>0</v>
      </c>
      <c r="K62" s="164">
        <v>0</v>
      </c>
      <c r="L62" s="124">
        <v>200692</v>
      </c>
      <c r="M62" s="164">
        <v>0</v>
      </c>
      <c r="N62" s="124"/>
      <c r="O62" s="164">
        <v>0</v>
      </c>
      <c r="P62" s="124"/>
      <c r="Q62" s="164">
        <v>0</v>
      </c>
      <c r="R62" s="124">
        <v>0</v>
      </c>
    </row>
    <row r="63" spans="1:18" ht="12.75">
      <c r="A63" s="356" t="s">
        <v>588</v>
      </c>
      <c r="B63" s="62"/>
      <c r="C63" s="124">
        <f t="shared" si="3"/>
        <v>477890</v>
      </c>
      <c r="D63" s="124">
        <v>0</v>
      </c>
      <c r="E63" s="164">
        <v>3590</v>
      </c>
      <c r="F63" s="124">
        <v>0</v>
      </c>
      <c r="G63" s="164">
        <v>768</v>
      </c>
      <c r="H63" s="124">
        <v>0</v>
      </c>
      <c r="I63" s="164">
        <v>0</v>
      </c>
      <c r="J63" s="124">
        <v>0</v>
      </c>
      <c r="K63" s="164">
        <v>0</v>
      </c>
      <c r="L63" s="124">
        <v>200692</v>
      </c>
      <c r="M63" s="164">
        <v>0</v>
      </c>
      <c r="N63" s="124"/>
      <c r="O63" s="164">
        <v>25950</v>
      </c>
      <c r="P63" s="124">
        <v>200000</v>
      </c>
      <c r="Q63" s="164">
        <v>0</v>
      </c>
      <c r="R63" s="124">
        <v>46890</v>
      </c>
    </row>
    <row r="64" spans="1:18" ht="12.75">
      <c r="A64" s="13" t="s">
        <v>785</v>
      </c>
      <c r="B64" s="218"/>
      <c r="C64" s="124">
        <f t="shared" si="3"/>
        <v>897</v>
      </c>
      <c r="D64" s="124"/>
      <c r="E64" s="164">
        <v>897</v>
      </c>
      <c r="F64" s="124"/>
      <c r="G64" s="164"/>
      <c r="H64" s="124"/>
      <c r="I64" s="164"/>
      <c r="J64" s="124"/>
      <c r="K64" s="164"/>
      <c r="L64" s="124"/>
      <c r="M64" s="164"/>
      <c r="N64" s="124"/>
      <c r="O64" s="164"/>
      <c r="P64" s="124"/>
      <c r="Q64" s="164"/>
      <c r="R64" s="124"/>
    </row>
    <row r="65" spans="1:18" ht="12.75">
      <c r="A65" s="13" t="s">
        <v>786</v>
      </c>
      <c r="B65" s="218"/>
      <c r="C65" s="124">
        <f t="shared" si="3"/>
        <v>153</v>
      </c>
      <c r="D65" s="124"/>
      <c r="E65" s="164">
        <v>153</v>
      </c>
      <c r="F65" s="124"/>
      <c r="G65" s="164"/>
      <c r="H65" s="124"/>
      <c r="I65" s="164"/>
      <c r="J65" s="124"/>
      <c r="K65" s="164"/>
      <c r="L65" s="124"/>
      <c r="M65" s="164"/>
      <c r="N65" s="124"/>
      <c r="O65" s="164"/>
      <c r="P65" s="124"/>
      <c r="Q65" s="164"/>
      <c r="R65" s="124"/>
    </row>
    <row r="66" spans="1:18" ht="12.75">
      <c r="A66" s="13" t="s">
        <v>787</v>
      </c>
      <c r="B66" s="218"/>
      <c r="C66" s="124">
        <f t="shared" si="3"/>
        <v>163</v>
      </c>
      <c r="D66" s="124"/>
      <c r="E66" s="164"/>
      <c r="F66" s="124"/>
      <c r="G66" s="164">
        <v>163</v>
      </c>
      <c r="H66" s="124"/>
      <c r="I66" s="164"/>
      <c r="J66" s="124"/>
      <c r="K66" s="164"/>
      <c r="L66" s="124"/>
      <c r="M66" s="164"/>
      <c r="N66" s="124"/>
      <c r="O66" s="164"/>
      <c r="P66" s="124"/>
      <c r="Q66" s="164"/>
      <c r="R66" s="124"/>
    </row>
    <row r="67" spans="1:18" s="519" customFormat="1" ht="12.75">
      <c r="A67" s="531" t="s">
        <v>788</v>
      </c>
      <c r="B67" s="532"/>
      <c r="C67" s="515">
        <f t="shared" si="3"/>
        <v>-200692</v>
      </c>
      <c r="D67" s="515"/>
      <c r="E67" s="514"/>
      <c r="F67" s="515"/>
      <c r="G67" s="514"/>
      <c r="H67" s="515"/>
      <c r="I67" s="514"/>
      <c r="J67" s="515"/>
      <c r="K67" s="514"/>
      <c r="L67" s="515">
        <v>-200692</v>
      </c>
      <c r="M67" s="514"/>
      <c r="N67" s="515"/>
      <c r="O67" s="514"/>
      <c r="P67" s="515"/>
      <c r="Q67" s="514"/>
      <c r="R67" s="515"/>
    </row>
    <row r="68" spans="1:18" ht="12.75">
      <c r="A68" s="13" t="s">
        <v>789</v>
      </c>
      <c r="B68" s="218"/>
      <c r="C68" s="124">
        <f t="shared" si="3"/>
        <v>-199479</v>
      </c>
      <c r="D68" s="124">
        <f aca="true" t="shared" si="4" ref="D68:R68">SUM(D64:D67)</f>
        <v>0</v>
      </c>
      <c r="E68" s="164">
        <f t="shared" si="4"/>
        <v>1050</v>
      </c>
      <c r="F68" s="124">
        <f t="shared" si="4"/>
        <v>0</v>
      </c>
      <c r="G68" s="164">
        <f t="shared" si="4"/>
        <v>163</v>
      </c>
      <c r="H68" s="124">
        <f t="shared" si="4"/>
        <v>0</v>
      </c>
      <c r="I68" s="164">
        <f t="shared" si="4"/>
        <v>0</v>
      </c>
      <c r="J68" s="124">
        <f t="shared" si="4"/>
        <v>0</v>
      </c>
      <c r="K68" s="164">
        <f t="shared" si="4"/>
        <v>0</v>
      </c>
      <c r="L68" s="124">
        <f t="shared" si="4"/>
        <v>-200692</v>
      </c>
      <c r="M68" s="164">
        <f t="shared" si="4"/>
        <v>0</v>
      </c>
      <c r="N68" s="124">
        <f t="shared" si="4"/>
        <v>0</v>
      </c>
      <c r="O68" s="164">
        <f t="shared" si="4"/>
        <v>0</v>
      </c>
      <c r="P68" s="124">
        <f t="shared" si="4"/>
        <v>0</v>
      </c>
      <c r="Q68" s="164">
        <f t="shared" si="4"/>
        <v>0</v>
      </c>
      <c r="R68" s="124">
        <f t="shared" si="4"/>
        <v>0</v>
      </c>
    </row>
    <row r="69" spans="1:18" ht="12.75">
      <c r="A69" s="357" t="s">
        <v>699</v>
      </c>
      <c r="B69" s="63"/>
      <c r="C69" s="153">
        <f t="shared" si="3"/>
        <v>278411</v>
      </c>
      <c r="D69" s="153">
        <f aca="true" t="shared" si="5" ref="D69:R69">SUM(D63,D68)</f>
        <v>0</v>
      </c>
      <c r="E69" s="162">
        <f t="shared" si="5"/>
        <v>4640</v>
      </c>
      <c r="F69" s="153">
        <f t="shared" si="5"/>
        <v>0</v>
      </c>
      <c r="G69" s="162">
        <f t="shared" si="5"/>
        <v>931</v>
      </c>
      <c r="H69" s="153">
        <f t="shared" si="5"/>
        <v>0</v>
      </c>
      <c r="I69" s="162">
        <f t="shared" si="5"/>
        <v>0</v>
      </c>
      <c r="J69" s="153">
        <f t="shared" si="5"/>
        <v>0</v>
      </c>
      <c r="K69" s="162">
        <f t="shared" si="5"/>
        <v>0</v>
      </c>
      <c r="L69" s="153">
        <f t="shared" si="5"/>
        <v>0</v>
      </c>
      <c r="M69" s="162">
        <f t="shared" si="5"/>
        <v>0</v>
      </c>
      <c r="N69" s="153">
        <f t="shared" si="5"/>
        <v>0</v>
      </c>
      <c r="O69" s="162">
        <f t="shared" si="5"/>
        <v>25950</v>
      </c>
      <c r="P69" s="153">
        <f t="shared" si="5"/>
        <v>200000</v>
      </c>
      <c r="Q69" s="162">
        <f t="shared" si="5"/>
        <v>0</v>
      </c>
      <c r="R69" s="153">
        <f t="shared" si="5"/>
        <v>46890</v>
      </c>
    </row>
    <row r="70" spans="1:18" ht="12.75">
      <c r="A70" s="240" t="s">
        <v>509</v>
      </c>
      <c r="B70" s="18" t="s">
        <v>493</v>
      </c>
      <c r="C70" s="156"/>
      <c r="D70" s="160"/>
      <c r="E70" s="156"/>
      <c r="F70" s="156"/>
      <c r="G70" s="160"/>
      <c r="H70" s="156"/>
      <c r="I70" s="156"/>
      <c r="J70" s="160"/>
      <c r="K70" s="156"/>
      <c r="L70" s="160"/>
      <c r="M70" s="156"/>
      <c r="N70" s="156"/>
      <c r="O70" s="160"/>
      <c r="P70" s="156"/>
      <c r="Q70" s="160"/>
      <c r="R70" s="156"/>
    </row>
    <row r="71" spans="1:18" ht="12.75">
      <c r="A71" s="13" t="s">
        <v>63</v>
      </c>
      <c r="B71" s="218"/>
      <c r="C71" s="124">
        <f>SUM(D71:R71)</f>
        <v>494796</v>
      </c>
      <c r="D71" s="164">
        <v>0</v>
      </c>
      <c r="E71" s="124">
        <v>0</v>
      </c>
      <c r="F71" s="124">
        <v>0</v>
      </c>
      <c r="G71" s="164"/>
      <c r="H71" s="124">
        <v>494300</v>
      </c>
      <c r="I71" s="124">
        <v>0</v>
      </c>
      <c r="J71" s="164">
        <v>0</v>
      </c>
      <c r="K71" s="124">
        <v>0</v>
      </c>
      <c r="L71" s="164">
        <v>496</v>
      </c>
      <c r="M71" s="124">
        <v>0</v>
      </c>
      <c r="N71" s="124"/>
      <c r="O71" s="164">
        <v>0</v>
      </c>
      <c r="P71" s="124"/>
      <c r="Q71" s="164">
        <v>0</v>
      </c>
      <c r="R71" s="124">
        <v>0</v>
      </c>
    </row>
    <row r="72" spans="1:18" ht="12.75">
      <c r="A72" s="356" t="s">
        <v>833</v>
      </c>
      <c r="B72" s="218"/>
      <c r="C72" s="124">
        <v>1000488</v>
      </c>
      <c r="D72" s="164">
        <v>0</v>
      </c>
      <c r="E72" s="124">
        <v>2650</v>
      </c>
      <c r="F72" s="124">
        <v>0</v>
      </c>
      <c r="G72" s="164">
        <v>0</v>
      </c>
      <c r="H72" s="124">
        <v>494300</v>
      </c>
      <c r="I72" s="124">
        <v>0</v>
      </c>
      <c r="J72" s="164">
        <v>414325</v>
      </c>
      <c r="K72" s="124">
        <v>0</v>
      </c>
      <c r="L72" s="164">
        <v>5606</v>
      </c>
      <c r="M72" s="124">
        <v>83607</v>
      </c>
      <c r="N72" s="124">
        <v>0</v>
      </c>
      <c r="O72" s="164">
        <v>0</v>
      </c>
      <c r="P72" s="124">
        <v>0</v>
      </c>
      <c r="Q72" s="164">
        <v>0</v>
      </c>
      <c r="R72" s="124">
        <v>0</v>
      </c>
    </row>
    <row r="73" spans="1:18" ht="12.75">
      <c r="A73" s="13" t="s">
        <v>834</v>
      </c>
      <c r="B73" s="218"/>
      <c r="C73" s="124">
        <f aca="true" t="shared" si="6" ref="C73:C79">SUM(D73:R73)</f>
        <v>92023</v>
      </c>
      <c r="D73" s="164"/>
      <c r="E73" s="124"/>
      <c r="F73" s="124"/>
      <c r="G73" s="164"/>
      <c r="H73" s="124">
        <v>92023</v>
      </c>
      <c r="I73" s="124"/>
      <c r="J73" s="164"/>
      <c r="K73" s="124"/>
      <c r="L73" s="164"/>
      <c r="M73" s="124"/>
      <c r="N73" s="124"/>
      <c r="O73" s="164"/>
      <c r="P73" s="124"/>
      <c r="Q73" s="164"/>
      <c r="R73" s="124"/>
    </row>
    <row r="74" spans="1:18" ht="12.75">
      <c r="A74" s="13" t="s">
        <v>835</v>
      </c>
      <c r="B74" s="218"/>
      <c r="C74" s="124">
        <f t="shared" si="6"/>
        <v>-66597</v>
      </c>
      <c r="D74" s="164"/>
      <c r="E74" s="124"/>
      <c r="F74" s="124"/>
      <c r="G74" s="164"/>
      <c r="H74" s="124"/>
      <c r="I74" s="124"/>
      <c r="J74" s="164"/>
      <c r="K74" s="124"/>
      <c r="L74" s="164"/>
      <c r="M74" s="124">
        <v>-66597</v>
      </c>
      <c r="N74" s="124"/>
      <c r="O74" s="164"/>
      <c r="P74" s="124"/>
      <c r="Q74" s="164"/>
      <c r="R74" s="124"/>
    </row>
    <row r="75" spans="1:18" ht="12.75">
      <c r="A75" s="13" t="s">
        <v>838</v>
      </c>
      <c r="B75" s="218"/>
      <c r="C75" s="124">
        <f t="shared" si="6"/>
        <v>15715</v>
      </c>
      <c r="D75" s="164"/>
      <c r="E75" s="124"/>
      <c r="F75" s="124"/>
      <c r="G75" s="164"/>
      <c r="H75" s="124"/>
      <c r="I75" s="124"/>
      <c r="J75" s="164"/>
      <c r="K75" s="124"/>
      <c r="L75" s="164"/>
      <c r="M75" s="124">
        <v>15715</v>
      </c>
      <c r="N75" s="124"/>
      <c r="O75" s="164"/>
      <c r="P75" s="124"/>
      <c r="Q75" s="164"/>
      <c r="R75" s="124"/>
    </row>
    <row r="76" spans="1:18" ht="12.75">
      <c r="A76" s="13" t="s">
        <v>836</v>
      </c>
      <c r="B76" s="218"/>
      <c r="C76" s="124">
        <f t="shared" si="6"/>
        <v>-5606</v>
      </c>
      <c r="D76" s="164"/>
      <c r="E76" s="124"/>
      <c r="F76" s="124"/>
      <c r="G76" s="164"/>
      <c r="H76" s="124"/>
      <c r="I76" s="124"/>
      <c r="J76" s="164"/>
      <c r="K76" s="124"/>
      <c r="L76" s="164">
        <v>-5606</v>
      </c>
      <c r="M76" s="124"/>
      <c r="N76" s="124"/>
      <c r="O76" s="164"/>
      <c r="P76" s="124"/>
      <c r="Q76" s="164"/>
      <c r="R76" s="124"/>
    </row>
    <row r="77" spans="1:18" ht="12.75">
      <c r="A77" s="13" t="s">
        <v>837</v>
      </c>
      <c r="B77" s="218"/>
      <c r="C77" s="124">
        <f t="shared" si="6"/>
        <v>200693</v>
      </c>
      <c r="D77" s="164"/>
      <c r="E77" s="124"/>
      <c r="F77" s="124"/>
      <c r="G77" s="164"/>
      <c r="H77" s="124"/>
      <c r="I77" s="124"/>
      <c r="J77" s="164">
        <v>200693</v>
      </c>
      <c r="K77" s="124"/>
      <c r="L77" s="164"/>
      <c r="M77" s="124"/>
      <c r="N77" s="124"/>
      <c r="O77" s="164"/>
      <c r="P77" s="124"/>
      <c r="Q77" s="164"/>
      <c r="R77" s="124"/>
    </row>
    <row r="78" spans="1:18" ht="12.75">
      <c r="A78" s="13" t="s">
        <v>544</v>
      </c>
      <c r="B78" s="218"/>
      <c r="C78" s="124">
        <f t="shared" si="6"/>
        <v>236228</v>
      </c>
      <c r="D78" s="164">
        <f>SUM(D73:D77)</f>
        <v>0</v>
      </c>
      <c r="E78" s="124">
        <f aca="true" t="shared" si="7" ref="E78:R78">SUM(E73:E77)</f>
        <v>0</v>
      </c>
      <c r="F78" s="124">
        <f t="shared" si="7"/>
        <v>0</v>
      </c>
      <c r="G78" s="164">
        <f t="shared" si="7"/>
        <v>0</v>
      </c>
      <c r="H78" s="124">
        <f t="shared" si="7"/>
        <v>92023</v>
      </c>
      <c r="I78" s="124">
        <f t="shared" si="7"/>
        <v>0</v>
      </c>
      <c r="J78" s="164">
        <f t="shared" si="7"/>
        <v>200693</v>
      </c>
      <c r="K78" s="124">
        <f t="shared" si="7"/>
        <v>0</v>
      </c>
      <c r="L78" s="164">
        <f t="shared" si="7"/>
        <v>-5606</v>
      </c>
      <c r="M78" s="124">
        <f t="shared" si="7"/>
        <v>-50882</v>
      </c>
      <c r="N78" s="124">
        <f t="shared" si="7"/>
        <v>0</v>
      </c>
      <c r="O78" s="164">
        <f t="shared" si="7"/>
        <v>0</v>
      </c>
      <c r="P78" s="124">
        <f t="shared" si="7"/>
        <v>0</v>
      </c>
      <c r="Q78" s="164">
        <f t="shared" si="7"/>
        <v>0</v>
      </c>
      <c r="R78" s="124">
        <f t="shared" si="7"/>
        <v>0</v>
      </c>
    </row>
    <row r="79" spans="1:18" ht="12.75">
      <c r="A79" s="357" t="s">
        <v>699</v>
      </c>
      <c r="B79" s="63"/>
      <c r="C79" s="153">
        <f t="shared" si="6"/>
        <v>1236716</v>
      </c>
      <c r="D79" s="161">
        <f>SUM(D72,D78)</f>
        <v>0</v>
      </c>
      <c r="E79" s="153">
        <f aca="true" t="shared" si="8" ref="E79:R79">SUM(E72,E78)</f>
        <v>2650</v>
      </c>
      <c r="F79" s="153">
        <f t="shared" si="8"/>
        <v>0</v>
      </c>
      <c r="G79" s="162">
        <f t="shared" si="8"/>
        <v>0</v>
      </c>
      <c r="H79" s="153">
        <f t="shared" si="8"/>
        <v>586323</v>
      </c>
      <c r="I79" s="153">
        <f t="shared" si="8"/>
        <v>0</v>
      </c>
      <c r="J79" s="162">
        <f t="shared" si="8"/>
        <v>615018</v>
      </c>
      <c r="K79" s="153">
        <f t="shared" si="8"/>
        <v>0</v>
      </c>
      <c r="L79" s="162">
        <f t="shared" si="8"/>
        <v>0</v>
      </c>
      <c r="M79" s="153">
        <f t="shared" si="8"/>
        <v>32725</v>
      </c>
      <c r="N79" s="153">
        <f t="shared" si="8"/>
        <v>0</v>
      </c>
      <c r="O79" s="162">
        <f t="shared" si="8"/>
        <v>0</v>
      </c>
      <c r="P79" s="153">
        <f t="shared" si="8"/>
        <v>0</v>
      </c>
      <c r="Q79" s="162">
        <f t="shared" si="8"/>
        <v>0</v>
      </c>
      <c r="R79" s="153">
        <f t="shared" si="8"/>
        <v>0</v>
      </c>
    </row>
    <row r="80" spans="1:18" ht="12.75">
      <c r="A80" s="68" t="s">
        <v>594</v>
      </c>
      <c r="B80" s="29" t="s">
        <v>493</v>
      </c>
      <c r="C80" s="355"/>
      <c r="D80" s="361"/>
      <c r="E80" s="355"/>
      <c r="F80" s="355"/>
      <c r="G80" s="361"/>
      <c r="H80" s="355"/>
      <c r="I80" s="355"/>
      <c r="J80" s="361"/>
      <c r="K80" s="355"/>
      <c r="L80" s="361"/>
      <c r="M80" s="355"/>
      <c r="N80" s="361"/>
      <c r="O80" s="355"/>
      <c r="P80" s="361"/>
      <c r="Q80" s="355"/>
      <c r="R80" s="355"/>
    </row>
    <row r="81" spans="1:18" ht="12.75">
      <c r="A81" s="13" t="s">
        <v>63</v>
      </c>
      <c r="B81" s="218"/>
      <c r="C81" s="124">
        <f>SUM(D81:R81)</f>
        <v>1052137</v>
      </c>
      <c r="D81" s="164">
        <v>0</v>
      </c>
      <c r="E81" s="124">
        <v>0</v>
      </c>
      <c r="F81" s="124">
        <v>1052137</v>
      </c>
      <c r="G81" s="164">
        <v>0</v>
      </c>
      <c r="H81" s="124">
        <v>0</v>
      </c>
      <c r="I81" s="124">
        <v>0</v>
      </c>
      <c r="J81" s="164">
        <v>0</v>
      </c>
      <c r="K81" s="124">
        <v>0</v>
      </c>
      <c r="L81" s="164">
        <v>0</v>
      </c>
      <c r="M81" s="124">
        <v>0</v>
      </c>
      <c r="N81" s="164"/>
      <c r="O81" s="124">
        <v>0</v>
      </c>
      <c r="P81" s="164"/>
      <c r="Q81" s="124">
        <v>0</v>
      </c>
      <c r="R81" s="124">
        <v>0</v>
      </c>
    </row>
    <row r="82" spans="1:18" ht="12.75">
      <c r="A82" s="356" t="s">
        <v>588</v>
      </c>
      <c r="B82" s="218"/>
      <c r="C82" s="124">
        <v>1065871</v>
      </c>
      <c r="D82" s="164"/>
      <c r="E82" s="124"/>
      <c r="F82" s="124">
        <v>1065871</v>
      </c>
      <c r="G82" s="164"/>
      <c r="H82" s="124"/>
      <c r="I82" s="124"/>
      <c r="J82" s="164"/>
      <c r="K82" s="124"/>
      <c r="L82" s="164"/>
      <c r="M82" s="124"/>
      <c r="N82" s="164"/>
      <c r="O82" s="124"/>
      <c r="P82" s="164"/>
      <c r="Q82" s="124"/>
      <c r="R82" s="124"/>
    </row>
    <row r="83" spans="1:18" ht="12.75">
      <c r="A83" s="13" t="s">
        <v>790</v>
      </c>
      <c r="B83" s="218"/>
      <c r="C83" s="124">
        <f>SUM(D83:R83)</f>
        <v>114834</v>
      </c>
      <c r="D83" s="164"/>
      <c r="E83" s="124"/>
      <c r="F83" s="124">
        <v>114834</v>
      </c>
      <c r="G83" s="164"/>
      <c r="H83" s="124"/>
      <c r="I83" s="124"/>
      <c r="J83" s="164"/>
      <c r="K83" s="124"/>
      <c r="L83" s="164"/>
      <c r="M83" s="124"/>
      <c r="N83" s="164"/>
      <c r="O83" s="124"/>
      <c r="P83" s="164"/>
      <c r="Q83" s="124"/>
      <c r="R83" s="124"/>
    </row>
    <row r="84" spans="1:18" ht="12.75">
      <c r="A84" s="13" t="s">
        <v>609</v>
      </c>
      <c r="B84" s="218"/>
      <c r="C84" s="124">
        <f>SUM(D84:R84)</f>
        <v>114834</v>
      </c>
      <c r="D84" s="164"/>
      <c r="E84" s="124"/>
      <c r="F84" s="124">
        <f>SUM(F83)</f>
        <v>114834</v>
      </c>
      <c r="G84" s="164"/>
      <c r="H84" s="124"/>
      <c r="I84" s="124"/>
      <c r="J84" s="164"/>
      <c r="K84" s="124"/>
      <c r="L84" s="164"/>
      <c r="M84" s="124"/>
      <c r="N84" s="164"/>
      <c r="O84" s="124"/>
      <c r="P84" s="164"/>
      <c r="Q84" s="124"/>
      <c r="R84" s="124"/>
    </row>
    <row r="85" spans="1:18" ht="12.75">
      <c r="A85" s="357" t="s">
        <v>699</v>
      </c>
      <c r="B85" s="63"/>
      <c r="C85" s="153">
        <f>SUM(D85:R85)</f>
        <v>1180705</v>
      </c>
      <c r="D85" s="153"/>
      <c r="E85" s="153"/>
      <c r="F85" s="153">
        <f>SUM(F82,F84)</f>
        <v>1180705</v>
      </c>
      <c r="G85" s="153"/>
      <c r="H85" s="153"/>
      <c r="I85" s="153"/>
      <c r="J85" s="153"/>
      <c r="K85" s="153"/>
      <c r="L85" s="153"/>
      <c r="M85" s="153"/>
      <c r="N85" s="161"/>
      <c r="O85" s="153"/>
      <c r="P85" s="149"/>
      <c r="Q85" s="153"/>
      <c r="R85" s="153"/>
    </row>
    <row r="86" spans="1:18" ht="12.75">
      <c r="A86" s="71" t="s">
        <v>510</v>
      </c>
      <c r="B86" s="30" t="s">
        <v>493</v>
      </c>
      <c r="C86" s="384"/>
      <c r="E86" s="384"/>
      <c r="F86" s="384"/>
      <c r="H86" s="384"/>
      <c r="I86" s="384"/>
      <c r="K86" s="384"/>
      <c r="M86" s="384"/>
      <c r="N86" s="80"/>
      <c r="O86" s="384"/>
      <c r="Q86" s="384"/>
      <c r="R86" s="384"/>
    </row>
    <row r="87" spans="1:18" ht="12.75">
      <c r="A87" s="13" t="s">
        <v>63</v>
      </c>
      <c r="B87" s="30"/>
      <c r="C87" s="124">
        <f>SUM(D87:R87)</f>
        <v>0</v>
      </c>
      <c r="D87" s="164">
        <v>0</v>
      </c>
      <c r="E87" s="124">
        <v>0</v>
      </c>
      <c r="F87" s="124">
        <v>0</v>
      </c>
      <c r="G87" s="164">
        <v>0</v>
      </c>
      <c r="H87" s="124">
        <v>0</v>
      </c>
      <c r="I87" s="124">
        <v>0</v>
      </c>
      <c r="J87" s="164">
        <v>0</v>
      </c>
      <c r="K87" s="124">
        <v>0</v>
      </c>
      <c r="L87" s="164">
        <v>0</v>
      </c>
      <c r="M87" s="124">
        <v>0</v>
      </c>
      <c r="N87" s="164"/>
      <c r="O87" s="124">
        <v>0</v>
      </c>
      <c r="P87" s="164"/>
      <c r="Q87" s="124">
        <v>0</v>
      </c>
      <c r="R87" s="124">
        <v>0</v>
      </c>
    </row>
    <row r="88" spans="1:22" ht="12.75">
      <c r="A88" s="356" t="s">
        <v>588</v>
      </c>
      <c r="B88" s="30"/>
      <c r="C88" s="124">
        <f>SUM(D88:R88)</f>
        <v>0</v>
      </c>
      <c r="D88" s="164"/>
      <c r="E88" s="124"/>
      <c r="F88" s="124"/>
      <c r="G88" s="164"/>
      <c r="H88" s="124"/>
      <c r="I88" s="124"/>
      <c r="J88" s="164"/>
      <c r="K88" s="124"/>
      <c r="L88" s="164"/>
      <c r="M88" s="124"/>
      <c r="N88" s="164"/>
      <c r="O88" s="124"/>
      <c r="P88" s="164"/>
      <c r="Q88" s="124"/>
      <c r="R88" s="124"/>
      <c r="V88" s="80"/>
    </row>
    <row r="89" spans="1:18" ht="12.75">
      <c r="A89" s="357" t="s">
        <v>699</v>
      </c>
      <c r="B89" s="31"/>
      <c r="C89" s="153">
        <v>0</v>
      </c>
      <c r="D89" s="162">
        <v>0</v>
      </c>
      <c r="E89" s="153">
        <v>0</v>
      </c>
      <c r="F89" s="153">
        <v>0</v>
      </c>
      <c r="G89" s="162">
        <v>0</v>
      </c>
      <c r="H89" s="153">
        <v>0</v>
      </c>
      <c r="I89" s="153">
        <v>0</v>
      </c>
      <c r="J89" s="162">
        <v>0</v>
      </c>
      <c r="K89" s="153">
        <v>0</v>
      </c>
      <c r="L89" s="162">
        <v>0</v>
      </c>
      <c r="M89" s="153">
        <v>0</v>
      </c>
      <c r="N89" s="162">
        <v>0</v>
      </c>
      <c r="O89" s="153">
        <v>0</v>
      </c>
      <c r="P89" s="162">
        <v>0</v>
      </c>
      <c r="Q89" s="153">
        <v>0</v>
      </c>
      <c r="R89" s="153">
        <v>0</v>
      </c>
    </row>
    <row r="90" spans="1:22" ht="12.75">
      <c r="A90" s="15" t="s">
        <v>465</v>
      </c>
      <c r="B90" s="387"/>
      <c r="C90" s="156"/>
      <c r="D90" s="160"/>
      <c r="E90" s="156"/>
      <c r="F90" s="156"/>
      <c r="G90" s="160"/>
      <c r="H90" s="156"/>
      <c r="I90" s="156"/>
      <c r="J90" s="160"/>
      <c r="K90" s="156"/>
      <c r="L90" s="160"/>
      <c r="M90" s="156"/>
      <c r="N90" s="160"/>
      <c r="O90" s="156"/>
      <c r="P90" s="160"/>
      <c r="Q90" s="156"/>
      <c r="R90" s="156"/>
      <c r="V90" s="80"/>
    </row>
    <row r="91" spans="1:18" ht="12.75">
      <c r="A91" s="338" t="s">
        <v>466</v>
      </c>
      <c r="B91" s="30" t="s">
        <v>493</v>
      </c>
      <c r="C91" s="384"/>
      <c r="E91" s="384"/>
      <c r="F91" s="384"/>
      <c r="H91" s="384"/>
      <c r="I91" s="384"/>
      <c r="K91" s="384"/>
      <c r="M91" s="384"/>
      <c r="N91" s="80"/>
      <c r="O91" s="384"/>
      <c r="Q91" s="384"/>
      <c r="R91" s="384"/>
    </row>
    <row r="92" spans="1:18" ht="14.25" customHeight="1">
      <c r="A92" s="13" t="s">
        <v>63</v>
      </c>
      <c r="B92" s="30"/>
      <c r="C92" s="124">
        <f>SUM(D92:R92)</f>
        <v>0</v>
      </c>
      <c r="D92" s="164">
        <v>0</v>
      </c>
      <c r="E92" s="124">
        <v>0</v>
      </c>
      <c r="F92" s="124">
        <v>0</v>
      </c>
      <c r="G92" s="164">
        <v>0</v>
      </c>
      <c r="H92" s="124">
        <v>0</v>
      </c>
      <c r="I92" s="124">
        <v>0</v>
      </c>
      <c r="J92" s="164">
        <v>0</v>
      </c>
      <c r="K92" s="124">
        <v>0</v>
      </c>
      <c r="L92" s="164">
        <v>0</v>
      </c>
      <c r="M92" s="124">
        <v>0</v>
      </c>
      <c r="N92" s="164"/>
      <c r="O92" s="124">
        <v>0</v>
      </c>
      <c r="P92" s="164"/>
      <c r="Q92" s="124">
        <v>0</v>
      </c>
      <c r="R92" s="124">
        <v>0</v>
      </c>
    </row>
    <row r="93" spans="1:18" ht="14.25" customHeight="1">
      <c r="A93" s="356" t="s">
        <v>588</v>
      </c>
      <c r="B93" s="30"/>
      <c r="C93" s="124">
        <f>SUM(D93:R93)</f>
        <v>0</v>
      </c>
      <c r="D93" s="164"/>
      <c r="E93" s="124"/>
      <c r="F93" s="124"/>
      <c r="G93" s="164"/>
      <c r="H93" s="124"/>
      <c r="I93" s="124"/>
      <c r="J93" s="164"/>
      <c r="K93" s="124"/>
      <c r="L93" s="164"/>
      <c r="M93" s="124"/>
      <c r="N93" s="164"/>
      <c r="O93" s="124"/>
      <c r="P93" s="164"/>
      <c r="Q93" s="124"/>
      <c r="R93" s="124"/>
    </row>
    <row r="94" spans="1:18" ht="14.25" customHeight="1">
      <c r="A94" s="357" t="s">
        <v>699</v>
      </c>
      <c r="B94" s="30"/>
      <c r="C94" s="124">
        <v>0</v>
      </c>
      <c r="D94" s="164">
        <v>0</v>
      </c>
      <c r="E94" s="124">
        <v>0</v>
      </c>
      <c r="F94" s="124">
        <v>0</v>
      </c>
      <c r="G94" s="164">
        <v>0</v>
      </c>
      <c r="H94" s="124">
        <v>0</v>
      </c>
      <c r="I94" s="124">
        <v>0</v>
      </c>
      <c r="J94" s="164">
        <v>0</v>
      </c>
      <c r="K94" s="124">
        <v>0</v>
      </c>
      <c r="L94" s="164">
        <v>0</v>
      </c>
      <c r="M94" s="124">
        <v>0</v>
      </c>
      <c r="N94" s="164">
        <v>0</v>
      </c>
      <c r="O94" s="124">
        <v>0</v>
      </c>
      <c r="P94" s="164">
        <v>0</v>
      </c>
      <c r="Q94" s="124">
        <v>0</v>
      </c>
      <c r="R94" s="124">
        <v>0</v>
      </c>
    </row>
    <row r="95" spans="1:18" ht="12.75">
      <c r="A95" s="15" t="s">
        <v>467</v>
      </c>
      <c r="B95" s="29"/>
      <c r="C95" s="156"/>
      <c r="D95" s="160"/>
      <c r="E95" s="156"/>
      <c r="F95" s="156"/>
      <c r="G95" s="160"/>
      <c r="H95" s="156"/>
      <c r="I95" s="156"/>
      <c r="J95" s="160"/>
      <c r="K95" s="156"/>
      <c r="L95" s="160"/>
      <c r="M95" s="156"/>
      <c r="N95" s="160"/>
      <c r="O95" s="156"/>
      <c r="P95" s="160"/>
      <c r="Q95" s="156"/>
      <c r="R95" s="156"/>
    </row>
    <row r="96" spans="1:18" ht="12.75">
      <c r="A96" s="28" t="s">
        <v>468</v>
      </c>
      <c r="B96" s="30" t="s">
        <v>493</v>
      </c>
      <c r="C96" s="384"/>
      <c r="E96" s="384"/>
      <c r="F96" s="384"/>
      <c r="H96" s="384"/>
      <c r="I96" s="384"/>
      <c r="K96" s="384"/>
      <c r="M96" s="384"/>
      <c r="N96" s="80"/>
      <c r="O96" s="384"/>
      <c r="Q96" s="384"/>
      <c r="R96" s="384"/>
    </row>
    <row r="97" spans="1:18" ht="12.75">
      <c r="A97" s="13" t="s">
        <v>63</v>
      </c>
      <c r="B97" s="30" t="s">
        <v>493</v>
      </c>
      <c r="C97" s="124">
        <f>SUM(D97:R97)</f>
        <v>0</v>
      </c>
      <c r="D97" s="164">
        <v>0</v>
      </c>
      <c r="E97" s="124">
        <v>0</v>
      </c>
      <c r="F97" s="124">
        <v>0</v>
      </c>
      <c r="G97" s="164">
        <v>0</v>
      </c>
      <c r="H97" s="124">
        <v>0</v>
      </c>
      <c r="I97" s="124">
        <v>0</v>
      </c>
      <c r="J97" s="164">
        <v>0</v>
      </c>
      <c r="K97" s="124">
        <v>0</v>
      </c>
      <c r="L97" s="164">
        <v>0</v>
      </c>
      <c r="M97" s="124">
        <v>0</v>
      </c>
      <c r="N97" s="164"/>
      <c r="O97" s="124">
        <v>0</v>
      </c>
      <c r="P97" s="164"/>
      <c r="Q97" s="124">
        <v>0</v>
      </c>
      <c r="R97" s="124">
        <v>0</v>
      </c>
    </row>
    <row r="98" spans="1:18" ht="12.75">
      <c r="A98" s="356" t="s">
        <v>588</v>
      </c>
      <c r="B98" s="30"/>
      <c r="C98" s="124">
        <f>SUM(D98:R98)</f>
        <v>0</v>
      </c>
      <c r="D98" s="164"/>
      <c r="E98" s="124"/>
      <c r="F98" s="124"/>
      <c r="G98" s="164"/>
      <c r="H98" s="124"/>
      <c r="I98" s="124"/>
      <c r="J98" s="164"/>
      <c r="K98" s="124"/>
      <c r="L98" s="164"/>
      <c r="M98" s="124"/>
      <c r="N98" s="164"/>
      <c r="O98" s="124"/>
      <c r="P98" s="164"/>
      <c r="Q98" s="124"/>
      <c r="R98" s="124"/>
    </row>
    <row r="99" spans="1:18" ht="12.75">
      <c r="A99" s="357" t="s">
        <v>699</v>
      </c>
      <c r="B99" s="30"/>
      <c r="C99" s="124">
        <v>0</v>
      </c>
      <c r="D99" s="164">
        <v>0</v>
      </c>
      <c r="E99" s="124">
        <v>0</v>
      </c>
      <c r="F99" s="124">
        <v>0</v>
      </c>
      <c r="G99" s="164">
        <v>0</v>
      </c>
      <c r="H99" s="124">
        <v>0</v>
      </c>
      <c r="I99" s="124">
        <v>0</v>
      </c>
      <c r="J99" s="164">
        <v>0</v>
      </c>
      <c r="K99" s="124">
        <v>0</v>
      </c>
      <c r="L99" s="164">
        <v>0</v>
      </c>
      <c r="M99" s="124">
        <v>0</v>
      </c>
      <c r="N99" s="164">
        <v>0</v>
      </c>
      <c r="O99" s="124">
        <v>0</v>
      </c>
      <c r="P99" s="164">
        <v>0</v>
      </c>
      <c r="Q99" s="124">
        <v>0</v>
      </c>
      <c r="R99" s="124">
        <v>0</v>
      </c>
    </row>
    <row r="100" spans="1:18" ht="12.75">
      <c r="A100" s="15" t="s">
        <v>469</v>
      </c>
      <c r="B100" s="29" t="s">
        <v>493</v>
      </c>
      <c r="C100" s="355"/>
      <c r="D100" s="361"/>
      <c r="E100" s="355"/>
      <c r="F100" s="355"/>
      <c r="G100" s="361"/>
      <c r="H100" s="355"/>
      <c r="I100" s="355"/>
      <c r="J100" s="361"/>
      <c r="K100" s="355"/>
      <c r="L100" s="361"/>
      <c r="M100" s="355"/>
      <c r="N100" s="361"/>
      <c r="O100" s="355"/>
      <c r="P100" s="361"/>
      <c r="Q100" s="355"/>
      <c r="R100" s="355"/>
    </row>
    <row r="101" spans="1:18" ht="12.75">
      <c r="A101" s="13" t="s">
        <v>63</v>
      </c>
      <c r="B101" s="30"/>
      <c r="C101" s="124">
        <f>SUM(D101:R101)</f>
        <v>0</v>
      </c>
      <c r="D101" s="164">
        <v>0</v>
      </c>
      <c r="E101" s="124">
        <v>0</v>
      </c>
      <c r="F101" s="124">
        <v>0</v>
      </c>
      <c r="G101" s="164">
        <v>0</v>
      </c>
      <c r="H101" s="124">
        <v>0</v>
      </c>
      <c r="I101" s="124">
        <v>0</v>
      </c>
      <c r="J101" s="164">
        <v>0</v>
      </c>
      <c r="K101" s="124">
        <v>0</v>
      </c>
      <c r="L101" s="164">
        <v>0</v>
      </c>
      <c r="M101" s="124">
        <v>0</v>
      </c>
      <c r="N101" s="164"/>
      <c r="O101" s="124">
        <v>0</v>
      </c>
      <c r="P101" s="164"/>
      <c r="Q101" s="124">
        <v>0</v>
      </c>
      <c r="R101" s="124">
        <v>0</v>
      </c>
    </row>
    <row r="102" spans="1:18" ht="12.75">
      <c r="A102" s="356" t="s">
        <v>588</v>
      </c>
      <c r="B102" s="30"/>
      <c r="C102" s="124">
        <f>SUM(D102:R102)</f>
        <v>0</v>
      </c>
      <c r="D102" s="164"/>
      <c r="E102" s="124"/>
      <c r="F102" s="124"/>
      <c r="G102" s="164"/>
      <c r="H102" s="124"/>
      <c r="I102" s="124"/>
      <c r="J102" s="164"/>
      <c r="K102" s="124"/>
      <c r="L102" s="164"/>
      <c r="M102" s="124"/>
      <c r="N102" s="164"/>
      <c r="O102" s="124"/>
      <c r="P102" s="164"/>
      <c r="Q102" s="124"/>
      <c r="R102" s="124"/>
    </row>
    <row r="103" spans="1:18" ht="12.75">
      <c r="A103" s="357" t="s">
        <v>699</v>
      </c>
      <c r="B103" s="30"/>
      <c r="C103" s="124">
        <v>0</v>
      </c>
      <c r="D103" s="164">
        <v>0</v>
      </c>
      <c r="E103" s="124">
        <v>0</v>
      </c>
      <c r="F103" s="124">
        <v>0</v>
      </c>
      <c r="G103" s="164">
        <v>0</v>
      </c>
      <c r="H103" s="124">
        <v>0</v>
      </c>
      <c r="I103" s="124">
        <v>0</v>
      </c>
      <c r="J103" s="164">
        <v>0</v>
      </c>
      <c r="K103" s="124">
        <v>0</v>
      </c>
      <c r="L103" s="164">
        <v>0</v>
      </c>
      <c r="M103" s="124">
        <v>0</v>
      </c>
      <c r="N103" s="164">
        <v>0</v>
      </c>
      <c r="O103" s="124">
        <v>0</v>
      </c>
      <c r="P103" s="164">
        <v>0</v>
      </c>
      <c r="Q103" s="124">
        <v>0</v>
      </c>
      <c r="R103" s="124">
        <v>0</v>
      </c>
    </row>
    <row r="104" spans="1:20" ht="12.75">
      <c r="A104" s="15" t="s">
        <v>457</v>
      </c>
      <c r="B104" s="29" t="s">
        <v>493</v>
      </c>
      <c r="C104" s="355"/>
      <c r="D104" s="361"/>
      <c r="E104" s="355"/>
      <c r="F104" s="355"/>
      <c r="G104" s="361"/>
      <c r="H104" s="355"/>
      <c r="I104" s="355"/>
      <c r="J104" s="361"/>
      <c r="K104" s="355"/>
      <c r="L104" s="361"/>
      <c r="M104" s="355"/>
      <c r="N104" s="361"/>
      <c r="O104" s="355"/>
      <c r="P104" s="361"/>
      <c r="Q104" s="355"/>
      <c r="R104" s="355"/>
      <c r="T104" s="80"/>
    </row>
    <row r="105" spans="1:20" ht="12.75">
      <c r="A105" s="13" t="s">
        <v>63</v>
      </c>
      <c r="B105" s="218"/>
      <c r="C105" s="124">
        <f>SUM(D105:R105)</f>
        <v>10800</v>
      </c>
      <c r="D105" s="164">
        <v>0</v>
      </c>
      <c r="E105" s="124">
        <v>0</v>
      </c>
      <c r="F105" s="124">
        <v>0</v>
      </c>
      <c r="G105" s="164">
        <v>0</v>
      </c>
      <c r="H105" s="124">
        <v>0</v>
      </c>
      <c r="I105" s="124">
        <v>0</v>
      </c>
      <c r="J105" s="80">
        <v>0</v>
      </c>
      <c r="K105" s="124">
        <v>0</v>
      </c>
      <c r="L105" s="164">
        <v>0</v>
      </c>
      <c r="M105" s="124">
        <v>10800</v>
      </c>
      <c r="N105" s="164"/>
      <c r="O105" s="124">
        <v>0</v>
      </c>
      <c r="P105" s="164"/>
      <c r="Q105" s="124">
        <v>0</v>
      </c>
      <c r="R105" s="124">
        <v>0</v>
      </c>
      <c r="T105" s="80"/>
    </row>
    <row r="106" spans="1:18" ht="12.75">
      <c r="A106" s="356" t="s">
        <v>588</v>
      </c>
      <c r="B106" s="218"/>
      <c r="C106" s="124">
        <f>SUM(D106:R106)</f>
        <v>10800</v>
      </c>
      <c r="D106" s="164"/>
      <c r="E106" s="124"/>
      <c r="F106" s="124"/>
      <c r="G106" s="164"/>
      <c r="H106" s="124"/>
      <c r="I106" s="124"/>
      <c r="J106" s="164"/>
      <c r="K106" s="124"/>
      <c r="L106" s="164"/>
      <c r="M106" s="124">
        <v>10800</v>
      </c>
      <c r="N106" s="164"/>
      <c r="O106" s="124"/>
      <c r="P106" s="164"/>
      <c r="Q106" s="124"/>
      <c r="R106" s="124"/>
    </row>
    <row r="107" spans="1:18" ht="12.75">
      <c r="A107" s="357" t="s">
        <v>699</v>
      </c>
      <c r="B107" s="218"/>
      <c r="C107" s="124">
        <f>SUM(D107:R107)</f>
        <v>10800</v>
      </c>
      <c r="D107" s="164"/>
      <c r="E107" s="124"/>
      <c r="F107" s="124"/>
      <c r="G107" s="164"/>
      <c r="H107" s="124"/>
      <c r="I107" s="124"/>
      <c r="J107" s="164"/>
      <c r="K107" s="124"/>
      <c r="L107" s="164"/>
      <c r="M107" s="124">
        <v>10800</v>
      </c>
      <c r="N107" s="164"/>
      <c r="O107" s="124"/>
      <c r="P107" s="164"/>
      <c r="Q107" s="124"/>
      <c r="R107" s="124"/>
    </row>
    <row r="108" spans="1:18" ht="12.75">
      <c r="A108" s="68" t="s">
        <v>511</v>
      </c>
      <c r="B108" s="29" t="s">
        <v>526</v>
      </c>
      <c r="C108" s="355"/>
      <c r="D108" s="361"/>
      <c r="E108" s="355"/>
      <c r="F108" s="355"/>
      <c r="G108" s="361"/>
      <c r="H108" s="355"/>
      <c r="I108" s="355"/>
      <c r="J108" s="361"/>
      <c r="K108" s="355"/>
      <c r="L108" s="361"/>
      <c r="M108" s="355"/>
      <c r="N108" s="361"/>
      <c r="O108" s="355"/>
      <c r="P108" s="361"/>
      <c r="Q108" s="355"/>
      <c r="R108" s="355"/>
    </row>
    <row r="109" spans="1:18" ht="12.75">
      <c r="A109" s="13" t="s">
        <v>63</v>
      </c>
      <c r="B109" s="218"/>
      <c r="C109" s="124">
        <f>SUM(D109:R109)</f>
        <v>0</v>
      </c>
      <c r="D109" s="164">
        <v>0</v>
      </c>
      <c r="E109" s="124">
        <v>0</v>
      </c>
      <c r="F109" s="124">
        <v>0</v>
      </c>
      <c r="G109" s="164">
        <v>0</v>
      </c>
      <c r="H109" s="124">
        <v>0</v>
      </c>
      <c r="I109" s="124">
        <v>0</v>
      </c>
      <c r="J109" s="164">
        <v>0</v>
      </c>
      <c r="K109" s="124">
        <v>0</v>
      </c>
      <c r="L109" s="164">
        <v>0</v>
      </c>
      <c r="M109" s="124">
        <v>0</v>
      </c>
      <c r="N109" s="164"/>
      <c r="O109" s="124">
        <v>0</v>
      </c>
      <c r="P109" s="164"/>
      <c r="Q109" s="124">
        <v>0</v>
      </c>
      <c r="R109" s="124">
        <v>0</v>
      </c>
    </row>
    <row r="110" spans="1:18" ht="12.75">
      <c r="A110" s="356" t="s">
        <v>588</v>
      </c>
      <c r="B110" s="218"/>
      <c r="C110" s="124">
        <f>SUM(D110:R110)</f>
        <v>0</v>
      </c>
      <c r="D110" s="164"/>
      <c r="E110" s="124"/>
      <c r="F110" s="124"/>
      <c r="G110" s="164"/>
      <c r="H110" s="124"/>
      <c r="I110" s="124"/>
      <c r="J110" s="164"/>
      <c r="K110" s="124"/>
      <c r="L110" s="164"/>
      <c r="M110" s="124"/>
      <c r="N110" s="164"/>
      <c r="O110" s="124"/>
      <c r="P110" s="164"/>
      <c r="Q110" s="124"/>
      <c r="R110" s="124"/>
    </row>
    <row r="111" spans="1:18" ht="12.75">
      <c r="A111" s="357" t="s">
        <v>699</v>
      </c>
      <c r="B111" s="218"/>
      <c r="C111" s="124">
        <v>0</v>
      </c>
      <c r="D111" s="164">
        <v>0</v>
      </c>
      <c r="E111" s="124">
        <v>0</v>
      </c>
      <c r="F111" s="124">
        <v>0</v>
      </c>
      <c r="G111" s="164">
        <v>0</v>
      </c>
      <c r="H111" s="124">
        <v>0</v>
      </c>
      <c r="I111" s="124">
        <v>0</v>
      </c>
      <c r="J111" s="164">
        <v>0</v>
      </c>
      <c r="K111" s="124">
        <v>0</v>
      </c>
      <c r="L111" s="164">
        <v>0</v>
      </c>
      <c r="M111" s="124">
        <v>0</v>
      </c>
      <c r="N111" s="164">
        <v>0</v>
      </c>
      <c r="O111" s="124">
        <v>0</v>
      </c>
      <c r="P111" s="164">
        <v>0</v>
      </c>
      <c r="Q111" s="124">
        <v>0</v>
      </c>
      <c r="R111" s="124">
        <v>0</v>
      </c>
    </row>
    <row r="112" spans="1:18" ht="12.75">
      <c r="A112" s="68" t="s">
        <v>512</v>
      </c>
      <c r="B112" s="29" t="s">
        <v>493</v>
      </c>
      <c r="C112" s="355"/>
      <c r="D112" s="361"/>
      <c r="E112" s="355"/>
      <c r="F112" s="355"/>
      <c r="G112" s="361"/>
      <c r="H112" s="355"/>
      <c r="I112" s="355"/>
      <c r="J112" s="361"/>
      <c r="K112" s="355"/>
      <c r="L112" s="361"/>
      <c r="M112" s="355"/>
      <c r="N112" s="361"/>
      <c r="O112" s="355"/>
      <c r="P112" s="361"/>
      <c r="Q112" s="355"/>
      <c r="R112" s="355"/>
    </row>
    <row r="113" spans="1:18" ht="12.75">
      <c r="A113" s="13" t="s">
        <v>63</v>
      </c>
      <c r="B113" s="388"/>
      <c r="C113" s="124">
        <f>SUM(D112:S112)</f>
        <v>0</v>
      </c>
      <c r="D113" s="164">
        <v>0</v>
      </c>
      <c r="E113" s="124">
        <v>0</v>
      </c>
      <c r="F113" s="124">
        <v>0</v>
      </c>
      <c r="G113" s="164">
        <v>0</v>
      </c>
      <c r="H113" s="124">
        <v>0</v>
      </c>
      <c r="I113" s="124">
        <v>0</v>
      </c>
      <c r="J113" s="164">
        <v>0</v>
      </c>
      <c r="K113" s="124">
        <v>0</v>
      </c>
      <c r="L113" s="164">
        <v>0</v>
      </c>
      <c r="M113" s="124">
        <v>0</v>
      </c>
      <c r="N113" s="164"/>
      <c r="O113" s="124">
        <v>0</v>
      </c>
      <c r="P113" s="164"/>
      <c r="Q113" s="124">
        <v>0</v>
      </c>
      <c r="R113" s="124">
        <v>0</v>
      </c>
    </row>
    <row r="114" spans="1:18" ht="12.75">
      <c r="A114" s="356" t="s">
        <v>588</v>
      </c>
      <c r="B114" s="388"/>
      <c r="C114" s="124">
        <f>SUM(D114:R114)</f>
        <v>0</v>
      </c>
      <c r="D114" s="164"/>
      <c r="E114" s="124"/>
      <c r="F114" s="124"/>
      <c r="G114" s="164"/>
      <c r="H114" s="124"/>
      <c r="I114" s="124"/>
      <c r="J114" s="164"/>
      <c r="K114" s="124"/>
      <c r="L114" s="164"/>
      <c r="M114" s="124"/>
      <c r="N114" s="164"/>
      <c r="O114" s="124"/>
      <c r="P114" s="164"/>
      <c r="Q114" s="124"/>
      <c r="R114" s="124"/>
    </row>
    <row r="115" spans="1:18" ht="12.75">
      <c r="A115" s="357" t="s">
        <v>699</v>
      </c>
      <c r="B115" s="487"/>
      <c r="C115" s="124">
        <v>0</v>
      </c>
      <c r="D115" s="164">
        <v>0</v>
      </c>
      <c r="E115" s="124">
        <v>0</v>
      </c>
      <c r="F115" s="124">
        <v>0</v>
      </c>
      <c r="G115" s="164">
        <v>0</v>
      </c>
      <c r="H115" s="124">
        <v>0</v>
      </c>
      <c r="I115" s="124">
        <v>0</v>
      </c>
      <c r="J115" s="164">
        <v>0</v>
      </c>
      <c r="K115" s="124">
        <v>0</v>
      </c>
      <c r="L115" s="164">
        <v>0</v>
      </c>
      <c r="M115" s="124">
        <v>0</v>
      </c>
      <c r="N115" s="164">
        <v>0</v>
      </c>
      <c r="O115" s="124">
        <v>0</v>
      </c>
      <c r="P115" s="164">
        <v>0</v>
      </c>
      <c r="Q115" s="124">
        <v>0</v>
      </c>
      <c r="R115" s="124">
        <v>0</v>
      </c>
    </row>
    <row r="116" spans="1:18" ht="12.75">
      <c r="A116" s="389" t="s">
        <v>498</v>
      </c>
      <c r="B116" s="7" t="s">
        <v>526</v>
      </c>
      <c r="C116" s="156"/>
      <c r="D116" s="159"/>
      <c r="E116" s="156"/>
      <c r="F116" s="156"/>
      <c r="G116" s="160"/>
      <c r="H116" s="156"/>
      <c r="I116" s="156"/>
      <c r="J116" s="160"/>
      <c r="K116" s="156"/>
      <c r="L116" s="160"/>
      <c r="M116" s="156"/>
      <c r="N116" s="160"/>
      <c r="O116" s="156"/>
      <c r="P116" s="160"/>
      <c r="Q116" s="156"/>
      <c r="R116" s="156"/>
    </row>
    <row r="117" spans="1:18" ht="12.75">
      <c r="A117" s="40" t="s">
        <v>86</v>
      </c>
      <c r="B117" s="62"/>
      <c r="C117" s="124">
        <v>0</v>
      </c>
      <c r="D117" s="173">
        <v>0</v>
      </c>
      <c r="E117" s="124">
        <v>0</v>
      </c>
      <c r="F117" s="124">
        <v>0</v>
      </c>
      <c r="G117" s="164">
        <v>0</v>
      </c>
      <c r="H117" s="124">
        <v>0</v>
      </c>
      <c r="I117" s="124">
        <v>0</v>
      </c>
      <c r="J117" s="164">
        <v>0</v>
      </c>
      <c r="K117" s="124">
        <v>0</v>
      </c>
      <c r="L117" s="164">
        <v>0</v>
      </c>
      <c r="M117" s="124">
        <v>0</v>
      </c>
      <c r="N117" s="164"/>
      <c r="O117" s="124">
        <v>0</v>
      </c>
      <c r="P117" s="164"/>
      <c r="Q117" s="124">
        <v>0</v>
      </c>
      <c r="R117" s="124">
        <v>0</v>
      </c>
    </row>
    <row r="118" spans="1:18" ht="12.75">
      <c r="A118" s="356" t="s">
        <v>588</v>
      </c>
      <c r="B118" s="62"/>
      <c r="C118" s="124">
        <f>SUM(D118:R118)</f>
        <v>0</v>
      </c>
      <c r="D118" s="173"/>
      <c r="E118" s="124"/>
      <c r="F118" s="124"/>
      <c r="G118" s="164"/>
      <c r="H118" s="124"/>
      <c r="I118" s="124"/>
      <c r="J118" s="164"/>
      <c r="K118" s="124"/>
      <c r="L118" s="164"/>
      <c r="M118" s="124"/>
      <c r="N118" s="164"/>
      <c r="O118" s="124"/>
      <c r="P118" s="164"/>
      <c r="Q118" s="124"/>
      <c r="R118" s="124"/>
    </row>
    <row r="119" spans="1:18" ht="12.75">
      <c r="A119" s="357" t="s">
        <v>699</v>
      </c>
      <c r="B119" s="63"/>
      <c r="C119" s="153">
        <v>0</v>
      </c>
      <c r="D119" s="153">
        <v>0</v>
      </c>
      <c r="E119" s="153">
        <v>0</v>
      </c>
      <c r="F119" s="153">
        <v>0</v>
      </c>
      <c r="G119" s="153">
        <v>0</v>
      </c>
      <c r="H119" s="153">
        <v>0</v>
      </c>
      <c r="I119" s="153">
        <v>0</v>
      </c>
      <c r="J119" s="153">
        <v>0</v>
      </c>
      <c r="K119" s="153">
        <v>0</v>
      </c>
      <c r="L119" s="153">
        <v>0</v>
      </c>
      <c r="M119" s="153">
        <v>0</v>
      </c>
      <c r="N119" s="161">
        <v>0</v>
      </c>
      <c r="O119" s="153">
        <v>0</v>
      </c>
      <c r="P119" s="149">
        <v>0</v>
      </c>
      <c r="Q119" s="153">
        <v>0</v>
      </c>
      <c r="R119" s="153">
        <v>0</v>
      </c>
    </row>
    <row r="120" spans="1:18" ht="12.75">
      <c r="A120" s="71" t="s">
        <v>470</v>
      </c>
      <c r="B120" s="30" t="s">
        <v>526</v>
      </c>
      <c r="C120" s="384"/>
      <c r="E120" s="384"/>
      <c r="F120" s="384"/>
      <c r="H120" s="384"/>
      <c r="I120" s="384"/>
      <c r="K120" s="384"/>
      <c r="M120" s="384"/>
      <c r="N120" s="80"/>
      <c r="O120" s="384"/>
      <c r="Q120" s="384"/>
      <c r="R120" s="384"/>
    </row>
    <row r="121" spans="1:18" ht="12.75">
      <c r="A121" s="13" t="s">
        <v>63</v>
      </c>
      <c r="B121" s="218"/>
      <c r="C121" s="124">
        <f>SUM(D121:R121)</f>
        <v>0</v>
      </c>
      <c r="D121" s="164">
        <v>0</v>
      </c>
      <c r="E121" s="124">
        <v>0</v>
      </c>
      <c r="F121" s="124">
        <v>0</v>
      </c>
      <c r="G121" s="164">
        <v>0</v>
      </c>
      <c r="H121" s="124">
        <v>0</v>
      </c>
      <c r="I121" s="124">
        <v>0</v>
      </c>
      <c r="J121" s="164">
        <v>0</v>
      </c>
      <c r="K121" s="124">
        <v>0</v>
      </c>
      <c r="L121" s="164">
        <v>0</v>
      </c>
      <c r="M121" s="124">
        <v>0</v>
      </c>
      <c r="N121" s="164"/>
      <c r="O121" s="124">
        <v>0</v>
      </c>
      <c r="P121" s="164"/>
      <c r="Q121" s="124">
        <v>0</v>
      </c>
      <c r="R121" s="124">
        <v>0</v>
      </c>
    </row>
    <row r="122" spans="1:18" ht="12.75">
      <c r="A122" s="356" t="s">
        <v>588</v>
      </c>
      <c r="B122" s="218"/>
      <c r="C122" s="124">
        <f>SUM(D122:R122)</f>
        <v>0</v>
      </c>
      <c r="D122" s="164"/>
      <c r="E122" s="124"/>
      <c r="F122" s="124"/>
      <c r="G122" s="164"/>
      <c r="H122" s="124"/>
      <c r="I122" s="124"/>
      <c r="J122" s="164"/>
      <c r="K122" s="124"/>
      <c r="L122" s="164"/>
      <c r="M122" s="124"/>
      <c r="N122" s="164"/>
      <c r="O122" s="124"/>
      <c r="P122" s="164"/>
      <c r="Q122" s="124"/>
      <c r="R122" s="124"/>
    </row>
    <row r="123" spans="1:18" ht="12.75">
      <c r="A123" s="357" t="s">
        <v>699</v>
      </c>
      <c r="B123" s="63"/>
      <c r="C123" s="153">
        <v>0</v>
      </c>
      <c r="D123" s="153">
        <v>0</v>
      </c>
      <c r="E123" s="153">
        <v>0</v>
      </c>
      <c r="F123" s="153">
        <v>0</v>
      </c>
      <c r="G123" s="153">
        <v>0</v>
      </c>
      <c r="H123" s="153">
        <v>0</v>
      </c>
      <c r="I123" s="153">
        <v>0</v>
      </c>
      <c r="J123" s="153">
        <v>0</v>
      </c>
      <c r="K123" s="153">
        <v>0</v>
      </c>
      <c r="L123" s="153">
        <v>0</v>
      </c>
      <c r="M123" s="153">
        <v>0</v>
      </c>
      <c r="N123" s="161">
        <v>0</v>
      </c>
      <c r="O123" s="153">
        <v>0</v>
      </c>
      <c r="P123" s="149">
        <v>0</v>
      </c>
      <c r="Q123" s="153">
        <v>0</v>
      </c>
      <c r="R123" s="153">
        <v>0</v>
      </c>
    </row>
    <row r="124" spans="1:18" ht="12.75">
      <c r="A124" s="71" t="s">
        <v>513</v>
      </c>
      <c r="B124" s="30" t="s">
        <v>493</v>
      </c>
      <c r="C124" s="384"/>
      <c r="E124" s="384"/>
      <c r="F124" s="384"/>
      <c r="H124" s="384"/>
      <c r="I124" s="384"/>
      <c r="K124" s="384"/>
      <c r="M124" s="384"/>
      <c r="N124" s="80"/>
      <c r="O124" s="384"/>
      <c r="Q124" s="384"/>
      <c r="R124" s="384"/>
    </row>
    <row r="125" spans="1:18" ht="12.75">
      <c r="A125" s="13" t="s">
        <v>63</v>
      </c>
      <c r="B125" s="218"/>
      <c r="C125" s="124">
        <f>SUM(D125:R125)</f>
        <v>0</v>
      </c>
      <c r="D125" s="164">
        <v>0</v>
      </c>
      <c r="E125" s="124">
        <v>0</v>
      </c>
      <c r="F125" s="124">
        <v>0</v>
      </c>
      <c r="G125" s="164">
        <v>0</v>
      </c>
      <c r="H125" s="124">
        <v>0</v>
      </c>
      <c r="I125" s="124">
        <v>0</v>
      </c>
      <c r="J125" s="164">
        <v>0</v>
      </c>
      <c r="K125" s="124">
        <v>0</v>
      </c>
      <c r="L125" s="164">
        <v>0</v>
      </c>
      <c r="M125" s="124">
        <v>0</v>
      </c>
      <c r="N125" s="164"/>
      <c r="O125" s="124">
        <v>0</v>
      </c>
      <c r="P125" s="164"/>
      <c r="Q125" s="124">
        <v>0</v>
      </c>
      <c r="R125" s="124">
        <v>0</v>
      </c>
    </row>
    <row r="126" spans="1:18" ht="12.75">
      <c r="A126" s="356" t="s">
        <v>588</v>
      </c>
      <c r="B126" s="218"/>
      <c r="C126" s="124">
        <f>SUM(D126:R126)</f>
        <v>0</v>
      </c>
      <c r="D126" s="164"/>
      <c r="E126" s="124"/>
      <c r="F126" s="124"/>
      <c r="G126" s="164"/>
      <c r="H126" s="124"/>
      <c r="I126" s="124"/>
      <c r="J126" s="164"/>
      <c r="K126" s="124"/>
      <c r="L126" s="164"/>
      <c r="M126" s="124"/>
      <c r="N126" s="164"/>
      <c r="O126" s="124"/>
      <c r="P126" s="164"/>
      <c r="Q126" s="124"/>
      <c r="R126" s="124"/>
    </row>
    <row r="127" spans="1:18" ht="12.75">
      <c r="A127" s="357" t="s">
        <v>699</v>
      </c>
      <c r="B127" s="63"/>
      <c r="C127" s="153">
        <v>0</v>
      </c>
      <c r="D127" s="153">
        <v>0</v>
      </c>
      <c r="E127" s="153">
        <v>0</v>
      </c>
      <c r="F127" s="153">
        <v>0</v>
      </c>
      <c r="G127" s="153">
        <v>0</v>
      </c>
      <c r="H127" s="153">
        <v>0</v>
      </c>
      <c r="I127" s="153">
        <v>0</v>
      </c>
      <c r="J127" s="153">
        <v>0</v>
      </c>
      <c r="K127" s="153">
        <v>0</v>
      </c>
      <c r="L127" s="153">
        <v>0</v>
      </c>
      <c r="M127" s="153">
        <v>0</v>
      </c>
      <c r="N127" s="161">
        <v>0</v>
      </c>
      <c r="O127" s="153">
        <v>0</v>
      </c>
      <c r="P127" s="149">
        <v>0</v>
      </c>
      <c r="Q127" s="153">
        <v>0</v>
      </c>
      <c r="R127" s="153">
        <v>0</v>
      </c>
    </row>
    <row r="128" spans="1:18" ht="12.75">
      <c r="A128" s="339" t="s">
        <v>514</v>
      </c>
      <c r="B128" s="29" t="s">
        <v>493</v>
      </c>
      <c r="C128" s="156"/>
      <c r="D128" s="160"/>
      <c r="E128" s="156"/>
      <c r="F128" s="156"/>
      <c r="G128" s="160"/>
      <c r="H128" s="156"/>
      <c r="I128" s="156"/>
      <c r="J128" s="160"/>
      <c r="K128" s="156"/>
      <c r="L128" s="160"/>
      <c r="M128" s="156"/>
      <c r="N128" s="160"/>
      <c r="O128" s="156"/>
      <c r="P128" s="160"/>
      <c r="Q128" s="156"/>
      <c r="R128" s="156"/>
    </row>
    <row r="129" spans="1:18" ht="12.75">
      <c r="A129" s="40" t="s">
        <v>84</v>
      </c>
      <c r="B129" s="218"/>
      <c r="C129" s="124">
        <v>0</v>
      </c>
      <c r="D129" s="164">
        <v>0</v>
      </c>
      <c r="E129" s="124">
        <v>0</v>
      </c>
      <c r="F129" s="124">
        <v>0</v>
      </c>
      <c r="G129" s="164">
        <v>0</v>
      </c>
      <c r="H129" s="124">
        <v>0</v>
      </c>
      <c r="I129" s="124">
        <v>0</v>
      </c>
      <c r="J129" s="164">
        <v>0</v>
      </c>
      <c r="K129" s="124">
        <v>0</v>
      </c>
      <c r="L129" s="164">
        <v>0</v>
      </c>
      <c r="M129" s="124">
        <v>0</v>
      </c>
      <c r="N129" s="164"/>
      <c r="O129" s="124">
        <v>0</v>
      </c>
      <c r="P129" s="164"/>
      <c r="Q129" s="124">
        <v>0</v>
      </c>
      <c r="R129" s="124">
        <v>0</v>
      </c>
    </row>
    <row r="130" spans="1:18" ht="12.75">
      <c r="A130" s="356" t="s">
        <v>588</v>
      </c>
      <c r="B130" s="218"/>
      <c r="C130" s="124">
        <f>SUM(D130:R130)</f>
        <v>0</v>
      </c>
      <c r="D130" s="164"/>
      <c r="E130" s="124"/>
      <c r="F130" s="124"/>
      <c r="G130" s="164"/>
      <c r="H130" s="124"/>
      <c r="I130" s="124"/>
      <c r="J130" s="164"/>
      <c r="K130" s="124"/>
      <c r="L130" s="164"/>
      <c r="M130" s="124"/>
      <c r="N130" s="164"/>
      <c r="O130" s="124"/>
      <c r="P130" s="164"/>
      <c r="Q130" s="124"/>
      <c r="R130" s="124"/>
    </row>
    <row r="131" spans="1:18" ht="12.75">
      <c r="A131" s="357" t="s">
        <v>699</v>
      </c>
      <c r="B131" s="218"/>
      <c r="C131" s="153">
        <v>0</v>
      </c>
      <c r="D131" s="153">
        <v>0</v>
      </c>
      <c r="E131" s="153">
        <v>0</v>
      </c>
      <c r="F131" s="153">
        <v>0</v>
      </c>
      <c r="G131" s="153">
        <v>0</v>
      </c>
      <c r="H131" s="153">
        <v>0</v>
      </c>
      <c r="I131" s="153">
        <v>0</v>
      </c>
      <c r="J131" s="153">
        <v>0</v>
      </c>
      <c r="K131" s="153">
        <v>0</v>
      </c>
      <c r="L131" s="153">
        <v>0</v>
      </c>
      <c r="M131" s="153">
        <v>0</v>
      </c>
      <c r="N131" s="161">
        <v>0</v>
      </c>
      <c r="O131" s="153">
        <v>0</v>
      </c>
      <c r="P131" s="149">
        <v>0</v>
      </c>
      <c r="Q131" s="153">
        <v>0</v>
      </c>
      <c r="R131" s="153">
        <v>0</v>
      </c>
    </row>
    <row r="132" spans="1:18" ht="12.75">
      <c r="A132" s="68" t="s">
        <v>458</v>
      </c>
      <c r="B132" s="29" t="s">
        <v>493</v>
      </c>
      <c r="C132" s="156"/>
      <c r="D132" s="160"/>
      <c r="E132" s="156"/>
      <c r="F132" s="156"/>
      <c r="G132" s="160"/>
      <c r="H132" s="156"/>
      <c r="I132" s="156"/>
      <c r="J132" s="160"/>
      <c r="K132" s="156"/>
      <c r="L132" s="160"/>
      <c r="M132" s="156"/>
      <c r="N132" s="160"/>
      <c r="O132" s="156"/>
      <c r="P132" s="160"/>
      <c r="Q132" s="156"/>
      <c r="R132" s="156"/>
    </row>
    <row r="133" spans="1:18" ht="12.75">
      <c r="A133" s="13" t="s">
        <v>86</v>
      </c>
      <c r="B133" s="218"/>
      <c r="C133" s="124">
        <v>0</v>
      </c>
      <c r="D133" s="164">
        <v>0</v>
      </c>
      <c r="E133" s="124">
        <v>0</v>
      </c>
      <c r="F133" s="124">
        <v>0</v>
      </c>
      <c r="G133" s="164">
        <v>0</v>
      </c>
      <c r="H133" s="124">
        <v>0</v>
      </c>
      <c r="I133" s="124">
        <v>0</v>
      </c>
      <c r="J133" s="164">
        <v>0</v>
      </c>
      <c r="K133" s="124">
        <v>0</v>
      </c>
      <c r="L133" s="164">
        <v>0</v>
      </c>
      <c r="M133" s="124">
        <v>0</v>
      </c>
      <c r="N133" s="164"/>
      <c r="O133" s="124">
        <v>0</v>
      </c>
      <c r="P133" s="164"/>
      <c r="Q133" s="124">
        <v>0</v>
      </c>
      <c r="R133" s="124">
        <v>0</v>
      </c>
    </row>
    <row r="134" spans="1:18" ht="12.75">
      <c r="A134" s="356" t="s">
        <v>588</v>
      </c>
      <c r="B134" s="218"/>
      <c r="C134" s="124">
        <f>SUM(D134:R134)</f>
        <v>0</v>
      </c>
      <c r="D134" s="164"/>
      <c r="E134" s="124"/>
      <c r="F134" s="124"/>
      <c r="G134" s="164"/>
      <c r="H134" s="124"/>
      <c r="I134" s="124"/>
      <c r="J134" s="164"/>
      <c r="K134" s="124"/>
      <c r="L134" s="164"/>
      <c r="M134" s="124"/>
      <c r="N134" s="164"/>
      <c r="O134" s="124"/>
      <c r="P134" s="164"/>
      <c r="Q134" s="124"/>
      <c r="R134" s="124"/>
    </row>
    <row r="135" spans="1:18" ht="12.75">
      <c r="A135" s="357" t="s">
        <v>699</v>
      </c>
      <c r="B135" s="63"/>
      <c r="C135" s="153">
        <v>0</v>
      </c>
      <c r="D135" s="153">
        <v>0</v>
      </c>
      <c r="E135" s="153">
        <v>0</v>
      </c>
      <c r="F135" s="153">
        <v>0</v>
      </c>
      <c r="G135" s="153">
        <v>0</v>
      </c>
      <c r="H135" s="153">
        <v>0</v>
      </c>
      <c r="I135" s="153">
        <v>0</v>
      </c>
      <c r="J135" s="153">
        <v>0</v>
      </c>
      <c r="K135" s="153">
        <v>0</v>
      </c>
      <c r="L135" s="153">
        <v>0</v>
      </c>
      <c r="M135" s="153">
        <v>0</v>
      </c>
      <c r="N135" s="161">
        <v>0</v>
      </c>
      <c r="O135" s="153">
        <v>0</v>
      </c>
      <c r="P135" s="149">
        <v>0</v>
      </c>
      <c r="Q135" s="153">
        <v>0</v>
      </c>
      <c r="R135" s="153">
        <v>0</v>
      </c>
    </row>
    <row r="136" spans="1:18" ht="12.75">
      <c r="A136" s="71" t="s">
        <v>500</v>
      </c>
      <c r="B136" s="30" t="s">
        <v>493</v>
      </c>
      <c r="C136" s="384"/>
      <c r="E136" s="384"/>
      <c r="F136" s="384"/>
      <c r="H136" s="384"/>
      <c r="I136" s="384"/>
      <c r="K136" s="384"/>
      <c r="M136" s="384"/>
      <c r="N136" s="80"/>
      <c r="O136" s="384"/>
      <c r="Q136" s="384"/>
      <c r="R136" s="384"/>
    </row>
    <row r="137" spans="1:18" ht="12.75">
      <c r="A137" s="13" t="s">
        <v>63</v>
      </c>
      <c r="B137" s="30"/>
      <c r="C137" s="124">
        <f>SUM(D137:R137)</f>
        <v>0</v>
      </c>
      <c r="D137" s="164">
        <v>0</v>
      </c>
      <c r="E137" s="124">
        <v>0</v>
      </c>
      <c r="F137" s="124">
        <v>0</v>
      </c>
      <c r="G137" s="164">
        <v>0</v>
      </c>
      <c r="H137" s="124">
        <v>0</v>
      </c>
      <c r="I137" s="124">
        <v>0</v>
      </c>
      <c r="J137" s="164">
        <v>0</v>
      </c>
      <c r="K137" s="124">
        <v>0</v>
      </c>
      <c r="L137" s="164">
        <v>0</v>
      </c>
      <c r="M137" s="124">
        <v>0</v>
      </c>
      <c r="N137" s="164"/>
      <c r="O137" s="124">
        <v>0</v>
      </c>
      <c r="P137" s="164"/>
      <c r="Q137" s="124">
        <v>0</v>
      </c>
      <c r="R137" s="124">
        <v>0</v>
      </c>
    </row>
    <row r="138" spans="1:18" ht="12.75">
      <c r="A138" s="356" t="s">
        <v>588</v>
      </c>
      <c r="B138" s="30"/>
      <c r="C138" s="124">
        <f>SUM(D138:R138)</f>
        <v>0</v>
      </c>
      <c r="D138" s="164"/>
      <c r="E138" s="124"/>
      <c r="F138" s="124"/>
      <c r="G138" s="164"/>
      <c r="H138" s="124"/>
      <c r="I138" s="124"/>
      <c r="J138" s="164"/>
      <c r="K138" s="124"/>
      <c r="L138" s="164"/>
      <c r="M138" s="124"/>
      <c r="N138" s="164"/>
      <c r="O138" s="124"/>
      <c r="P138" s="164"/>
      <c r="Q138" s="124"/>
      <c r="R138" s="124"/>
    </row>
    <row r="139" spans="1:18" ht="12.75">
      <c r="A139" s="357" t="s">
        <v>699</v>
      </c>
      <c r="B139" s="9"/>
      <c r="C139" s="153">
        <v>0</v>
      </c>
      <c r="D139" s="153">
        <v>0</v>
      </c>
      <c r="E139" s="153">
        <v>0</v>
      </c>
      <c r="F139" s="153">
        <v>0</v>
      </c>
      <c r="G139" s="153">
        <v>0</v>
      </c>
      <c r="H139" s="153">
        <v>0</v>
      </c>
      <c r="I139" s="153">
        <v>0</v>
      </c>
      <c r="J139" s="153">
        <v>0</v>
      </c>
      <c r="K139" s="153">
        <v>0</v>
      </c>
      <c r="L139" s="153">
        <v>0</v>
      </c>
      <c r="M139" s="153">
        <v>0</v>
      </c>
      <c r="N139" s="161">
        <v>0</v>
      </c>
      <c r="O139" s="153">
        <v>0</v>
      </c>
      <c r="P139" s="149">
        <v>0</v>
      </c>
      <c r="Q139" s="153">
        <v>0</v>
      </c>
      <c r="R139" s="153">
        <v>0</v>
      </c>
    </row>
    <row r="140" spans="1:18" ht="12.75">
      <c r="A140" s="15" t="s">
        <v>459</v>
      </c>
      <c r="B140" s="29"/>
      <c r="C140" s="156"/>
      <c r="D140" s="160"/>
      <c r="E140" s="156"/>
      <c r="F140" s="156"/>
      <c r="G140" s="160"/>
      <c r="H140" s="156"/>
      <c r="I140" s="156"/>
      <c r="J140" s="160"/>
      <c r="K140" s="156"/>
      <c r="L140" s="160"/>
      <c r="M140" s="156"/>
      <c r="N140" s="160"/>
      <c r="O140" s="156"/>
      <c r="P140" s="160"/>
      <c r="Q140" s="156"/>
      <c r="R140" s="156"/>
    </row>
    <row r="141" spans="1:18" ht="12.75">
      <c r="A141" s="13" t="s">
        <v>63</v>
      </c>
      <c r="B141" s="30" t="s">
        <v>493</v>
      </c>
      <c r="C141" s="124">
        <f>SUM(D141:R141)</f>
        <v>0</v>
      </c>
      <c r="D141" s="164">
        <v>0</v>
      </c>
      <c r="E141" s="124">
        <v>0</v>
      </c>
      <c r="F141" s="124">
        <v>0</v>
      </c>
      <c r="G141" s="164">
        <v>0</v>
      </c>
      <c r="H141" s="124">
        <v>0</v>
      </c>
      <c r="I141" s="124">
        <v>0</v>
      </c>
      <c r="J141" s="164">
        <v>0</v>
      </c>
      <c r="K141" s="124">
        <v>0</v>
      </c>
      <c r="L141" s="164">
        <v>0</v>
      </c>
      <c r="M141" s="124">
        <v>0</v>
      </c>
      <c r="N141" s="164"/>
      <c r="O141" s="124">
        <v>0</v>
      </c>
      <c r="P141" s="164"/>
      <c r="Q141" s="124">
        <v>0</v>
      </c>
      <c r="R141" s="124">
        <v>0</v>
      </c>
    </row>
    <row r="142" spans="1:18" ht="12.75">
      <c r="A142" s="356" t="s">
        <v>588</v>
      </c>
      <c r="B142" s="30"/>
      <c r="C142" s="124">
        <f>SUM(D142:R142)</f>
        <v>0</v>
      </c>
      <c r="D142" s="164"/>
      <c r="E142" s="124"/>
      <c r="F142" s="124"/>
      <c r="G142" s="164"/>
      <c r="H142" s="124"/>
      <c r="I142" s="124"/>
      <c r="J142" s="164"/>
      <c r="K142" s="124"/>
      <c r="L142" s="164"/>
      <c r="M142" s="124"/>
      <c r="N142" s="164"/>
      <c r="O142" s="124"/>
      <c r="P142" s="164"/>
      <c r="Q142" s="124"/>
      <c r="R142" s="124"/>
    </row>
    <row r="143" spans="1:18" ht="12.75">
      <c r="A143" s="357" t="s">
        <v>699</v>
      </c>
      <c r="B143" s="30"/>
      <c r="C143" s="153">
        <v>0</v>
      </c>
      <c r="D143" s="153">
        <v>0</v>
      </c>
      <c r="E143" s="153">
        <v>0</v>
      </c>
      <c r="F143" s="153">
        <v>0</v>
      </c>
      <c r="G143" s="153">
        <v>0</v>
      </c>
      <c r="H143" s="153">
        <v>0</v>
      </c>
      <c r="I143" s="153">
        <v>0</v>
      </c>
      <c r="J143" s="153">
        <v>0</v>
      </c>
      <c r="K143" s="153">
        <v>0</v>
      </c>
      <c r="L143" s="153">
        <v>0</v>
      </c>
      <c r="M143" s="153">
        <v>0</v>
      </c>
      <c r="N143" s="161">
        <v>0</v>
      </c>
      <c r="O143" s="153">
        <v>0</v>
      </c>
      <c r="P143" s="149">
        <v>0</v>
      </c>
      <c r="Q143" s="153">
        <v>0</v>
      </c>
      <c r="R143" s="153">
        <v>0</v>
      </c>
    </row>
    <row r="144" spans="1:18" ht="12.75">
      <c r="A144" s="15" t="s">
        <v>471</v>
      </c>
      <c r="B144" s="29"/>
      <c r="C144" s="156"/>
      <c r="D144" s="160"/>
      <c r="E144" s="156"/>
      <c r="F144" s="156"/>
      <c r="G144" s="160"/>
      <c r="H144" s="156"/>
      <c r="I144" s="156"/>
      <c r="J144" s="160"/>
      <c r="K144" s="156"/>
      <c r="L144" s="160"/>
      <c r="M144" s="156"/>
      <c r="N144" s="160"/>
      <c r="O144" s="156"/>
      <c r="P144" s="160"/>
      <c r="Q144" s="156"/>
      <c r="R144" s="156"/>
    </row>
    <row r="145" spans="1:18" ht="12.75">
      <c r="A145" s="13" t="s">
        <v>63</v>
      </c>
      <c r="B145" s="30" t="s">
        <v>493</v>
      </c>
      <c r="C145" s="124">
        <f>SUM(D145:R145)</f>
        <v>0</v>
      </c>
      <c r="D145" s="164">
        <v>0</v>
      </c>
      <c r="E145" s="124">
        <v>0</v>
      </c>
      <c r="F145" s="124">
        <v>0</v>
      </c>
      <c r="G145" s="164">
        <v>0</v>
      </c>
      <c r="H145" s="124">
        <v>0</v>
      </c>
      <c r="I145" s="124">
        <v>0</v>
      </c>
      <c r="J145" s="164">
        <v>0</v>
      </c>
      <c r="K145" s="124">
        <v>0</v>
      </c>
      <c r="L145" s="164">
        <v>0</v>
      </c>
      <c r="M145" s="124">
        <v>0</v>
      </c>
      <c r="N145" s="164"/>
      <c r="O145" s="124">
        <v>0</v>
      </c>
      <c r="P145" s="164"/>
      <c r="Q145" s="124">
        <v>0</v>
      </c>
      <c r="R145" s="124">
        <v>0</v>
      </c>
    </row>
    <row r="146" spans="1:18" ht="12.75">
      <c r="A146" s="356" t="s">
        <v>588</v>
      </c>
      <c r="B146" s="30"/>
      <c r="C146" s="124">
        <f>SUM(D146:R146)</f>
        <v>0</v>
      </c>
      <c r="D146" s="164"/>
      <c r="E146" s="124"/>
      <c r="F146" s="124"/>
      <c r="G146" s="164"/>
      <c r="H146" s="124"/>
      <c r="I146" s="124"/>
      <c r="J146" s="164"/>
      <c r="K146" s="124"/>
      <c r="L146" s="164"/>
      <c r="M146" s="124"/>
      <c r="N146" s="164"/>
      <c r="O146" s="124"/>
      <c r="P146" s="164"/>
      <c r="Q146" s="124"/>
      <c r="R146" s="124"/>
    </row>
    <row r="147" spans="1:18" ht="12.75">
      <c r="A147" s="357" t="s">
        <v>699</v>
      </c>
      <c r="B147" s="9"/>
      <c r="C147" s="153">
        <v>0</v>
      </c>
      <c r="D147" s="153">
        <v>0</v>
      </c>
      <c r="E147" s="153">
        <v>0</v>
      </c>
      <c r="F147" s="153">
        <v>0</v>
      </c>
      <c r="G147" s="153">
        <v>0</v>
      </c>
      <c r="H147" s="153">
        <v>0</v>
      </c>
      <c r="I147" s="153">
        <v>0</v>
      </c>
      <c r="J147" s="153">
        <v>0</v>
      </c>
      <c r="K147" s="153">
        <v>0</v>
      </c>
      <c r="L147" s="153">
        <v>0</v>
      </c>
      <c r="M147" s="153">
        <v>0</v>
      </c>
      <c r="N147" s="161">
        <v>0</v>
      </c>
      <c r="O147" s="153">
        <v>0</v>
      </c>
      <c r="P147" s="149">
        <v>0</v>
      </c>
      <c r="Q147" s="153">
        <v>0</v>
      </c>
      <c r="R147" s="153">
        <v>0</v>
      </c>
    </row>
    <row r="148" spans="1:18" ht="15.75" customHeight="1">
      <c r="A148" s="15" t="s">
        <v>472</v>
      </c>
      <c r="B148" s="29"/>
      <c r="C148" s="156"/>
      <c r="D148" s="160"/>
      <c r="E148" s="156"/>
      <c r="F148" s="156"/>
      <c r="G148" s="160"/>
      <c r="H148" s="156"/>
      <c r="I148" s="156"/>
      <c r="J148" s="160"/>
      <c r="K148" s="156"/>
      <c r="L148" s="160"/>
      <c r="M148" s="156"/>
      <c r="N148" s="160"/>
      <c r="O148" s="156"/>
      <c r="P148" s="160"/>
      <c r="Q148" s="156"/>
      <c r="R148" s="156"/>
    </row>
    <row r="149" spans="1:18" ht="12.75">
      <c r="A149" s="356" t="s">
        <v>97</v>
      </c>
      <c r="B149" s="30" t="s">
        <v>526</v>
      </c>
      <c r="C149" s="124">
        <f>SUM(D149:S149)</f>
        <v>0</v>
      </c>
      <c r="D149" s="164">
        <v>0</v>
      </c>
      <c r="E149" s="124">
        <v>0</v>
      </c>
      <c r="F149" s="124">
        <v>0</v>
      </c>
      <c r="G149" s="164">
        <v>0</v>
      </c>
      <c r="H149" s="124">
        <v>0</v>
      </c>
      <c r="I149" s="124">
        <v>0</v>
      </c>
      <c r="J149" s="164">
        <v>0</v>
      </c>
      <c r="K149" s="124">
        <v>0</v>
      </c>
      <c r="L149" s="164">
        <v>0</v>
      </c>
      <c r="M149" s="124">
        <v>0</v>
      </c>
      <c r="N149" s="164"/>
      <c r="O149" s="124">
        <v>0</v>
      </c>
      <c r="P149" s="164"/>
      <c r="Q149" s="124">
        <v>0</v>
      </c>
      <c r="R149" s="124">
        <v>0</v>
      </c>
    </row>
    <row r="150" spans="1:18" ht="12.75">
      <c r="A150" s="356" t="s">
        <v>588</v>
      </c>
      <c r="B150" s="30"/>
      <c r="C150" s="124">
        <f>SUM(D150:S150)</f>
        <v>0</v>
      </c>
      <c r="D150" s="164"/>
      <c r="E150" s="124"/>
      <c r="F150" s="124"/>
      <c r="G150" s="164"/>
      <c r="H150" s="124"/>
      <c r="I150" s="124"/>
      <c r="J150" s="164"/>
      <c r="K150" s="124"/>
      <c r="L150" s="164"/>
      <c r="M150" s="124"/>
      <c r="N150" s="164"/>
      <c r="O150" s="124"/>
      <c r="P150" s="164"/>
      <c r="Q150" s="124"/>
      <c r="R150" s="124"/>
    </row>
    <row r="151" spans="1:18" ht="12.75">
      <c r="A151" s="357" t="s">
        <v>699</v>
      </c>
      <c r="B151" s="30"/>
      <c r="C151" s="153">
        <v>0</v>
      </c>
      <c r="D151" s="153">
        <v>0</v>
      </c>
      <c r="E151" s="153">
        <v>0</v>
      </c>
      <c r="F151" s="153">
        <v>0</v>
      </c>
      <c r="G151" s="153">
        <v>0</v>
      </c>
      <c r="H151" s="153">
        <v>0</v>
      </c>
      <c r="I151" s="153">
        <v>0</v>
      </c>
      <c r="J151" s="153">
        <v>0</v>
      </c>
      <c r="K151" s="153">
        <v>0</v>
      </c>
      <c r="L151" s="153">
        <v>0</v>
      </c>
      <c r="M151" s="153">
        <v>0</v>
      </c>
      <c r="N151" s="161">
        <v>0</v>
      </c>
      <c r="O151" s="153">
        <v>0</v>
      </c>
      <c r="P151" s="149">
        <v>0</v>
      </c>
      <c r="Q151" s="153">
        <v>0</v>
      </c>
      <c r="R151" s="153">
        <v>0</v>
      </c>
    </row>
    <row r="152" spans="1:18" ht="12.75">
      <c r="A152" s="15" t="s">
        <v>515</v>
      </c>
      <c r="B152" s="29" t="s">
        <v>493</v>
      </c>
      <c r="C152" s="156"/>
      <c r="D152" s="160"/>
      <c r="E152" s="156"/>
      <c r="F152" s="156"/>
      <c r="G152" s="160"/>
      <c r="H152" s="156"/>
      <c r="I152" s="156"/>
      <c r="J152" s="160"/>
      <c r="K152" s="156"/>
      <c r="L152" s="160"/>
      <c r="M152" s="156"/>
      <c r="N152" s="160"/>
      <c r="O152" s="156"/>
      <c r="P152" s="160"/>
      <c r="Q152" s="156"/>
      <c r="R152" s="156"/>
    </row>
    <row r="153" spans="1:18" ht="12.75">
      <c r="A153" s="13" t="s">
        <v>63</v>
      </c>
      <c r="B153" s="218"/>
      <c r="C153" s="124">
        <f>SUM(D153:S153)</f>
        <v>0</v>
      </c>
      <c r="D153" s="164">
        <v>0</v>
      </c>
      <c r="E153" s="124">
        <v>0</v>
      </c>
      <c r="F153" s="124">
        <v>0</v>
      </c>
      <c r="G153" s="164">
        <v>0</v>
      </c>
      <c r="H153" s="124">
        <v>0</v>
      </c>
      <c r="I153" s="124">
        <v>0</v>
      </c>
      <c r="J153" s="164">
        <v>0</v>
      </c>
      <c r="K153" s="124">
        <v>0</v>
      </c>
      <c r="L153" s="164">
        <v>0</v>
      </c>
      <c r="M153" s="124">
        <v>0</v>
      </c>
      <c r="N153" s="164"/>
      <c r="O153" s="124">
        <v>0</v>
      </c>
      <c r="P153" s="164"/>
      <c r="Q153" s="124">
        <v>0</v>
      </c>
      <c r="R153" s="124">
        <v>0</v>
      </c>
    </row>
    <row r="154" spans="1:18" ht="12.75">
      <c r="A154" s="356" t="s">
        <v>588</v>
      </c>
      <c r="B154" s="218"/>
      <c r="C154" s="124">
        <f>SUM(D154:S154)</f>
        <v>0</v>
      </c>
      <c r="D154" s="164"/>
      <c r="E154" s="124"/>
      <c r="F154" s="124"/>
      <c r="G154" s="164"/>
      <c r="H154" s="124"/>
      <c r="I154" s="124"/>
      <c r="J154" s="164"/>
      <c r="K154" s="124"/>
      <c r="L154" s="164"/>
      <c r="M154" s="124"/>
      <c r="N154" s="164"/>
      <c r="O154" s="124"/>
      <c r="P154" s="164"/>
      <c r="Q154" s="124"/>
      <c r="R154" s="124"/>
    </row>
    <row r="155" spans="1:18" ht="12.75">
      <c r="A155" s="357" t="s">
        <v>699</v>
      </c>
      <c r="B155" s="218"/>
      <c r="C155" s="153">
        <v>0</v>
      </c>
      <c r="D155" s="153">
        <v>0</v>
      </c>
      <c r="E155" s="153">
        <v>0</v>
      </c>
      <c r="F155" s="153">
        <v>0</v>
      </c>
      <c r="G155" s="153">
        <v>0</v>
      </c>
      <c r="H155" s="153">
        <v>0</v>
      </c>
      <c r="I155" s="153">
        <v>0</v>
      </c>
      <c r="J155" s="153">
        <v>0</v>
      </c>
      <c r="K155" s="153">
        <v>0</v>
      </c>
      <c r="L155" s="153">
        <v>0</v>
      </c>
      <c r="M155" s="153">
        <v>0</v>
      </c>
      <c r="N155" s="161">
        <v>0</v>
      </c>
      <c r="O155" s="153">
        <v>0</v>
      </c>
      <c r="P155" s="149">
        <v>0</v>
      </c>
      <c r="Q155" s="153">
        <v>0</v>
      </c>
      <c r="R155" s="153">
        <v>0</v>
      </c>
    </row>
    <row r="156" spans="1:18" ht="12.75">
      <c r="A156" s="15" t="s">
        <v>473</v>
      </c>
      <c r="B156" s="29" t="s">
        <v>493</v>
      </c>
      <c r="C156" s="156"/>
      <c r="D156" s="160"/>
      <c r="E156" s="156"/>
      <c r="F156" s="156"/>
      <c r="G156" s="160"/>
      <c r="H156" s="156"/>
      <c r="I156" s="156"/>
      <c r="J156" s="160"/>
      <c r="K156" s="156"/>
      <c r="L156" s="160"/>
      <c r="M156" s="156"/>
      <c r="N156" s="160"/>
      <c r="O156" s="156"/>
      <c r="P156" s="160"/>
      <c r="Q156" s="156"/>
      <c r="R156" s="156"/>
    </row>
    <row r="157" spans="1:21" ht="12.75">
      <c r="A157" s="13" t="s">
        <v>63</v>
      </c>
      <c r="B157" s="30"/>
      <c r="C157" s="124">
        <v>0</v>
      </c>
      <c r="D157" s="164">
        <v>0</v>
      </c>
      <c r="E157" s="124">
        <v>0</v>
      </c>
      <c r="F157" s="124">
        <v>0</v>
      </c>
      <c r="G157" s="164">
        <v>0</v>
      </c>
      <c r="H157" s="124">
        <v>0</v>
      </c>
      <c r="I157" s="124">
        <v>0</v>
      </c>
      <c r="J157" s="164">
        <v>0</v>
      </c>
      <c r="K157" s="124">
        <v>0</v>
      </c>
      <c r="L157" s="164">
        <v>0</v>
      </c>
      <c r="M157" s="124">
        <v>0</v>
      </c>
      <c r="N157" s="164"/>
      <c r="O157" s="124">
        <v>0</v>
      </c>
      <c r="P157" s="164"/>
      <c r="Q157" s="124">
        <v>0</v>
      </c>
      <c r="R157" s="124">
        <v>0</v>
      </c>
      <c r="U157" s="80"/>
    </row>
    <row r="158" spans="1:18" ht="12.75">
      <c r="A158" s="356" t="s">
        <v>588</v>
      </c>
      <c r="B158" s="30"/>
      <c r="C158" s="124">
        <f>SUM(D158:R158)</f>
        <v>8555</v>
      </c>
      <c r="D158" s="164"/>
      <c r="E158" s="124"/>
      <c r="F158" s="124"/>
      <c r="G158" s="164"/>
      <c r="H158" s="124"/>
      <c r="I158" s="124"/>
      <c r="J158" s="164"/>
      <c r="K158" s="124"/>
      <c r="L158" s="164"/>
      <c r="M158" s="124">
        <v>8555</v>
      </c>
      <c r="N158" s="164"/>
      <c r="O158" s="124"/>
      <c r="P158" s="164"/>
      <c r="Q158" s="124"/>
      <c r="R158" s="124"/>
    </row>
    <row r="159" spans="1:18" ht="12.75">
      <c r="A159" s="356" t="s">
        <v>792</v>
      </c>
      <c r="B159" s="30"/>
      <c r="C159" s="124">
        <f>SUM(D159:R159)</f>
        <v>30712</v>
      </c>
      <c r="D159" s="164"/>
      <c r="E159" s="124"/>
      <c r="F159" s="124"/>
      <c r="G159" s="164"/>
      <c r="H159" s="124"/>
      <c r="I159" s="124"/>
      <c r="J159" s="164"/>
      <c r="K159" s="124"/>
      <c r="L159" s="164"/>
      <c r="M159" s="124">
        <v>30712</v>
      </c>
      <c r="N159" s="164"/>
      <c r="O159" s="124"/>
      <c r="P159" s="164"/>
      <c r="Q159" s="124"/>
      <c r="R159" s="124"/>
    </row>
    <row r="160" spans="1:18" ht="12.75">
      <c r="A160" s="356" t="s">
        <v>549</v>
      </c>
      <c r="B160" s="30"/>
      <c r="C160" s="124">
        <f>SUM(D160:R160)</f>
        <v>30712</v>
      </c>
      <c r="D160" s="164"/>
      <c r="E160" s="124"/>
      <c r="F160" s="124"/>
      <c r="G160" s="164"/>
      <c r="H160" s="124"/>
      <c r="I160" s="124"/>
      <c r="J160" s="164"/>
      <c r="K160" s="124"/>
      <c r="L160" s="164"/>
      <c r="M160" s="124">
        <v>30712</v>
      </c>
      <c r="N160" s="164"/>
      <c r="O160" s="124"/>
      <c r="P160" s="164"/>
      <c r="Q160" s="124"/>
      <c r="R160" s="124"/>
    </row>
    <row r="161" spans="1:18" ht="12.75">
      <c r="A161" s="357" t="s">
        <v>699</v>
      </c>
      <c r="B161" s="9"/>
      <c r="C161" s="124">
        <f>SUM(D161:R161)</f>
        <v>39267</v>
      </c>
      <c r="D161" s="153"/>
      <c r="E161" s="153"/>
      <c r="F161" s="153"/>
      <c r="G161" s="153"/>
      <c r="H161" s="153"/>
      <c r="I161" s="153"/>
      <c r="J161" s="153"/>
      <c r="K161" s="153"/>
      <c r="L161" s="153"/>
      <c r="M161" s="153">
        <f>SUM(M158,M160)</f>
        <v>39267</v>
      </c>
      <c r="N161" s="161"/>
      <c r="O161" s="153"/>
      <c r="P161" s="149"/>
      <c r="Q161" s="153"/>
      <c r="R161" s="153"/>
    </row>
    <row r="162" spans="1:18" ht="12.75">
      <c r="A162" s="68" t="s">
        <v>461</v>
      </c>
      <c r="B162" s="29" t="s">
        <v>493</v>
      </c>
      <c r="C162" s="156"/>
      <c r="D162" s="160"/>
      <c r="E162" s="156"/>
      <c r="F162" s="156"/>
      <c r="G162" s="160"/>
      <c r="H162" s="156"/>
      <c r="I162" s="156"/>
      <c r="J162" s="160"/>
      <c r="K162" s="156"/>
      <c r="L162" s="160"/>
      <c r="M162" s="156"/>
      <c r="N162" s="160"/>
      <c r="O162" s="156"/>
      <c r="P162" s="160"/>
      <c r="Q162" s="156"/>
      <c r="R162" s="156"/>
    </row>
    <row r="163" spans="1:18" ht="12.75">
      <c r="A163" s="13" t="s">
        <v>63</v>
      </c>
      <c r="B163" s="30"/>
      <c r="C163" s="124">
        <v>0</v>
      </c>
      <c r="D163" s="164">
        <v>0</v>
      </c>
      <c r="E163" s="124">
        <v>0</v>
      </c>
      <c r="F163" s="124">
        <v>0</v>
      </c>
      <c r="G163" s="164">
        <v>0</v>
      </c>
      <c r="H163" s="124">
        <v>0</v>
      </c>
      <c r="I163" s="124">
        <v>0</v>
      </c>
      <c r="J163" s="164">
        <v>0</v>
      </c>
      <c r="K163" s="124">
        <v>0</v>
      </c>
      <c r="L163" s="164">
        <v>0</v>
      </c>
      <c r="M163" s="124">
        <v>0</v>
      </c>
      <c r="N163" s="164"/>
      <c r="O163" s="124">
        <v>0</v>
      </c>
      <c r="P163" s="164"/>
      <c r="Q163" s="124">
        <v>0</v>
      </c>
      <c r="R163" s="124">
        <v>0</v>
      </c>
    </row>
    <row r="164" spans="1:18" ht="12.75">
      <c r="A164" s="356" t="s">
        <v>588</v>
      </c>
      <c r="B164" s="30"/>
      <c r="C164" s="124">
        <f>SUM(D164:R164)</f>
        <v>81500</v>
      </c>
      <c r="D164" s="164"/>
      <c r="E164" s="124"/>
      <c r="F164" s="124"/>
      <c r="G164" s="164"/>
      <c r="H164" s="124"/>
      <c r="I164" s="124"/>
      <c r="J164" s="164"/>
      <c r="K164" s="124"/>
      <c r="L164" s="164"/>
      <c r="M164" s="124">
        <v>81500</v>
      </c>
      <c r="N164" s="164"/>
      <c r="O164" s="124"/>
      <c r="P164" s="164"/>
      <c r="Q164" s="124"/>
      <c r="R164" s="124"/>
    </row>
    <row r="165" spans="1:18" ht="12.75">
      <c r="A165" s="13" t="s">
        <v>793</v>
      </c>
      <c r="B165" s="30"/>
      <c r="C165" s="124">
        <f>SUM(D165:R165)</f>
        <v>-60741</v>
      </c>
      <c r="D165" s="164"/>
      <c r="E165" s="124"/>
      <c r="F165" s="124"/>
      <c r="G165" s="164"/>
      <c r="H165" s="124"/>
      <c r="I165" s="124"/>
      <c r="J165" s="164"/>
      <c r="K165" s="124"/>
      <c r="L165" s="164"/>
      <c r="M165" s="124">
        <v>-60741</v>
      </c>
      <c r="N165" s="164"/>
      <c r="O165" s="124"/>
      <c r="P165" s="164"/>
      <c r="Q165" s="124"/>
      <c r="R165" s="124"/>
    </row>
    <row r="166" spans="1:18" ht="12.75">
      <c r="A166" s="13" t="s">
        <v>545</v>
      </c>
      <c r="B166" s="30"/>
      <c r="C166" s="124">
        <f>SUM(D166:R166)</f>
        <v>-60741</v>
      </c>
      <c r="D166" s="164"/>
      <c r="E166" s="124"/>
      <c r="F166" s="124"/>
      <c r="G166" s="164"/>
      <c r="H166" s="124"/>
      <c r="I166" s="124"/>
      <c r="J166" s="164"/>
      <c r="K166" s="124"/>
      <c r="L166" s="164"/>
      <c r="M166" s="124">
        <v>-60741</v>
      </c>
      <c r="N166" s="164"/>
      <c r="O166" s="124"/>
      <c r="P166" s="164"/>
      <c r="Q166" s="124"/>
      <c r="R166" s="124"/>
    </row>
    <row r="167" spans="1:18" ht="12.75">
      <c r="A167" s="357" t="s">
        <v>699</v>
      </c>
      <c r="B167" s="9"/>
      <c r="C167" s="153">
        <f>SUM(D167:R167)</f>
        <v>20759</v>
      </c>
      <c r="D167" s="153"/>
      <c r="E167" s="153"/>
      <c r="F167" s="153"/>
      <c r="G167" s="153"/>
      <c r="H167" s="153"/>
      <c r="I167" s="153"/>
      <c r="J167" s="153"/>
      <c r="K167" s="153"/>
      <c r="L167" s="153"/>
      <c r="M167" s="153">
        <f>SUM(M164,M166)</f>
        <v>20759</v>
      </c>
      <c r="N167" s="161"/>
      <c r="O167" s="153"/>
      <c r="P167" s="149"/>
      <c r="Q167" s="153"/>
      <c r="R167" s="153"/>
    </row>
    <row r="168" spans="1:18" ht="12.75">
      <c r="A168" s="28" t="s">
        <v>462</v>
      </c>
      <c r="B168" s="30" t="s">
        <v>493</v>
      </c>
      <c r="C168" s="124"/>
      <c r="D168" s="164"/>
      <c r="E168" s="124"/>
      <c r="F168" s="124"/>
      <c r="G168" s="164"/>
      <c r="H168" s="124"/>
      <c r="I168" s="124"/>
      <c r="J168" s="80"/>
      <c r="K168" s="124"/>
      <c r="L168" s="164"/>
      <c r="M168" s="124"/>
      <c r="N168" s="164"/>
      <c r="O168" s="124"/>
      <c r="P168" s="164"/>
      <c r="Q168" s="124"/>
      <c r="R168" s="124"/>
    </row>
    <row r="169" spans="1:18" ht="12.75">
      <c r="A169" s="13" t="s">
        <v>63</v>
      </c>
      <c r="B169" s="218"/>
      <c r="C169" s="124">
        <v>54868</v>
      </c>
      <c r="D169" s="164">
        <v>0</v>
      </c>
      <c r="E169" s="124">
        <v>0</v>
      </c>
      <c r="F169" s="124">
        <v>0</v>
      </c>
      <c r="G169" s="164">
        <v>0</v>
      </c>
      <c r="H169" s="124">
        <v>0</v>
      </c>
      <c r="I169" s="124">
        <v>0</v>
      </c>
      <c r="J169" s="164">
        <v>0</v>
      </c>
      <c r="K169" s="124">
        <v>54868</v>
      </c>
      <c r="L169" s="164">
        <v>0</v>
      </c>
      <c r="M169" s="124">
        <v>0</v>
      </c>
      <c r="N169" s="164"/>
      <c r="O169" s="124">
        <v>0</v>
      </c>
      <c r="P169" s="164"/>
      <c r="Q169" s="124">
        <v>0</v>
      </c>
      <c r="R169" s="124">
        <v>0</v>
      </c>
    </row>
    <row r="170" spans="1:18" ht="12.75">
      <c r="A170" s="356" t="s">
        <v>588</v>
      </c>
      <c r="B170" s="218"/>
      <c r="C170" s="124">
        <v>159894</v>
      </c>
      <c r="D170" s="164"/>
      <c r="E170" s="124"/>
      <c r="F170" s="124"/>
      <c r="G170" s="164"/>
      <c r="H170" s="124"/>
      <c r="I170" s="124"/>
      <c r="J170" s="164"/>
      <c r="K170" s="124">
        <v>159894</v>
      </c>
      <c r="L170" s="164"/>
      <c r="M170" s="124"/>
      <c r="N170" s="164"/>
      <c r="O170" s="124"/>
      <c r="P170" s="164"/>
      <c r="Q170" s="124"/>
      <c r="R170" s="124"/>
    </row>
    <row r="171" spans="1:18" ht="12.75">
      <c r="A171" s="531" t="s">
        <v>743</v>
      </c>
      <c r="B171" s="218"/>
      <c r="C171" s="124">
        <v>-5990</v>
      </c>
      <c r="D171" s="164"/>
      <c r="E171" s="124"/>
      <c r="F171" s="124"/>
      <c r="G171" s="164"/>
      <c r="H171" s="124"/>
      <c r="I171" s="124"/>
      <c r="J171" s="164"/>
      <c r="K171" s="626">
        <v>-5990</v>
      </c>
      <c r="L171" s="164"/>
      <c r="M171" s="124"/>
      <c r="N171" s="164"/>
      <c r="O171" s="124"/>
      <c r="P171" s="164"/>
      <c r="Q171" s="124"/>
      <c r="R171" s="124"/>
    </row>
    <row r="172" spans="1:18" ht="12.75">
      <c r="A172" s="13" t="s">
        <v>545</v>
      </c>
      <c r="B172" s="218"/>
      <c r="C172" s="124">
        <v>-5990</v>
      </c>
      <c r="D172" s="164"/>
      <c r="E172" s="124"/>
      <c r="F172" s="124"/>
      <c r="G172" s="164"/>
      <c r="H172" s="124"/>
      <c r="I172" s="124"/>
      <c r="J172" s="164"/>
      <c r="K172" s="124">
        <v>-5990</v>
      </c>
      <c r="L172" s="164"/>
      <c r="M172" s="124"/>
      <c r="N172" s="164"/>
      <c r="O172" s="124"/>
      <c r="P172" s="164"/>
      <c r="Q172" s="124"/>
      <c r="R172" s="124"/>
    </row>
    <row r="173" spans="1:23" ht="12.75">
      <c r="A173" s="357" t="s">
        <v>699</v>
      </c>
      <c r="B173" s="63"/>
      <c r="C173" s="124">
        <f>SUM(D173:R173)</f>
        <v>153904</v>
      </c>
      <c r="D173" s="153"/>
      <c r="E173" s="153"/>
      <c r="F173" s="153"/>
      <c r="G173" s="153"/>
      <c r="H173" s="153"/>
      <c r="I173" s="153"/>
      <c r="J173" s="153"/>
      <c r="K173" s="153">
        <f>SUM(K170,K172)</f>
        <v>153904</v>
      </c>
      <c r="L173" s="153"/>
      <c r="M173" s="153"/>
      <c r="N173" s="161"/>
      <c r="O173" s="153"/>
      <c r="P173" s="149"/>
      <c r="Q173" s="153"/>
      <c r="R173" s="153"/>
      <c r="W173" s="80"/>
    </row>
    <row r="174" spans="1:18" ht="12.75">
      <c r="A174" s="15" t="s">
        <v>474</v>
      </c>
      <c r="B174" s="29" t="s">
        <v>493</v>
      </c>
      <c r="C174" s="156"/>
      <c r="D174" s="160"/>
      <c r="E174" s="156"/>
      <c r="F174" s="156"/>
      <c r="G174" s="160"/>
      <c r="H174" s="156"/>
      <c r="I174" s="156"/>
      <c r="J174" s="160"/>
      <c r="K174" s="156"/>
      <c r="L174" s="160"/>
      <c r="M174" s="156"/>
      <c r="N174" s="160"/>
      <c r="O174" s="156"/>
      <c r="P174" s="160"/>
      <c r="Q174" s="156"/>
      <c r="R174" s="156"/>
    </row>
    <row r="175" spans="1:26" ht="12.75">
      <c r="A175" s="13" t="s">
        <v>63</v>
      </c>
      <c r="B175" s="30"/>
      <c r="C175" s="124">
        <v>0</v>
      </c>
      <c r="D175" s="164">
        <v>0</v>
      </c>
      <c r="E175" s="124">
        <v>0</v>
      </c>
      <c r="F175" s="124">
        <v>0</v>
      </c>
      <c r="G175" s="164">
        <v>0</v>
      </c>
      <c r="H175" s="124">
        <v>0</v>
      </c>
      <c r="I175" s="124">
        <v>0</v>
      </c>
      <c r="J175" s="164">
        <v>0</v>
      </c>
      <c r="K175" s="124">
        <v>0</v>
      </c>
      <c r="L175" s="164">
        <v>0</v>
      </c>
      <c r="M175" s="124">
        <v>0</v>
      </c>
      <c r="N175" s="164"/>
      <c r="O175" s="124">
        <v>0</v>
      </c>
      <c r="P175" s="164"/>
      <c r="Q175" s="124">
        <v>0</v>
      </c>
      <c r="R175" s="124">
        <v>0</v>
      </c>
      <c r="Z175" s="80"/>
    </row>
    <row r="176" spans="1:18" ht="12.75">
      <c r="A176" s="356" t="s">
        <v>588</v>
      </c>
      <c r="B176" s="30"/>
      <c r="C176" s="124">
        <f>SUM(D176:S176)</f>
        <v>0</v>
      </c>
      <c r="D176" s="164"/>
      <c r="E176" s="124"/>
      <c r="F176" s="124"/>
      <c r="G176" s="164"/>
      <c r="H176" s="124"/>
      <c r="I176" s="124"/>
      <c r="J176" s="164"/>
      <c r="K176" s="124"/>
      <c r="L176" s="164"/>
      <c r="M176" s="124"/>
      <c r="N176" s="164"/>
      <c r="O176" s="124"/>
      <c r="P176" s="164"/>
      <c r="Q176" s="124"/>
      <c r="R176" s="124"/>
    </row>
    <row r="177" spans="1:18" ht="12.75">
      <c r="A177" s="357" t="s">
        <v>699</v>
      </c>
      <c r="B177" s="9"/>
      <c r="C177" s="153">
        <v>0</v>
      </c>
      <c r="D177" s="153">
        <v>0</v>
      </c>
      <c r="E177" s="153">
        <v>0</v>
      </c>
      <c r="F177" s="153">
        <v>0</v>
      </c>
      <c r="G177" s="153">
        <v>0</v>
      </c>
      <c r="H177" s="153">
        <v>0</v>
      </c>
      <c r="I177" s="153">
        <v>0</v>
      </c>
      <c r="J177" s="153">
        <v>0</v>
      </c>
      <c r="K177" s="153">
        <v>0</v>
      </c>
      <c r="L177" s="153">
        <v>0</v>
      </c>
      <c r="M177" s="153">
        <v>0</v>
      </c>
      <c r="N177" s="161">
        <v>0</v>
      </c>
      <c r="O177" s="153">
        <v>0</v>
      </c>
      <c r="P177" s="149">
        <v>0</v>
      </c>
      <c r="Q177" s="153">
        <v>0</v>
      </c>
      <c r="R177" s="153">
        <v>0</v>
      </c>
    </row>
    <row r="178" spans="1:18" ht="12.75">
      <c r="A178" s="71" t="s">
        <v>475</v>
      </c>
      <c r="B178" s="30" t="s">
        <v>493</v>
      </c>
      <c r="C178" s="124"/>
      <c r="D178" s="164"/>
      <c r="E178" s="124"/>
      <c r="F178" s="124"/>
      <c r="G178" s="164"/>
      <c r="H178" s="124"/>
      <c r="I178" s="124"/>
      <c r="J178" s="164"/>
      <c r="K178" s="124"/>
      <c r="L178" s="164"/>
      <c r="M178" s="124"/>
      <c r="N178" s="164"/>
      <c r="O178" s="124"/>
      <c r="P178" s="164"/>
      <c r="Q178" s="124"/>
      <c r="R178" s="124"/>
    </row>
    <row r="179" spans="1:21" ht="12.75">
      <c r="A179" s="13" t="s">
        <v>63</v>
      </c>
      <c r="B179" s="218"/>
      <c r="C179" s="124">
        <v>0</v>
      </c>
      <c r="D179" s="164">
        <v>0</v>
      </c>
      <c r="E179" s="124">
        <v>0</v>
      </c>
      <c r="F179" s="124">
        <v>0</v>
      </c>
      <c r="G179" s="164">
        <v>0</v>
      </c>
      <c r="H179" s="124">
        <v>0</v>
      </c>
      <c r="I179" s="124">
        <v>0</v>
      </c>
      <c r="J179" s="164">
        <v>0</v>
      </c>
      <c r="K179" s="124">
        <v>0</v>
      </c>
      <c r="L179" s="164">
        <v>0</v>
      </c>
      <c r="M179" s="124">
        <v>0</v>
      </c>
      <c r="N179" s="164"/>
      <c r="O179" s="124">
        <v>0</v>
      </c>
      <c r="P179" s="164"/>
      <c r="Q179" s="124">
        <v>0</v>
      </c>
      <c r="R179" s="124">
        <v>0</v>
      </c>
      <c r="U179" s="80"/>
    </row>
    <row r="180" spans="1:18" ht="12.75">
      <c r="A180" s="356" t="s">
        <v>588</v>
      </c>
      <c r="B180" s="218"/>
      <c r="C180" s="124">
        <f>SUM(D180:S180)</f>
        <v>0</v>
      </c>
      <c r="D180" s="164"/>
      <c r="E180" s="124"/>
      <c r="F180" s="124"/>
      <c r="G180" s="164"/>
      <c r="H180" s="124"/>
      <c r="I180" s="124"/>
      <c r="J180" s="164"/>
      <c r="K180" s="124"/>
      <c r="L180" s="164"/>
      <c r="M180" s="124"/>
      <c r="N180" s="164"/>
      <c r="O180" s="124"/>
      <c r="P180" s="164"/>
      <c r="Q180" s="124"/>
      <c r="R180" s="124"/>
    </row>
    <row r="181" spans="1:18" ht="12.75">
      <c r="A181" s="357" t="s">
        <v>699</v>
      </c>
      <c r="B181" s="63"/>
      <c r="C181" s="153">
        <v>0</v>
      </c>
      <c r="D181" s="153">
        <v>0</v>
      </c>
      <c r="E181" s="153">
        <v>0</v>
      </c>
      <c r="F181" s="153">
        <v>0</v>
      </c>
      <c r="G181" s="153">
        <v>0</v>
      </c>
      <c r="H181" s="153">
        <v>0</v>
      </c>
      <c r="I181" s="153">
        <v>0</v>
      </c>
      <c r="J181" s="153">
        <v>0</v>
      </c>
      <c r="K181" s="153">
        <v>0</v>
      </c>
      <c r="L181" s="153">
        <v>0</v>
      </c>
      <c r="M181" s="153">
        <v>0</v>
      </c>
      <c r="N181" s="161">
        <v>0</v>
      </c>
      <c r="O181" s="153">
        <v>0</v>
      </c>
      <c r="P181" s="149">
        <v>0</v>
      </c>
      <c r="Q181" s="153">
        <v>0</v>
      </c>
      <c r="R181" s="153">
        <v>0</v>
      </c>
    </row>
    <row r="182" spans="1:18" ht="12.75">
      <c r="A182" s="15" t="s">
        <v>476</v>
      </c>
      <c r="B182" s="29" t="s">
        <v>526</v>
      </c>
      <c r="C182" s="156"/>
      <c r="D182" s="160"/>
      <c r="E182" s="156"/>
      <c r="F182" s="156"/>
      <c r="G182" s="160"/>
      <c r="H182" s="156"/>
      <c r="I182" s="156"/>
      <c r="J182" s="160"/>
      <c r="K182" s="156"/>
      <c r="L182" s="160"/>
      <c r="M182" s="156"/>
      <c r="N182" s="160"/>
      <c r="O182" s="156"/>
      <c r="P182" s="160"/>
      <c r="Q182" s="156"/>
      <c r="R182" s="156"/>
    </row>
    <row r="183" spans="1:18" ht="12.75">
      <c r="A183" s="13" t="s">
        <v>63</v>
      </c>
      <c r="B183" s="30"/>
      <c r="C183" s="124">
        <v>0</v>
      </c>
      <c r="D183" s="164">
        <v>0</v>
      </c>
      <c r="E183" s="124">
        <v>0</v>
      </c>
      <c r="F183" s="124">
        <v>0</v>
      </c>
      <c r="G183" s="164">
        <v>0</v>
      </c>
      <c r="H183" s="124">
        <v>0</v>
      </c>
      <c r="I183" s="124">
        <v>0</v>
      </c>
      <c r="J183" s="164">
        <v>0</v>
      </c>
      <c r="K183" s="124">
        <v>0</v>
      </c>
      <c r="L183" s="164">
        <v>0</v>
      </c>
      <c r="M183" s="124">
        <v>0</v>
      </c>
      <c r="N183" s="164"/>
      <c r="O183" s="124">
        <v>0</v>
      </c>
      <c r="P183" s="164"/>
      <c r="Q183" s="124">
        <v>0</v>
      </c>
      <c r="R183" s="124">
        <v>0</v>
      </c>
    </row>
    <row r="184" spans="1:18" ht="12.75">
      <c r="A184" s="356" t="s">
        <v>588</v>
      </c>
      <c r="B184" s="30"/>
      <c r="C184" s="124">
        <f>SUM(D184:S184)</f>
        <v>0</v>
      </c>
      <c r="D184" s="164"/>
      <c r="E184" s="124"/>
      <c r="F184" s="124"/>
      <c r="G184" s="164"/>
      <c r="H184" s="124"/>
      <c r="I184" s="124"/>
      <c r="J184" s="164"/>
      <c r="K184" s="124"/>
      <c r="L184" s="164"/>
      <c r="M184" s="124"/>
      <c r="N184" s="164"/>
      <c r="O184" s="124"/>
      <c r="P184" s="164"/>
      <c r="Q184" s="124"/>
      <c r="R184" s="124"/>
    </row>
    <row r="185" spans="1:18" ht="12.75">
      <c r="A185" s="357" t="s">
        <v>699</v>
      </c>
      <c r="B185" s="30"/>
      <c r="C185" s="153">
        <v>0</v>
      </c>
      <c r="D185" s="153">
        <v>0</v>
      </c>
      <c r="E185" s="153">
        <v>0</v>
      </c>
      <c r="F185" s="153">
        <v>0</v>
      </c>
      <c r="G185" s="153">
        <v>0</v>
      </c>
      <c r="H185" s="153">
        <v>0</v>
      </c>
      <c r="I185" s="153">
        <v>0</v>
      </c>
      <c r="J185" s="153">
        <v>0</v>
      </c>
      <c r="K185" s="153">
        <v>0</v>
      </c>
      <c r="L185" s="153">
        <v>0</v>
      </c>
      <c r="M185" s="153">
        <v>0</v>
      </c>
      <c r="N185" s="161">
        <v>0</v>
      </c>
      <c r="O185" s="153">
        <v>0</v>
      </c>
      <c r="P185" s="149">
        <v>0</v>
      </c>
      <c r="Q185" s="153">
        <v>0</v>
      </c>
      <c r="R185" s="153">
        <v>0</v>
      </c>
    </row>
    <row r="186" spans="1:18" ht="12.75">
      <c r="A186" s="68" t="s">
        <v>516</v>
      </c>
      <c r="B186" s="29" t="s">
        <v>493</v>
      </c>
      <c r="C186" s="156"/>
      <c r="D186" s="160"/>
      <c r="E186" s="156"/>
      <c r="F186" s="156"/>
      <c r="G186" s="160"/>
      <c r="H186" s="156"/>
      <c r="I186" s="156"/>
      <c r="J186" s="160"/>
      <c r="K186" s="156"/>
      <c r="L186" s="160"/>
      <c r="M186" s="156"/>
      <c r="N186" s="160"/>
      <c r="O186" s="156"/>
      <c r="P186" s="160"/>
      <c r="Q186" s="156"/>
      <c r="R186" s="156"/>
    </row>
    <row r="187" spans="1:18" ht="12.75">
      <c r="A187" s="13" t="s">
        <v>63</v>
      </c>
      <c r="B187" s="30"/>
      <c r="C187" s="124">
        <v>0</v>
      </c>
      <c r="D187" s="164">
        <v>0</v>
      </c>
      <c r="E187" s="124">
        <v>0</v>
      </c>
      <c r="F187" s="124">
        <v>0</v>
      </c>
      <c r="G187" s="164">
        <v>0</v>
      </c>
      <c r="H187" s="124">
        <v>0</v>
      </c>
      <c r="I187" s="124">
        <v>0</v>
      </c>
      <c r="J187" s="164">
        <v>0</v>
      </c>
      <c r="K187" s="124">
        <v>0</v>
      </c>
      <c r="L187" s="164">
        <v>0</v>
      </c>
      <c r="M187" s="124">
        <v>0</v>
      </c>
      <c r="N187" s="164"/>
      <c r="O187" s="124">
        <v>0</v>
      </c>
      <c r="P187" s="164"/>
      <c r="Q187" s="124">
        <v>0</v>
      </c>
      <c r="R187" s="124">
        <v>0</v>
      </c>
    </row>
    <row r="188" spans="1:18" ht="12.75">
      <c r="A188" s="356" t="s">
        <v>588</v>
      </c>
      <c r="B188" s="30"/>
      <c r="C188" s="124">
        <f>SUM(D188:S188)</f>
        <v>0</v>
      </c>
      <c r="D188" s="164"/>
      <c r="E188" s="124"/>
      <c r="F188" s="124"/>
      <c r="G188" s="164"/>
      <c r="H188" s="124"/>
      <c r="I188" s="124"/>
      <c r="J188" s="164"/>
      <c r="K188" s="124"/>
      <c r="L188" s="164"/>
      <c r="M188" s="124"/>
      <c r="N188" s="164"/>
      <c r="O188" s="124"/>
      <c r="P188" s="164"/>
      <c r="Q188" s="124"/>
      <c r="R188" s="124"/>
    </row>
    <row r="189" spans="1:18" ht="12.75">
      <c r="A189" s="357" t="s">
        <v>699</v>
      </c>
      <c r="B189" s="30"/>
      <c r="C189" s="153">
        <v>0</v>
      </c>
      <c r="D189" s="153">
        <v>0</v>
      </c>
      <c r="E189" s="153">
        <v>0</v>
      </c>
      <c r="F189" s="153">
        <v>0</v>
      </c>
      <c r="G189" s="153">
        <v>0</v>
      </c>
      <c r="H189" s="153">
        <v>0</v>
      </c>
      <c r="I189" s="153">
        <v>0</v>
      </c>
      <c r="J189" s="153">
        <v>0</v>
      </c>
      <c r="K189" s="153">
        <v>0</v>
      </c>
      <c r="L189" s="153">
        <v>0</v>
      </c>
      <c r="M189" s="153">
        <v>0</v>
      </c>
      <c r="N189" s="161">
        <v>0</v>
      </c>
      <c r="O189" s="153">
        <v>0</v>
      </c>
      <c r="P189" s="149">
        <v>0</v>
      </c>
      <c r="Q189" s="153">
        <v>0</v>
      </c>
      <c r="R189" s="153">
        <v>0</v>
      </c>
    </row>
    <row r="190" spans="1:18" ht="12.75">
      <c r="A190" s="15" t="s">
        <v>477</v>
      </c>
      <c r="B190" s="29" t="s">
        <v>493</v>
      </c>
      <c r="C190" s="156"/>
      <c r="D190" s="160"/>
      <c r="E190" s="156"/>
      <c r="F190" s="156"/>
      <c r="G190" s="160"/>
      <c r="H190" s="156"/>
      <c r="I190" s="156"/>
      <c r="J190" s="160"/>
      <c r="K190" s="156"/>
      <c r="L190" s="160"/>
      <c r="M190" s="156"/>
      <c r="N190" s="160"/>
      <c r="O190" s="156"/>
      <c r="P190" s="160"/>
      <c r="Q190" s="156"/>
      <c r="R190" s="156"/>
    </row>
    <row r="191" spans="1:18" ht="12.75">
      <c r="A191" s="13" t="s">
        <v>63</v>
      </c>
      <c r="B191" s="218"/>
      <c r="C191" s="124">
        <v>5051</v>
      </c>
      <c r="D191" s="164"/>
      <c r="E191" s="124">
        <v>5051</v>
      </c>
      <c r="F191" s="124">
        <v>0</v>
      </c>
      <c r="G191" s="164">
        <v>0</v>
      </c>
      <c r="H191" s="124">
        <v>0</v>
      </c>
      <c r="I191" s="124">
        <v>0</v>
      </c>
      <c r="J191" s="164">
        <v>0</v>
      </c>
      <c r="K191" s="124">
        <v>0</v>
      </c>
      <c r="L191" s="164">
        <v>0</v>
      </c>
      <c r="M191" s="124">
        <v>0</v>
      </c>
      <c r="N191" s="164"/>
      <c r="O191" s="124">
        <v>0</v>
      </c>
      <c r="P191" s="164"/>
      <c r="Q191" s="124">
        <v>0</v>
      </c>
      <c r="R191" s="124">
        <v>0</v>
      </c>
    </row>
    <row r="192" spans="1:18" ht="12.75">
      <c r="A192" s="356" t="s">
        <v>588</v>
      </c>
      <c r="B192" s="218"/>
      <c r="C192" s="124">
        <f>SUM(D192:S192)</f>
        <v>5051</v>
      </c>
      <c r="D192" s="164"/>
      <c r="E192" s="124">
        <v>5051</v>
      </c>
      <c r="F192" s="124"/>
      <c r="G192" s="164"/>
      <c r="H192" s="124"/>
      <c r="I192" s="124"/>
      <c r="J192" s="164"/>
      <c r="K192" s="124"/>
      <c r="L192" s="164"/>
      <c r="M192" s="124"/>
      <c r="N192" s="164"/>
      <c r="O192" s="124"/>
      <c r="P192" s="164"/>
      <c r="Q192" s="124"/>
      <c r="R192" s="124"/>
    </row>
    <row r="193" spans="1:18" ht="12.75">
      <c r="A193" s="356" t="s">
        <v>791</v>
      </c>
      <c r="B193" s="218"/>
      <c r="C193" s="124">
        <f>SUM(D193:S193)</f>
        <v>-1958</v>
      </c>
      <c r="D193" s="164"/>
      <c r="E193" s="124">
        <v>-1958</v>
      </c>
      <c r="F193" s="124"/>
      <c r="G193" s="164"/>
      <c r="H193" s="124"/>
      <c r="I193" s="124"/>
      <c r="J193" s="164"/>
      <c r="K193" s="124"/>
      <c r="L193" s="164"/>
      <c r="M193" s="124"/>
      <c r="N193" s="164"/>
      <c r="O193" s="124"/>
      <c r="P193" s="164"/>
      <c r="Q193" s="124"/>
      <c r="R193" s="124"/>
    </row>
    <row r="194" spans="1:18" ht="12.75">
      <c r="A194" s="356" t="s">
        <v>626</v>
      </c>
      <c r="B194" s="218"/>
      <c r="C194" s="124">
        <f>SUM(D194:S194)</f>
        <v>-1958</v>
      </c>
      <c r="D194" s="164"/>
      <c r="E194" s="124">
        <v>-1958</v>
      </c>
      <c r="F194" s="124"/>
      <c r="G194" s="164"/>
      <c r="H194" s="124"/>
      <c r="I194" s="124"/>
      <c r="J194" s="164"/>
      <c r="K194" s="124"/>
      <c r="L194" s="164"/>
      <c r="M194" s="124"/>
      <c r="N194" s="164"/>
      <c r="O194" s="124"/>
      <c r="P194" s="164"/>
      <c r="Q194" s="124"/>
      <c r="R194" s="124"/>
    </row>
    <row r="195" spans="1:18" ht="12.75">
      <c r="A195" s="357" t="s">
        <v>699</v>
      </c>
      <c r="B195" s="218"/>
      <c r="C195" s="124">
        <f>SUM(D195:S195)</f>
        <v>3093</v>
      </c>
      <c r="D195" s="164"/>
      <c r="E195" s="124">
        <f>SUM(E192,E194)</f>
        <v>3093</v>
      </c>
      <c r="F195" s="124"/>
      <c r="G195" s="164"/>
      <c r="H195" s="124"/>
      <c r="I195" s="124"/>
      <c r="J195" s="164"/>
      <c r="K195" s="124"/>
      <c r="L195" s="164"/>
      <c r="M195" s="124"/>
      <c r="N195" s="164"/>
      <c r="O195" s="124"/>
      <c r="P195" s="164"/>
      <c r="Q195" s="124"/>
      <c r="R195" s="124"/>
    </row>
    <row r="196" spans="1:18" ht="12.75">
      <c r="A196" s="15" t="s">
        <v>482</v>
      </c>
      <c r="B196" s="29" t="s">
        <v>527</v>
      </c>
      <c r="C196" s="156"/>
      <c r="D196" s="160"/>
      <c r="E196" s="156"/>
      <c r="F196" s="156"/>
      <c r="G196" s="160"/>
      <c r="H196" s="156"/>
      <c r="I196" s="156"/>
      <c r="J196" s="160"/>
      <c r="K196" s="156"/>
      <c r="L196" s="160"/>
      <c r="M196" s="156"/>
      <c r="N196" s="160"/>
      <c r="O196" s="156"/>
      <c r="P196" s="160"/>
      <c r="Q196" s="156"/>
      <c r="R196" s="156"/>
    </row>
    <row r="197" spans="1:18" ht="12.75">
      <c r="A197" s="13" t="s">
        <v>63</v>
      </c>
      <c r="B197" s="218"/>
      <c r="C197" s="124">
        <v>0</v>
      </c>
      <c r="D197" s="164">
        <v>0</v>
      </c>
      <c r="E197" s="124">
        <v>0</v>
      </c>
      <c r="F197" s="124">
        <v>0</v>
      </c>
      <c r="G197" s="164">
        <v>0</v>
      </c>
      <c r="H197" s="124">
        <v>0</v>
      </c>
      <c r="I197" s="124">
        <v>0</v>
      </c>
      <c r="J197" s="164">
        <v>0</v>
      </c>
      <c r="K197" s="124">
        <v>0</v>
      </c>
      <c r="L197" s="164">
        <v>0</v>
      </c>
      <c r="M197" s="124">
        <v>0</v>
      </c>
      <c r="N197" s="164"/>
      <c r="O197" s="124">
        <v>0</v>
      </c>
      <c r="P197" s="164"/>
      <c r="Q197" s="124">
        <v>0</v>
      </c>
      <c r="R197" s="124">
        <v>0</v>
      </c>
    </row>
    <row r="198" spans="1:18" ht="12.75">
      <c r="A198" s="356" t="s">
        <v>588</v>
      </c>
      <c r="B198" s="218"/>
      <c r="C198" s="124">
        <f>SUM(D198:S198)</f>
        <v>0</v>
      </c>
      <c r="D198" s="164"/>
      <c r="E198" s="124"/>
      <c r="F198" s="124"/>
      <c r="G198" s="164"/>
      <c r="H198" s="124"/>
      <c r="I198" s="124"/>
      <c r="J198" s="164"/>
      <c r="K198" s="124"/>
      <c r="L198" s="164"/>
      <c r="M198" s="124"/>
      <c r="N198" s="164"/>
      <c r="O198" s="124"/>
      <c r="P198" s="164"/>
      <c r="Q198" s="124"/>
      <c r="R198" s="124"/>
    </row>
    <row r="199" spans="1:18" ht="12.75">
      <c r="A199" s="357" t="s">
        <v>699</v>
      </c>
      <c r="B199" s="218"/>
      <c r="C199" s="153">
        <v>0</v>
      </c>
      <c r="D199" s="153">
        <v>0</v>
      </c>
      <c r="E199" s="153">
        <v>0</v>
      </c>
      <c r="F199" s="153">
        <v>0</v>
      </c>
      <c r="G199" s="153">
        <v>0</v>
      </c>
      <c r="H199" s="153">
        <v>0</v>
      </c>
      <c r="I199" s="153">
        <v>0</v>
      </c>
      <c r="J199" s="153">
        <v>0</v>
      </c>
      <c r="K199" s="153">
        <v>0</v>
      </c>
      <c r="L199" s="153">
        <v>0</v>
      </c>
      <c r="M199" s="153">
        <v>0</v>
      </c>
      <c r="N199" s="161">
        <v>0</v>
      </c>
      <c r="O199" s="153">
        <v>0</v>
      </c>
      <c r="P199" s="149">
        <v>0</v>
      </c>
      <c r="Q199" s="153">
        <v>0</v>
      </c>
      <c r="R199" s="153">
        <v>0</v>
      </c>
    </row>
    <row r="200" spans="1:18" ht="12.75">
      <c r="A200" s="68" t="s">
        <v>517</v>
      </c>
      <c r="B200" s="29" t="s">
        <v>493</v>
      </c>
      <c r="C200" s="156"/>
      <c r="D200" s="160"/>
      <c r="E200" s="156"/>
      <c r="F200" s="156"/>
      <c r="G200" s="160"/>
      <c r="H200" s="156"/>
      <c r="I200" s="156"/>
      <c r="J200" s="160"/>
      <c r="K200" s="156"/>
      <c r="L200" s="160"/>
      <c r="M200" s="156"/>
      <c r="N200" s="160"/>
      <c r="O200" s="156"/>
      <c r="P200" s="160"/>
      <c r="Q200" s="156"/>
      <c r="R200" s="158"/>
    </row>
    <row r="201" spans="1:18" ht="12.75">
      <c r="A201" s="13" t="s">
        <v>63</v>
      </c>
      <c r="B201" s="218"/>
      <c r="C201" s="124">
        <v>0</v>
      </c>
      <c r="D201" s="164">
        <v>0</v>
      </c>
      <c r="E201" s="124">
        <v>0</v>
      </c>
      <c r="F201" s="124">
        <v>0</v>
      </c>
      <c r="G201" s="164">
        <v>0</v>
      </c>
      <c r="H201" s="124">
        <v>0</v>
      </c>
      <c r="I201" s="124">
        <v>0</v>
      </c>
      <c r="J201" s="164">
        <v>0</v>
      </c>
      <c r="K201" s="124">
        <v>0</v>
      </c>
      <c r="L201" s="164">
        <v>0</v>
      </c>
      <c r="M201" s="124">
        <v>0</v>
      </c>
      <c r="N201" s="164"/>
      <c r="O201" s="124">
        <v>0</v>
      </c>
      <c r="P201" s="164"/>
      <c r="Q201" s="124">
        <v>0</v>
      </c>
      <c r="R201" s="150">
        <v>0</v>
      </c>
    </row>
    <row r="202" spans="1:25" ht="12.75">
      <c r="A202" s="356" t="s">
        <v>588</v>
      </c>
      <c r="B202" s="218"/>
      <c r="C202" s="124">
        <f>SUM(D202:S202)</f>
        <v>0</v>
      </c>
      <c r="D202" s="164"/>
      <c r="E202" s="124"/>
      <c r="F202" s="124"/>
      <c r="G202" s="164"/>
      <c r="H202" s="124"/>
      <c r="I202" s="124"/>
      <c r="J202" s="164"/>
      <c r="K202" s="124"/>
      <c r="L202" s="164"/>
      <c r="M202" s="124"/>
      <c r="N202" s="164"/>
      <c r="O202" s="124"/>
      <c r="P202" s="164"/>
      <c r="Q202" s="124"/>
      <c r="R202" s="150"/>
      <c r="Y202" s="80"/>
    </row>
    <row r="203" spans="1:25" ht="12.75">
      <c r="A203" s="357" t="s">
        <v>699</v>
      </c>
      <c r="B203" s="218"/>
      <c r="C203" s="153">
        <v>0</v>
      </c>
      <c r="D203" s="153">
        <v>0</v>
      </c>
      <c r="E203" s="153">
        <v>0</v>
      </c>
      <c r="F203" s="153">
        <v>0</v>
      </c>
      <c r="G203" s="153">
        <v>0</v>
      </c>
      <c r="H203" s="153">
        <v>0</v>
      </c>
      <c r="I203" s="153">
        <v>0</v>
      </c>
      <c r="J203" s="153">
        <v>0</v>
      </c>
      <c r="K203" s="153">
        <v>0</v>
      </c>
      <c r="L203" s="153">
        <v>0</v>
      </c>
      <c r="M203" s="153">
        <v>0</v>
      </c>
      <c r="N203" s="161">
        <v>0</v>
      </c>
      <c r="O203" s="153">
        <v>0</v>
      </c>
      <c r="P203" s="149">
        <v>0</v>
      </c>
      <c r="Q203" s="153">
        <v>0</v>
      </c>
      <c r="R203" s="153">
        <v>0</v>
      </c>
      <c r="Y203" s="80"/>
    </row>
    <row r="204" spans="1:18" ht="12.75">
      <c r="A204" s="68" t="s">
        <v>479</v>
      </c>
      <c r="B204" s="29" t="s">
        <v>493</v>
      </c>
      <c r="C204" s="156"/>
      <c r="D204" s="160"/>
      <c r="E204" s="156"/>
      <c r="F204" s="156"/>
      <c r="G204" s="160"/>
      <c r="H204" s="156"/>
      <c r="I204" s="156"/>
      <c r="J204" s="160"/>
      <c r="K204" s="156"/>
      <c r="L204" s="160"/>
      <c r="M204" s="156"/>
      <c r="N204" s="160"/>
      <c r="O204" s="156"/>
      <c r="P204" s="160"/>
      <c r="Q204" s="156"/>
      <c r="R204" s="158"/>
    </row>
    <row r="205" spans="1:18" ht="12.75">
      <c r="A205" s="13" t="s">
        <v>63</v>
      </c>
      <c r="B205" s="30"/>
      <c r="C205" s="124">
        <v>0</v>
      </c>
      <c r="D205" s="164">
        <v>0</v>
      </c>
      <c r="E205" s="124">
        <v>0</v>
      </c>
      <c r="F205" s="124">
        <v>0</v>
      </c>
      <c r="G205" s="164">
        <v>0</v>
      </c>
      <c r="H205" s="124">
        <v>0</v>
      </c>
      <c r="I205" s="124">
        <v>0</v>
      </c>
      <c r="J205" s="164">
        <v>0</v>
      </c>
      <c r="K205" s="124">
        <v>0</v>
      </c>
      <c r="L205" s="164">
        <v>0</v>
      </c>
      <c r="M205" s="124">
        <v>0</v>
      </c>
      <c r="N205" s="164"/>
      <c r="O205" s="124">
        <v>0</v>
      </c>
      <c r="P205" s="164"/>
      <c r="Q205" s="124">
        <v>0</v>
      </c>
      <c r="R205" s="150">
        <v>0</v>
      </c>
    </row>
    <row r="206" spans="1:18" ht="12.75">
      <c r="A206" s="356" t="s">
        <v>588</v>
      </c>
      <c r="B206" s="30"/>
      <c r="C206" s="168">
        <f>SUM(D206:S206)</f>
        <v>0</v>
      </c>
      <c r="D206" s="169"/>
      <c r="E206" s="168"/>
      <c r="F206" s="168"/>
      <c r="G206" s="169"/>
      <c r="H206" s="168"/>
      <c r="I206" s="168"/>
      <c r="J206" s="169"/>
      <c r="K206" s="168"/>
      <c r="L206" s="169"/>
      <c r="M206" s="168"/>
      <c r="N206" s="169"/>
      <c r="O206" s="168"/>
      <c r="P206" s="169"/>
      <c r="Q206" s="168"/>
      <c r="R206" s="150"/>
    </row>
    <row r="207" spans="1:18" ht="12.75">
      <c r="A207" s="357" t="s">
        <v>699</v>
      </c>
      <c r="B207" s="30"/>
      <c r="C207" s="153">
        <v>0</v>
      </c>
      <c r="D207" s="153">
        <v>0</v>
      </c>
      <c r="E207" s="153">
        <v>0</v>
      </c>
      <c r="F207" s="153">
        <v>0</v>
      </c>
      <c r="G207" s="153">
        <v>0</v>
      </c>
      <c r="H207" s="153">
        <v>0</v>
      </c>
      <c r="I207" s="153">
        <v>0</v>
      </c>
      <c r="J207" s="153">
        <v>0</v>
      </c>
      <c r="K207" s="153">
        <v>0</v>
      </c>
      <c r="L207" s="153">
        <v>0</v>
      </c>
      <c r="M207" s="153">
        <v>0</v>
      </c>
      <c r="N207" s="161">
        <v>0</v>
      </c>
      <c r="O207" s="153">
        <v>0</v>
      </c>
      <c r="P207" s="149">
        <v>0</v>
      </c>
      <c r="Q207" s="153">
        <v>0</v>
      </c>
      <c r="R207" s="153">
        <v>0</v>
      </c>
    </row>
    <row r="208" spans="1:19" ht="12.75">
      <c r="A208" s="68" t="s">
        <v>480</v>
      </c>
      <c r="B208" s="29"/>
      <c r="C208" s="172"/>
      <c r="D208" s="177"/>
      <c r="E208" s="172"/>
      <c r="F208" s="172"/>
      <c r="G208" s="177"/>
      <c r="H208" s="172"/>
      <c r="I208" s="172"/>
      <c r="J208" s="177"/>
      <c r="K208" s="172"/>
      <c r="L208" s="177"/>
      <c r="M208" s="172"/>
      <c r="N208" s="177"/>
      <c r="O208" s="172"/>
      <c r="P208" s="177"/>
      <c r="Q208" s="172"/>
      <c r="R208" s="179"/>
      <c r="S208" s="200"/>
    </row>
    <row r="209" spans="1:27" ht="12.75">
      <c r="A209" s="13" t="s">
        <v>63</v>
      </c>
      <c r="B209" s="30"/>
      <c r="C209" s="124">
        <v>0</v>
      </c>
      <c r="D209" s="164">
        <v>0</v>
      </c>
      <c r="E209" s="124">
        <v>0</v>
      </c>
      <c r="F209" s="124">
        <v>0</v>
      </c>
      <c r="G209" s="164">
        <v>0</v>
      </c>
      <c r="H209" s="124">
        <v>0</v>
      </c>
      <c r="I209" s="124">
        <v>0</v>
      </c>
      <c r="J209" s="164">
        <v>0</v>
      </c>
      <c r="K209" s="124">
        <v>0</v>
      </c>
      <c r="L209" s="164">
        <v>0</v>
      </c>
      <c r="M209" s="124">
        <v>0</v>
      </c>
      <c r="N209" s="164"/>
      <c r="O209" s="124">
        <v>0</v>
      </c>
      <c r="P209" s="164"/>
      <c r="Q209" s="124">
        <v>0</v>
      </c>
      <c r="R209" s="150">
        <v>0</v>
      </c>
      <c r="S209" s="5"/>
      <c r="T209" s="5"/>
      <c r="U209" s="5"/>
      <c r="V209" s="5"/>
      <c r="W209" s="5"/>
      <c r="X209" s="5"/>
      <c r="Y209" s="5"/>
      <c r="Z209" s="5"/>
      <c r="AA209" s="5"/>
    </row>
    <row r="210" spans="1:27" ht="12.75">
      <c r="A210" s="357" t="s">
        <v>588</v>
      </c>
      <c r="B210" s="31"/>
      <c r="C210" s="153">
        <v>0</v>
      </c>
      <c r="D210" s="153">
        <v>0</v>
      </c>
      <c r="E210" s="153">
        <v>0</v>
      </c>
      <c r="F210" s="153">
        <v>0</v>
      </c>
      <c r="G210" s="153">
        <v>0</v>
      </c>
      <c r="H210" s="153">
        <v>0</v>
      </c>
      <c r="I210" s="153">
        <v>0</v>
      </c>
      <c r="J210" s="153">
        <v>0</v>
      </c>
      <c r="K210" s="153">
        <v>0</v>
      </c>
      <c r="L210" s="153">
        <v>0</v>
      </c>
      <c r="M210" s="153">
        <v>0</v>
      </c>
      <c r="N210" s="161">
        <v>0</v>
      </c>
      <c r="O210" s="153">
        <v>0</v>
      </c>
      <c r="P210" s="149">
        <v>0</v>
      </c>
      <c r="Q210" s="153">
        <v>0</v>
      </c>
      <c r="R210" s="153">
        <v>0</v>
      </c>
      <c r="S210" s="5"/>
      <c r="T210" s="5"/>
      <c r="U210" s="5"/>
      <c r="V210" s="5"/>
      <c r="W210" s="5"/>
      <c r="X210" s="5"/>
      <c r="Y210" s="5"/>
      <c r="Z210" s="5"/>
      <c r="AA210" s="5"/>
    </row>
    <row r="211" spans="1:27" ht="12.75">
      <c r="A211" s="15" t="s">
        <v>287</v>
      </c>
      <c r="B211" s="29"/>
      <c r="C211" s="156"/>
      <c r="D211" s="160"/>
      <c r="E211" s="156"/>
      <c r="F211" s="160"/>
      <c r="G211" s="156"/>
      <c r="H211" s="160"/>
      <c r="I211" s="156"/>
      <c r="J211" s="160"/>
      <c r="K211" s="156"/>
      <c r="L211" s="160"/>
      <c r="M211" s="156"/>
      <c r="N211" s="160"/>
      <c r="O211" s="156"/>
      <c r="P211" s="160"/>
      <c r="Q211" s="156"/>
      <c r="R211" s="158"/>
      <c r="S211" s="5"/>
      <c r="T211" s="5"/>
      <c r="U211" s="5"/>
      <c r="V211" s="5"/>
      <c r="W211" s="5"/>
      <c r="X211" s="5"/>
      <c r="Y211" s="5"/>
      <c r="Z211" s="5"/>
      <c r="AA211" s="5"/>
    </row>
    <row r="212" spans="1:27" ht="12.75">
      <c r="A212" s="28" t="s">
        <v>547</v>
      </c>
      <c r="B212" s="30"/>
      <c r="C212" s="124">
        <v>1964841</v>
      </c>
      <c r="D212" s="164">
        <v>0</v>
      </c>
      <c r="E212" s="124">
        <v>31169</v>
      </c>
      <c r="F212" s="164">
        <v>1118243</v>
      </c>
      <c r="G212" s="124">
        <v>54273</v>
      </c>
      <c r="H212" s="164">
        <v>494300</v>
      </c>
      <c r="I212" s="124">
        <v>0</v>
      </c>
      <c r="J212" s="164">
        <v>0</v>
      </c>
      <c r="K212" s="124">
        <v>54868</v>
      </c>
      <c r="L212" s="164">
        <v>201188</v>
      </c>
      <c r="M212" s="124">
        <v>10800</v>
      </c>
      <c r="N212" s="164"/>
      <c r="O212" s="124">
        <v>0</v>
      </c>
      <c r="P212" s="164"/>
      <c r="Q212" s="124">
        <v>0</v>
      </c>
      <c r="R212" s="150">
        <v>0</v>
      </c>
      <c r="S212" s="5"/>
      <c r="T212" s="5"/>
      <c r="U212" s="5"/>
      <c r="V212" s="5"/>
      <c r="W212" s="5"/>
      <c r="X212" s="5"/>
      <c r="Y212" s="5"/>
      <c r="Z212" s="5"/>
      <c r="AA212" s="5"/>
    </row>
    <row r="213" spans="1:27" ht="12.75">
      <c r="A213" s="356" t="s">
        <v>588</v>
      </c>
      <c r="B213" s="30"/>
      <c r="C213" s="124">
        <f>SUM(E213:R213)</f>
        <v>2955093</v>
      </c>
      <c r="D213" s="164"/>
      <c r="E213" s="124">
        <f>SUM(E13,E29,E33,E39,E47,E63,E72,E82,E192,)</f>
        <v>67737</v>
      </c>
      <c r="F213" s="164">
        <f>SUM(F13,F29,F33,F39,F47,F82,)</f>
        <v>1100964</v>
      </c>
      <c r="G213" s="124">
        <v>54273</v>
      </c>
      <c r="H213" s="164">
        <v>494300</v>
      </c>
      <c r="I213" s="124">
        <v>0</v>
      </c>
      <c r="J213" s="164">
        <v>414325</v>
      </c>
      <c r="K213" s="124">
        <v>159894</v>
      </c>
      <c r="L213" s="164">
        <v>206298</v>
      </c>
      <c r="M213" s="124">
        <v>184462</v>
      </c>
      <c r="N213" s="164">
        <v>0</v>
      </c>
      <c r="O213" s="124">
        <v>25950</v>
      </c>
      <c r="P213" s="164">
        <v>200000</v>
      </c>
      <c r="Q213" s="124"/>
      <c r="R213" s="150">
        <v>46890</v>
      </c>
      <c r="S213" s="5"/>
      <c r="T213" s="5"/>
      <c r="U213" s="5"/>
      <c r="V213" s="5"/>
      <c r="W213" s="5"/>
      <c r="X213" s="5"/>
      <c r="Y213" s="5"/>
      <c r="Z213" s="5"/>
      <c r="AA213" s="5"/>
    </row>
    <row r="214" spans="1:27" ht="12.75">
      <c r="A214" s="28" t="s">
        <v>546</v>
      </c>
      <c r="B214" s="30"/>
      <c r="C214" s="124">
        <f>SUM(D214:R214)</f>
        <v>95741</v>
      </c>
      <c r="D214" s="164">
        <f aca="true" t="shared" si="9" ref="D214:R214">SUM(D35,D43,D68,D78,D84,D160,D166,D172,D194,)</f>
        <v>0</v>
      </c>
      <c r="E214" s="124">
        <f t="shared" si="9"/>
        <v>36023</v>
      </c>
      <c r="F214" s="164">
        <f t="shared" si="9"/>
        <v>79741</v>
      </c>
      <c r="G214" s="124">
        <f t="shared" si="9"/>
        <v>-19540</v>
      </c>
      <c r="H214" s="164">
        <f t="shared" si="9"/>
        <v>92023</v>
      </c>
      <c r="I214" s="124">
        <f t="shared" si="9"/>
        <v>0</v>
      </c>
      <c r="J214" s="164">
        <f t="shared" si="9"/>
        <v>200693</v>
      </c>
      <c r="K214" s="124">
        <f t="shared" si="9"/>
        <v>-5990</v>
      </c>
      <c r="L214" s="164">
        <f t="shared" si="9"/>
        <v>-206298</v>
      </c>
      <c r="M214" s="124">
        <f t="shared" si="9"/>
        <v>-80911</v>
      </c>
      <c r="N214" s="164">
        <f t="shared" si="9"/>
        <v>0</v>
      </c>
      <c r="O214" s="124">
        <f t="shared" si="9"/>
        <v>0</v>
      </c>
      <c r="P214" s="164">
        <f t="shared" si="9"/>
        <v>0</v>
      </c>
      <c r="Q214" s="124">
        <f t="shared" si="9"/>
        <v>0</v>
      </c>
      <c r="R214" s="164">
        <f t="shared" si="9"/>
        <v>0</v>
      </c>
      <c r="S214" s="5"/>
      <c r="T214" s="5"/>
      <c r="U214" s="5"/>
      <c r="V214" s="5"/>
      <c r="W214" s="5"/>
      <c r="X214" s="5"/>
      <c r="Y214" s="5"/>
      <c r="Z214" s="5"/>
      <c r="AA214" s="5"/>
    </row>
    <row r="215" spans="1:27" ht="12.75">
      <c r="A215" s="385" t="s">
        <v>699</v>
      </c>
      <c r="B215" s="63"/>
      <c r="C215" s="154">
        <f>SUM(D215:S215)</f>
        <v>3050834</v>
      </c>
      <c r="D215" s="509">
        <f>SUM(D213,D214)</f>
        <v>0</v>
      </c>
      <c r="E215" s="678">
        <f aca="true" t="shared" si="10" ref="E215:R215">SUM(E213,E214)</f>
        <v>103760</v>
      </c>
      <c r="F215" s="677">
        <f t="shared" si="10"/>
        <v>1180705</v>
      </c>
      <c r="G215" s="678">
        <f t="shared" si="10"/>
        <v>34733</v>
      </c>
      <c r="H215" s="684">
        <f t="shared" si="10"/>
        <v>586323</v>
      </c>
      <c r="I215" s="685">
        <f t="shared" si="10"/>
        <v>0</v>
      </c>
      <c r="J215" s="684">
        <f t="shared" si="10"/>
        <v>615018</v>
      </c>
      <c r="K215" s="686">
        <f t="shared" si="10"/>
        <v>153904</v>
      </c>
      <c r="L215" s="687">
        <f t="shared" si="10"/>
        <v>0</v>
      </c>
      <c r="M215" s="686">
        <f t="shared" si="10"/>
        <v>103551</v>
      </c>
      <c r="N215" s="683">
        <f t="shared" si="10"/>
        <v>0</v>
      </c>
      <c r="O215" s="678">
        <f t="shared" si="10"/>
        <v>25950</v>
      </c>
      <c r="P215" s="677">
        <f t="shared" si="10"/>
        <v>200000</v>
      </c>
      <c r="Q215" s="682">
        <f t="shared" si="10"/>
        <v>0</v>
      </c>
      <c r="R215" s="677">
        <f t="shared" si="10"/>
        <v>46890</v>
      </c>
      <c r="S215" s="5"/>
      <c r="T215" s="33"/>
      <c r="U215" s="5"/>
      <c r="V215" s="5"/>
      <c r="W215" s="5"/>
      <c r="X215" s="5"/>
      <c r="Y215" s="5"/>
      <c r="Z215" s="5"/>
      <c r="AA215" s="5"/>
    </row>
    <row r="216" spans="1:27" ht="12.75">
      <c r="A216" s="12" t="s">
        <v>98</v>
      </c>
      <c r="B216" s="29"/>
      <c r="C216" s="156"/>
      <c r="D216" s="160"/>
      <c r="E216" s="156"/>
      <c r="F216" s="156"/>
      <c r="G216" s="160"/>
      <c r="H216" s="156"/>
      <c r="I216" s="156"/>
      <c r="J216" s="160"/>
      <c r="K216" s="156"/>
      <c r="L216" s="160"/>
      <c r="M216" s="156"/>
      <c r="N216" s="160"/>
      <c r="O216" s="156"/>
      <c r="P216" s="160"/>
      <c r="Q216" s="156"/>
      <c r="R216" s="156"/>
      <c r="S216" s="5"/>
      <c r="T216" s="5"/>
      <c r="U216" s="5"/>
      <c r="V216" s="5"/>
      <c r="W216" s="5"/>
      <c r="X216" s="33"/>
      <c r="Y216" s="5"/>
      <c r="Z216" s="5"/>
      <c r="AA216" s="5"/>
    </row>
    <row r="217" spans="1:27" ht="12.75">
      <c r="A217" s="13" t="s">
        <v>547</v>
      </c>
      <c r="B217" s="218"/>
      <c r="C217" s="181">
        <v>-681868</v>
      </c>
      <c r="D217" s="366">
        <v>0</v>
      </c>
      <c r="E217" s="181">
        <v>0</v>
      </c>
      <c r="F217" s="181">
        <v>-356114</v>
      </c>
      <c r="G217" s="366">
        <v>0</v>
      </c>
      <c r="H217" s="181">
        <v>-325754</v>
      </c>
      <c r="I217" s="181">
        <v>0</v>
      </c>
      <c r="J217" s="366">
        <v>0</v>
      </c>
      <c r="K217" s="181">
        <v>0</v>
      </c>
      <c r="L217" s="366">
        <v>0</v>
      </c>
      <c r="M217" s="181">
        <v>0</v>
      </c>
      <c r="N217" s="366"/>
      <c r="O217" s="181">
        <v>0</v>
      </c>
      <c r="P217" s="366"/>
      <c r="Q217" s="181">
        <v>0</v>
      </c>
      <c r="R217" s="181">
        <v>0</v>
      </c>
      <c r="S217" s="5"/>
      <c r="T217" s="5"/>
      <c r="U217" s="5"/>
      <c r="V217" s="5"/>
      <c r="W217" s="5"/>
      <c r="X217" s="5"/>
      <c r="Y217" s="5"/>
      <c r="Z217" s="5"/>
      <c r="AA217" s="5"/>
    </row>
    <row r="218" spans="1:27" ht="12.75">
      <c r="A218" s="356" t="s">
        <v>588</v>
      </c>
      <c r="B218" s="218"/>
      <c r="C218" s="181">
        <v>-718819</v>
      </c>
      <c r="D218" s="366"/>
      <c r="E218" s="181"/>
      <c r="F218" s="181">
        <v>-356114</v>
      </c>
      <c r="G218" s="366"/>
      <c r="H218" s="181">
        <v>-362705</v>
      </c>
      <c r="I218" s="181"/>
      <c r="J218" s="366"/>
      <c r="K218" s="181"/>
      <c r="L218" s="366"/>
      <c r="M218" s="181"/>
      <c r="N218" s="366"/>
      <c r="O218" s="181"/>
      <c r="P218" s="366"/>
      <c r="Q218" s="181"/>
      <c r="R218" s="181"/>
      <c r="S218" s="5"/>
      <c r="T218" s="5"/>
      <c r="U218" s="5"/>
      <c r="V218" s="5"/>
      <c r="W218" s="5"/>
      <c r="X218" s="5"/>
      <c r="Y218" s="5"/>
      <c r="Z218" s="5"/>
      <c r="AA218" s="5"/>
    </row>
    <row r="219" spans="1:27" ht="12.75">
      <c r="A219" s="13" t="s">
        <v>839</v>
      </c>
      <c r="B219" s="218"/>
      <c r="C219" s="181">
        <v>-33151</v>
      </c>
      <c r="D219" s="366"/>
      <c r="E219" s="181"/>
      <c r="F219" s="181">
        <v>-33151</v>
      </c>
      <c r="G219" s="366"/>
      <c r="H219" s="181"/>
      <c r="I219" s="181"/>
      <c r="J219" s="366"/>
      <c r="K219" s="181"/>
      <c r="L219" s="366"/>
      <c r="M219" s="181"/>
      <c r="N219" s="366"/>
      <c r="O219" s="181"/>
      <c r="P219" s="366"/>
      <c r="Q219" s="181"/>
      <c r="R219" s="181"/>
      <c r="S219" s="5"/>
      <c r="T219" s="5"/>
      <c r="U219" s="5"/>
      <c r="V219" s="5"/>
      <c r="W219" s="5"/>
      <c r="X219" s="5"/>
      <c r="Y219" s="5"/>
      <c r="Z219" s="5"/>
      <c r="AA219" s="5"/>
    </row>
    <row r="220" spans="1:27" ht="12.75">
      <c r="A220" s="357" t="s">
        <v>699</v>
      </c>
      <c r="B220" s="75"/>
      <c r="C220" s="152">
        <f>SUM(D220:S220)</f>
        <v>-751970</v>
      </c>
      <c r="D220" s="180">
        <f>SUM(D217:D218)</f>
        <v>0</v>
      </c>
      <c r="E220" s="152">
        <f aca="true" t="shared" si="11" ref="E220:R220">SUM(E217:E218)</f>
        <v>0</v>
      </c>
      <c r="F220" s="152">
        <v>-389265</v>
      </c>
      <c r="G220" s="180">
        <f t="shared" si="11"/>
        <v>0</v>
      </c>
      <c r="H220" s="152">
        <v>-362705</v>
      </c>
      <c r="I220" s="152">
        <f t="shared" si="11"/>
        <v>0</v>
      </c>
      <c r="J220" s="180">
        <f t="shared" si="11"/>
        <v>0</v>
      </c>
      <c r="K220" s="152">
        <f t="shared" si="11"/>
        <v>0</v>
      </c>
      <c r="L220" s="180">
        <f t="shared" si="11"/>
        <v>0</v>
      </c>
      <c r="M220" s="152">
        <f t="shared" si="11"/>
        <v>0</v>
      </c>
      <c r="N220" s="180"/>
      <c r="O220" s="152">
        <f t="shared" si="11"/>
        <v>0</v>
      </c>
      <c r="P220" s="180"/>
      <c r="Q220" s="152">
        <f t="shared" si="11"/>
        <v>0</v>
      </c>
      <c r="R220" s="152">
        <f t="shared" si="11"/>
        <v>0</v>
      </c>
      <c r="S220" s="5"/>
      <c r="T220" s="5"/>
      <c r="U220" s="5"/>
      <c r="V220" s="5"/>
      <c r="W220" s="5"/>
      <c r="X220" s="5"/>
      <c r="Y220" s="5"/>
      <c r="Z220" s="5"/>
      <c r="AA220" s="5"/>
    </row>
    <row r="221" spans="1:27" ht="12.75">
      <c r="A221" s="13" t="s">
        <v>288</v>
      </c>
      <c r="B221" s="218"/>
      <c r="C221" s="181"/>
      <c r="D221" s="366"/>
      <c r="E221" s="529"/>
      <c r="F221" s="366"/>
      <c r="G221" s="529"/>
      <c r="H221" s="366"/>
      <c r="I221" s="529"/>
      <c r="J221" s="366"/>
      <c r="K221" s="529"/>
      <c r="L221" s="366"/>
      <c r="M221" s="529"/>
      <c r="N221" s="366"/>
      <c r="O221" s="181"/>
      <c r="P221" s="366"/>
      <c r="Q221" s="529"/>
      <c r="R221" s="148"/>
      <c r="S221" s="5"/>
      <c r="T221" s="5"/>
      <c r="U221" s="5"/>
      <c r="V221" s="5"/>
      <c r="W221" s="5"/>
      <c r="X221" s="5"/>
      <c r="Y221" s="5"/>
      <c r="Z221" s="5"/>
      <c r="AA221" s="5"/>
    </row>
    <row r="222" spans="1:27" ht="12.75">
      <c r="A222" s="13" t="s">
        <v>547</v>
      </c>
      <c r="B222" s="218"/>
      <c r="C222" s="181">
        <v>-245215</v>
      </c>
      <c r="D222" s="366">
        <v>0</v>
      </c>
      <c r="E222" s="181">
        <v>0</v>
      </c>
      <c r="F222" s="366">
        <v>-245215</v>
      </c>
      <c r="G222" s="181">
        <v>0</v>
      </c>
      <c r="H222" s="366">
        <v>0</v>
      </c>
      <c r="I222" s="181">
        <v>0</v>
      </c>
      <c r="J222" s="366">
        <v>0</v>
      </c>
      <c r="K222" s="181">
        <v>0</v>
      </c>
      <c r="L222" s="366">
        <v>0</v>
      </c>
      <c r="M222" s="181">
        <v>0</v>
      </c>
      <c r="N222" s="366"/>
      <c r="O222" s="181">
        <v>0</v>
      </c>
      <c r="P222" s="366"/>
      <c r="Q222" s="181">
        <v>0</v>
      </c>
      <c r="R222" s="148">
        <v>0</v>
      </c>
      <c r="S222" s="5"/>
      <c r="T222" s="5"/>
      <c r="U222" s="5"/>
      <c r="V222" s="5"/>
      <c r="W222" s="5"/>
      <c r="X222" s="5"/>
      <c r="Y222" s="5"/>
      <c r="Z222" s="5"/>
      <c r="AA222" s="5"/>
    </row>
    <row r="223" spans="1:27" ht="12.75">
      <c r="A223" s="356" t="s">
        <v>588</v>
      </c>
      <c r="B223" s="218"/>
      <c r="C223" s="181">
        <v>-302833</v>
      </c>
      <c r="D223" s="366"/>
      <c r="E223" s="181"/>
      <c r="F223" s="366">
        <v>-302833</v>
      </c>
      <c r="G223" s="181"/>
      <c r="H223" s="366"/>
      <c r="I223" s="181"/>
      <c r="J223" s="366"/>
      <c r="K223" s="181"/>
      <c r="L223" s="366"/>
      <c r="M223" s="181"/>
      <c r="N223" s="366"/>
      <c r="O223" s="181"/>
      <c r="P223" s="366"/>
      <c r="Q223" s="181"/>
      <c r="R223" s="148"/>
      <c r="S223" s="5"/>
      <c r="T223" s="5"/>
      <c r="U223" s="5"/>
      <c r="V223" s="5"/>
      <c r="W223" s="5"/>
      <c r="X223" s="5"/>
      <c r="Y223" s="5"/>
      <c r="Z223" s="5"/>
      <c r="AA223" s="5"/>
    </row>
    <row r="224" spans="1:27" ht="12.75">
      <c r="A224" s="13" t="s">
        <v>607</v>
      </c>
      <c r="B224" s="218"/>
      <c r="C224" s="181">
        <v>-302833</v>
      </c>
      <c r="D224" s="366"/>
      <c r="E224" s="181"/>
      <c r="F224" s="366">
        <v>-4293</v>
      </c>
      <c r="G224" s="181"/>
      <c r="H224" s="366"/>
      <c r="I224" s="181"/>
      <c r="J224" s="366"/>
      <c r="K224" s="181"/>
      <c r="L224" s="366"/>
      <c r="M224" s="181"/>
      <c r="N224" s="366"/>
      <c r="O224" s="181"/>
      <c r="P224" s="366"/>
      <c r="Q224" s="181"/>
      <c r="R224" s="148"/>
      <c r="S224" s="5"/>
      <c r="T224" s="5"/>
      <c r="U224" s="5"/>
      <c r="V224" s="5"/>
      <c r="W224" s="5"/>
      <c r="X224" s="5"/>
      <c r="Y224" s="5"/>
      <c r="Z224" s="5"/>
      <c r="AA224" s="5"/>
    </row>
    <row r="225" spans="1:27" ht="12.75">
      <c r="A225" s="357" t="s">
        <v>699</v>
      </c>
      <c r="B225" s="75"/>
      <c r="C225" s="152">
        <f>SUM(D225:S225)</f>
        <v>-307126</v>
      </c>
      <c r="D225" s="180">
        <v>0</v>
      </c>
      <c r="E225" s="152">
        <v>0</v>
      </c>
      <c r="F225" s="180">
        <f>SUM(F223:F224)</f>
        <v>-307126</v>
      </c>
      <c r="G225" s="152">
        <v>0</v>
      </c>
      <c r="H225" s="180">
        <v>0</v>
      </c>
      <c r="I225" s="152">
        <v>0</v>
      </c>
      <c r="J225" s="180">
        <v>0</v>
      </c>
      <c r="K225" s="152">
        <v>0</v>
      </c>
      <c r="L225" s="180">
        <v>0</v>
      </c>
      <c r="M225" s="152">
        <v>0</v>
      </c>
      <c r="N225" s="180"/>
      <c r="O225" s="152">
        <v>0</v>
      </c>
      <c r="P225" s="180"/>
      <c r="Q225" s="152">
        <v>0</v>
      </c>
      <c r="R225" s="151">
        <v>0</v>
      </c>
      <c r="S225" s="5"/>
      <c r="T225" s="5"/>
      <c r="U225" s="5"/>
      <c r="V225" s="5"/>
      <c r="W225" s="5"/>
      <c r="X225" s="5"/>
      <c r="Y225" s="5"/>
      <c r="Z225" s="5"/>
      <c r="AA225" s="5"/>
    </row>
    <row r="226" spans="1:27" ht="12.75">
      <c r="A226" s="68" t="s">
        <v>87</v>
      </c>
      <c r="B226" s="74"/>
      <c r="C226" s="172">
        <v>0</v>
      </c>
      <c r="D226" s="177">
        <v>0</v>
      </c>
      <c r="E226" s="172">
        <v>0</v>
      </c>
      <c r="F226" s="177">
        <v>0</v>
      </c>
      <c r="G226" s="172">
        <v>0</v>
      </c>
      <c r="H226" s="177">
        <v>0</v>
      </c>
      <c r="I226" s="172">
        <v>0</v>
      </c>
      <c r="J226" s="177">
        <v>0</v>
      </c>
      <c r="K226" s="172">
        <v>0</v>
      </c>
      <c r="L226" s="177">
        <v>0</v>
      </c>
      <c r="M226" s="172">
        <v>0</v>
      </c>
      <c r="N226" s="177"/>
      <c r="O226" s="172">
        <v>0</v>
      </c>
      <c r="P226" s="177"/>
      <c r="Q226" s="172">
        <v>0</v>
      </c>
      <c r="R226" s="179">
        <v>0</v>
      </c>
      <c r="S226" s="5"/>
      <c r="T226" s="5"/>
      <c r="U226" s="5"/>
      <c r="V226" s="5"/>
      <c r="W226" s="5"/>
      <c r="X226" s="5"/>
      <c r="Y226" s="5"/>
      <c r="Z226" s="5"/>
      <c r="AA226" s="5"/>
    </row>
    <row r="227" spans="1:27" ht="12.75">
      <c r="A227" s="28" t="s">
        <v>547</v>
      </c>
      <c r="B227" s="218"/>
      <c r="C227" s="168">
        <v>1037758</v>
      </c>
      <c r="D227" s="169">
        <v>0</v>
      </c>
      <c r="E227" s="168">
        <v>31169</v>
      </c>
      <c r="F227" s="169">
        <v>516914</v>
      </c>
      <c r="G227" s="168">
        <v>54273</v>
      </c>
      <c r="H227" s="169">
        <v>168546</v>
      </c>
      <c r="I227" s="168">
        <v>0</v>
      </c>
      <c r="J227" s="169">
        <v>0</v>
      </c>
      <c r="K227" s="168">
        <v>54868</v>
      </c>
      <c r="L227" s="169">
        <v>201188</v>
      </c>
      <c r="M227" s="168">
        <v>10800</v>
      </c>
      <c r="N227" s="169"/>
      <c r="O227" s="168">
        <v>0</v>
      </c>
      <c r="P227" s="169"/>
      <c r="Q227" s="168">
        <v>0</v>
      </c>
      <c r="R227" s="528">
        <v>0</v>
      </c>
      <c r="S227" s="5"/>
      <c r="T227" s="5"/>
      <c r="U227" s="5"/>
      <c r="V227" s="5"/>
      <c r="W227" s="5"/>
      <c r="X227" s="5"/>
      <c r="Y227" s="5"/>
      <c r="Z227" s="5"/>
      <c r="AA227" s="5"/>
    </row>
    <row r="228" spans="1:27" ht="12.75">
      <c r="A228" s="356" t="s">
        <v>588</v>
      </c>
      <c r="B228" s="218"/>
      <c r="C228" s="168">
        <f>SUM(D228:R228)</f>
        <v>1933441</v>
      </c>
      <c r="D228" s="169">
        <v>0</v>
      </c>
      <c r="E228" s="168">
        <v>36724</v>
      </c>
      <c r="F228" s="169">
        <v>473030</v>
      </c>
      <c r="G228" s="168">
        <v>54273</v>
      </c>
      <c r="H228" s="169">
        <v>131595</v>
      </c>
      <c r="I228" s="168">
        <v>0</v>
      </c>
      <c r="J228" s="169">
        <v>414325</v>
      </c>
      <c r="K228" s="168">
        <v>159894</v>
      </c>
      <c r="L228" s="169">
        <v>206298</v>
      </c>
      <c r="M228" s="168">
        <v>184462</v>
      </c>
      <c r="N228" s="169">
        <v>0</v>
      </c>
      <c r="O228" s="168">
        <v>25950</v>
      </c>
      <c r="P228" s="169">
        <v>200000</v>
      </c>
      <c r="Q228" s="168">
        <v>0</v>
      </c>
      <c r="R228" s="528">
        <v>46890</v>
      </c>
      <c r="S228" s="5"/>
      <c r="T228" s="5"/>
      <c r="U228" s="5"/>
      <c r="V228" s="5"/>
      <c r="W228" s="5"/>
      <c r="X228" s="5"/>
      <c r="Y228" s="5"/>
      <c r="Z228" s="5"/>
      <c r="AA228" s="5"/>
    </row>
    <row r="229" spans="1:27" ht="12.75">
      <c r="A229" s="357" t="s">
        <v>699</v>
      </c>
      <c r="B229" s="79"/>
      <c r="C229" s="168">
        <f>SUM(D229:R229)</f>
        <v>2044087</v>
      </c>
      <c r="D229" s="169">
        <f>D261+D262</f>
        <v>0</v>
      </c>
      <c r="E229" s="168">
        <v>103760</v>
      </c>
      <c r="F229" s="168">
        <v>536663</v>
      </c>
      <c r="G229" s="168">
        <v>34733</v>
      </c>
      <c r="H229" s="168">
        <v>223618</v>
      </c>
      <c r="I229" s="168">
        <f>SUM(I228:I228)</f>
        <v>0</v>
      </c>
      <c r="J229" s="168">
        <v>615018</v>
      </c>
      <c r="K229" s="168">
        <v>153904</v>
      </c>
      <c r="L229" s="168">
        <v>0</v>
      </c>
      <c r="M229" s="168">
        <v>103551</v>
      </c>
      <c r="N229" s="168">
        <f>SUM(N228:N228)</f>
        <v>0</v>
      </c>
      <c r="O229" s="168">
        <f>SUM(O228:O228)</f>
        <v>25950</v>
      </c>
      <c r="P229" s="168">
        <f>SUM(P228:P228)</f>
        <v>200000</v>
      </c>
      <c r="Q229" s="168">
        <f>SUM(Q228:Q228)</f>
        <v>0</v>
      </c>
      <c r="R229" s="168">
        <f>SUM(R228:R228)</f>
        <v>46890</v>
      </c>
      <c r="S229" s="5"/>
      <c r="T229" s="5"/>
      <c r="U229" s="5"/>
      <c r="V229" s="5"/>
      <c r="W229" s="5"/>
      <c r="X229" s="5"/>
      <c r="Y229" s="5"/>
      <c r="Z229" s="5"/>
      <c r="AA229" s="5"/>
    </row>
    <row r="230" spans="1:27" ht="12.75">
      <c r="A230" s="482" t="s">
        <v>530</v>
      </c>
      <c r="B230" s="481"/>
      <c r="C230" s="156">
        <v>1954041</v>
      </c>
      <c r="D230" s="160">
        <v>0</v>
      </c>
      <c r="E230" s="156">
        <v>31169</v>
      </c>
      <c r="F230" s="160">
        <v>1118243</v>
      </c>
      <c r="G230" s="156">
        <v>54273</v>
      </c>
      <c r="H230" s="160">
        <v>494300</v>
      </c>
      <c r="I230" s="156">
        <v>0</v>
      </c>
      <c r="J230" s="160">
        <v>0</v>
      </c>
      <c r="K230" s="156">
        <v>54868</v>
      </c>
      <c r="L230" s="160">
        <v>201188</v>
      </c>
      <c r="M230" s="156">
        <v>10800</v>
      </c>
      <c r="N230" s="160"/>
      <c r="O230" s="156">
        <v>0</v>
      </c>
      <c r="P230" s="160"/>
      <c r="Q230" s="156">
        <v>0</v>
      </c>
      <c r="R230" s="158">
        <v>0</v>
      </c>
      <c r="S230" s="5"/>
      <c r="T230" s="5"/>
      <c r="U230" s="5"/>
      <c r="V230" s="5"/>
      <c r="W230" s="5"/>
      <c r="X230" s="5"/>
      <c r="Y230" s="5"/>
      <c r="Z230" s="5"/>
      <c r="AA230" s="5"/>
    </row>
    <row r="231" spans="1:27" ht="12.75">
      <c r="A231" s="356" t="s">
        <v>588</v>
      </c>
      <c r="B231" s="79"/>
      <c r="C231" s="124">
        <f>SUM(D231:S231)</f>
        <v>2955093</v>
      </c>
      <c r="D231" s="164"/>
      <c r="E231" s="124">
        <v>67737</v>
      </c>
      <c r="F231" s="164">
        <v>1100964</v>
      </c>
      <c r="G231" s="124">
        <v>54273</v>
      </c>
      <c r="H231" s="164">
        <v>494300</v>
      </c>
      <c r="I231" s="124">
        <v>0</v>
      </c>
      <c r="J231" s="164">
        <v>414325</v>
      </c>
      <c r="K231" s="124">
        <v>159894</v>
      </c>
      <c r="L231" s="164">
        <v>206298</v>
      </c>
      <c r="M231" s="124">
        <v>184462</v>
      </c>
      <c r="N231" s="164">
        <v>0</v>
      </c>
      <c r="O231" s="124">
        <v>25950</v>
      </c>
      <c r="P231" s="164">
        <v>200000</v>
      </c>
      <c r="Q231" s="124">
        <v>0</v>
      </c>
      <c r="R231" s="150">
        <v>46890</v>
      </c>
      <c r="S231" s="5"/>
      <c r="T231" s="5"/>
      <c r="U231" s="5"/>
      <c r="V231" s="5"/>
      <c r="W231" s="5"/>
      <c r="X231" s="5"/>
      <c r="Y231" s="5"/>
      <c r="Z231" s="5"/>
      <c r="AA231" s="5"/>
    </row>
    <row r="232" spans="1:27" ht="12.75">
      <c r="A232" s="357" t="s">
        <v>699</v>
      </c>
      <c r="B232" s="79"/>
      <c r="C232" s="124">
        <f>SUM(D232:S232)</f>
        <v>3050834</v>
      </c>
      <c r="D232" s="164">
        <f>D263+D264</f>
        <v>0</v>
      </c>
      <c r="E232" s="124">
        <v>103760</v>
      </c>
      <c r="F232" s="164">
        <v>1180705</v>
      </c>
      <c r="G232" s="124">
        <v>34733</v>
      </c>
      <c r="H232" s="164">
        <v>586323</v>
      </c>
      <c r="I232" s="124">
        <v>0</v>
      </c>
      <c r="J232" s="164">
        <f aca="true" t="shared" si="12" ref="J232:R232">J263+J264</f>
        <v>615018</v>
      </c>
      <c r="K232" s="124">
        <f t="shared" si="12"/>
        <v>153904</v>
      </c>
      <c r="L232" s="164">
        <f t="shared" si="12"/>
        <v>0</v>
      </c>
      <c r="M232" s="124">
        <f t="shared" si="12"/>
        <v>103551</v>
      </c>
      <c r="N232" s="164">
        <f t="shared" si="12"/>
        <v>0</v>
      </c>
      <c r="O232" s="124">
        <f t="shared" si="12"/>
        <v>25950</v>
      </c>
      <c r="P232" s="164">
        <f t="shared" si="12"/>
        <v>200000</v>
      </c>
      <c r="Q232" s="124">
        <f t="shared" si="12"/>
        <v>0</v>
      </c>
      <c r="R232" s="164">
        <f t="shared" si="12"/>
        <v>46890</v>
      </c>
      <c r="S232" s="5"/>
      <c r="T232" s="5"/>
      <c r="U232" s="5"/>
      <c r="V232" s="5"/>
      <c r="W232" s="5"/>
      <c r="X232" s="5"/>
      <c r="Y232" s="5"/>
      <c r="Z232" s="5"/>
      <c r="AA232" s="5"/>
    </row>
    <row r="233" spans="1:27" ht="12.75">
      <c r="A233" s="482" t="s">
        <v>531</v>
      </c>
      <c r="B233" s="18"/>
      <c r="C233" s="156">
        <f>SUM(D233:S233)</f>
        <v>0</v>
      </c>
      <c r="D233" s="160">
        <v>0</v>
      </c>
      <c r="E233" s="156">
        <v>0</v>
      </c>
      <c r="F233" s="160">
        <v>0</v>
      </c>
      <c r="G233" s="156">
        <v>0</v>
      </c>
      <c r="H233" s="160">
        <v>0</v>
      </c>
      <c r="I233" s="156">
        <v>0</v>
      </c>
      <c r="J233" s="160">
        <v>0</v>
      </c>
      <c r="K233" s="156">
        <v>0</v>
      </c>
      <c r="L233" s="160">
        <v>0</v>
      </c>
      <c r="M233" s="156">
        <v>0</v>
      </c>
      <c r="N233" s="160"/>
      <c r="O233" s="156">
        <v>0</v>
      </c>
      <c r="P233" s="160"/>
      <c r="Q233" s="156">
        <v>0</v>
      </c>
      <c r="R233" s="158">
        <v>0</v>
      </c>
      <c r="S233" s="5"/>
      <c r="T233" s="5"/>
      <c r="U233" s="33"/>
      <c r="V233" s="33"/>
      <c r="W233" s="5"/>
      <c r="X233" s="5"/>
      <c r="Y233" s="5"/>
      <c r="Z233" s="5"/>
      <c r="AA233" s="5"/>
    </row>
    <row r="234" spans="1:27" ht="12.75">
      <c r="A234" s="356" t="s">
        <v>588</v>
      </c>
      <c r="B234" s="22"/>
      <c r="C234" s="124">
        <f>SUM(D234:S234)</f>
        <v>0</v>
      </c>
      <c r="D234" s="33">
        <v>0</v>
      </c>
      <c r="E234" s="13">
        <v>0</v>
      </c>
      <c r="F234" s="33">
        <v>0</v>
      </c>
      <c r="G234" s="13">
        <v>0</v>
      </c>
      <c r="H234" s="33">
        <v>0</v>
      </c>
      <c r="I234" s="13">
        <v>0</v>
      </c>
      <c r="J234" s="33">
        <v>0</v>
      </c>
      <c r="K234" s="13">
        <v>0</v>
      </c>
      <c r="L234" s="33">
        <v>0</v>
      </c>
      <c r="M234" s="13">
        <v>0</v>
      </c>
      <c r="N234" s="33"/>
      <c r="O234" s="13">
        <v>0</v>
      </c>
      <c r="P234" s="33"/>
      <c r="Q234" s="13">
        <v>0</v>
      </c>
      <c r="R234" s="368">
        <v>0</v>
      </c>
      <c r="S234" s="5"/>
      <c r="T234" s="33"/>
      <c r="U234" s="5"/>
      <c r="V234" s="5"/>
      <c r="W234" s="5"/>
      <c r="X234" s="5"/>
      <c r="Y234" s="5"/>
      <c r="Z234" s="5"/>
      <c r="AA234" s="5"/>
    </row>
    <row r="235" spans="1:27" ht="12.75">
      <c r="A235" s="357" t="s">
        <v>699</v>
      </c>
      <c r="B235" s="22"/>
      <c r="C235" s="124">
        <v>0</v>
      </c>
      <c r="D235" s="33">
        <v>0</v>
      </c>
      <c r="E235" s="13">
        <v>0</v>
      </c>
      <c r="F235" s="33">
        <v>0</v>
      </c>
      <c r="G235" s="13">
        <v>0</v>
      </c>
      <c r="H235" s="33">
        <v>0</v>
      </c>
      <c r="I235" s="13">
        <v>0</v>
      </c>
      <c r="J235" s="33">
        <v>0</v>
      </c>
      <c r="K235" s="13">
        <v>0</v>
      </c>
      <c r="L235" s="33">
        <v>0</v>
      </c>
      <c r="M235" s="13">
        <v>0</v>
      </c>
      <c r="N235" s="33">
        <v>0</v>
      </c>
      <c r="O235" s="13">
        <v>0</v>
      </c>
      <c r="P235" s="33">
        <v>0</v>
      </c>
      <c r="Q235" s="13">
        <v>0</v>
      </c>
      <c r="R235" s="368">
        <v>0</v>
      </c>
      <c r="S235" s="5"/>
      <c r="T235" s="33"/>
      <c r="U235" s="5"/>
      <c r="V235" s="5"/>
      <c r="W235" s="5"/>
      <c r="X235" s="5"/>
      <c r="Y235" s="5"/>
      <c r="Z235" s="5"/>
      <c r="AA235" s="5"/>
    </row>
    <row r="236" spans="1:27" ht="12.75">
      <c r="A236" s="482" t="s">
        <v>532</v>
      </c>
      <c r="B236" s="495"/>
      <c r="C236" s="379">
        <f>SUM(D236:S236)</f>
        <v>0</v>
      </c>
      <c r="D236" s="680">
        <v>0</v>
      </c>
      <c r="E236" s="379">
        <v>0</v>
      </c>
      <c r="F236" s="680">
        <v>0</v>
      </c>
      <c r="G236" s="379">
        <v>0</v>
      </c>
      <c r="H236" s="680">
        <v>0</v>
      </c>
      <c r="I236" s="379">
        <v>0</v>
      </c>
      <c r="J236" s="680">
        <v>0</v>
      </c>
      <c r="K236" s="379">
        <v>0</v>
      </c>
      <c r="L236" s="680">
        <v>0</v>
      </c>
      <c r="M236" s="379">
        <v>0</v>
      </c>
      <c r="N236" s="680"/>
      <c r="O236" s="379">
        <v>0</v>
      </c>
      <c r="P236" s="680"/>
      <c r="Q236" s="379">
        <v>0</v>
      </c>
      <c r="R236" s="681">
        <v>0</v>
      </c>
      <c r="S236" s="5"/>
      <c r="T236" s="5"/>
      <c r="U236" s="5"/>
      <c r="V236" s="5"/>
      <c r="W236" s="5"/>
      <c r="X236" s="5"/>
      <c r="Y236" s="5"/>
      <c r="Z236" s="33"/>
      <c r="AA236" s="33"/>
    </row>
    <row r="237" spans="1:27" ht="12.75">
      <c r="A237" s="356" t="s">
        <v>588</v>
      </c>
      <c r="B237" s="496"/>
      <c r="C237" s="380">
        <f>SUM(D237:S237)</f>
        <v>0</v>
      </c>
      <c r="D237" s="367">
        <v>0</v>
      </c>
      <c r="E237" s="380">
        <v>0</v>
      </c>
      <c r="F237" s="367">
        <v>0</v>
      </c>
      <c r="G237" s="380">
        <v>0</v>
      </c>
      <c r="H237" s="367">
        <v>0</v>
      </c>
      <c r="I237" s="380">
        <v>0</v>
      </c>
      <c r="J237" s="367">
        <v>0</v>
      </c>
      <c r="K237" s="380">
        <v>0</v>
      </c>
      <c r="L237" s="367">
        <v>0</v>
      </c>
      <c r="M237" s="380">
        <v>0</v>
      </c>
      <c r="N237" s="367"/>
      <c r="O237" s="380">
        <v>0</v>
      </c>
      <c r="P237" s="367"/>
      <c r="Q237" s="380">
        <v>0</v>
      </c>
      <c r="R237" s="368">
        <v>0</v>
      </c>
      <c r="S237" s="5"/>
      <c r="T237" s="5"/>
      <c r="U237" s="5"/>
      <c r="V237" s="5"/>
      <c r="W237" s="5"/>
      <c r="X237" s="5"/>
      <c r="Y237" s="5"/>
      <c r="Z237" s="5"/>
      <c r="AA237" s="5"/>
    </row>
    <row r="238" spans="1:27" ht="12.75">
      <c r="A238" s="357" t="s">
        <v>699</v>
      </c>
      <c r="B238" s="497"/>
      <c r="C238" s="377">
        <v>0</v>
      </c>
      <c r="D238" s="491">
        <v>0</v>
      </c>
      <c r="E238" s="377">
        <v>0</v>
      </c>
      <c r="F238" s="491">
        <v>0</v>
      </c>
      <c r="G238" s="377">
        <v>0</v>
      </c>
      <c r="H238" s="491">
        <v>0</v>
      </c>
      <c r="I238" s="377">
        <v>0</v>
      </c>
      <c r="J238" s="491">
        <v>0</v>
      </c>
      <c r="K238" s="377">
        <v>0</v>
      </c>
      <c r="L238" s="491">
        <v>0</v>
      </c>
      <c r="M238" s="377">
        <v>0</v>
      </c>
      <c r="N238" s="491">
        <v>0</v>
      </c>
      <c r="O238" s="377">
        <v>0</v>
      </c>
      <c r="P238" s="491">
        <v>0</v>
      </c>
      <c r="Q238" s="377">
        <v>0</v>
      </c>
      <c r="R238" s="37">
        <v>0</v>
      </c>
      <c r="S238" s="5"/>
      <c r="T238" s="5"/>
      <c r="U238" s="33"/>
      <c r="V238" s="5"/>
      <c r="W238" s="5"/>
      <c r="X238" s="5"/>
      <c r="Y238" s="5"/>
      <c r="Z238" s="5"/>
      <c r="AA238" s="5"/>
    </row>
    <row r="239" spans="1:27" ht="12.75">
      <c r="A239" s="240"/>
      <c r="B239" s="344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5"/>
      <c r="S239" s="5"/>
      <c r="T239" s="5"/>
      <c r="U239" s="5"/>
      <c r="V239" s="5"/>
      <c r="W239" s="5"/>
      <c r="X239" s="5"/>
      <c r="Y239" s="5"/>
      <c r="Z239" s="5"/>
      <c r="AA239" s="5"/>
    </row>
    <row r="240" spans="1:27" ht="12.75">
      <c r="A240" s="360"/>
      <c r="B240" s="345"/>
      <c r="C240" s="207">
        <f>SUM(C12,C16,C20,C24,C28,C46,C50,C54,C58,C61,C81,C87,C92,C97,C101,C105,C109,C121,C125,C140,C137,C141,C145,C70)</f>
        <v>1125102</v>
      </c>
      <c r="D240" s="207">
        <f aca="true" t="shared" si="13" ref="D240:M240">SUM(D12,D16,D20,D24,D28,D32,D38,D46,D50,D54,D58,D61,D70,D81,D87,D92,D97,D101,D105,D109,D113,D116,D121,D125,D128,D132,D137,D140,D141)</f>
        <v>0</v>
      </c>
      <c r="E240" s="207">
        <f t="shared" si="13"/>
        <v>25433</v>
      </c>
      <c r="F240" s="207">
        <f t="shared" si="13"/>
        <v>1118243</v>
      </c>
      <c r="G240" s="207">
        <f t="shared" si="13"/>
        <v>53505</v>
      </c>
      <c r="H240" s="207">
        <f t="shared" si="13"/>
        <v>0</v>
      </c>
      <c r="I240" s="207">
        <f t="shared" si="13"/>
        <v>0</v>
      </c>
      <c r="J240" s="207">
        <f t="shared" si="13"/>
        <v>0</v>
      </c>
      <c r="K240" s="207">
        <f t="shared" si="13"/>
        <v>0</v>
      </c>
      <c r="L240" s="207">
        <f t="shared" si="13"/>
        <v>0</v>
      </c>
      <c r="M240" s="207">
        <f t="shared" si="13"/>
        <v>10800</v>
      </c>
      <c r="N240" s="207"/>
      <c r="O240" s="207">
        <f>SUM(O12,O16,O20,O24,O28,O32,O38,O46,O50,O54,O58,O61,O70,O81,O87,O92,O97,O101,O105,O109,O113,O116,O121,O125,O128,O132,O137,O140,O141)</f>
        <v>0</v>
      </c>
      <c r="P240" s="207"/>
      <c r="Q240" s="207">
        <f>SUM(Q12,Q16,Q20,Q24,Q28,Q32,Q38,Q46,Q50,Q54,Q58,Q61,Q70,Q81,Q87,Q92,Q97,Q101,Q105,Q109,Q113,Q116,Q121,Q125,Q128,Q132,Q137,Q140,Q141)</f>
        <v>0</v>
      </c>
      <c r="R240" s="207">
        <f>SUM(R12,R16,R20,R24,R28,R32,R38,R46,R50,R54,R58,R61,R70,R81,R87,R92,R97,R101,R105,R109,R113,R116,R121,R125,R128,R132,R137,R140,R141)</f>
        <v>0</v>
      </c>
      <c r="S240" s="5"/>
      <c r="T240" s="5"/>
      <c r="U240" s="5"/>
      <c r="V240" s="5"/>
      <c r="W240" s="5"/>
      <c r="X240" s="5"/>
      <c r="Y240" s="5"/>
      <c r="Z240" s="5"/>
      <c r="AA240" s="5"/>
    </row>
    <row r="241" spans="1:27" ht="12.75">
      <c r="A241" s="5" t="s">
        <v>314</v>
      </c>
      <c r="B241" s="344"/>
      <c r="C241" s="207"/>
      <c r="D241" s="207"/>
      <c r="E241" s="207"/>
      <c r="F241" s="207"/>
      <c r="G241" s="207"/>
      <c r="H241" s="207"/>
      <c r="I241" s="207"/>
      <c r="J241" s="207"/>
      <c r="K241" s="207"/>
      <c r="L241" s="207"/>
      <c r="M241" s="207"/>
      <c r="N241" s="207"/>
      <c r="O241" s="207"/>
      <c r="P241" s="207"/>
      <c r="Q241" s="207"/>
      <c r="R241" s="5"/>
      <c r="S241" s="5"/>
      <c r="T241" s="5"/>
      <c r="U241" s="5"/>
      <c r="V241" s="5"/>
      <c r="W241" s="5"/>
      <c r="X241" s="5"/>
      <c r="Y241" s="5"/>
      <c r="Z241" s="5"/>
      <c r="AA241" s="5"/>
    </row>
    <row r="242" spans="1:27" ht="12.75">
      <c r="A242" s="1" t="s">
        <v>279</v>
      </c>
      <c r="B242" s="344"/>
      <c r="C242" s="207">
        <f>SUM(C211:C216)</f>
        <v>8066509</v>
      </c>
      <c r="D242" s="207"/>
      <c r="E242" s="207"/>
      <c r="F242" s="207"/>
      <c r="G242" s="207"/>
      <c r="H242" s="207"/>
      <c r="I242" s="207"/>
      <c r="J242" s="207"/>
      <c r="K242" s="207"/>
      <c r="L242" s="207"/>
      <c r="M242" s="207"/>
      <c r="N242" s="207"/>
      <c r="O242" s="207"/>
      <c r="P242" s="207"/>
      <c r="Q242" s="207"/>
      <c r="R242" s="5"/>
      <c r="S242" s="5"/>
      <c r="T242" s="5"/>
      <c r="U242" s="5"/>
      <c r="V242" s="5"/>
      <c r="W242" s="5"/>
      <c r="X242" s="5"/>
      <c r="Y242" s="5"/>
      <c r="Z242" s="5"/>
      <c r="AA242" s="5"/>
    </row>
    <row r="243" spans="1:27" ht="12.75">
      <c r="A243" s="247" t="s">
        <v>483</v>
      </c>
      <c r="B243" s="344"/>
      <c r="C243" s="207"/>
      <c r="D243" s="207"/>
      <c r="E243" s="207"/>
      <c r="F243" s="207"/>
      <c r="G243" s="207"/>
      <c r="H243" s="207"/>
      <c r="I243" s="207"/>
      <c r="J243" s="207"/>
      <c r="K243" s="207"/>
      <c r="L243" s="207"/>
      <c r="M243" s="207"/>
      <c r="N243" s="207"/>
      <c r="O243" s="207"/>
      <c r="P243" s="207"/>
      <c r="Q243" s="207"/>
      <c r="R243" s="5"/>
      <c r="S243" s="5"/>
      <c r="T243" s="5"/>
      <c r="U243" s="5"/>
      <c r="V243" s="5"/>
      <c r="W243" s="5"/>
      <c r="X243" s="5"/>
      <c r="Y243" s="5"/>
      <c r="Z243" s="5"/>
      <c r="AA243" s="5"/>
    </row>
    <row r="244" spans="1:27" ht="12.75">
      <c r="A244" s="1"/>
      <c r="B244" s="343"/>
      <c r="C244" s="157">
        <f>SUM(C12,C28,C32,C38,C46,C61,C70,C81,C162,C186,)</f>
        <v>1197181</v>
      </c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</row>
    <row r="245" spans="1:27" ht="12.75">
      <c r="A245" s="1" t="s">
        <v>348</v>
      </c>
      <c r="B245" s="343"/>
      <c r="C245" s="157">
        <f>SUM(C105,)</f>
        <v>10800</v>
      </c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</row>
    <row r="246" spans="1:27" ht="12.75">
      <c r="A246" s="1" t="s">
        <v>534</v>
      </c>
      <c r="B246" s="343"/>
      <c r="C246" s="5"/>
      <c r="D246" s="5"/>
      <c r="E246" s="5"/>
      <c r="F246" s="5"/>
      <c r="G246" s="33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</row>
    <row r="247" spans="1:27" ht="12.75">
      <c r="A247" s="5" t="s">
        <v>533</v>
      </c>
      <c r="B247" s="343"/>
      <c r="C247" s="157">
        <f>SUM(C244:C245)</f>
        <v>1207981</v>
      </c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</row>
    <row r="248" spans="1:27" ht="12.75">
      <c r="A248" s="5"/>
      <c r="B248" s="343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</row>
    <row r="249" spans="1:27" ht="12.75">
      <c r="A249" s="5"/>
      <c r="B249" s="343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</row>
    <row r="250" spans="1:27" ht="12.75">
      <c r="A250" s="5" t="s">
        <v>537</v>
      </c>
      <c r="B250" s="343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</row>
    <row r="251" spans="1:27" ht="12.75">
      <c r="A251" s="362" t="s">
        <v>539</v>
      </c>
      <c r="B251" s="343"/>
      <c r="C251" s="5"/>
      <c r="D251" s="157">
        <f aca="true" t="shared" si="14" ref="D251:M251">D13+D17+D21+D25+D29+D33+D39+D47+D51+D55+D59+D69+D79+D85+D88+D93+D98+D102+D106+D110+D114+D118+D122+D126+D130+D134+D138+D142+D146+D150</f>
        <v>0</v>
      </c>
      <c r="E251" s="157">
        <f t="shared" si="14"/>
        <v>63736</v>
      </c>
      <c r="F251" s="157">
        <f t="shared" si="14"/>
        <v>1215798</v>
      </c>
      <c r="G251" s="157">
        <f t="shared" si="14"/>
        <v>54436</v>
      </c>
      <c r="H251" s="157">
        <f t="shared" si="14"/>
        <v>586323</v>
      </c>
      <c r="I251" s="157">
        <f t="shared" si="14"/>
        <v>0</v>
      </c>
      <c r="J251" s="157">
        <f t="shared" si="14"/>
        <v>615018</v>
      </c>
      <c r="K251" s="157">
        <f t="shared" si="14"/>
        <v>0</v>
      </c>
      <c r="L251" s="157">
        <f t="shared" si="14"/>
        <v>0</v>
      </c>
      <c r="M251" s="157">
        <f t="shared" si="14"/>
        <v>43525</v>
      </c>
      <c r="N251" s="157"/>
      <c r="O251" s="157">
        <f>O13+O17+O21+O25+O29+O33+O39+O47+O51+O55+O59+O69+O79+O85+O88+O93+O98+O102+O106+O110+O114+O118+O122+O126+O130+O134+O138+O142+O146+O150</f>
        <v>25950</v>
      </c>
      <c r="P251" s="157"/>
      <c r="Q251" s="157">
        <f>Q13+Q17+Q21+Q25+Q29+Q33+Q39+Q47+Q51+Q55+Q59+Q69+Q79+Q85+Q88+Q93+Q98+Q102+Q106+Q110+Q114+Q118+Q122+Q126+Q130+Q134+Q138+Q142+Q146+Q150</f>
        <v>0</v>
      </c>
      <c r="R251" s="157">
        <f>R13+R17+R21+R25+R29+R33+R39+R47+R51+R55+R59+R69+R79+R85+R88+R93+R98+R102+R106+R110+R114+R118+R122+R126+R130+R134+R138+R142+R146+R150</f>
        <v>46890</v>
      </c>
      <c r="S251" s="5"/>
      <c r="T251" s="5"/>
      <c r="U251" s="5"/>
      <c r="V251" s="5"/>
      <c r="W251" s="5"/>
      <c r="X251" s="5"/>
      <c r="Y251" s="5"/>
      <c r="Z251" s="5"/>
      <c r="AA251" s="5"/>
    </row>
    <row r="252" spans="1:27" ht="12.75">
      <c r="A252" s="5" t="s">
        <v>538</v>
      </c>
      <c r="B252" s="343"/>
      <c r="C252" s="5"/>
      <c r="D252" s="157" t="e">
        <f>D154+#REF!+#REF!+#REF!+D176+D180+D184+D188+D192+D198+D202+D206+D210</f>
        <v>#REF!</v>
      </c>
      <c r="E252" s="157" t="e">
        <f>E154+#REF!+#REF!+#REF!+E176+E180+E184+E188+E192+E198+E202+E206+E210</f>
        <v>#REF!</v>
      </c>
      <c r="F252" s="157" t="e">
        <f>F154+#REF!+#REF!+#REF!+F176+F180+F184+F188+F192+F198+F202+F206+F210</f>
        <v>#REF!</v>
      </c>
      <c r="G252" s="157" t="e">
        <f>G154+#REF!+#REF!+#REF!+G176+G180+G184+G188+G192+G198+G202+G206+G210</f>
        <v>#REF!</v>
      </c>
      <c r="H252" s="157" t="e">
        <f>H154+#REF!+#REF!+#REF!+H176+H180+H184+H188+H192+H198+H202+H206+H210</f>
        <v>#REF!</v>
      </c>
      <c r="I252" s="157" t="e">
        <f>I154+#REF!+#REF!+#REF!+I176+I180+I184+I188+I192+I198+I202+I206+I210</f>
        <v>#REF!</v>
      </c>
      <c r="J252" s="157" t="e">
        <f>J154+#REF!+#REF!+#REF!+J176+J180+J184+J188+J192+J198+J202+J206+J210</f>
        <v>#REF!</v>
      </c>
      <c r="K252" s="157" t="e">
        <f>K154+#REF!+#REF!+#REF!+K176+K180+K184+K188+K192+K198+K202+K206+K210</f>
        <v>#REF!</v>
      </c>
      <c r="L252" s="157" t="e">
        <f>L154+#REF!+#REF!+#REF!+L176+L180+L184+L188+L192+L198+L202+L206+L210</f>
        <v>#REF!</v>
      </c>
      <c r="M252" s="157" t="e">
        <f>M154+#REF!+#REF!+#REF!+M176+M180+M184+M188+M192+M198+M202+M206+M210</f>
        <v>#REF!</v>
      </c>
      <c r="N252" s="157"/>
      <c r="O252" s="157" t="e">
        <f>O154+#REF!+#REF!+#REF!+O176+O180+O184+O188+O192+O198+O202+O206+O210</f>
        <v>#REF!</v>
      </c>
      <c r="P252" s="157"/>
      <c r="Q252" s="157" t="e">
        <f>Q154+#REF!+#REF!+#REF!+Q176+Q180+Q184+Q188+Q192+Q198+Q202+Q206+Q210</f>
        <v>#REF!</v>
      </c>
      <c r="R252" s="157" t="e">
        <f>R154+#REF!+#REF!+#REF!+R176+R180+R184+R188+R192+R198+R202+R206+R210</f>
        <v>#REF!</v>
      </c>
      <c r="S252" s="5"/>
      <c r="T252" s="5"/>
      <c r="U252" s="5"/>
      <c r="V252" s="5"/>
      <c r="W252" s="5"/>
      <c r="X252" s="5"/>
      <c r="Y252" s="5"/>
      <c r="Z252" s="5"/>
      <c r="AA252" s="5"/>
    </row>
    <row r="253" spans="1:27" ht="12.75">
      <c r="A253" s="5" t="s">
        <v>541</v>
      </c>
      <c r="B253" s="343"/>
      <c r="C253" s="5"/>
      <c r="D253" s="157" t="e">
        <f>D13+D17+D21+D25+D29+D33+D39+D47+D51+D55+D59+D69+D79+D85+D88+D93+D98+D102+D106+D114+D126+D130+D134+D142+D146+D154+#REF!+#REF!+#REF!+D176</f>
        <v>#REF!</v>
      </c>
      <c r="E253" s="157" t="e">
        <f>E13+E17+E21+E25+E29+E33+E39+E47+E51+E55+E59+E69+E79+E85+E88+E93+E98+E102+E106+E114+E126+E130+E134+E142+E146+E154+#REF!+#REF!+#REF!+E176</f>
        <v>#REF!</v>
      </c>
      <c r="F253" s="157" t="e">
        <f>F13+F17+F21+F25+F29+F33+F39+F47+F51+F55+F59+F69+F79+F85+F88+F93+F98+F102+F106+F114+F126+F130+F134+F142+F146+F154+#REF!+#REF!+#REF!+F176</f>
        <v>#REF!</v>
      </c>
      <c r="G253" s="157" t="e">
        <f>G13+G17+G21+G25+G29+G33+G39+G47+G51+G55+G59+G69+G79+G85+G88+G93+G98+G102+G106+G114+G126+G130+G134+G142+G146+G154+#REF!+#REF!+#REF!+G176</f>
        <v>#REF!</v>
      </c>
      <c r="H253" s="157" t="e">
        <f>H13+H17+H21+H25+H29+H33+H39+H47+H51+H55+H59+H69+H79+H85+H88+H93+H98+H102+H106+H114+H126+H130+H134+H142+H146+H154+#REF!+#REF!+#REF!+H176</f>
        <v>#REF!</v>
      </c>
      <c r="I253" s="157" t="e">
        <f>I13+I17+I21+I25+I29+I33+I39+I47+I51+I55+I59+I69+I79+I85+I88+I93+I98+I102+I106+I114+I126+I130+I134+I142+I146+I154+#REF!+#REF!+#REF!+I176</f>
        <v>#REF!</v>
      </c>
      <c r="J253" s="157" t="e">
        <f>J13+J17+J21+J25+J29+J33+J39+J47+J51+J55+J59+J69+J79+J85+J88+J93+J98+J102+J106+J114+J126+J130+J134+J142+J146+J154+#REF!+#REF!+#REF!+J176</f>
        <v>#REF!</v>
      </c>
      <c r="K253" s="157" t="e">
        <f>K13+K17+K21+K25+K29+K33+K39+K47+K51+K55+K59+K69+K79+K85+K88+K93+K98+K102+K106+K114+K126+K130+K134+K142+K146+K154+#REF!+#REF!+#REF!+K176</f>
        <v>#REF!</v>
      </c>
      <c r="L253" s="157" t="e">
        <f>L13+L17+L21+L25+L29+L33+L39+L47+L51+L55+L59+L69+L79+L85+L88+L93+L98+L102+L106+L114+L126+L130+L134+L142+L146+L154+#REF!+#REF!+#REF!+L176</f>
        <v>#REF!</v>
      </c>
      <c r="M253" s="157" t="e">
        <f>M13+M17+M21+M25+M29+M33+M39+M47+M51+M55+M59+M69+M79+M85+M88+M93+M98+M102+M106+M114+M126+M130+M134+M142+M146+M154+#REF!+#REF!+#REF!+M176</f>
        <v>#REF!</v>
      </c>
      <c r="N253" s="157"/>
      <c r="O253" s="157" t="e">
        <f>O13+O17+O21+O25+O29+O33+O39+O47+O51+O55+O59+O69+O79+O85+O88+O93+O98+O102+O106+O114+O126+O130+O134+O142+O146+O154+#REF!+#REF!+#REF!+O176</f>
        <v>#REF!</v>
      </c>
      <c r="P253" s="157"/>
      <c r="Q253" s="157" t="e">
        <f>Q13+Q17+Q21+Q25+Q29+Q33+Q39+Q47+Q51+Q55+Q59+Q69+Q79+Q85+Q88+Q93+Q98+Q102+Q106+Q114+Q126+Q130+Q134+Q142+Q146+Q154+#REF!+#REF!+#REF!+Q176</f>
        <v>#REF!</v>
      </c>
      <c r="R253" s="157" t="e">
        <f>R13+R17+R21+R25+R29+R33+R39+R47+R51+R55+R59+R69+R79+R85+R88+R93+R98+R102+R106+R114+R126+R130+R134+R142+R146+R154+#REF!+#REF!+#REF!+R176</f>
        <v>#REF!</v>
      </c>
      <c r="S253" s="5"/>
      <c r="T253" s="5"/>
      <c r="U253" s="5"/>
      <c r="V253" s="5"/>
      <c r="W253" s="5"/>
      <c r="X253" s="5"/>
      <c r="Y253" s="5"/>
      <c r="Z253" s="5"/>
      <c r="AA253" s="5"/>
    </row>
    <row r="254" spans="1:27" ht="12.75">
      <c r="A254" s="5" t="s">
        <v>541</v>
      </c>
      <c r="B254" s="343"/>
      <c r="C254" s="5"/>
      <c r="D254" s="157">
        <f aca="true" t="shared" si="15" ref="D254:R254">D180+D188+D192+D202+D206</f>
        <v>0</v>
      </c>
      <c r="E254" s="157">
        <f t="shared" si="15"/>
        <v>5051</v>
      </c>
      <c r="F254" s="157">
        <f t="shared" si="15"/>
        <v>0</v>
      </c>
      <c r="G254" s="157">
        <f t="shared" si="15"/>
        <v>0</v>
      </c>
      <c r="H254" s="157">
        <f t="shared" si="15"/>
        <v>0</v>
      </c>
      <c r="I254" s="157">
        <f t="shared" si="15"/>
        <v>0</v>
      </c>
      <c r="J254" s="157">
        <f t="shared" si="15"/>
        <v>0</v>
      </c>
      <c r="K254" s="157">
        <f t="shared" si="15"/>
        <v>0</v>
      </c>
      <c r="L254" s="157">
        <f t="shared" si="15"/>
        <v>0</v>
      </c>
      <c r="M254" s="157">
        <f t="shared" si="15"/>
        <v>0</v>
      </c>
      <c r="N254" s="157"/>
      <c r="O254" s="157">
        <f t="shared" si="15"/>
        <v>0</v>
      </c>
      <c r="P254" s="157"/>
      <c r="Q254" s="157">
        <f t="shared" si="15"/>
        <v>0</v>
      </c>
      <c r="R254" s="157">
        <f t="shared" si="15"/>
        <v>0</v>
      </c>
      <c r="S254" s="5"/>
      <c r="T254" s="5"/>
      <c r="U254" s="5"/>
      <c r="V254" s="5"/>
      <c r="W254" s="5"/>
      <c r="X254" s="5"/>
      <c r="Y254" s="5"/>
      <c r="Z254" s="5"/>
      <c r="AA254" s="5"/>
    </row>
    <row r="255" spans="1:27" ht="12.75">
      <c r="A255" s="5"/>
      <c r="B255" s="343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</row>
    <row r="256" spans="1:27" ht="12.75">
      <c r="A256" s="5"/>
      <c r="B256" s="343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</row>
    <row r="257" spans="1:27" ht="12.75">
      <c r="A257" s="5"/>
      <c r="B257" s="343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</row>
    <row r="258" spans="1:27" ht="12.75">
      <c r="A258" s="5" t="s">
        <v>618</v>
      </c>
      <c r="B258" s="343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</row>
    <row r="259" spans="1:27" ht="12.75">
      <c r="A259" s="362" t="s">
        <v>620</v>
      </c>
      <c r="B259" s="343"/>
      <c r="C259" s="157">
        <f>SUM(D259:R259)</f>
        <v>84852</v>
      </c>
      <c r="D259" s="157">
        <f aca="true" t="shared" si="16" ref="D259:R259">D68+D78+D84+D166+D172</f>
        <v>0</v>
      </c>
      <c r="E259" s="157">
        <f t="shared" si="16"/>
        <v>1050</v>
      </c>
      <c r="F259" s="157">
        <f t="shared" si="16"/>
        <v>114834</v>
      </c>
      <c r="G259" s="157">
        <f t="shared" si="16"/>
        <v>163</v>
      </c>
      <c r="H259" s="157">
        <f t="shared" si="16"/>
        <v>92023</v>
      </c>
      <c r="I259" s="157">
        <f t="shared" si="16"/>
        <v>0</v>
      </c>
      <c r="J259" s="157">
        <f t="shared" si="16"/>
        <v>200693</v>
      </c>
      <c r="K259" s="157">
        <f t="shared" si="16"/>
        <v>-5990</v>
      </c>
      <c r="L259" s="157">
        <f t="shared" si="16"/>
        <v>-206298</v>
      </c>
      <c r="M259" s="157">
        <f t="shared" si="16"/>
        <v>-111623</v>
      </c>
      <c r="N259" s="157">
        <f t="shared" si="16"/>
        <v>0</v>
      </c>
      <c r="O259" s="157">
        <f t="shared" si="16"/>
        <v>0</v>
      </c>
      <c r="P259" s="157">
        <f t="shared" si="16"/>
        <v>0</v>
      </c>
      <c r="Q259" s="157">
        <f t="shared" si="16"/>
        <v>0</v>
      </c>
      <c r="R259" s="157">
        <f t="shared" si="16"/>
        <v>0</v>
      </c>
      <c r="S259" s="5"/>
      <c r="T259" s="5"/>
      <c r="U259" s="5"/>
      <c r="V259" s="5"/>
      <c r="W259" s="5"/>
      <c r="X259" s="5"/>
      <c r="Y259" s="5"/>
      <c r="Z259" s="5"/>
      <c r="AA259" s="5"/>
    </row>
    <row r="260" spans="1:27" ht="12.75">
      <c r="A260" s="5" t="s">
        <v>621</v>
      </c>
      <c r="B260" s="343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</row>
    <row r="261" spans="1:27" ht="12.75">
      <c r="A261" s="362" t="s">
        <v>622</v>
      </c>
      <c r="B261" s="343"/>
      <c r="C261" s="157">
        <f>SUM(D261:R261)</f>
        <v>2833811</v>
      </c>
      <c r="D261" s="157">
        <f aca="true" t="shared" si="17" ref="D261:R261">D14+D18+D22+D26+D30+D36+D44+D48+D52+D56+D60+D69+D79+D85+D89+D94+D99+D103+D107+D111+D115+D119+D123+D127+D131+D135+D139+D143+D147+D151</f>
        <v>0</v>
      </c>
      <c r="E261" s="157">
        <f t="shared" si="17"/>
        <v>100667</v>
      </c>
      <c r="F261" s="157">
        <f t="shared" si="17"/>
        <v>1180705</v>
      </c>
      <c r="G261" s="157">
        <f t="shared" si="17"/>
        <v>34733</v>
      </c>
      <c r="H261" s="157">
        <f t="shared" si="17"/>
        <v>586323</v>
      </c>
      <c r="I261" s="157">
        <f t="shared" si="17"/>
        <v>0</v>
      </c>
      <c r="J261" s="157">
        <f t="shared" si="17"/>
        <v>615018</v>
      </c>
      <c r="K261" s="157">
        <f t="shared" si="17"/>
        <v>0</v>
      </c>
      <c r="L261" s="157">
        <f t="shared" si="17"/>
        <v>0</v>
      </c>
      <c r="M261" s="157">
        <f t="shared" si="17"/>
        <v>43525</v>
      </c>
      <c r="N261" s="157">
        <f t="shared" si="17"/>
        <v>0</v>
      </c>
      <c r="O261" s="157">
        <f t="shared" si="17"/>
        <v>25950</v>
      </c>
      <c r="P261" s="157">
        <f t="shared" si="17"/>
        <v>200000</v>
      </c>
      <c r="Q261" s="157">
        <f t="shared" si="17"/>
        <v>0</v>
      </c>
      <c r="R261" s="157">
        <f t="shared" si="17"/>
        <v>46890</v>
      </c>
      <c r="S261" s="5"/>
      <c r="T261" s="5"/>
      <c r="U261" s="5"/>
      <c r="V261" s="5"/>
      <c r="W261" s="5"/>
      <c r="X261" s="5"/>
      <c r="Y261" s="5"/>
      <c r="Z261" s="5"/>
      <c r="AA261" s="5"/>
    </row>
    <row r="262" spans="1:27" ht="12.75">
      <c r="A262" s="362" t="s">
        <v>623</v>
      </c>
      <c r="B262" s="343"/>
      <c r="C262" s="157">
        <f>SUM(D262:R262)</f>
        <v>217023</v>
      </c>
      <c r="D262" s="157">
        <f>D155+D161+D167+D173+D177+D181+D185+D189+D195+D199+D203+D207+D210</f>
        <v>0</v>
      </c>
      <c r="E262" s="157">
        <f aca="true" t="shared" si="18" ref="E262:R262">E155+E161+E167+E173+E177+E181+E185+E189+E195+E199+E203+E207+E210</f>
        <v>3093</v>
      </c>
      <c r="F262" s="157">
        <f t="shared" si="18"/>
        <v>0</v>
      </c>
      <c r="G262" s="157">
        <f t="shared" si="18"/>
        <v>0</v>
      </c>
      <c r="H262" s="157">
        <f t="shared" si="18"/>
        <v>0</v>
      </c>
      <c r="I262" s="157">
        <f t="shared" si="18"/>
        <v>0</v>
      </c>
      <c r="J262" s="157">
        <f t="shared" si="18"/>
        <v>0</v>
      </c>
      <c r="K262" s="157">
        <f t="shared" si="18"/>
        <v>153904</v>
      </c>
      <c r="L262" s="157">
        <f t="shared" si="18"/>
        <v>0</v>
      </c>
      <c r="M262" s="157">
        <f t="shared" si="18"/>
        <v>60026</v>
      </c>
      <c r="N262" s="157">
        <f t="shared" si="18"/>
        <v>0</v>
      </c>
      <c r="O262" s="157">
        <f t="shared" si="18"/>
        <v>0</v>
      </c>
      <c r="P262" s="157">
        <f t="shared" si="18"/>
        <v>0</v>
      </c>
      <c r="Q262" s="157">
        <f t="shared" si="18"/>
        <v>0</v>
      </c>
      <c r="R262" s="157">
        <f t="shared" si="18"/>
        <v>0</v>
      </c>
      <c r="S262" s="5"/>
      <c r="T262" s="5"/>
      <c r="U262" s="5"/>
      <c r="V262" s="5"/>
      <c r="W262" s="5"/>
      <c r="X262" s="5"/>
      <c r="Y262" s="5"/>
      <c r="Z262" s="5"/>
      <c r="AA262" s="5"/>
    </row>
    <row r="263" spans="1:27" ht="12.75">
      <c r="A263" s="5" t="s">
        <v>619</v>
      </c>
      <c r="B263" s="343"/>
      <c r="C263" s="5"/>
      <c r="D263" s="157">
        <f aca="true" t="shared" si="19" ref="D263:R263">D14+D18+D22+D26+D30+D36+D44+D48+D52+D56+D60+D69+D79+D85+D89+D94+D99+D103+D107+D115+D127+D131+D135+D139+D143+D147+D155+D161+D167+D173</f>
        <v>0</v>
      </c>
      <c r="E263" s="157">
        <f t="shared" si="19"/>
        <v>100667</v>
      </c>
      <c r="F263" s="157">
        <f t="shared" si="19"/>
        <v>1180705</v>
      </c>
      <c r="G263" s="157">
        <f t="shared" si="19"/>
        <v>34733</v>
      </c>
      <c r="H263" s="157">
        <f t="shared" si="19"/>
        <v>586323</v>
      </c>
      <c r="I263" s="157">
        <f t="shared" si="19"/>
        <v>0</v>
      </c>
      <c r="J263" s="157">
        <f t="shared" si="19"/>
        <v>615018</v>
      </c>
      <c r="K263" s="157">
        <f t="shared" si="19"/>
        <v>153904</v>
      </c>
      <c r="L263" s="157">
        <f t="shared" si="19"/>
        <v>0</v>
      </c>
      <c r="M263" s="157">
        <f t="shared" si="19"/>
        <v>103551</v>
      </c>
      <c r="N263" s="157">
        <f t="shared" si="19"/>
        <v>0</v>
      </c>
      <c r="O263" s="157">
        <f t="shared" si="19"/>
        <v>25950</v>
      </c>
      <c r="P263" s="157">
        <f t="shared" si="19"/>
        <v>200000</v>
      </c>
      <c r="Q263" s="157">
        <f t="shared" si="19"/>
        <v>0</v>
      </c>
      <c r="R263" s="157">
        <f t="shared" si="19"/>
        <v>46890</v>
      </c>
      <c r="S263" s="5"/>
      <c r="T263" s="5"/>
      <c r="U263" s="5"/>
      <c r="V263" s="5"/>
      <c r="W263" s="5"/>
      <c r="X263" s="5"/>
      <c r="Y263" s="5"/>
      <c r="Z263" s="5"/>
      <c r="AA263" s="5"/>
    </row>
    <row r="264" spans="1:27" ht="12.75">
      <c r="A264" s="5" t="s">
        <v>624</v>
      </c>
      <c r="B264" s="343"/>
      <c r="C264" s="5"/>
      <c r="D264" s="157">
        <f>D177+D181+D189+D195+D203+D207</f>
        <v>0</v>
      </c>
      <c r="E264" s="157">
        <f aca="true" t="shared" si="20" ref="E264:R264">E177+E181+E189+E195+E203+E207</f>
        <v>3093</v>
      </c>
      <c r="F264" s="157">
        <f t="shared" si="20"/>
        <v>0</v>
      </c>
      <c r="G264" s="157">
        <f t="shared" si="20"/>
        <v>0</v>
      </c>
      <c r="H264" s="157">
        <f t="shared" si="20"/>
        <v>0</v>
      </c>
      <c r="I264" s="157">
        <f t="shared" si="20"/>
        <v>0</v>
      </c>
      <c r="J264" s="157">
        <f t="shared" si="20"/>
        <v>0</v>
      </c>
      <c r="K264" s="157">
        <f t="shared" si="20"/>
        <v>0</v>
      </c>
      <c r="L264" s="157">
        <f t="shared" si="20"/>
        <v>0</v>
      </c>
      <c r="M264" s="157">
        <f t="shared" si="20"/>
        <v>0</v>
      </c>
      <c r="N264" s="157">
        <f t="shared" si="20"/>
        <v>0</v>
      </c>
      <c r="O264" s="157">
        <f t="shared" si="20"/>
        <v>0</v>
      </c>
      <c r="P264" s="157">
        <f t="shared" si="20"/>
        <v>0</v>
      </c>
      <c r="Q264" s="157">
        <f t="shared" si="20"/>
        <v>0</v>
      </c>
      <c r="R264" s="157">
        <f t="shared" si="20"/>
        <v>0</v>
      </c>
      <c r="S264" s="5"/>
      <c r="T264" s="5"/>
      <c r="U264" s="5"/>
      <c r="V264" s="5"/>
      <c r="W264" s="5"/>
      <c r="X264" s="5"/>
      <c r="Y264" s="5"/>
      <c r="Z264" s="5"/>
      <c r="AA264" s="5"/>
    </row>
    <row r="265" spans="1:27" ht="12.75">
      <c r="A265" s="5"/>
      <c r="B265" s="343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</row>
    <row r="266" spans="1:27" ht="12.75">
      <c r="A266" s="5"/>
      <c r="B266" s="343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</row>
    <row r="267" spans="1:27" ht="12.75">
      <c r="A267" s="5"/>
      <c r="B267" s="343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</row>
    <row r="268" spans="1:27" ht="12.75">
      <c r="A268" s="5"/>
      <c r="B268" s="343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</row>
    <row r="269" spans="1:27" ht="12.75">
      <c r="A269" s="5"/>
      <c r="B269" s="343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</row>
    <row r="270" spans="1:27" ht="12.75">
      <c r="A270" s="5"/>
      <c r="B270" s="343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</row>
    <row r="271" spans="1:16" ht="12.75">
      <c r="A271" s="5"/>
      <c r="B271" s="344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</row>
    <row r="272" spans="1:16" ht="12.75">
      <c r="A272" s="5"/>
      <c r="B272" s="344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</row>
    <row r="273" spans="1:16" ht="12.75">
      <c r="A273" s="5"/>
      <c r="B273" s="344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</row>
    <row r="274" spans="1:16" ht="12.75">
      <c r="A274" s="1"/>
      <c r="B274" s="344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</row>
    <row r="275" spans="1:16" ht="12.75">
      <c r="A275" s="1"/>
      <c r="B275" s="344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</row>
    <row r="276" spans="1:16" ht="12.75">
      <c r="A276" s="1"/>
      <c r="B276" s="344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</row>
    <row r="277" spans="1:16" ht="12.75">
      <c r="A277" s="1"/>
      <c r="B277" s="344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</row>
    <row r="278" spans="1:16" ht="12.75">
      <c r="A278" s="1"/>
      <c r="B278" s="344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</row>
    <row r="279" spans="1:16" ht="12.75">
      <c r="A279" s="1"/>
      <c r="B279" s="344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</row>
    <row r="280" spans="1:16" ht="12.75">
      <c r="A280" s="1"/>
      <c r="B280" s="344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</row>
    <row r="281" spans="1:16" ht="12.75">
      <c r="A281" s="1"/>
      <c r="B281" s="344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</row>
    <row r="282" spans="1:16" ht="12.75">
      <c r="A282" s="1"/>
      <c r="B282" s="344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</row>
    <row r="283" ht="12.75">
      <c r="A283" s="1"/>
    </row>
    <row r="284" ht="12.75">
      <c r="A284" s="1"/>
    </row>
    <row r="285" ht="12.75">
      <c r="A285" s="1"/>
    </row>
  </sheetData>
  <sheetProtection/>
  <mergeCells count="7">
    <mergeCell ref="J7:K8"/>
    <mergeCell ref="J10:K10"/>
    <mergeCell ref="A4:R4"/>
    <mergeCell ref="A5:R5"/>
    <mergeCell ref="M6:R6"/>
    <mergeCell ref="P7:P9"/>
    <mergeCell ref="N7:N9"/>
  </mergeCells>
  <printOptions horizontalCentered="1"/>
  <pageMargins left="0.3937007874015748" right="0.3937007874015748" top="0.3937007874015748" bottom="0.3937007874015748" header="0.5118110236220472" footer="0.31496062992125984"/>
  <pageSetup horizontalDpi="300" verticalDpi="300" orientation="landscape" paperSize="9" scale="55" r:id="rId1"/>
  <headerFooter alignWithMargins="0">
    <oddFooter>&amp;C&amp;P. oldal</oddFooter>
  </headerFooter>
  <rowBreaks count="3" manualBreakCount="3">
    <brk id="69" max="17" man="1"/>
    <brk id="119" max="17" man="1"/>
    <brk id="185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Y92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42.421875" style="0" customWidth="1"/>
    <col min="2" max="2" width="9.00390625" style="346" customWidth="1"/>
    <col min="3" max="3" width="9.8515625" style="0" bestFit="1" customWidth="1"/>
    <col min="4" max="4" width="9.28125" style="0" customWidth="1"/>
    <col min="5" max="5" width="9.00390625" style="0" customWidth="1"/>
    <col min="6" max="6" width="10.140625" style="0" customWidth="1"/>
    <col min="7" max="7" width="9.00390625" style="0" customWidth="1"/>
    <col min="8" max="8" width="9.28125" style="0" customWidth="1"/>
    <col min="9" max="9" width="8.28125" style="0" customWidth="1"/>
    <col min="10" max="11" width="9.57421875" style="0" customWidth="1"/>
    <col min="12" max="12" width="8.8515625" style="0" customWidth="1"/>
    <col min="13" max="13" width="8.7109375" style="0" customWidth="1"/>
    <col min="14" max="14" width="8.00390625" style="0" customWidth="1"/>
    <col min="15" max="15" width="9.28125" style="0" customWidth="1"/>
    <col min="17" max="17" width="9.8515625" style="0" bestFit="1" customWidth="1"/>
  </cols>
  <sheetData>
    <row r="1" spans="1:15" ht="15.75">
      <c r="A1" s="4" t="s">
        <v>893</v>
      </c>
      <c r="B1" s="6"/>
      <c r="C1" s="4"/>
      <c r="D1" s="4"/>
      <c r="E1" s="4"/>
      <c r="F1" s="4"/>
      <c r="G1" s="5"/>
      <c r="H1" s="5"/>
      <c r="I1" s="5"/>
      <c r="J1" s="5"/>
      <c r="K1" s="5"/>
      <c r="L1" s="5"/>
      <c r="M1" s="5"/>
      <c r="N1" s="5"/>
      <c r="O1" s="5"/>
    </row>
    <row r="2" spans="1:15" ht="15.75">
      <c r="A2" s="4"/>
      <c r="B2" s="6"/>
      <c r="C2" s="4"/>
      <c r="D2" s="4"/>
      <c r="E2" s="4"/>
      <c r="F2" s="4"/>
      <c r="G2" s="5"/>
      <c r="H2" s="5"/>
      <c r="I2" s="5"/>
      <c r="J2" s="5"/>
      <c r="K2" s="5"/>
      <c r="L2" s="5"/>
      <c r="M2" s="5"/>
      <c r="N2" s="5"/>
      <c r="O2" s="5"/>
    </row>
    <row r="3" spans="1:16" ht="15.75">
      <c r="A3" s="738" t="s">
        <v>64</v>
      </c>
      <c r="B3" s="737"/>
      <c r="C3" s="737"/>
      <c r="D3" s="737"/>
      <c r="E3" s="737"/>
      <c r="F3" s="737"/>
      <c r="G3" s="737"/>
      <c r="H3" s="737"/>
      <c r="I3" s="737"/>
      <c r="J3" s="737"/>
      <c r="K3" s="737"/>
      <c r="L3" s="737"/>
      <c r="M3" s="737"/>
      <c r="N3" s="737"/>
      <c r="O3" s="737"/>
      <c r="P3" s="737"/>
    </row>
    <row r="4" spans="1:16" ht="15.75">
      <c r="A4" s="738" t="s">
        <v>700</v>
      </c>
      <c r="B4" s="737"/>
      <c r="C4" s="737"/>
      <c r="D4" s="737"/>
      <c r="E4" s="737"/>
      <c r="F4" s="737"/>
      <c r="G4" s="737"/>
      <c r="H4" s="737"/>
      <c r="I4" s="737"/>
      <c r="J4" s="737"/>
      <c r="K4" s="737"/>
      <c r="L4" s="737"/>
      <c r="M4" s="737"/>
      <c r="N4" s="737"/>
      <c r="O4" s="737"/>
      <c r="P4" s="737"/>
    </row>
    <row r="5" spans="1:16" ht="15.75">
      <c r="A5" s="738" t="s">
        <v>0</v>
      </c>
      <c r="B5" s="737"/>
      <c r="C5" s="737"/>
      <c r="D5" s="737"/>
      <c r="E5" s="737"/>
      <c r="F5" s="737"/>
      <c r="G5" s="737"/>
      <c r="H5" s="737"/>
      <c r="I5" s="737"/>
      <c r="J5" s="737"/>
      <c r="K5" s="737"/>
      <c r="L5" s="737"/>
      <c r="M5" s="737"/>
      <c r="N5" s="737"/>
      <c r="O5" s="737"/>
      <c r="P5" s="737"/>
    </row>
    <row r="6" spans="1:16" ht="12.75">
      <c r="A6" s="5"/>
      <c r="B6" s="343"/>
      <c r="C6" s="5"/>
      <c r="D6" s="5"/>
      <c r="E6" s="5"/>
      <c r="F6" s="5"/>
      <c r="G6" s="5"/>
      <c r="H6" s="5"/>
      <c r="I6" s="5"/>
      <c r="J6" s="5"/>
      <c r="K6" s="5"/>
      <c r="L6" s="5"/>
      <c r="M6" s="734" t="s">
        <v>41</v>
      </c>
      <c r="N6" s="745"/>
      <c r="O6" s="745"/>
      <c r="P6" s="745"/>
    </row>
    <row r="7" spans="1:16" ht="12.75">
      <c r="A7" s="29" t="s">
        <v>42</v>
      </c>
      <c r="B7" s="7" t="s">
        <v>523</v>
      </c>
      <c r="C7" s="29" t="s">
        <v>92</v>
      </c>
      <c r="D7" s="29" t="s">
        <v>45</v>
      </c>
      <c r="E7" s="7" t="s">
        <v>437</v>
      </c>
      <c r="F7" s="7" t="s">
        <v>45</v>
      </c>
      <c r="G7" s="29" t="s">
        <v>46</v>
      </c>
      <c r="H7" s="7" t="s">
        <v>433</v>
      </c>
      <c r="I7" s="7" t="s">
        <v>439</v>
      </c>
      <c r="J7" s="753" t="s">
        <v>270</v>
      </c>
      <c r="K7" s="754"/>
      <c r="L7" s="7" t="s">
        <v>143</v>
      </c>
      <c r="M7" s="7" t="s">
        <v>233</v>
      </c>
      <c r="N7" s="7" t="s">
        <v>236</v>
      </c>
      <c r="O7" s="7" t="s">
        <v>93</v>
      </c>
      <c r="P7" s="7" t="s">
        <v>48</v>
      </c>
    </row>
    <row r="8" spans="1:16" ht="12.75">
      <c r="A8" s="30" t="s">
        <v>49</v>
      </c>
      <c r="B8" s="21" t="s">
        <v>524</v>
      </c>
      <c r="C8" s="30" t="s">
        <v>50</v>
      </c>
      <c r="D8" s="30" t="s">
        <v>53</v>
      </c>
      <c r="E8" s="21" t="s">
        <v>438</v>
      </c>
      <c r="F8" s="21" t="s">
        <v>436</v>
      </c>
      <c r="G8" s="30" t="s">
        <v>94</v>
      </c>
      <c r="H8" s="21" t="s">
        <v>434</v>
      </c>
      <c r="I8" s="21" t="s">
        <v>440</v>
      </c>
      <c r="J8" s="755"/>
      <c r="K8" s="756"/>
      <c r="L8" s="21" t="s">
        <v>144</v>
      </c>
      <c r="M8" s="21" t="s">
        <v>234</v>
      </c>
      <c r="N8" s="21" t="s">
        <v>237</v>
      </c>
      <c r="O8" s="21" t="s">
        <v>95</v>
      </c>
      <c r="P8" s="21" t="s">
        <v>57</v>
      </c>
    </row>
    <row r="9" spans="1:16" ht="12.75">
      <c r="A9" s="31"/>
      <c r="B9" s="9" t="s">
        <v>525</v>
      </c>
      <c r="C9" s="31" t="s">
        <v>58</v>
      </c>
      <c r="D9" s="31" t="s">
        <v>55</v>
      </c>
      <c r="E9" s="9" t="s">
        <v>60</v>
      </c>
      <c r="F9" s="9" t="s">
        <v>60</v>
      </c>
      <c r="G9" s="31" t="s">
        <v>60</v>
      </c>
      <c r="H9" s="9" t="s">
        <v>435</v>
      </c>
      <c r="I9" s="9" t="s">
        <v>441</v>
      </c>
      <c r="J9" s="203"/>
      <c r="K9" s="204" t="s">
        <v>271</v>
      </c>
      <c r="L9" s="9" t="s">
        <v>145</v>
      </c>
      <c r="M9" s="9" t="s">
        <v>235</v>
      </c>
      <c r="N9" s="9" t="s">
        <v>96</v>
      </c>
      <c r="O9" s="9" t="s">
        <v>96</v>
      </c>
      <c r="P9" s="9" t="s">
        <v>60</v>
      </c>
    </row>
    <row r="10" spans="1:16" ht="12.75">
      <c r="A10" s="7" t="s">
        <v>6</v>
      </c>
      <c r="B10" s="10"/>
      <c r="C10" s="18" t="s">
        <v>7</v>
      </c>
      <c r="D10" s="7" t="s">
        <v>8</v>
      </c>
      <c r="E10" s="18" t="s">
        <v>9</v>
      </c>
      <c r="F10" s="7" t="s">
        <v>10</v>
      </c>
      <c r="G10" s="18" t="s">
        <v>11</v>
      </c>
      <c r="H10" s="7" t="s">
        <v>12</v>
      </c>
      <c r="I10" s="18" t="s">
        <v>13</v>
      </c>
      <c r="J10" s="757" t="s">
        <v>14</v>
      </c>
      <c r="K10" s="758"/>
      <c r="L10" s="7" t="s">
        <v>15</v>
      </c>
      <c r="M10" s="10" t="s">
        <v>16</v>
      </c>
      <c r="N10" s="21" t="s">
        <v>17</v>
      </c>
      <c r="O10" s="21" t="s">
        <v>19</v>
      </c>
      <c r="P10" s="63" t="s">
        <v>238</v>
      </c>
    </row>
    <row r="11" spans="1:16" ht="12.75">
      <c r="A11" s="15" t="s">
        <v>518</v>
      </c>
      <c r="B11" s="7"/>
      <c r="C11" s="156"/>
      <c r="D11" s="156"/>
      <c r="E11" s="160"/>
      <c r="F11" s="156"/>
      <c r="G11" s="160"/>
      <c r="H11" s="156"/>
      <c r="I11" s="158"/>
      <c r="J11" s="159"/>
      <c r="K11" s="156"/>
      <c r="L11" s="160"/>
      <c r="M11" s="156"/>
      <c r="N11" s="156"/>
      <c r="O11" s="156"/>
      <c r="P11" s="156"/>
    </row>
    <row r="12" spans="1:16" ht="12.75">
      <c r="A12" s="13" t="s">
        <v>86</v>
      </c>
      <c r="B12" s="21" t="s">
        <v>528</v>
      </c>
      <c r="C12" s="124">
        <f>SUM(D12:O12)</f>
        <v>0</v>
      </c>
      <c r="D12" s="124">
        <v>0</v>
      </c>
      <c r="E12" s="164">
        <v>0</v>
      </c>
      <c r="F12" s="124">
        <v>0</v>
      </c>
      <c r="G12" s="164">
        <v>0</v>
      </c>
      <c r="H12" s="124">
        <v>0</v>
      </c>
      <c r="I12" s="150">
        <v>0</v>
      </c>
      <c r="J12" s="173">
        <v>0</v>
      </c>
      <c r="K12" s="124">
        <v>0</v>
      </c>
      <c r="L12" s="164">
        <v>0</v>
      </c>
      <c r="M12" s="124">
        <v>0</v>
      </c>
      <c r="N12" s="124">
        <v>0</v>
      </c>
      <c r="O12" s="124">
        <v>0</v>
      </c>
      <c r="P12" s="124">
        <v>0</v>
      </c>
    </row>
    <row r="13" spans="1:16" ht="12.75">
      <c r="A13" s="363" t="s">
        <v>595</v>
      </c>
      <c r="B13" s="21"/>
      <c r="C13" s="124">
        <v>5512</v>
      </c>
      <c r="D13" s="124">
        <v>0</v>
      </c>
      <c r="E13" s="164">
        <v>0</v>
      </c>
      <c r="F13" s="124">
        <v>0</v>
      </c>
      <c r="G13" s="164">
        <v>0</v>
      </c>
      <c r="H13" s="124">
        <v>0</v>
      </c>
      <c r="I13" s="164">
        <v>0</v>
      </c>
      <c r="J13" s="173">
        <v>0</v>
      </c>
      <c r="K13" s="124">
        <v>0</v>
      </c>
      <c r="L13" s="164">
        <v>0</v>
      </c>
      <c r="M13" s="124">
        <v>5512</v>
      </c>
      <c r="N13" s="124">
        <v>0</v>
      </c>
      <c r="O13" s="124">
        <v>0</v>
      </c>
      <c r="P13" s="124">
        <v>0</v>
      </c>
    </row>
    <row r="14" spans="1:16" ht="12.75">
      <c r="A14" s="363" t="s">
        <v>701</v>
      </c>
      <c r="B14" s="21"/>
      <c r="C14" s="124">
        <f>SUM(D14:P14)</f>
        <v>5513</v>
      </c>
      <c r="D14" s="124">
        <v>0</v>
      </c>
      <c r="E14" s="164">
        <v>0</v>
      </c>
      <c r="F14" s="124">
        <v>0</v>
      </c>
      <c r="G14" s="164">
        <v>0</v>
      </c>
      <c r="H14" s="124">
        <v>0</v>
      </c>
      <c r="I14" s="164">
        <v>0</v>
      </c>
      <c r="J14" s="173">
        <v>0</v>
      </c>
      <c r="K14" s="124">
        <v>0</v>
      </c>
      <c r="L14" s="164">
        <v>0</v>
      </c>
      <c r="M14" s="124">
        <v>5513</v>
      </c>
      <c r="N14" s="124">
        <v>0</v>
      </c>
      <c r="O14" s="124">
        <v>0</v>
      </c>
      <c r="P14" s="124">
        <v>0</v>
      </c>
    </row>
    <row r="15" spans="1:16" ht="12.75">
      <c r="A15" s="15" t="s">
        <v>519</v>
      </c>
      <c r="B15" s="7"/>
      <c r="C15" s="156"/>
      <c r="D15" s="156"/>
      <c r="E15" s="160"/>
      <c r="F15" s="156"/>
      <c r="G15" s="160"/>
      <c r="H15" s="156"/>
      <c r="I15" s="160"/>
      <c r="J15" s="156"/>
      <c r="K15" s="156"/>
      <c r="L15" s="156"/>
      <c r="M15" s="156"/>
      <c r="N15" s="156"/>
      <c r="O15" s="156"/>
      <c r="P15" s="156"/>
    </row>
    <row r="16" spans="1:16" ht="12.75">
      <c r="A16" s="13" t="s">
        <v>63</v>
      </c>
      <c r="B16" s="21" t="s">
        <v>528</v>
      </c>
      <c r="C16" s="124">
        <f aca="true" t="shared" si="0" ref="C16:C23">SUM(D16:P16)</f>
        <v>246567</v>
      </c>
      <c r="D16" s="245">
        <v>245215</v>
      </c>
      <c r="E16" s="164">
        <v>1352</v>
      </c>
      <c r="F16" s="124">
        <v>0</v>
      </c>
      <c r="G16" s="164">
        <v>0</v>
      </c>
      <c r="H16" s="124">
        <v>0</v>
      </c>
      <c r="I16" s="164">
        <v>0</v>
      </c>
      <c r="J16" s="124">
        <v>0</v>
      </c>
      <c r="K16" s="124">
        <v>0</v>
      </c>
      <c r="L16" s="124">
        <v>0</v>
      </c>
      <c r="M16" s="124">
        <v>0</v>
      </c>
      <c r="N16" s="124">
        <v>0</v>
      </c>
      <c r="O16" s="124">
        <v>0</v>
      </c>
      <c r="P16" s="124">
        <v>0</v>
      </c>
    </row>
    <row r="17" spans="1:16" ht="15" customHeight="1">
      <c r="A17" s="363" t="s">
        <v>595</v>
      </c>
      <c r="B17" s="21"/>
      <c r="C17" s="124">
        <f>SUM(D17:P17)</f>
        <v>314012</v>
      </c>
      <c r="D17" s="245">
        <v>302833</v>
      </c>
      <c r="E17" s="164">
        <v>1352</v>
      </c>
      <c r="F17" s="124">
        <v>0</v>
      </c>
      <c r="G17" s="164">
        <v>0</v>
      </c>
      <c r="H17" s="124">
        <v>0</v>
      </c>
      <c r="I17" s="164">
        <v>0</v>
      </c>
      <c r="J17" s="173">
        <v>0</v>
      </c>
      <c r="K17" s="124">
        <v>0</v>
      </c>
      <c r="L17" s="164">
        <v>0</v>
      </c>
      <c r="M17" s="124">
        <v>0</v>
      </c>
      <c r="N17" s="124">
        <v>0</v>
      </c>
      <c r="O17" s="124">
        <v>0</v>
      </c>
      <c r="P17" s="124">
        <v>9827</v>
      </c>
    </row>
    <row r="18" spans="1:16" ht="15" customHeight="1">
      <c r="A18" s="13" t="s">
        <v>715</v>
      </c>
      <c r="B18" s="21"/>
      <c r="C18" s="124">
        <f t="shared" si="0"/>
        <v>-32</v>
      </c>
      <c r="D18" s="245"/>
      <c r="E18" s="164">
        <v>-32</v>
      </c>
      <c r="F18" s="124"/>
      <c r="G18" s="164"/>
      <c r="H18" s="124"/>
      <c r="I18" s="164"/>
      <c r="J18" s="173"/>
      <c r="K18" s="124"/>
      <c r="L18" s="164"/>
      <c r="M18" s="124"/>
      <c r="N18" s="124"/>
      <c r="O18" s="124"/>
      <c r="P18" s="124"/>
    </row>
    <row r="19" spans="1:16" ht="12.75">
      <c r="A19" s="13" t="s">
        <v>716</v>
      </c>
      <c r="B19" s="21"/>
      <c r="C19" s="124">
        <f t="shared" si="0"/>
        <v>3228</v>
      </c>
      <c r="D19" s="245"/>
      <c r="E19" s="164">
        <v>3228</v>
      </c>
      <c r="F19" s="124"/>
      <c r="G19" s="164"/>
      <c r="H19" s="124"/>
      <c r="I19" s="164"/>
      <c r="J19" s="173"/>
      <c r="K19" s="124"/>
      <c r="L19" s="164"/>
      <c r="M19" s="124"/>
      <c r="N19" s="124"/>
      <c r="O19" s="124"/>
      <c r="P19" s="124"/>
    </row>
    <row r="20" spans="1:16" ht="12.75">
      <c r="A20" s="13" t="s">
        <v>741</v>
      </c>
      <c r="B20" s="21"/>
      <c r="C20" s="124">
        <f t="shared" si="0"/>
        <v>816</v>
      </c>
      <c r="D20" s="245"/>
      <c r="E20" s="164">
        <v>816</v>
      </c>
      <c r="F20" s="124"/>
      <c r="G20" s="164"/>
      <c r="H20" s="124"/>
      <c r="I20" s="164"/>
      <c r="J20" s="173"/>
      <c r="K20" s="124"/>
      <c r="L20" s="164"/>
      <c r="M20" s="124"/>
      <c r="N20" s="124"/>
      <c r="O20" s="124"/>
      <c r="P20" s="124"/>
    </row>
    <row r="21" spans="1:16" ht="12.75">
      <c r="A21" s="13" t="s">
        <v>740</v>
      </c>
      <c r="B21" s="21"/>
      <c r="C21" s="124">
        <f t="shared" si="0"/>
        <v>4293</v>
      </c>
      <c r="D21" s="245">
        <v>4293</v>
      </c>
      <c r="E21" s="164"/>
      <c r="F21" s="124"/>
      <c r="G21" s="164"/>
      <c r="H21" s="124"/>
      <c r="I21" s="164"/>
      <c r="J21" s="173"/>
      <c r="K21" s="124"/>
      <c r="L21" s="164"/>
      <c r="M21" s="124"/>
      <c r="N21" s="124"/>
      <c r="O21" s="124"/>
      <c r="P21" s="124"/>
    </row>
    <row r="22" spans="1:16" ht="12.75">
      <c r="A22" s="13" t="s">
        <v>540</v>
      </c>
      <c r="B22" s="21"/>
      <c r="C22" s="124">
        <f t="shared" si="0"/>
        <v>8305</v>
      </c>
      <c r="D22" s="245">
        <f>SUM(D18:D21)</f>
        <v>4293</v>
      </c>
      <c r="E22" s="245">
        <f>SUM(E18:E21)</f>
        <v>4012</v>
      </c>
      <c r="F22" s="245"/>
      <c r="G22" s="245"/>
      <c r="H22" s="245"/>
      <c r="I22" s="245"/>
      <c r="J22" s="245"/>
      <c r="K22" s="245"/>
      <c r="L22" s="245"/>
      <c r="M22" s="245"/>
      <c r="N22" s="245"/>
      <c r="O22" s="245"/>
      <c r="P22" s="245"/>
    </row>
    <row r="23" spans="1:16" ht="12.75">
      <c r="A23" s="363" t="s">
        <v>696</v>
      </c>
      <c r="B23" s="21"/>
      <c r="C23" s="124">
        <f t="shared" si="0"/>
        <v>322317</v>
      </c>
      <c r="D23" s="245">
        <f>SUM(D17,D22)</f>
        <v>307126</v>
      </c>
      <c r="E23" s="245">
        <f aca="true" t="shared" si="1" ref="E23:P23">SUM(E17,E22)</f>
        <v>5364</v>
      </c>
      <c r="F23" s="245">
        <f t="shared" si="1"/>
        <v>0</v>
      </c>
      <c r="G23" s="245">
        <f t="shared" si="1"/>
        <v>0</v>
      </c>
      <c r="H23" s="245">
        <f t="shared" si="1"/>
        <v>0</v>
      </c>
      <c r="I23" s="245">
        <f t="shared" si="1"/>
        <v>0</v>
      </c>
      <c r="J23" s="245">
        <f t="shared" si="1"/>
        <v>0</v>
      </c>
      <c r="K23" s="245">
        <f t="shared" si="1"/>
        <v>0</v>
      </c>
      <c r="L23" s="245">
        <f t="shared" si="1"/>
        <v>0</v>
      </c>
      <c r="M23" s="245">
        <f t="shared" si="1"/>
        <v>0</v>
      </c>
      <c r="N23" s="245">
        <f t="shared" si="1"/>
        <v>0</v>
      </c>
      <c r="O23" s="245">
        <f t="shared" si="1"/>
        <v>0</v>
      </c>
      <c r="P23" s="245">
        <f t="shared" si="1"/>
        <v>9827</v>
      </c>
    </row>
    <row r="24" spans="1:16" ht="12.75">
      <c r="A24" s="15" t="s">
        <v>478</v>
      </c>
      <c r="B24" s="7"/>
      <c r="C24" s="156"/>
      <c r="D24" s="156"/>
      <c r="E24" s="160"/>
      <c r="F24" s="156"/>
      <c r="G24" s="160"/>
      <c r="H24" s="156"/>
      <c r="I24" s="158"/>
      <c r="J24" s="159"/>
      <c r="K24" s="156"/>
      <c r="L24" s="160"/>
      <c r="M24" s="156"/>
      <c r="N24" s="156"/>
      <c r="O24" s="156"/>
      <c r="P24" s="156"/>
    </row>
    <row r="25" spans="1:16" ht="12.75">
      <c r="A25" s="13" t="s">
        <v>86</v>
      </c>
      <c r="B25" s="21" t="s">
        <v>494</v>
      </c>
      <c r="C25" s="124">
        <f>SUM(D25:O25)</f>
        <v>0</v>
      </c>
      <c r="D25" s="124">
        <v>0</v>
      </c>
      <c r="E25" s="164">
        <v>0</v>
      </c>
      <c r="F25" s="124">
        <v>0</v>
      </c>
      <c r="G25" s="164">
        <v>0</v>
      </c>
      <c r="H25" s="124">
        <v>0</v>
      </c>
      <c r="I25" s="150">
        <v>0</v>
      </c>
      <c r="J25" s="173">
        <v>0</v>
      </c>
      <c r="K25" s="124">
        <v>0</v>
      </c>
      <c r="L25" s="164">
        <v>0</v>
      </c>
      <c r="M25" s="124">
        <v>0</v>
      </c>
      <c r="N25" s="124">
        <v>0</v>
      </c>
      <c r="O25" s="124">
        <v>0</v>
      </c>
      <c r="P25" s="124">
        <v>0</v>
      </c>
    </row>
    <row r="26" spans="1:16" ht="12.75">
      <c r="A26" s="363" t="s">
        <v>595</v>
      </c>
      <c r="B26" s="21"/>
      <c r="C26" s="124">
        <f>SUM(D26:O26)</f>
        <v>0</v>
      </c>
      <c r="D26" s="124"/>
      <c r="E26" s="164"/>
      <c r="F26" s="124"/>
      <c r="G26" s="164"/>
      <c r="H26" s="124"/>
      <c r="I26" s="150"/>
      <c r="J26" s="173"/>
      <c r="K26" s="124"/>
      <c r="L26" s="164"/>
      <c r="M26" s="124"/>
      <c r="N26" s="124"/>
      <c r="O26" s="124"/>
      <c r="P26" s="124"/>
    </row>
    <row r="27" spans="1:16" ht="12.75">
      <c r="A27" s="363" t="s">
        <v>696</v>
      </c>
      <c r="B27" s="21"/>
      <c r="C27" s="124">
        <v>0</v>
      </c>
      <c r="D27" s="124">
        <v>0</v>
      </c>
      <c r="E27" s="164">
        <v>0</v>
      </c>
      <c r="F27" s="124">
        <v>0</v>
      </c>
      <c r="G27" s="164">
        <v>0</v>
      </c>
      <c r="H27" s="124">
        <v>0</v>
      </c>
      <c r="I27" s="150">
        <v>0</v>
      </c>
      <c r="J27" s="173">
        <v>0</v>
      </c>
      <c r="K27" s="124">
        <v>0</v>
      </c>
      <c r="L27" s="164">
        <v>0</v>
      </c>
      <c r="M27" s="124">
        <v>0</v>
      </c>
      <c r="N27" s="124">
        <v>0</v>
      </c>
      <c r="O27" s="124">
        <v>0</v>
      </c>
      <c r="P27" s="124">
        <v>0</v>
      </c>
    </row>
    <row r="28" spans="1:16" ht="12.75">
      <c r="A28" s="15" t="s">
        <v>520</v>
      </c>
      <c r="B28" s="7"/>
      <c r="C28" s="156"/>
      <c r="D28" s="156"/>
      <c r="E28" s="160"/>
      <c r="F28" s="156"/>
      <c r="G28" s="160"/>
      <c r="H28" s="156"/>
      <c r="I28" s="158"/>
      <c r="J28" s="159"/>
      <c r="K28" s="156"/>
      <c r="L28" s="160"/>
      <c r="M28" s="156"/>
      <c r="N28" s="156"/>
      <c r="O28" s="156"/>
      <c r="P28" s="156"/>
    </row>
    <row r="29" spans="1:16" ht="12.75">
      <c r="A29" s="13" t="s">
        <v>86</v>
      </c>
      <c r="B29" s="21" t="s">
        <v>494</v>
      </c>
      <c r="C29" s="124">
        <f>SUM(D29:O29)</f>
        <v>0</v>
      </c>
      <c r="D29" s="124">
        <v>0</v>
      </c>
      <c r="E29" s="164">
        <v>0</v>
      </c>
      <c r="F29" s="124">
        <v>0</v>
      </c>
      <c r="G29" s="164">
        <v>0</v>
      </c>
      <c r="H29" s="124">
        <v>0</v>
      </c>
      <c r="I29" s="150">
        <v>0</v>
      </c>
      <c r="J29" s="173">
        <v>0</v>
      </c>
      <c r="K29" s="124">
        <v>0</v>
      </c>
      <c r="L29" s="164">
        <v>0</v>
      </c>
      <c r="M29" s="124">
        <v>0</v>
      </c>
      <c r="N29" s="124">
        <v>0</v>
      </c>
      <c r="O29" s="124">
        <v>0</v>
      </c>
      <c r="P29" s="124">
        <v>0</v>
      </c>
    </row>
    <row r="30" spans="1:16" ht="12.75">
      <c r="A30" s="363" t="s">
        <v>595</v>
      </c>
      <c r="B30" s="21"/>
      <c r="C30" s="124">
        <f>SUM(D30:O30)</f>
        <v>0</v>
      </c>
      <c r="D30" s="124"/>
      <c r="E30" s="164"/>
      <c r="F30" s="124"/>
      <c r="G30" s="164"/>
      <c r="H30" s="124"/>
      <c r="I30" s="150"/>
      <c r="J30" s="173"/>
      <c r="K30" s="124"/>
      <c r="L30" s="164"/>
      <c r="M30" s="124"/>
      <c r="N30" s="124"/>
      <c r="O30" s="124"/>
      <c r="P30" s="124"/>
    </row>
    <row r="31" spans="1:16" ht="12.75">
      <c r="A31" s="363" t="s">
        <v>696</v>
      </c>
      <c r="B31" s="21"/>
      <c r="C31" s="124">
        <v>0</v>
      </c>
      <c r="D31" s="124">
        <v>0</v>
      </c>
      <c r="E31" s="164">
        <v>0</v>
      </c>
      <c r="F31" s="124">
        <v>0</v>
      </c>
      <c r="G31" s="164">
        <v>0</v>
      </c>
      <c r="H31" s="124">
        <v>0</v>
      </c>
      <c r="I31" s="150">
        <v>0</v>
      </c>
      <c r="J31" s="173">
        <v>0</v>
      </c>
      <c r="K31" s="124">
        <v>0</v>
      </c>
      <c r="L31" s="164">
        <v>0</v>
      </c>
      <c r="M31" s="124">
        <v>0</v>
      </c>
      <c r="N31" s="124">
        <v>0</v>
      </c>
      <c r="O31" s="124">
        <v>0</v>
      </c>
      <c r="P31" s="124">
        <v>0</v>
      </c>
    </row>
    <row r="32" spans="1:16" ht="12.75">
      <c r="A32" s="68" t="s">
        <v>521</v>
      </c>
      <c r="B32" s="61"/>
      <c r="C32" s="156"/>
      <c r="D32" s="156"/>
      <c r="E32" s="160"/>
      <c r="F32" s="156"/>
      <c r="G32" s="160"/>
      <c r="H32" s="156"/>
      <c r="I32" s="158"/>
      <c r="J32" s="159"/>
      <c r="K32" s="156"/>
      <c r="L32" s="160"/>
      <c r="M32" s="156"/>
      <c r="N32" s="156"/>
      <c r="O32" s="156"/>
      <c r="P32" s="156"/>
    </row>
    <row r="33" spans="1:16" ht="12" customHeight="1">
      <c r="A33" s="13" t="s">
        <v>84</v>
      </c>
      <c r="B33" s="21" t="s">
        <v>494</v>
      </c>
      <c r="C33" s="124">
        <f>SUM(D33:O33)</f>
        <v>0</v>
      </c>
      <c r="D33" s="124">
        <v>0</v>
      </c>
      <c r="E33" s="164">
        <v>0</v>
      </c>
      <c r="F33" s="124">
        <v>0</v>
      </c>
      <c r="G33" s="164">
        <v>0</v>
      </c>
      <c r="H33" s="124">
        <v>0</v>
      </c>
      <c r="I33" s="150">
        <v>0</v>
      </c>
      <c r="J33" s="173">
        <v>0</v>
      </c>
      <c r="K33" s="124">
        <v>0</v>
      </c>
      <c r="L33" s="164">
        <v>0</v>
      </c>
      <c r="M33" s="124">
        <v>0</v>
      </c>
      <c r="N33" s="124">
        <v>0</v>
      </c>
      <c r="O33" s="124">
        <v>0</v>
      </c>
      <c r="P33" s="124">
        <v>0</v>
      </c>
    </row>
    <row r="34" spans="1:16" ht="14.25" customHeight="1">
      <c r="A34" s="363" t="s">
        <v>595</v>
      </c>
      <c r="B34" s="30"/>
      <c r="C34" s="173"/>
      <c r="D34" s="124"/>
      <c r="E34" s="164"/>
      <c r="F34" s="124"/>
      <c r="G34" s="164"/>
      <c r="H34" s="124"/>
      <c r="I34" s="164"/>
      <c r="J34" s="173"/>
      <c r="K34" s="124"/>
      <c r="L34" s="164"/>
      <c r="M34" s="124"/>
      <c r="N34" s="124"/>
      <c r="O34" s="164"/>
      <c r="P34" s="124"/>
    </row>
    <row r="35" spans="1:16" ht="15.75" customHeight="1">
      <c r="A35" s="363" t="s">
        <v>696</v>
      </c>
      <c r="B35" s="30"/>
      <c r="C35" s="173">
        <f>SUM(D35:O35)</f>
        <v>0</v>
      </c>
      <c r="D35" s="124">
        <v>0</v>
      </c>
      <c r="E35" s="164">
        <v>0</v>
      </c>
      <c r="F35" s="124">
        <v>0</v>
      </c>
      <c r="G35" s="164">
        <v>0</v>
      </c>
      <c r="H35" s="124">
        <v>0</v>
      </c>
      <c r="I35" s="164">
        <v>0</v>
      </c>
      <c r="J35" s="173">
        <v>0</v>
      </c>
      <c r="K35" s="153">
        <v>0</v>
      </c>
      <c r="L35" s="164">
        <v>0</v>
      </c>
      <c r="M35" s="153">
        <v>0</v>
      </c>
      <c r="N35" s="124">
        <v>0</v>
      </c>
      <c r="O35" s="164">
        <v>0</v>
      </c>
      <c r="P35" s="124">
        <v>0</v>
      </c>
    </row>
    <row r="36" spans="1:25" ht="12.75">
      <c r="A36" s="68" t="s">
        <v>282</v>
      </c>
      <c r="B36" s="481"/>
      <c r="C36" s="39"/>
      <c r="D36" s="12"/>
      <c r="E36" s="26"/>
      <c r="F36" s="12"/>
      <c r="G36" s="26"/>
      <c r="H36" s="12"/>
      <c r="I36" s="26"/>
      <c r="J36" s="12"/>
      <c r="K36" s="26"/>
      <c r="L36" s="12"/>
      <c r="M36" s="26"/>
      <c r="N36" s="12"/>
      <c r="O36" s="26"/>
      <c r="P36" s="12"/>
      <c r="Q36" s="5"/>
      <c r="R36" s="5"/>
      <c r="S36" s="5"/>
      <c r="T36" s="5"/>
      <c r="U36" s="5"/>
      <c r="V36" s="5"/>
      <c r="W36" s="5"/>
      <c r="X36" s="5"/>
      <c r="Y36" s="5"/>
    </row>
    <row r="37" spans="1:25" s="208" customFormat="1" ht="12.75">
      <c r="A37" s="71" t="s">
        <v>84</v>
      </c>
      <c r="B37" s="79"/>
      <c r="C37" s="170">
        <f>SUM(D37:P37)</f>
        <v>246567</v>
      </c>
      <c r="D37" s="168">
        <f aca="true" t="shared" si="2" ref="D37:P37">SUM(D12,D16,D25,D29,D33)</f>
        <v>245215</v>
      </c>
      <c r="E37" s="168">
        <f t="shared" si="2"/>
        <v>1352</v>
      </c>
      <c r="F37" s="168">
        <f t="shared" si="2"/>
        <v>0</v>
      </c>
      <c r="G37" s="168">
        <f t="shared" si="2"/>
        <v>0</v>
      </c>
      <c r="H37" s="168">
        <f t="shared" si="2"/>
        <v>0</v>
      </c>
      <c r="I37" s="168">
        <f t="shared" si="2"/>
        <v>0</v>
      </c>
      <c r="J37" s="168">
        <f t="shared" si="2"/>
        <v>0</v>
      </c>
      <c r="K37" s="168">
        <f t="shared" si="2"/>
        <v>0</v>
      </c>
      <c r="L37" s="168">
        <f t="shared" si="2"/>
        <v>0</v>
      </c>
      <c r="M37" s="168">
        <f t="shared" si="2"/>
        <v>0</v>
      </c>
      <c r="N37" s="168">
        <f t="shared" si="2"/>
        <v>0</v>
      </c>
      <c r="O37" s="168">
        <f t="shared" si="2"/>
        <v>0</v>
      </c>
      <c r="P37" s="168">
        <f t="shared" si="2"/>
        <v>0</v>
      </c>
      <c r="Q37" s="133"/>
      <c r="R37" s="133"/>
      <c r="S37" s="133"/>
      <c r="T37" s="133"/>
      <c r="U37" s="133"/>
      <c r="V37" s="133"/>
      <c r="W37" s="133"/>
      <c r="X37" s="133"/>
      <c r="Y37" s="133"/>
    </row>
    <row r="38" spans="1:25" s="208" customFormat="1" ht="12.75">
      <c r="A38" s="378" t="s">
        <v>586</v>
      </c>
      <c r="B38" s="79"/>
      <c r="C38" s="170">
        <f>SUM(D38:P38)</f>
        <v>319524</v>
      </c>
      <c r="D38" s="168">
        <f aca="true" t="shared" si="3" ref="D38:L38">SUM(D13,D17,D26,D30,D34)</f>
        <v>302833</v>
      </c>
      <c r="E38" s="168">
        <f t="shared" si="3"/>
        <v>1352</v>
      </c>
      <c r="F38" s="168">
        <f t="shared" si="3"/>
        <v>0</v>
      </c>
      <c r="G38" s="168">
        <f t="shared" si="3"/>
        <v>0</v>
      </c>
      <c r="H38" s="168">
        <f t="shared" si="3"/>
        <v>0</v>
      </c>
      <c r="I38" s="168">
        <f t="shared" si="3"/>
        <v>0</v>
      </c>
      <c r="J38" s="168">
        <f t="shared" si="3"/>
        <v>0</v>
      </c>
      <c r="K38" s="168">
        <f t="shared" si="3"/>
        <v>0</v>
      </c>
      <c r="L38" s="168">
        <f t="shared" si="3"/>
        <v>0</v>
      </c>
      <c r="M38" s="168">
        <v>5512</v>
      </c>
      <c r="N38" s="168">
        <f>SUM(N13,N17,N26,N30,N34)</f>
        <v>0</v>
      </c>
      <c r="O38" s="168">
        <f>SUM(O13,O17,O26,O30,O34)</f>
        <v>0</v>
      </c>
      <c r="P38" s="168">
        <f>SUM(P13,P17,P26,P30,P34)</f>
        <v>9827</v>
      </c>
      <c r="Q38" s="133"/>
      <c r="R38" s="133"/>
      <c r="S38" s="530"/>
      <c r="T38" s="133"/>
      <c r="U38" s="133"/>
      <c r="V38" s="133"/>
      <c r="W38" s="133"/>
      <c r="X38" s="133"/>
      <c r="Y38" s="133"/>
    </row>
    <row r="39" spans="1:25" s="208" customFormat="1" ht="12.75">
      <c r="A39" s="378" t="s">
        <v>549</v>
      </c>
      <c r="B39" s="79"/>
      <c r="C39" s="170">
        <f>SUM(D39:P39)</f>
        <v>8306</v>
      </c>
      <c r="D39" s="168">
        <f>SUM(D22,)</f>
        <v>4293</v>
      </c>
      <c r="E39" s="168">
        <f aca="true" t="shared" si="4" ref="E39:P39">SUM(E22,)</f>
        <v>4012</v>
      </c>
      <c r="F39" s="168">
        <f t="shared" si="4"/>
        <v>0</v>
      </c>
      <c r="G39" s="168">
        <f t="shared" si="4"/>
        <v>0</v>
      </c>
      <c r="H39" s="168">
        <f t="shared" si="4"/>
        <v>0</v>
      </c>
      <c r="I39" s="168">
        <f t="shared" si="4"/>
        <v>0</v>
      </c>
      <c r="J39" s="168">
        <f t="shared" si="4"/>
        <v>0</v>
      </c>
      <c r="K39" s="168">
        <f t="shared" si="4"/>
        <v>0</v>
      </c>
      <c r="L39" s="168">
        <f t="shared" si="4"/>
        <v>0</v>
      </c>
      <c r="M39" s="168">
        <v>1</v>
      </c>
      <c r="N39" s="168">
        <f t="shared" si="4"/>
        <v>0</v>
      </c>
      <c r="O39" s="168">
        <f t="shared" si="4"/>
        <v>0</v>
      </c>
      <c r="P39" s="168">
        <f t="shared" si="4"/>
        <v>0</v>
      </c>
      <c r="Q39" s="133"/>
      <c r="R39" s="133"/>
      <c r="S39" s="133"/>
      <c r="T39" s="133"/>
      <c r="U39" s="133"/>
      <c r="V39" s="133"/>
      <c r="W39" s="133"/>
      <c r="X39" s="133"/>
      <c r="Y39" s="133"/>
    </row>
    <row r="40" spans="1:25" s="208" customFormat="1" ht="12.75">
      <c r="A40" s="383" t="s">
        <v>696</v>
      </c>
      <c r="B40" s="79"/>
      <c r="C40" s="170">
        <f>SUM(D40:P40)</f>
        <v>327830</v>
      </c>
      <c r="D40" s="171">
        <f>SUM(D38:D39)</f>
        <v>307126</v>
      </c>
      <c r="E40" s="171">
        <f aca="true" t="shared" si="5" ref="E40:P40">SUM(E38:E39)</f>
        <v>5364</v>
      </c>
      <c r="F40" s="171">
        <f t="shared" si="5"/>
        <v>0</v>
      </c>
      <c r="G40" s="171">
        <f t="shared" si="5"/>
        <v>0</v>
      </c>
      <c r="H40" s="171">
        <f t="shared" si="5"/>
        <v>0</v>
      </c>
      <c r="I40" s="171">
        <f t="shared" si="5"/>
        <v>0</v>
      </c>
      <c r="J40" s="171">
        <f t="shared" si="5"/>
        <v>0</v>
      </c>
      <c r="K40" s="171">
        <f t="shared" si="5"/>
        <v>0</v>
      </c>
      <c r="L40" s="171">
        <f t="shared" si="5"/>
        <v>0</v>
      </c>
      <c r="M40" s="171">
        <v>5513</v>
      </c>
      <c r="N40" s="171">
        <f t="shared" si="5"/>
        <v>0</v>
      </c>
      <c r="O40" s="171">
        <f t="shared" si="5"/>
        <v>0</v>
      </c>
      <c r="P40" s="171">
        <f t="shared" si="5"/>
        <v>9827</v>
      </c>
      <c r="Q40" s="133"/>
      <c r="R40" s="133"/>
      <c r="S40" s="133"/>
      <c r="T40" s="133"/>
      <c r="U40" s="133"/>
      <c r="V40" s="133"/>
      <c r="W40" s="133"/>
      <c r="X40" s="133"/>
      <c r="Y40" s="133"/>
    </row>
    <row r="41" spans="1:25" ht="12.75">
      <c r="A41" s="71" t="s">
        <v>530</v>
      </c>
      <c r="B41" s="18"/>
      <c r="C41" s="12">
        <v>0</v>
      </c>
      <c r="D41" s="160"/>
      <c r="E41" s="12">
        <v>0</v>
      </c>
      <c r="F41" s="26">
        <v>0</v>
      </c>
      <c r="G41" s="12">
        <v>0</v>
      </c>
      <c r="H41" s="26">
        <v>0</v>
      </c>
      <c r="I41" s="12">
        <v>0</v>
      </c>
      <c r="J41" s="26">
        <v>0</v>
      </c>
      <c r="K41" s="12">
        <v>0</v>
      </c>
      <c r="L41" s="26">
        <v>0</v>
      </c>
      <c r="M41" s="12">
        <v>0</v>
      </c>
      <c r="N41" s="26">
        <v>0</v>
      </c>
      <c r="O41" s="12">
        <v>0</v>
      </c>
      <c r="P41" s="12">
        <v>0</v>
      </c>
      <c r="Q41" s="5"/>
      <c r="R41" s="5"/>
      <c r="S41" s="5"/>
      <c r="T41" s="5"/>
      <c r="U41" s="5"/>
      <c r="V41" s="5"/>
      <c r="W41" s="5"/>
      <c r="X41" s="5"/>
      <c r="Y41" s="5"/>
    </row>
    <row r="42" spans="1:25" ht="12.75">
      <c r="A42" s="363" t="s">
        <v>702</v>
      </c>
      <c r="B42" s="22"/>
      <c r="C42" s="13">
        <f>SUM(D42:O42)</f>
        <v>0</v>
      </c>
      <c r="D42" s="33"/>
      <c r="E42" s="13"/>
      <c r="F42" s="33"/>
      <c r="G42" s="13"/>
      <c r="H42" s="33"/>
      <c r="I42" s="13"/>
      <c r="J42" s="33"/>
      <c r="K42" s="13"/>
      <c r="L42" s="33"/>
      <c r="M42" s="13">
        <v>0</v>
      </c>
      <c r="N42" s="33"/>
      <c r="O42" s="13"/>
      <c r="P42" s="13"/>
      <c r="Q42" s="5"/>
      <c r="R42" s="5"/>
      <c r="S42" s="5"/>
      <c r="T42" s="5"/>
      <c r="U42" s="5"/>
      <c r="V42" s="33"/>
      <c r="W42" s="5"/>
      <c r="X42" s="5"/>
      <c r="Y42" s="5"/>
    </row>
    <row r="43" spans="1:25" ht="12.75">
      <c r="A43" s="369" t="s">
        <v>703</v>
      </c>
      <c r="B43" s="9"/>
      <c r="C43" s="13">
        <v>0</v>
      </c>
      <c r="D43" s="33"/>
      <c r="E43" s="13">
        <v>0</v>
      </c>
      <c r="F43" s="33">
        <v>0</v>
      </c>
      <c r="G43" s="13">
        <v>0</v>
      </c>
      <c r="H43" s="33">
        <v>0</v>
      </c>
      <c r="I43" s="13">
        <v>0</v>
      </c>
      <c r="J43" s="33">
        <v>0</v>
      </c>
      <c r="K43" s="13">
        <v>0</v>
      </c>
      <c r="L43" s="33">
        <v>0</v>
      </c>
      <c r="M43" s="13">
        <v>0</v>
      </c>
      <c r="N43" s="33">
        <v>0</v>
      </c>
      <c r="O43" s="13">
        <v>0</v>
      </c>
      <c r="P43" s="13">
        <v>0</v>
      </c>
      <c r="Q43" s="5"/>
      <c r="R43" s="5"/>
      <c r="S43" s="5"/>
      <c r="T43" s="5"/>
      <c r="U43" s="5"/>
      <c r="V43" s="33"/>
      <c r="W43" s="5"/>
      <c r="X43" s="5"/>
      <c r="Y43" s="5"/>
    </row>
    <row r="44" spans="1:25" ht="12.75">
      <c r="A44" s="68" t="s">
        <v>531</v>
      </c>
      <c r="B44" s="18"/>
      <c r="C44" s="12">
        <v>0</v>
      </c>
      <c r="D44" s="26">
        <v>0</v>
      </c>
      <c r="E44" s="12">
        <v>0</v>
      </c>
      <c r="F44" s="26">
        <v>0</v>
      </c>
      <c r="G44" s="12">
        <v>0</v>
      </c>
      <c r="H44" s="26">
        <v>0</v>
      </c>
      <c r="I44" s="12">
        <v>0</v>
      </c>
      <c r="J44" s="26">
        <v>0</v>
      </c>
      <c r="K44" s="12">
        <v>0</v>
      </c>
      <c r="L44" s="26">
        <v>0</v>
      </c>
      <c r="M44" s="12">
        <v>0</v>
      </c>
      <c r="N44" s="26">
        <v>0</v>
      </c>
      <c r="O44" s="12">
        <v>0</v>
      </c>
      <c r="P44" s="12">
        <v>0</v>
      </c>
      <c r="Q44" s="5"/>
      <c r="R44" s="5"/>
      <c r="S44" s="5"/>
      <c r="T44" s="5"/>
      <c r="U44" s="33"/>
      <c r="V44" s="5"/>
      <c r="W44" s="5"/>
      <c r="X44" s="5"/>
      <c r="Y44" s="5"/>
    </row>
    <row r="45" spans="1:25" ht="12.75">
      <c r="A45" s="363" t="s">
        <v>704</v>
      </c>
      <c r="B45" s="22"/>
      <c r="C45" s="13">
        <f>SUM(D45:O45)</f>
        <v>0</v>
      </c>
      <c r="D45" s="33"/>
      <c r="E45" s="13"/>
      <c r="F45" s="33"/>
      <c r="G45" s="13"/>
      <c r="H45" s="33"/>
      <c r="I45" s="13"/>
      <c r="J45" s="33"/>
      <c r="K45" s="13"/>
      <c r="L45" s="33"/>
      <c r="M45" s="13"/>
      <c r="N45" s="33"/>
      <c r="O45" s="13"/>
      <c r="P45" s="13"/>
      <c r="Q45" s="5"/>
      <c r="R45" s="5"/>
      <c r="S45" s="5"/>
      <c r="T45" s="5"/>
      <c r="U45" s="5"/>
      <c r="V45" s="5"/>
      <c r="W45" s="5"/>
      <c r="X45" s="5"/>
      <c r="Y45" s="5"/>
    </row>
    <row r="46" spans="1:25" ht="12.75">
      <c r="A46" s="369" t="s">
        <v>705</v>
      </c>
      <c r="B46" s="22"/>
      <c r="C46" s="13">
        <v>0</v>
      </c>
      <c r="D46" s="33">
        <v>0</v>
      </c>
      <c r="E46" s="13">
        <v>0</v>
      </c>
      <c r="F46" s="33">
        <v>0</v>
      </c>
      <c r="G46" s="13">
        <v>0</v>
      </c>
      <c r="H46" s="33">
        <v>0</v>
      </c>
      <c r="I46" s="13">
        <v>0</v>
      </c>
      <c r="J46" s="33">
        <v>0</v>
      </c>
      <c r="K46" s="13">
        <v>0</v>
      </c>
      <c r="L46" s="33">
        <v>0</v>
      </c>
      <c r="M46" s="13">
        <v>0</v>
      </c>
      <c r="N46" s="33">
        <v>0</v>
      </c>
      <c r="O46" s="13">
        <v>0</v>
      </c>
      <c r="P46" s="13">
        <v>0</v>
      </c>
      <c r="Q46" s="5"/>
      <c r="R46" s="5"/>
      <c r="S46" s="5"/>
      <c r="T46" s="5"/>
      <c r="U46" s="5"/>
      <c r="V46" s="5"/>
      <c r="W46" s="5"/>
      <c r="X46" s="5"/>
      <c r="Y46" s="5"/>
    </row>
    <row r="47" spans="1:25" ht="12.75">
      <c r="A47" s="68" t="s">
        <v>532</v>
      </c>
      <c r="B47" s="18"/>
      <c r="C47" s="156">
        <f>SUM(D47:P47)</f>
        <v>246567</v>
      </c>
      <c r="D47" s="160">
        <v>245215</v>
      </c>
      <c r="E47" s="156">
        <v>1352</v>
      </c>
      <c r="F47" s="160">
        <f aca="true" t="shared" si="6" ref="F47:P47">SUM(G47:S47)</f>
        <v>0</v>
      </c>
      <c r="G47" s="156">
        <f t="shared" si="6"/>
        <v>0</v>
      </c>
      <c r="H47" s="160">
        <f t="shared" si="6"/>
        <v>0</v>
      </c>
      <c r="I47" s="156">
        <f t="shared" si="6"/>
        <v>0</v>
      </c>
      <c r="J47" s="160">
        <f t="shared" si="6"/>
        <v>0</v>
      </c>
      <c r="K47" s="156">
        <f t="shared" si="6"/>
        <v>0</v>
      </c>
      <c r="L47" s="160">
        <f t="shared" si="6"/>
        <v>0</v>
      </c>
      <c r="M47" s="156">
        <f t="shared" si="6"/>
        <v>0</v>
      </c>
      <c r="N47" s="160">
        <f t="shared" si="6"/>
        <v>0</v>
      </c>
      <c r="O47" s="156">
        <f t="shared" si="6"/>
        <v>0</v>
      </c>
      <c r="P47" s="156">
        <f t="shared" si="6"/>
        <v>0</v>
      </c>
      <c r="Q47" s="5"/>
      <c r="R47" s="5"/>
      <c r="S47" s="5"/>
      <c r="T47" s="5"/>
      <c r="U47" s="5"/>
      <c r="V47" s="5"/>
      <c r="W47" s="5"/>
      <c r="X47" s="5"/>
      <c r="Y47" s="5"/>
    </row>
    <row r="48" spans="1:25" ht="12.75">
      <c r="A48" s="363" t="s">
        <v>706</v>
      </c>
      <c r="B48" s="22"/>
      <c r="C48" s="124">
        <f>SUM(D48:P48)</f>
        <v>319524</v>
      </c>
      <c r="D48" s="164">
        <v>302833</v>
      </c>
      <c r="E48" s="124">
        <v>1352</v>
      </c>
      <c r="F48" s="164">
        <v>0</v>
      </c>
      <c r="G48" s="124">
        <v>0</v>
      </c>
      <c r="H48" s="164">
        <v>0</v>
      </c>
      <c r="I48" s="124">
        <v>0</v>
      </c>
      <c r="J48" s="164">
        <v>0</v>
      </c>
      <c r="K48" s="124">
        <v>0</v>
      </c>
      <c r="L48" s="164">
        <v>0</v>
      </c>
      <c r="M48" s="124">
        <v>5512</v>
      </c>
      <c r="N48" s="164">
        <v>0</v>
      </c>
      <c r="O48" s="124">
        <v>0</v>
      </c>
      <c r="P48" s="124">
        <v>9827</v>
      </c>
      <c r="Q48" s="5"/>
      <c r="R48" s="5"/>
      <c r="S48" s="5"/>
      <c r="T48" s="5"/>
      <c r="U48" s="5"/>
      <c r="V48" s="5"/>
      <c r="W48" s="5"/>
      <c r="X48" s="5"/>
      <c r="Y48" s="5"/>
    </row>
    <row r="49" spans="1:25" ht="12.75">
      <c r="A49" s="60" t="s">
        <v>707</v>
      </c>
      <c r="B49" s="63"/>
      <c r="C49" s="153">
        <f>SUM(D49:P49)</f>
        <v>327830</v>
      </c>
      <c r="D49" s="154">
        <f>SUM(D40)</f>
        <v>307126</v>
      </c>
      <c r="E49" s="154">
        <f aca="true" t="shared" si="7" ref="E49:P49">SUM(E40)</f>
        <v>5364</v>
      </c>
      <c r="F49" s="154">
        <f t="shared" si="7"/>
        <v>0</v>
      </c>
      <c r="G49" s="154">
        <f t="shared" si="7"/>
        <v>0</v>
      </c>
      <c r="H49" s="154">
        <f t="shared" si="7"/>
        <v>0</v>
      </c>
      <c r="I49" s="154">
        <f t="shared" si="7"/>
        <v>0</v>
      </c>
      <c r="J49" s="154">
        <f t="shared" si="7"/>
        <v>0</v>
      </c>
      <c r="K49" s="154">
        <f t="shared" si="7"/>
        <v>0</v>
      </c>
      <c r="L49" s="154">
        <f t="shared" si="7"/>
        <v>0</v>
      </c>
      <c r="M49" s="154">
        <f t="shared" si="7"/>
        <v>5513</v>
      </c>
      <c r="N49" s="154">
        <f t="shared" si="7"/>
        <v>0</v>
      </c>
      <c r="O49" s="154">
        <f t="shared" si="7"/>
        <v>0</v>
      </c>
      <c r="P49" s="154">
        <f t="shared" si="7"/>
        <v>9827</v>
      </c>
      <c r="Q49" s="5"/>
      <c r="R49" s="5"/>
      <c r="S49" s="5"/>
      <c r="T49" s="5"/>
      <c r="U49" s="5"/>
      <c r="V49" s="5"/>
      <c r="W49" s="5"/>
      <c r="X49" s="5"/>
      <c r="Y49" s="5"/>
    </row>
    <row r="50" spans="1:25" ht="12.75">
      <c r="A50" s="5"/>
      <c r="B50" s="343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</row>
    <row r="51" spans="1:25" ht="12.75">
      <c r="A51" s="5"/>
      <c r="B51" s="343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</row>
    <row r="52" spans="1:25" ht="12.75">
      <c r="A52" s="5"/>
      <c r="B52" s="343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</row>
    <row r="53" spans="1:25" ht="12.75">
      <c r="A53" s="5"/>
      <c r="B53" s="343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</row>
    <row r="54" spans="1:25" ht="12.75">
      <c r="A54" s="5"/>
      <c r="B54" s="343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</row>
    <row r="55" spans="1:25" ht="12.75">
      <c r="A55" s="5"/>
      <c r="B55" s="343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33"/>
      <c r="P55" s="5"/>
      <c r="Q55" s="5"/>
      <c r="R55" s="5"/>
      <c r="S55" s="5"/>
      <c r="T55" s="5"/>
      <c r="U55" s="5"/>
      <c r="V55" s="5"/>
      <c r="W55" s="5"/>
      <c r="X55" s="5"/>
      <c r="Y55" s="5"/>
    </row>
    <row r="56" spans="1:25" ht="12.75">
      <c r="A56" s="5"/>
      <c r="B56" s="343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</row>
    <row r="57" spans="1:25" ht="12.75">
      <c r="A57" s="5"/>
      <c r="B57" s="343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</row>
    <row r="58" spans="1:25" ht="12.75">
      <c r="A58" s="5"/>
      <c r="B58" s="343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</row>
    <row r="59" spans="1:25" ht="12.75">
      <c r="A59" s="5"/>
      <c r="B59" s="343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</row>
    <row r="60" spans="1:25" ht="12.75">
      <c r="A60" s="5"/>
      <c r="B60" s="343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</row>
    <row r="61" spans="1:25" ht="12.75">
      <c r="A61" s="5"/>
      <c r="B61" s="343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</row>
    <row r="62" spans="1:25" ht="12.75">
      <c r="A62" s="5"/>
      <c r="B62" s="343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</row>
    <row r="63" spans="1:25" ht="12.75">
      <c r="A63" s="5"/>
      <c r="B63" s="343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</row>
    <row r="64" spans="1:25" ht="12.75">
      <c r="A64" s="5"/>
      <c r="B64" s="343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</row>
    <row r="65" spans="1:25" ht="12.75">
      <c r="A65" s="5"/>
      <c r="B65" s="343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</row>
    <row r="66" spans="1:25" ht="12.75">
      <c r="A66" s="5"/>
      <c r="B66" s="343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</row>
    <row r="67" spans="1:25" ht="12.75">
      <c r="A67" s="5"/>
      <c r="B67" s="343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</row>
    <row r="68" spans="1:25" ht="12.75">
      <c r="A68" s="5"/>
      <c r="B68" s="343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</row>
    <row r="69" spans="1:25" ht="12.75">
      <c r="A69" s="5"/>
      <c r="B69" s="343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</row>
    <row r="70" spans="1:25" ht="12.75">
      <c r="A70" s="5"/>
      <c r="B70" s="343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</row>
    <row r="71" spans="1:25" ht="12.75">
      <c r="A71" s="5"/>
      <c r="B71" s="343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</row>
    <row r="72" spans="1:25" ht="12.75">
      <c r="A72" s="5"/>
      <c r="B72" s="343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</row>
    <row r="73" spans="1:25" ht="12.75">
      <c r="A73" s="5"/>
      <c r="B73" s="343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</row>
    <row r="74" spans="1:25" ht="12.75">
      <c r="A74" s="5"/>
      <c r="B74" s="343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</row>
    <row r="75" spans="1:25" ht="12.75">
      <c r="A75" s="5"/>
      <c r="B75" s="343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</row>
    <row r="76" spans="1:25" ht="12.75">
      <c r="A76" s="5"/>
      <c r="B76" s="343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</row>
    <row r="77" spans="1:25" ht="12.75">
      <c r="A77" s="5"/>
      <c r="B77" s="343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</row>
    <row r="78" spans="1:25" ht="12.75">
      <c r="A78" s="5"/>
      <c r="B78" s="343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</row>
    <row r="79" spans="1:25" ht="12.75">
      <c r="A79" s="5"/>
      <c r="B79" s="343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</row>
    <row r="80" spans="1:25" ht="12.75">
      <c r="A80" s="5"/>
      <c r="B80" s="343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</row>
    <row r="81" spans="1:14" ht="12.75">
      <c r="A81" s="1"/>
      <c r="B81" s="344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344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344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344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344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344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344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344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344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344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344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344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</sheetData>
  <sheetProtection/>
  <mergeCells count="6">
    <mergeCell ref="A3:P3"/>
    <mergeCell ref="J7:K8"/>
    <mergeCell ref="J10:K10"/>
    <mergeCell ref="A4:P4"/>
    <mergeCell ref="A5:P5"/>
    <mergeCell ref="M6:P6"/>
  </mergeCells>
  <printOptions horizontalCentered="1"/>
  <pageMargins left="0.3937007874015748" right="0.3937007874015748" top="0.3937007874015748" bottom="0.3937007874015748" header="0.5118110236220472" footer="0.31496062992125984"/>
  <pageSetup horizontalDpi="300" verticalDpi="300" orientation="landscape" paperSize="9" scale="77" r:id="rId1"/>
  <headerFooter alignWithMargins="0">
    <oddFooter>&amp;C&amp;P. oldal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U279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36.7109375" style="308" customWidth="1"/>
    <col min="2" max="2" width="7.7109375" style="347" customWidth="1"/>
    <col min="3" max="3" width="12.421875" style="308" bestFit="1" customWidth="1"/>
    <col min="4" max="5" width="11.57421875" style="308" bestFit="1" customWidth="1"/>
    <col min="6" max="6" width="14.421875" style="308" bestFit="1" customWidth="1"/>
    <col min="7" max="7" width="11.00390625" style="308" customWidth="1"/>
    <col min="8" max="9" width="12.28125" style="308" customWidth="1"/>
    <col min="10" max="10" width="11.28125" style="308" customWidth="1"/>
    <col min="11" max="11" width="10.57421875" style="308" customWidth="1"/>
    <col min="12" max="12" width="11.57421875" style="308" bestFit="1" customWidth="1"/>
    <col min="13" max="13" width="9.7109375" style="308" hidden="1" customWidth="1"/>
    <col min="14" max="14" width="9.28125" style="307" bestFit="1" customWidth="1"/>
    <col min="15" max="16384" width="9.140625" style="308" customWidth="1"/>
  </cols>
  <sheetData>
    <row r="1" spans="1:13" ht="15.75">
      <c r="A1" s="4" t="s">
        <v>894</v>
      </c>
      <c r="B1" s="698"/>
      <c r="C1" s="699"/>
      <c r="D1" s="699"/>
      <c r="E1" s="699"/>
      <c r="F1" s="699"/>
      <c r="G1" s="13"/>
      <c r="H1" s="13"/>
      <c r="I1" s="13"/>
      <c r="J1" s="284"/>
      <c r="K1" s="284"/>
      <c r="L1" s="285"/>
      <c r="M1" s="306"/>
    </row>
    <row r="2" spans="1:13" ht="15.75">
      <c r="A2" s="764" t="s">
        <v>85</v>
      </c>
      <c r="B2" s="764"/>
      <c r="C2" s="764"/>
      <c r="D2" s="764"/>
      <c r="E2" s="764"/>
      <c r="F2" s="764"/>
      <c r="G2" s="764"/>
      <c r="H2" s="764"/>
      <c r="I2" s="764"/>
      <c r="J2" s="764"/>
      <c r="K2" s="764"/>
      <c r="L2" s="765"/>
      <c r="M2" s="306"/>
    </row>
    <row r="3" spans="1:13" ht="15.75">
      <c r="A3" s="763" t="s">
        <v>700</v>
      </c>
      <c r="B3" s="736"/>
      <c r="C3" s="736"/>
      <c r="D3" s="736"/>
      <c r="E3" s="736"/>
      <c r="F3" s="736"/>
      <c r="G3" s="736"/>
      <c r="H3" s="736"/>
      <c r="I3" s="736"/>
      <c r="J3" s="736"/>
      <c r="K3" s="736"/>
      <c r="L3" s="736"/>
      <c r="M3" s="306"/>
    </row>
    <row r="4" spans="1:13" ht="15.75">
      <c r="A4" s="764" t="s">
        <v>0</v>
      </c>
      <c r="B4" s="764"/>
      <c r="C4" s="764"/>
      <c r="D4" s="764"/>
      <c r="E4" s="764"/>
      <c r="F4" s="764"/>
      <c r="G4" s="764"/>
      <c r="H4" s="764"/>
      <c r="I4" s="764"/>
      <c r="J4" s="764"/>
      <c r="K4" s="764"/>
      <c r="L4" s="765"/>
      <c r="M4" s="306"/>
    </row>
    <row r="5" spans="1:13" ht="15.75">
      <c r="A5" s="305"/>
      <c r="B5" s="700"/>
      <c r="C5" s="701"/>
      <c r="D5" s="701"/>
      <c r="E5" s="702"/>
      <c r="F5" s="702"/>
      <c r="G5" s="701"/>
      <c r="H5" s="701"/>
      <c r="I5" s="701"/>
      <c r="J5" s="284"/>
      <c r="K5" s="284"/>
      <c r="L5" s="285"/>
      <c r="M5" s="306"/>
    </row>
    <row r="6" spans="1:13" ht="12.75">
      <c r="A6" s="306"/>
      <c r="B6" s="703"/>
      <c r="C6" s="284"/>
      <c r="D6" s="284"/>
      <c r="E6" s="284"/>
      <c r="F6" s="284"/>
      <c r="G6" s="284"/>
      <c r="H6" s="284"/>
      <c r="I6" s="284"/>
      <c r="J6" s="762" t="s">
        <v>41</v>
      </c>
      <c r="K6" s="762"/>
      <c r="L6" s="762"/>
      <c r="M6" s="306"/>
    </row>
    <row r="7" spans="1:21" ht="12.75">
      <c r="A7" s="278" t="s">
        <v>397</v>
      </c>
      <c r="B7" s="534" t="s">
        <v>523</v>
      </c>
      <c r="C7" s="278" t="s">
        <v>43</v>
      </c>
      <c r="D7" s="278" t="s">
        <v>44</v>
      </c>
      <c r="E7" s="7" t="s">
        <v>437</v>
      </c>
      <c r="F7" s="7" t="s">
        <v>45</v>
      </c>
      <c r="G7" s="278" t="s">
        <v>46</v>
      </c>
      <c r="H7" s="7" t="s">
        <v>433</v>
      </c>
      <c r="I7" s="278" t="s">
        <v>398</v>
      </c>
      <c r="J7" s="7" t="s">
        <v>439</v>
      </c>
      <c r="K7" s="278" t="s">
        <v>257</v>
      </c>
      <c r="L7" s="704" t="s">
        <v>48</v>
      </c>
      <c r="M7" s="335"/>
      <c r="N7" s="335"/>
      <c r="O7" s="335"/>
      <c r="P7" s="335"/>
      <c r="Q7" s="335"/>
      <c r="R7" s="335"/>
      <c r="S7" s="335"/>
      <c r="T7" s="335"/>
      <c r="U7" s="335"/>
    </row>
    <row r="8" spans="1:21" ht="12.75">
      <c r="A8" s="279" t="s">
        <v>49</v>
      </c>
      <c r="B8" s="93" t="s">
        <v>524</v>
      </c>
      <c r="C8" s="279" t="s">
        <v>50</v>
      </c>
      <c r="D8" s="279" t="s">
        <v>51</v>
      </c>
      <c r="E8" s="21" t="s">
        <v>438</v>
      </c>
      <c r="F8" s="21" t="s">
        <v>436</v>
      </c>
      <c r="G8" s="279" t="s">
        <v>52</v>
      </c>
      <c r="H8" s="21" t="s">
        <v>434</v>
      </c>
      <c r="I8" s="279" t="s">
        <v>399</v>
      </c>
      <c r="J8" s="21" t="s">
        <v>440</v>
      </c>
      <c r="K8" s="279" t="s">
        <v>240</v>
      </c>
      <c r="L8" s="705" t="s">
        <v>400</v>
      </c>
      <c r="M8" s="335"/>
      <c r="N8" s="335"/>
      <c r="O8" s="335"/>
      <c r="P8" s="335"/>
      <c r="Q8" s="335"/>
      <c r="R8" s="335"/>
      <c r="S8" s="335"/>
      <c r="T8" s="335"/>
      <c r="U8" s="335"/>
    </row>
    <row r="9" spans="1:21" ht="12.75">
      <c r="A9" s="280"/>
      <c r="B9" s="98" t="s">
        <v>525</v>
      </c>
      <c r="C9" s="280" t="s">
        <v>58</v>
      </c>
      <c r="D9" s="280" t="s">
        <v>401</v>
      </c>
      <c r="E9" s="9" t="s">
        <v>60</v>
      </c>
      <c r="F9" s="9" t="s">
        <v>60</v>
      </c>
      <c r="G9" s="280" t="s">
        <v>60</v>
      </c>
      <c r="H9" s="9" t="s">
        <v>435</v>
      </c>
      <c r="I9" s="280" t="s">
        <v>59</v>
      </c>
      <c r="J9" s="9" t="s">
        <v>441</v>
      </c>
      <c r="K9" s="280" t="s">
        <v>235</v>
      </c>
      <c r="L9" s="706" t="s">
        <v>60</v>
      </c>
      <c r="M9" s="335"/>
      <c r="N9" s="335"/>
      <c r="O9" s="335"/>
      <c r="P9" s="335"/>
      <c r="Q9" s="335"/>
      <c r="R9" s="335"/>
      <c r="S9" s="335"/>
      <c r="T9" s="335"/>
      <c r="U9" s="335"/>
    </row>
    <row r="10" spans="1:21" ht="12.75">
      <c r="A10" s="278" t="s">
        <v>6</v>
      </c>
      <c r="B10" s="535"/>
      <c r="C10" s="278" t="s">
        <v>7</v>
      </c>
      <c r="D10" s="278" t="s">
        <v>8</v>
      </c>
      <c r="E10" s="278" t="s">
        <v>9</v>
      </c>
      <c r="F10" s="278" t="s">
        <v>10</v>
      </c>
      <c r="G10" s="278" t="s">
        <v>11</v>
      </c>
      <c r="H10" s="278" t="s">
        <v>12</v>
      </c>
      <c r="I10" s="278" t="s">
        <v>13</v>
      </c>
      <c r="J10" s="278" t="s">
        <v>14</v>
      </c>
      <c r="K10" s="278" t="s">
        <v>15</v>
      </c>
      <c r="L10" s="704" t="s">
        <v>16</v>
      </c>
      <c r="M10" s="335"/>
      <c r="N10" s="335"/>
      <c r="O10" s="335"/>
      <c r="P10" s="335"/>
      <c r="Q10" s="335"/>
      <c r="R10" s="335"/>
      <c r="S10" s="335"/>
      <c r="T10" s="335"/>
      <c r="U10" s="335"/>
    </row>
    <row r="11" spans="1:21" ht="12.75">
      <c r="A11" s="286" t="s">
        <v>625</v>
      </c>
      <c r="B11" s="535"/>
      <c r="C11" s="283"/>
      <c r="D11" s="283"/>
      <c r="E11" s="283"/>
      <c r="F11" s="283"/>
      <c r="G11" s="283"/>
      <c r="H11" s="283"/>
      <c r="I11" s="283"/>
      <c r="J11" s="283"/>
      <c r="K11" s="283"/>
      <c r="L11" s="283"/>
      <c r="M11" s="335"/>
      <c r="N11" s="335"/>
      <c r="O11" s="335"/>
      <c r="P11" s="335"/>
      <c r="Q11" s="335"/>
      <c r="R11" s="335"/>
      <c r="S11" s="335"/>
      <c r="T11" s="335"/>
      <c r="U11" s="335"/>
    </row>
    <row r="12" spans="1:21" ht="12.75">
      <c r="A12" s="284" t="s">
        <v>65</v>
      </c>
      <c r="B12" s="536" t="s">
        <v>494</v>
      </c>
      <c r="C12" s="285">
        <f>SUM(D12:E12)</f>
        <v>101159</v>
      </c>
      <c r="D12" s="285">
        <f>'[1]kiadás'!B14-'[1]bevétel'!D14</f>
        <v>92965</v>
      </c>
      <c r="E12" s="285">
        <v>8194</v>
      </c>
      <c r="F12" s="285"/>
      <c r="G12" s="285"/>
      <c r="H12" s="285"/>
      <c r="I12" s="285"/>
      <c r="J12" s="285"/>
      <c r="K12" s="285"/>
      <c r="L12" s="285"/>
      <c r="M12" s="335"/>
      <c r="N12" s="335"/>
      <c r="O12" s="335"/>
      <c r="P12" s="335"/>
      <c r="Q12" s="335"/>
      <c r="R12" s="335"/>
      <c r="S12" s="335"/>
      <c r="T12" s="335"/>
      <c r="U12" s="335"/>
    </row>
    <row r="13" spans="1:21" ht="12.75">
      <c r="A13" s="356" t="s">
        <v>626</v>
      </c>
      <c r="B13" s="536"/>
      <c r="C13" s="285">
        <v>100897</v>
      </c>
      <c r="D13" s="285">
        <v>93841</v>
      </c>
      <c r="E13" s="285">
        <v>8194</v>
      </c>
      <c r="F13" s="285"/>
      <c r="G13" s="285"/>
      <c r="H13" s="285"/>
      <c r="I13" s="285"/>
      <c r="J13" s="285"/>
      <c r="K13" s="285"/>
      <c r="L13" s="285">
        <v>-1138</v>
      </c>
      <c r="M13" s="335"/>
      <c r="N13" s="335"/>
      <c r="O13" s="335"/>
      <c r="P13" s="335"/>
      <c r="Q13" s="335"/>
      <c r="R13" s="335"/>
      <c r="S13" s="335"/>
      <c r="T13" s="335"/>
      <c r="U13" s="335"/>
    </row>
    <row r="14" spans="1:21" ht="12.75">
      <c r="A14" s="356" t="s">
        <v>875</v>
      </c>
      <c r="B14" s="536"/>
      <c r="C14" s="285">
        <v>-8471</v>
      </c>
      <c r="D14" s="285">
        <v>-8471</v>
      </c>
      <c r="E14" s="285"/>
      <c r="F14" s="285"/>
      <c r="G14" s="285"/>
      <c r="H14" s="285"/>
      <c r="I14" s="285"/>
      <c r="J14" s="285"/>
      <c r="K14" s="285"/>
      <c r="L14" s="285"/>
      <c r="M14" s="335"/>
      <c r="N14" s="335"/>
      <c r="O14" s="335"/>
      <c r="P14" s="335"/>
      <c r="Q14" s="335"/>
      <c r="R14" s="335"/>
      <c r="S14" s="335"/>
      <c r="T14" s="335"/>
      <c r="U14" s="335"/>
    </row>
    <row r="15" spans="1:21" ht="12.75">
      <c r="A15" s="356" t="s">
        <v>627</v>
      </c>
      <c r="B15" s="536"/>
      <c r="C15" s="285">
        <f aca="true" t="shared" si="0" ref="C15:L15">SUM(C14:C14)</f>
        <v>-8471</v>
      </c>
      <c r="D15" s="285">
        <f t="shared" si="0"/>
        <v>-8471</v>
      </c>
      <c r="E15" s="285">
        <f t="shared" si="0"/>
        <v>0</v>
      </c>
      <c r="F15" s="285">
        <f t="shared" si="0"/>
        <v>0</v>
      </c>
      <c r="G15" s="285">
        <f t="shared" si="0"/>
        <v>0</v>
      </c>
      <c r="H15" s="285">
        <f t="shared" si="0"/>
        <v>0</v>
      </c>
      <c r="I15" s="285">
        <f t="shared" si="0"/>
        <v>0</v>
      </c>
      <c r="J15" s="285">
        <f t="shared" si="0"/>
        <v>0</v>
      </c>
      <c r="K15" s="285">
        <f t="shared" si="0"/>
        <v>0</v>
      </c>
      <c r="L15" s="285">
        <f t="shared" si="0"/>
        <v>0</v>
      </c>
      <c r="M15" s="335"/>
      <c r="N15" s="335"/>
      <c r="O15" s="335"/>
      <c r="P15" s="335"/>
      <c r="Q15" s="335"/>
      <c r="R15" s="335"/>
      <c r="S15" s="335"/>
      <c r="T15" s="335"/>
      <c r="U15" s="335"/>
    </row>
    <row r="16" spans="1:21" ht="12.75">
      <c r="A16" s="356" t="s">
        <v>628</v>
      </c>
      <c r="B16" s="536"/>
      <c r="C16" s="285">
        <v>96376</v>
      </c>
      <c r="D16" s="285">
        <v>89150</v>
      </c>
      <c r="E16" s="285">
        <v>8364</v>
      </c>
      <c r="F16" s="285">
        <f aca="true" t="shared" si="1" ref="F16:L16">F13+F15</f>
        <v>0</v>
      </c>
      <c r="G16" s="285">
        <f t="shared" si="1"/>
        <v>0</v>
      </c>
      <c r="H16" s="285">
        <f t="shared" si="1"/>
        <v>0</v>
      </c>
      <c r="I16" s="285">
        <f t="shared" si="1"/>
        <v>0</v>
      </c>
      <c r="J16" s="285">
        <f t="shared" si="1"/>
        <v>0</v>
      </c>
      <c r="K16" s="285">
        <f t="shared" si="1"/>
        <v>0</v>
      </c>
      <c r="L16" s="285">
        <f t="shared" si="1"/>
        <v>-1138</v>
      </c>
      <c r="M16" s="335"/>
      <c r="N16" s="335"/>
      <c r="O16" s="335"/>
      <c r="P16" s="335"/>
      <c r="Q16" s="335"/>
      <c r="R16" s="335"/>
      <c r="S16" s="335"/>
      <c r="T16" s="335"/>
      <c r="U16" s="335"/>
    </row>
    <row r="17" spans="1:21" ht="12.75">
      <c r="A17" s="286" t="s">
        <v>629</v>
      </c>
      <c r="B17" s="535"/>
      <c r="C17" s="283"/>
      <c r="D17" s="283"/>
      <c r="E17" s="283"/>
      <c r="F17" s="283"/>
      <c r="G17" s="283"/>
      <c r="H17" s="283"/>
      <c r="I17" s="283"/>
      <c r="J17" s="283"/>
      <c r="K17" s="283"/>
      <c r="L17" s="283"/>
      <c r="M17" s="335"/>
      <c r="N17" s="335"/>
      <c r="O17" s="335"/>
      <c r="P17" s="335"/>
      <c r="Q17" s="335"/>
      <c r="R17" s="335"/>
      <c r="S17" s="335"/>
      <c r="T17" s="335"/>
      <c r="U17" s="335"/>
    </row>
    <row r="18" spans="1:21" ht="12.75">
      <c r="A18" s="284" t="s">
        <v>65</v>
      </c>
      <c r="B18" s="536" t="s">
        <v>494</v>
      </c>
      <c r="C18" s="285">
        <f>SUM(D18:E18)</f>
        <v>88394</v>
      </c>
      <c r="D18" s="285">
        <f>'[1]kiadás'!B16-'[1]bevétel'!D16</f>
        <v>80671</v>
      </c>
      <c r="E18" s="285">
        <v>7723</v>
      </c>
      <c r="F18" s="285"/>
      <c r="G18" s="285"/>
      <c r="H18" s="285"/>
      <c r="I18" s="285"/>
      <c r="J18" s="285"/>
      <c r="K18" s="285"/>
      <c r="L18" s="285"/>
      <c r="M18" s="335"/>
      <c r="N18" s="335"/>
      <c r="O18" s="335"/>
      <c r="P18" s="335"/>
      <c r="Q18" s="335"/>
      <c r="R18" s="335"/>
      <c r="S18" s="335"/>
      <c r="T18" s="335"/>
      <c r="U18" s="335"/>
    </row>
    <row r="19" spans="1:21" ht="12.75">
      <c r="A19" s="356" t="s">
        <v>626</v>
      </c>
      <c r="B19" s="536"/>
      <c r="C19" s="285">
        <v>90544</v>
      </c>
      <c r="D19" s="285">
        <v>81424</v>
      </c>
      <c r="E19" s="285">
        <v>7723</v>
      </c>
      <c r="F19" s="285"/>
      <c r="G19" s="285"/>
      <c r="H19" s="285"/>
      <c r="I19" s="285"/>
      <c r="J19" s="285"/>
      <c r="K19" s="285"/>
      <c r="L19" s="285">
        <v>1397</v>
      </c>
      <c r="M19" s="335"/>
      <c r="N19" s="335"/>
      <c r="O19" s="335"/>
      <c r="P19" s="335"/>
      <c r="Q19" s="335"/>
      <c r="R19" s="335"/>
      <c r="S19" s="335"/>
      <c r="T19" s="335"/>
      <c r="U19" s="335"/>
    </row>
    <row r="20" spans="1:21" ht="12.75">
      <c r="A20" s="356" t="s">
        <v>875</v>
      </c>
      <c r="B20" s="536"/>
      <c r="C20" s="285">
        <v>-5867</v>
      </c>
      <c r="D20" s="285">
        <v>-5867</v>
      </c>
      <c r="E20" s="285"/>
      <c r="F20" s="285"/>
      <c r="G20" s="285"/>
      <c r="H20" s="285"/>
      <c r="I20" s="285"/>
      <c r="J20" s="285"/>
      <c r="K20" s="285"/>
      <c r="L20" s="285"/>
      <c r="M20" s="335"/>
      <c r="N20" s="335"/>
      <c r="O20" s="335"/>
      <c r="P20" s="335"/>
      <c r="Q20" s="335"/>
      <c r="R20" s="335"/>
      <c r="S20" s="335"/>
      <c r="T20" s="335"/>
      <c r="U20" s="335"/>
    </row>
    <row r="21" spans="1:21" ht="12.75">
      <c r="A21" s="356" t="s">
        <v>627</v>
      </c>
      <c r="B21" s="536"/>
      <c r="C21" s="285">
        <f aca="true" t="shared" si="2" ref="C21:L21">SUM(C20:C20)</f>
        <v>-5867</v>
      </c>
      <c r="D21" s="285">
        <f t="shared" si="2"/>
        <v>-5867</v>
      </c>
      <c r="E21" s="285">
        <f t="shared" si="2"/>
        <v>0</v>
      </c>
      <c r="F21" s="285">
        <f t="shared" si="2"/>
        <v>0</v>
      </c>
      <c r="G21" s="285">
        <f t="shared" si="2"/>
        <v>0</v>
      </c>
      <c r="H21" s="285">
        <f t="shared" si="2"/>
        <v>0</v>
      </c>
      <c r="I21" s="285">
        <f t="shared" si="2"/>
        <v>0</v>
      </c>
      <c r="J21" s="285">
        <f t="shared" si="2"/>
        <v>0</v>
      </c>
      <c r="K21" s="285">
        <f t="shared" si="2"/>
        <v>0</v>
      </c>
      <c r="L21" s="285">
        <f t="shared" si="2"/>
        <v>0</v>
      </c>
      <c r="M21" s="335"/>
      <c r="N21" s="335"/>
      <c r="O21" s="335"/>
      <c r="P21" s="335"/>
      <c r="Q21" s="335"/>
      <c r="R21" s="335"/>
      <c r="S21" s="335"/>
      <c r="T21" s="335"/>
      <c r="U21" s="335"/>
    </row>
    <row r="22" spans="1:21" ht="12.75">
      <c r="A22" s="356" t="s">
        <v>628</v>
      </c>
      <c r="B22" s="537"/>
      <c r="C22" s="287">
        <v>87573</v>
      </c>
      <c r="D22" s="287">
        <v>78393</v>
      </c>
      <c r="E22" s="287">
        <v>7783</v>
      </c>
      <c r="F22" s="287">
        <f aca="true" t="shared" si="3" ref="F22:L22">F19+F21</f>
        <v>0</v>
      </c>
      <c r="G22" s="287">
        <f t="shared" si="3"/>
        <v>0</v>
      </c>
      <c r="H22" s="287">
        <f t="shared" si="3"/>
        <v>0</v>
      </c>
      <c r="I22" s="287">
        <f t="shared" si="3"/>
        <v>0</v>
      </c>
      <c r="J22" s="287">
        <f t="shared" si="3"/>
        <v>0</v>
      </c>
      <c r="K22" s="287">
        <f t="shared" si="3"/>
        <v>0</v>
      </c>
      <c r="L22" s="287">
        <f t="shared" si="3"/>
        <v>1397</v>
      </c>
      <c r="M22" s="335"/>
      <c r="N22" s="335"/>
      <c r="O22" s="335"/>
      <c r="P22" s="335"/>
      <c r="Q22" s="335"/>
      <c r="R22" s="335"/>
      <c r="S22" s="335"/>
      <c r="T22" s="335"/>
      <c r="U22" s="335"/>
    </row>
    <row r="23" spans="1:21" ht="12.75">
      <c r="A23" s="286" t="s">
        <v>630</v>
      </c>
      <c r="B23" s="538"/>
      <c r="C23" s="285"/>
      <c r="D23" s="285"/>
      <c r="E23" s="285"/>
      <c r="F23" s="285"/>
      <c r="G23" s="285"/>
      <c r="H23" s="285"/>
      <c r="I23" s="285"/>
      <c r="J23" s="285"/>
      <c r="K23" s="285"/>
      <c r="L23" s="285"/>
      <c r="M23" s="335"/>
      <c r="N23" s="335"/>
      <c r="O23" s="335"/>
      <c r="P23" s="335"/>
      <c r="Q23" s="335"/>
      <c r="R23" s="335"/>
      <c r="S23" s="335"/>
      <c r="T23" s="335"/>
      <c r="U23" s="335"/>
    </row>
    <row r="24" spans="1:21" ht="12.75">
      <c r="A24" s="284" t="s">
        <v>65</v>
      </c>
      <c r="B24" s="536" t="s">
        <v>494</v>
      </c>
      <c r="C24" s="285">
        <f>SUM(D24:E24)</f>
        <v>47740</v>
      </c>
      <c r="D24" s="285">
        <f>'[1]kiadás'!B18-'[1]bevétel'!D18</f>
        <v>43737</v>
      </c>
      <c r="E24" s="285">
        <v>4003</v>
      </c>
      <c r="F24" s="285"/>
      <c r="G24" s="285"/>
      <c r="H24" s="285"/>
      <c r="I24" s="285"/>
      <c r="J24" s="285"/>
      <c r="K24" s="285"/>
      <c r="L24" s="285"/>
      <c r="M24" s="335"/>
      <c r="N24" s="335"/>
      <c r="O24" s="335"/>
      <c r="P24" s="335"/>
      <c r="Q24" s="335"/>
      <c r="R24" s="335"/>
      <c r="S24" s="335"/>
      <c r="T24" s="335"/>
      <c r="U24" s="335"/>
    </row>
    <row r="25" spans="1:21" ht="12.75">
      <c r="A25" s="356" t="s">
        <v>626</v>
      </c>
      <c r="B25" s="536"/>
      <c r="C25" s="285">
        <v>49104</v>
      </c>
      <c r="D25" s="285">
        <v>44144</v>
      </c>
      <c r="E25" s="285">
        <v>4003</v>
      </c>
      <c r="F25" s="285"/>
      <c r="G25" s="285"/>
      <c r="H25" s="285"/>
      <c r="I25" s="285"/>
      <c r="J25" s="285"/>
      <c r="K25" s="285"/>
      <c r="L25" s="285">
        <v>957</v>
      </c>
      <c r="M25" s="335"/>
      <c r="N25" s="335"/>
      <c r="O25" s="335"/>
      <c r="P25" s="335"/>
      <c r="Q25" s="335"/>
      <c r="R25" s="335"/>
      <c r="S25" s="335"/>
      <c r="T25" s="335"/>
      <c r="U25" s="335"/>
    </row>
    <row r="26" spans="1:21" ht="12.75">
      <c r="A26" s="356" t="s">
        <v>875</v>
      </c>
      <c r="B26" s="536"/>
      <c r="C26" s="285">
        <v>19253</v>
      </c>
      <c r="D26" s="285">
        <v>17785</v>
      </c>
      <c r="E26" s="285">
        <v>1468</v>
      </c>
      <c r="F26" s="285"/>
      <c r="G26" s="285"/>
      <c r="H26" s="285"/>
      <c r="I26" s="285"/>
      <c r="J26" s="285"/>
      <c r="K26" s="285"/>
      <c r="L26" s="285"/>
      <c r="M26" s="335"/>
      <c r="N26" s="335"/>
      <c r="O26" s="335"/>
      <c r="P26" s="335"/>
      <c r="Q26" s="335"/>
      <c r="R26" s="335"/>
      <c r="S26" s="335"/>
      <c r="T26" s="335"/>
      <c r="U26" s="335"/>
    </row>
    <row r="27" spans="1:21" ht="12.75">
      <c r="A27" s="356" t="s">
        <v>627</v>
      </c>
      <c r="B27" s="536"/>
      <c r="C27" s="285">
        <f aca="true" t="shared" si="4" ref="C27:L27">SUM(C26:C26)</f>
        <v>19253</v>
      </c>
      <c r="D27" s="285">
        <f t="shared" si="4"/>
        <v>17785</v>
      </c>
      <c r="E27" s="285">
        <f t="shared" si="4"/>
        <v>1468</v>
      </c>
      <c r="F27" s="285">
        <f t="shared" si="4"/>
        <v>0</v>
      </c>
      <c r="G27" s="285">
        <f t="shared" si="4"/>
        <v>0</v>
      </c>
      <c r="H27" s="285">
        <f t="shared" si="4"/>
        <v>0</v>
      </c>
      <c r="I27" s="285">
        <f t="shared" si="4"/>
        <v>0</v>
      </c>
      <c r="J27" s="285">
        <f t="shared" si="4"/>
        <v>0</v>
      </c>
      <c r="K27" s="285">
        <f t="shared" si="4"/>
        <v>0</v>
      </c>
      <c r="L27" s="285">
        <f t="shared" si="4"/>
        <v>0</v>
      </c>
      <c r="M27" s="335"/>
      <c r="N27" s="335"/>
      <c r="O27" s="335"/>
      <c r="P27" s="335"/>
      <c r="Q27" s="335"/>
      <c r="R27" s="335"/>
      <c r="S27" s="335"/>
      <c r="T27" s="335"/>
      <c r="U27" s="335"/>
    </row>
    <row r="28" spans="1:21" ht="12.75">
      <c r="A28" s="356" t="s">
        <v>628</v>
      </c>
      <c r="B28" s="536"/>
      <c r="C28" s="287">
        <v>67357</v>
      </c>
      <c r="D28" s="287">
        <v>58929</v>
      </c>
      <c r="E28" s="287">
        <v>7471</v>
      </c>
      <c r="F28" s="287">
        <f aca="true" t="shared" si="5" ref="F28:L28">F25+F27</f>
        <v>0</v>
      </c>
      <c r="G28" s="287">
        <f t="shared" si="5"/>
        <v>0</v>
      </c>
      <c r="H28" s="287">
        <f t="shared" si="5"/>
        <v>0</v>
      </c>
      <c r="I28" s="287">
        <f t="shared" si="5"/>
        <v>0</v>
      </c>
      <c r="J28" s="287">
        <f t="shared" si="5"/>
        <v>0</v>
      </c>
      <c r="K28" s="287">
        <f t="shared" si="5"/>
        <v>0</v>
      </c>
      <c r="L28" s="287">
        <f t="shared" si="5"/>
        <v>957</v>
      </c>
      <c r="M28" s="335"/>
      <c r="N28" s="335"/>
      <c r="O28" s="335"/>
      <c r="P28" s="335"/>
      <c r="Q28" s="335"/>
      <c r="R28" s="335"/>
      <c r="S28" s="335"/>
      <c r="T28" s="335"/>
      <c r="U28" s="335"/>
    </row>
    <row r="29" spans="1:21" ht="12.75">
      <c r="A29" s="286" t="s">
        <v>631</v>
      </c>
      <c r="B29" s="535"/>
      <c r="C29" s="283"/>
      <c r="D29" s="283"/>
      <c r="E29" s="283"/>
      <c r="F29" s="283"/>
      <c r="G29" s="283"/>
      <c r="H29" s="283"/>
      <c r="I29" s="283"/>
      <c r="J29" s="283"/>
      <c r="K29" s="283"/>
      <c r="L29" s="283"/>
      <c r="M29" s="335"/>
      <c r="N29" s="335"/>
      <c r="O29" s="335"/>
      <c r="P29" s="335"/>
      <c r="Q29" s="335"/>
      <c r="R29" s="335"/>
      <c r="S29" s="335"/>
      <c r="T29" s="335"/>
      <c r="U29" s="335"/>
    </row>
    <row r="30" spans="1:21" ht="12.75">
      <c r="A30" s="284" t="s">
        <v>65</v>
      </c>
      <c r="B30" s="536" t="s">
        <v>494</v>
      </c>
      <c r="C30" s="285">
        <f>SUM(D30:E30)</f>
        <v>21233</v>
      </c>
      <c r="D30" s="285">
        <f>'[1]kiadás'!B20-'[1]bevétel'!D20</f>
        <v>20533</v>
      </c>
      <c r="E30" s="285">
        <v>700</v>
      </c>
      <c r="F30" s="285"/>
      <c r="G30" s="285"/>
      <c r="H30" s="285"/>
      <c r="I30" s="285"/>
      <c r="J30" s="285"/>
      <c r="K30" s="285"/>
      <c r="L30" s="285"/>
      <c r="M30" s="335"/>
      <c r="N30" s="335"/>
      <c r="O30" s="335"/>
      <c r="P30" s="335"/>
      <c r="Q30" s="335"/>
      <c r="R30" s="335"/>
      <c r="S30" s="335"/>
      <c r="T30" s="335"/>
      <c r="U30" s="335"/>
    </row>
    <row r="31" spans="1:21" ht="12.75">
      <c r="A31" s="356" t="s">
        <v>628</v>
      </c>
      <c r="B31" s="536"/>
      <c r="C31" s="285">
        <v>23115</v>
      </c>
      <c r="D31" s="285">
        <v>22138</v>
      </c>
      <c r="E31" s="285">
        <v>700</v>
      </c>
      <c r="F31" s="285">
        <v>0</v>
      </c>
      <c r="G31" s="285">
        <v>0</v>
      </c>
      <c r="H31" s="285">
        <v>0</v>
      </c>
      <c r="I31" s="285">
        <v>0</v>
      </c>
      <c r="J31" s="285">
        <v>0</v>
      </c>
      <c r="K31" s="285">
        <v>0</v>
      </c>
      <c r="L31" s="285">
        <v>277</v>
      </c>
      <c r="M31" s="335"/>
      <c r="N31" s="335"/>
      <c r="O31" s="335"/>
      <c r="P31" s="335"/>
      <c r="Q31" s="335"/>
      <c r="R31" s="335"/>
      <c r="S31" s="335"/>
      <c r="T31" s="335"/>
      <c r="U31" s="335"/>
    </row>
    <row r="32" spans="1:21" ht="12.75">
      <c r="A32" s="356" t="s">
        <v>876</v>
      </c>
      <c r="B32" s="536"/>
      <c r="C32" s="285">
        <v>38</v>
      </c>
      <c r="D32" s="285"/>
      <c r="E32" s="285">
        <v>38</v>
      </c>
      <c r="F32" s="285"/>
      <c r="G32" s="285"/>
      <c r="H32" s="285"/>
      <c r="I32" s="285"/>
      <c r="J32" s="285"/>
      <c r="K32" s="285"/>
      <c r="L32" s="285"/>
      <c r="M32" s="335"/>
      <c r="N32" s="335"/>
      <c r="O32" s="335"/>
      <c r="P32" s="335"/>
      <c r="Q32" s="335"/>
      <c r="R32" s="335"/>
      <c r="S32" s="335"/>
      <c r="T32" s="335"/>
      <c r="U32" s="335"/>
    </row>
    <row r="33" spans="1:21" ht="12.75">
      <c r="A33" s="356" t="s">
        <v>875</v>
      </c>
      <c r="B33" s="536"/>
      <c r="C33" s="285">
        <v>-1345</v>
      </c>
      <c r="D33" s="285">
        <v>-1345</v>
      </c>
      <c r="E33" s="285"/>
      <c r="F33" s="285"/>
      <c r="G33" s="285"/>
      <c r="H33" s="285"/>
      <c r="I33" s="285"/>
      <c r="J33" s="285"/>
      <c r="K33" s="285"/>
      <c r="L33" s="285"/>
      <c r="M33" s="335"/>
      <c r="N33" s="335"/>
      <c r="O33" s="335"/>
      <c r="P33" s="335"/>
      <c r="Q33" s="335"/>
      <c r="R33" s="335"/>
      <c r="S33" s="335"/>
      <c r="T33" s="335"/>
      <c r="U33" s="335"/>
    </row>
    <row r="34" spans="1:21" ht="12.75">
      <c r="A34" s="356" t="s">
        <v>627</v>
      </c>
      <c r="B34" s="536"/>
      <c r="C34" s="285">
        <f>SUM(C32:C33)</f>
        <v>-1307</v>
      </c>
      <c r="D34" s="285">
        <f aca="true" t="shared" si="6" ref="D34:L34">SUM(D32:D33)</f>
        <v>-1345</v>
      </c>
      <c r="E34" s="285">
        <f t="shared" si="6"/>
        <v>38</v>
      </c>
      <c r="F34" s="285">
        <f t="shared" si="6"/>
        <v>0</v>
      </c>
      <c r="G34" s="285">
        <f t="shared" si="6"/>
        <v>0</v>
      </c>
      <c r="H34" s="285">
        <f t="shared" si="6"/>
        <v>0</v>
      </c>
      <c r="I34" s="285">
        <f t="shared" si="6"/>
        <v>0</v>
      </c>
      <c r="J34" s="285">
        <f t="shared" si="6"/>
        <v>0</v>
      </c>
      <c r="K34" s="285">
        <f t="shared" si="6"/>
        <v>0</v>
      </c>
      <c r="L34" s="285">
        <f t="shared" si="6"/>
        <v>0</v>
      </c>
      <c r="M34" s="335"/>
      <c r="N34" s="335"/>
      <c r="O34" s="335"/>
      <c r="P34" s="335"/>
      <c r="Q34" s="335"/>
      <c r="R34" s="335"/>
      <c r="S34" s="335"/>
      <c r="T34" s="335"/>
      <c r="U34" s="335"/>
    </row>
    <row r="35" spans="1:21" ht="12.75">
      <c r="A35" s="356" t="s">
        <v>628</v>
      </c>
      <c r="B35" s="537"/>
      <c r="C35" s="287">
        <f>C31+C34</f>
        <v>21808</v>
      </c>
      <c r="D35" s="287">
        <f aca="true" t="shared" si="7" ref="D35:L35">D31+D34</f>
        <v>20793</v>
      </c>
      <c r="E35" s="287">
        <f t="shared" si="7"/>
        <v>738</v>
      </c>
      <c r="F35" s="287">
        <f t="shared" si="7"/>
        <v>0</v>
      </c>
      <c r="G35" s="287">
        <f t="shared" si="7"/>
        <v>0</v>
      </c>
      <c r="H35" s="287">
        <f t="shared" si="7"/>
        <v>0</v>
      </c>
      <c r="I35" s="287">
        <f t="shared" si="7"/>
        <v>0</v>
      </c>
      <c r="J35" s="287">
        <f t="shared" si="7"/>
        <v>0</v>
      </c>
      <c r="K35" s="287">
        <f t="shared" si="7"/>
        <v>0</v>
      </c>
      <c r="L35" s="287">
        <f t="shared" si="7"/>
        <v>277</v>
      </c>
      <c r="M35" s="335"/>
      <c r="N35" s="335"/>
      <c r="O35" s="335"/>
      <c r="P35" s="335"/>
      <c r="Q35" s="335"/>
      <c r="R35" s="335"/>
      <c r="S35" s="335"/>
      <c r="T35" s="335"/>
      <c r="U35" s="335"/>
    </row>
    <row r="36" spans="1:21" ht="12.75">
      <c r="A36" s="289" t="s">
        <v>632</v>
      </c>
      <c r="B36" s="539"/>
      <c r="C36" s="285"/>
      <c r="D36" s="285"/>
      <c r="E36" s="285"/>
      <c r="F36" s="285"/>
      <c r="G36" s="285"/>
      <c r="H36" s="285"/>
      <c r="I36" s="285"/>
      <c r="J36" s="285"/>
      <c r="K36" s="285"/>
      <c r="L36" s="285"/>
      <c r="M36" s="335"/>
      <c r="N36" s="335"/>
      <c r="O36" s="335"/>
      <c r="P36" s="335"/>
      <c r="Q36" s="335"/>
      <c r="R36" s="335"/>
      <c r="S36" s="335"/>
      <c r="T36" s="335"/>
      <c r="U36" s="335"/>
    </row>
    <row r="37" spans="1:21" ht="12.75">
      <c r="A37" s="284" t="s">
        <v>65</v>
      </c>
      <c r="B37" s="536"/>
      <c r="C37" s="285">
        <f>SUM(C42,C49)</f>
        <v>142950</v>
      </c>
      <c r="D37" s="285">
        <f aca="true" t="shared" si="8" ref="D37:L38">SUM(D42,D49)</f>
        <v>66279</v>
      </c>
      <c r="E37" s="285">
        <f t="shared" si="8"/>
        <v>76671</v>
      </c>
      <c r="F37" s="285">
        <f t="shared" si="8"/>
        <v>0</v>
      </c>
      <c r="G37" s="285">
        <f t="shared" si="8"/>
        <v>0</v>
      </c>
      <c r="H37" s="285">
        <f t="shared" si="8"/>
        <v>0</v>
      </c>
      <c r="I37" s="285">
        <f t="shared" si="8"/>
        <v>0</v>
      </c>
      <c r="J37" s="285">
        <f t="shared" si="8"/>
        <v>0</v>
      </c>
      <c r="K37" s="285">
        <f t="shared" si="8"/>
        <v>0</v>
      </c>
      <c r="L37" s="285">
        <f t="shared" si="8"/>
        <v>0</v>
      </c>
      <c r="M37" s="335"/>
      <c r="N37" s="335"/>
      <c r="O37" s="335"/>
      <c r="P37" s="335"/>
      <c r="Q37" s="335"/>
      <c r="R37" s="335"/>
      <c r="S37" s="335"/>
      <c r="T37" s="335"/>
      <c r="U37" s="335"/>
    </row>
    <row r="38" spans="1:21" ht="12.75">
      <c r="A38" s="356" t="s">
        <v>626</v>
      </c>
      <c r="B38" s="536"/>
      <c r="C38" s="285">
        <f>SUM(C43,C50)</f>
        <v>152430</v>
      </c>
      <c r="D38" s="285">
        <f t="shared" si="8"/>
        <v>74580</v>
      </c>
      <c r="E38" s="285">
        <f t="shared" si="8"/>
        <v>76671</v>
      </c>
      <c r="F38" s="285">
        <f t="shared" si="8"/>
        <v>0</v>
      </c>
      <c r="G38" s="285">
        <f t="shared" si="8"/>
        <v>0</v>
      </c>
      <c r="H38" s="285">
        <f t="shared" si="8"/>
        <v>0</v>
      </c>
      <c r="I38" s="285">
        <f t="shared" si="8"/>
        <v>0</v>
      </c>
      <c r="J38" s="285">
        <f t="shared" si="8"/>
        <v>0</v>
      </c>
      <c r="K38" s="285">
        <f t="shared" si="8"/>
        <v>0</v>
      </c>
      <c r="L38" s="285">
        <f t="shared" si="8"/>
        <v>1179</v>
      </c>
      <c r="M38" s="335"/>
      <c r="N38" s="335"/>
      <c r="O38" s="335"/>
      <c r="P38" s="335"/>
      <c r="Q38" s="335"/>
      <c r="R38" s="335"/>
      <c r="S38" s="335"/>
      <c r="T38" s="335"/>
      <c r="U38" s="335"/>
    </row>
    <row r="39" spans="1:21" ht="12.75">
      <c r="A39" s="356" t="s">
        <v>627</v>
      </c>
      <c r="B39" s="536"/>
      <c r="C39" s="285">
        <f aca="true" t="shared" si="9" ref="C39:L40">C46+C53</f>
        <v>2004</v>
      </c>
      <c r="D39" s="285">
        <f t="shared" si="9"/>
        <v>-6365</v>
      </c>
      <c r="E39" s="285">
        <f t="shared" si="9"/>
        <v>7935</v>
      </c>
      <c r="F39" s="285">
        <f t="shared" si="9"/>
        <v>0</v>
      </c>
      <c r="G39" s="285">
        <f t="shared" si="9"/>
        <v>0</v>
      </c>
      <c r="H39" s="285">
        <f t="shared" si="9"/>
        <v>0</v>
      </c>
      <c r="I39" s="285">
        <f t="shared" si="9"/>
        <v>0</v>
      </c>
      <c r="J39" s="285">
        <f t="shared" si="9"/>
        <v>434</v>
      </c>
      <c r="K39" s="285">
        <f t="shared" si="9"/>
        <v>0</v>
      </c>
      <c r="L39" s="285">
        <f t="shared" si="9"/>
        <v>0</v>
      </c>
      <c r="M39" s="335"/>
      <c r="N39" s="335"/>
      <c r="O39" s="335"/>
      <c r="P39" s="335"/>
      <c r="Q39" s="335"/>
      <c r="R39" s="335"/>
      <c r="S39" s="335"/>
      <c r="T39" s="335"/>
      <c r="U39" s="335"/>
    </row>
    <row r="40" spans="1:21" ht="12.75">
      <c r="A40" s="356" t="s">
        <v>628</v>
      </c>
      <c r="B40" s="536"/>
      <c r="C40" s="285">
        <f>C47+C54</f>
        <v>154434</v>
      </c>
      <c r="D40" s="285">
        <f t="shared" si="9"/>
        <v>68215</v>
      </c>
      <c r="E40" s="285">
        <f t="shared" si="9"/>
        <v>84606</v>
      </c>
      <c r="F40" s="285">
        <f t="shared" si="9"/>
        <v>0</v>
      </c>
      <c r="G40" s="285">
        <f t="shared" si="9"/>
        <v>0</v>
      </c>
      <c r="H40" s="285">
        <f t="shared" si="9"/>
        <v>0</v>
      </c>
      <c r="I40" s="285">
        <f t="shared" si="9"/>
        <v>0</v>
      </c>
      <c r="J40" s="285">
        <f t="shared" si="9"/>
        <v>434</v>
      </c>
      <c r="K40" s="285">
        <f t="shared" si="9"/>
        <v>0</v>
      </c>
      <c r="L40" s="285">
        <f t="shared" si="9"/>
        <v>1179</v>
      </c>
      <c r="M40" s="335"/>
      <c r="N40" s="335"/>
      <c r="O40" s="335"/>
      <c r="P40" s="335"/>
      <c r="Q40" s="335"/>
      <c r="R40" s="335"/>
      <c r="S40" s="335"/>
      <c r="T40" s="335"/>
      <c r="U40" s="335"/>
    </row>
    <row r="41" spans="1:21" ht="12.75">
      <c r="A41" s="286" t="s">
        <v>402</v>
      </c>
      <c r="B41" s="535"/>
      <c r="C41" s="283"/>
      <c r="D41" s="283"/>
      <c r="E41" s="283"/>
      <c r="F41" s="283"/>
      <c r="G41" s="283"/>
      <c r="H41" s="283"/>
      <c r="I41" s="283"/>
      <c r="J41" s="283"/>
      <c r="K41" s="283"/>
      <c r="L41" s="283"/>
      <c r="M41" s="335"/>
      <c r="N41" s="335"/>
      <c r="O41" s="335"/>
      <c r="P41" s="335"/>
      <c r="Q41" s="335"/>
      <c r="R41" s="335"/>
      <c r="S41" s="335"/>
      <c r="T41" s="335"/>
      <c r="U41" s="335"/>
    </row>
    <row r="42" spans="1:21" ht="12.75">
      <c r="A42" s="284" t="s">
        <v>65</v>
      </c>
      <c r="B42" s="536" t="s">
        <v>529</v>
      </c>
      <c r="C42" s="285">
        <f>SUM(D42:E42)</f>
        <v>83915</v>
      </c>
      <c r="D42" s="285">
        <f>'[1]kiadás'!B24-'[1]bevétel'!D24</f>
        <v>35479</v>
      </c>
      <c r="E42" s="285">
        <v>48436</v>
      </c>
      <c r="F42" s="285"/>
      <c r="G42" s="285"/>
      <c r="H42" s="285"/>
      <c r="I42" s="285"/>
      <c r="J42" s="285"/>
      <c r="K42" s="285"/>
      <c r="L42" s="285"/>
      <c r="M42" s="335"/>
      <c r="N42" s="335"/>
      <c r="O42" s="335"/>
      <c r="P42" s="335"/>
      <c r="Q42" s="335"/>
      <c r="R42" s="335"/>
      <c r="S42" s="335"/>
      <c r="T42" s="335"/>
      <c r="U42" s="335"/>
    </row>
    <row r="43" spans="1:21" ht="12.75">
      <c r="A43" s="356" t="s">
        <v>628</v>
      </c>
      <c r="B43" s="536"/>
      <c r="C43" s="285">
        <v>89525</v>
      </c>
      <c r="D43" s="285">
        <v>39945</v>
      </c>
      <c r="E43" s="285">
        <v>48436</v>
      </c>
      <c r="F43" s="285">
        <v>0</v>
      </c>
      <c r="G43" s="285">
        <v>0</v>
      </c>
      <c r="H43" s="285">
        <v>0</v>
      </c>
      <c r="I43" s="285">
        <v>0</v>
      </c>
      <c r="J43" s="285">
        <v>0</v>
      </c>
      <c r="K43" s="285">
        <v>0</v>
      </c>
      <c r="L43" s="285">
        <v>1144</v>
      </c>
      <c r="M43" s="335"/>
      <c r="N43" s="335"/>
      <c r="O43" s="335"/>
      <c r="P43" s="335"/>
      <c r="Q43" s="335"/>
      <c r="R43" s="335"/>
      <c r="S43" s="335"/>
      <c r="T43" s="335"/>
      <c r="U43" s="335"/>
    </row>
    <row r="44" spans="1:21" ht="12.75">
      <c r="A44" s="356" t="s">
        <v>876</v>
      </c>
      <c r="B44" s="536"/>
      <c r="C44" s="285">
        <v>5176</v>
      </c>
      <c r="D44" s="285"/>
      <c r="E44" s="285">
        <v>4742</v>
      </c>
      <c r="F44" s="285"/>
      <c r="G44" s="285"/>
      <c r="H44" s="285"/>
      <c r="I44" s="285"/>
      <c r="J44" s="285">
        <v>434</v>
      </c>
      <c r="K44" s="285"/>
      <c r="L44" s="285"/>
      <c r="M44" s="335"/>
      <c r="N44" s="335"/>
      <c r="O44" s="335"/>
      <c r="P44" s="335"/>
      <c r="Q44" s="335"/>
      <c r="R44" s="335"/>
      <c r="S44" s="335"/>
      <c r="T44" s="335"/>
      <c r="U44" s="335"/>
    </row>
    <row r="45" spans="1:21" ht="12.75">
      <c r="A45" s="356" t="s">
        <v>875</v>
      </c>
      <c r="B45" s="536"/>
      <c r="C45" s="285">
        <v>-114</v>
      </c>
      <c r="D45" s="285">
        <v>-114</v>
      </c>
      <c r="E45" s="285"/>
      <c r="F45" s="285"/>
      <c r="G45" s="285"/>
      <c r="H45" s="285"/>
      <c r="I45" s="285"/>
      <c r="J45" s="285"/>
      <c r="K45" s="285"/>
      <c r="L45" s="285"/>
      <c r="M45" s="335"/>
      <c r="N45" s="335"/>
      <c r="O45" s="335"/>
      <c r="P45" s="335"/>
      <c r="Q45" s="335"/>
      <c r="R45" s="335"/>
      <c r="S45" s="335"/>
      <c r="T45" s="335"/>
      <c r="U45" s="335"/>
    </row>
    <row r="46" spans="1:21" ht="12.75">
      <c r="A46" s="356" t="s">
        <v>627</v>
      </c>
      <c r="B46" s="536"/>
      <c r="C46" s="285">
        <f aca="true" t="shared" si="10" ref="C46:L46">SUM(C44:C45)</f>
        <v>5062</v>
      </c>
      <c r="D46" s="285">
        <f t="shared" si="10"/>
        <v>-114</v>
      </c>
      <c r="E46" s="285">
        <f t="shared" si="10"/>
        <v>4742</v>
      </c>
      <c r="F46" s="285">
        <f t="shared" si="10"/>
        <v>0</v>
      </c>
      <c r="G46" s="285">
        <f t="shared" si="10"/>
        <v>0</v>
      </c>
      <c r="H46" s="285">
        <f t="shared" si="10"/>
        <v>0</v>
      </c>
      <c r="I46" s="285">
        <f t="shared" si="10"/>
        <v>0</v>
      </c>
      <c r="J46" s="285">
        <f t="shared" si="10"/>
        <v>434</v>
      </c>
      <c r="K46" s="285">
        <f t="shared" si="10"/>
        <v>0</v>
      </c>
      <c r="L46" s="285">
        <f t="shared" si="10"/>
        <v>0</v>
      </c>
      <c r="M46" s="335"/>
      <c r="N46" s="335"/>
      <c r="O46" s="335"/>
      <c r="P46" s="335"/>
      <c r="Q46" s="335"/>
      <c r="R46" s="335"/>
      <c r="S46" s="335"/>
      <c r="T46" s="335"/>
      <c r="U46" s="335"/>
    </row>
    <row r="47" spans="1:21" ht="12.75">
      <c r="A47" s="356" t="s">
        <v>628</v>
      </c>
      <c r="B47" s="537"/>
      <c r="C47" s="287">
        <f aca="true" t="shared" si="11" ref="C47:L47">C43+C46</f>
        <v>94587</v>
      </c>
      <c r="D47" s="287">
        <f t="shared" si="11"/>
        <v>39831</v>
      </c>
      <c r="E47" s="287">
        <f t="shared" si="11"/>
        <v>53178</v>
      </c>
      <c r="F47" s="287">
        <f t="shared" si="11"/>
        <v>0</v>
      </c>
      <c r="G47" s="287">
        <f t="shared" si="11"/>
        <v>0</v>
      </c>
      <c r="H47" s="287">
        <f t="shared" si="11"/>
        <v>0</v>
      </c>
      <c r="I47" s="287">
        <f t="shared" si="11"/>
        <v>0</v>
      </c>
      <c r="J47" s="287">
        <f t="shared" si="11"/>
        <v>434</v>
      </c>
      <c r="K47" s="287">
        <f t="shared" si="11"/>
        <v>0</v>
      </c>
      <c r="L47" s="287">
        <f t="shared" si="11"/>
        <v>1144</v>
      </c>
      <c r="M47" s="335"/>
      <c r="N47" s="335"/>
      <c r="O47" s="335"/>
      <c r="P47" s="335"/>
      <c r="Q47" s="335"/>
      <c r="R47" s="335"/>
      <c r="S47" s="335"/>
      <c r="T47" s="335"/>
      <c r="U47" s="335"/>
    </row>
    <row r="48" spans="1:21" ht="12.75">
      <c r="A48" s="286" t="s">
        <v>403</v>
      </c>
      <c r="B48" s="538"/>
      <c r="C48" s="285"/>
      <c r="D48" s="285"/>
      <c r="E48" s="285"/>
      <c r="F48" s="285"/>
      <c r="G48" s="285"/>
      <c r="H48" s="285"/>
      <c r="I48" s="285"/>
      <c r="J48" s="285"/>
      <c r="K48" s="285"/>
      <c r="L48" s="285"/>
      <c r="M48" s="335"/>
      <c r="N48" s="335"/>
      <c r="O48" s="335"/>
      <c r="P48" s="335"/>
      <c r="Q48" s="335"/>
      <c r="R48" s="335"/>
      <c r="S48" s="335"/>
      <c r="T48" s="335"/>
      <c r="U48" s="335"/>
    </row>
    <row r="49" spans="1:21" ht="12.75">
      <c r="A49" s="284" t="s">
        <v>65</v>
      </c>
      <c r="B49" s="536" t="s">
        <v>529</v>
      </c>
      <c r="C49" s="285">
        <f>SUM(D49:E49)</f>
        <v>59035</v>
      </c>
      <c r="D49" s="285">
        <f>'[1]kiadás'!B26-'[1]bevétel'!D26</f>
        <v>30800</v>
      </c>
      <c r="E49" s="285">
        <v>28235</v>
      </c>
      <c r="F49" s="285"/>
      <c r="G49" s="285"/>
      <c r="H49" s="285"/>
      <c r="I49" s="285"/>
      <c r="J49" s="285"/>
      <c r="K49" s="285"/>
      <c r="L49" s="285"/>
      <c r="M49" s="335"/>
      <c r="N49" s="335"/>
      <c r="O49" s="335"/>
      <c r="P49" s="335"/>
      <c r="Q49" s="335"/>
      <c r="R49" s="335"/>
      <c r="S49" s="335"/>
      <c r="T49" s="335"/>
      <c r="U49" s="335"/>
    </row>
    <row r="50" spans="1:21" ht="12.75">
      <c r="A50" s="356" t="s">
        <v>628</v>
      </c>
      <c r="B50" s="536"/>
      <c r="C50" s="285">
        <v>62905</v>
      </c>
      <c r="D50" s="285">
        <v>34635</v>
      </c>
      <c r="E50" s="285">
        <v>28235</v>
      </c>
      <c r="F50" s="285">
        <v>0</v>
      </c>
      <c r="G50" s="285">
        <v>0</v>
      </c>
      <c r="H50" s="285">
        <v>0</v>
      </c>
      <c r="I50" s="285">
        <v>0</v>
      </c>
      <c r="J50" s="285">
        <v>0</v>
      </c>
      <c r="K50" s="285">
        <v>0</v>
      </c>
      <c r="L50" s="285">
        <v>35</v>
      </c>
      <c r="M50" s="335"/>
      <c r="N50" s="335"/>
      <c r="O50" s="335"/>
      <c r="P50" s="335"/>
      <c r="Q50" s="335"/>
      <c r="R50" s="335"/>
      <c r="S50" s="335"/>
      <c r="T50" s="335"/>
      <c r="U50" s="335"/>
    </row>
    <row r="51" spans="1:21" ht="12.75">
      <c r="A51" s="356" t="s">
        <v>876</v>
      </c>
      <c r="B51" s="536"/>
      <c r="C51" s="285">
        <v>3193</v>
      </c>
      <c r="D51" s="285"/>
      <c r="E51" s="285">
        <v>3193</v>
      </c>
      <c r="F51" s="285"/>
      <c r="G51" s="285"/>
      <c r="H51" s="285"/>
      <c r="I51" s="285"/>
      <c r="J51" s="285"/>
      <c r="K51" s="285"/>
      <c r="L51" s="285"/>
      <c r="M51" s="335"/>
      <c r="N51" s="335"/>
      <c r="O51" s="335"/>
      <c r="P51" s="335"/>
      <c r="Q51" s="335"/>
      <c r="R51" s="335"/>
      <c r="S51" s="335"/>
      <c r="T51" s="335"/>
      <c r="U51" s="335"/>
    </row>
    <row r="52" spans="1:21" ht="12.75">
      <c r="A52" s="356" t="s">
        <v>875</v>
      </c>
      <c r="B52" s="536"/>
      <c r="C52" s="285">
        <v>-6251</v>
      </c>
      <c r="D52" s="285">
        <v>-6251</v>
      </c>
      <c r="E52" s="285"/>
      <c r="F52" s="285"/>
      <c r="G52" s="285"/>
      <c r="H52" s="285"/>
      <c r="I52" s="285"/>
      <c r="J52" s="285"/>
      <c r="K52" s="285"/>
      <c r="L52" s="285"/>
      <c r="M52" s="335"/>
      <c r="N52" s="335"/>
      <c r="O52" s="335"/>
      <c r="P52" s="335"/>
      <c r="Q52" s="335"/>
      <c r="R52" s="335"/>
      <c r="S52" s="335"/>
      <c r="T52" s="335"/>
      <c r="U52" s="335"/>
    </row>
    <row r="53" spans="1:21" ht="12.75">
      <c r="A53" s="356" t="s">
        <v>627</v>
      </c>
      <c r="B53" s="536"/>
      <c r="C53" s="285">
        <f aca="true" t="shared" si="12" ref="C53:L53">SUM(C51:C52)</f>
        <v>-3058</v>
      </c>
      <c r="D53" s="285">
        <f t="shared" si="12"/>
        <v>-6251</v>
      </c>
      <c r="E53" s="285">
        <f t="shared" si="12"/>
        <v>3193</v>
      </c>
      <c r="F53" s="285">
        <f t="shared" si="12"/>
        <v>0</v>
      </c>
      <c r="G53" s="285">
        <f t="shared" si="12"/>
        <v>0</v>
      </c>
      <c r="H53" s="285">
        <f t="shared" si="12"/>
        <v>0</v>
      </c>
      <c r="I53" s="285">
        <f t="shared" si="12"/>
        <v>0</v>
      </c>
      <c r="J53" s="285">
        <f t="shared" si="12"/>
        <v>0</v>
      </c>
      <c r="K53" s="285">
        <f t="shared" si="12"/>
        <v>0</v>
      </c>
      <c r="L53" s="285">
        <f t="shared" si="12"/>
        <v>0</v>
      </c>
      <c r="M53" s="335"/>
      <c r="N53" s="335"/>
      <c r="O53" s="335"/>
      <c r="P53" s="335"/>
      <c r="Q53" s="335"/>
      <c r="R53" s="335"/>
      <c r="S53" s="335"/>
      <c r="T53" s="335"/>
      <c r="U53" s="335"/>
    </row>
    <row r="54" spans="1:21" ht="12.75">
      <c r="A54" s="356" t="s">
        <v>628</v>
      </c>
      <c r="B54" s="536"/>
      <c r="C54" s="285">
        <f aca="true" t="shared" si="13" ref="C54:L54">C50+C53</f>
        <v>59847</v>
      </c>
      <c r="D54" s="285">
        <f t="shared" si="13"/>
        <v>28384</v>
      </c>
      <c r="E54" s="285">
        <f t="shared" si="13"/>
        <v>31428</v>
      </c>
      <c r="F54" s="285">
        <f t="shared" si="13"/>
        <v>0</v>
      </c>
      <c r="G54" s="285">
        <f t="shared" si="13"/>
        <v>0</v>
      </c>
      <c r="H54" s="285">
        <f t="shared" si="13"/>
        <v>0</v>
      </c>
      <c r="I54" s="285">
        <f t="shared" si="13"/>
        <v>0</v>
      </c>
      <c r="J54" s="285">
        <f t="shared" si="13"/>
        <v>0</v>
      </c>
      <c r="K54" s="285">
        <f t="shared" si="13"/>
        <v>0</v>
      </c>
      <c r="L54" s="285">
        <f t="shared" si="13"/>
        <v>35</v>
      </c>
      <c r="M54" s="335"/>
      <c r="N54" s="335"/>
      <c r="O54" s="335"/>
      <c r="P54" s="335"/>
      <c r="Q54" s="335"/>
      <c r="R54" s="335"/>
      <c r="S54" s="335"/>
      <c r="T54" s="335"/>
      <c r="U54" s="335"/>
    </row>
    <row r="55" spans="1:21" ht="12.75">
      <c r="A55" s="289" t="s">
        <v>633</v>
      </c>
      <c r="B55" s="540"/>
      <c r="C55" s="283"/>
      <c r="D55" s="283"/>
      <c r="E55" s="283"/>
      <c r="F55" s="283"/>
      <c r="G55" s="283"/>
      <c r="H55" s="283"/>
      <c r="I55" s="283"/>
      <c r="J55" s="283"/>
      <c r="K55" s="283"/>
      <c r="L55" s="283"/>
      <c r="M55" s="335"/>
      <c r="N55" s="335"/>
      <c r="O55" s="335"/>
      <c r="P55" s="335"/>
      <c r="Q55" s="335"/>
      <c r="R55" s="335"/>
      <c r="S55" s="335"/>
      <c r="T55" s="335"/>
      <c r="U55" s="335"/>
    </row>
    <row r="56" spans="1:21" ht="12.75">
      <c r="A56" s="284" t="s">
        <v>65</v>
      </c>
      <c r="B56" s="536" t="s">
        <v>494</v>
      </c>
      <c r="C56" s="285">
        <f>SUM(D56:E56)</f>
        <v>36313</v>
      </c>
      <c r="D56" s="285">
        <f>'[1]kiadás'!B28-'[1]bevétel'!D28</f>
        <v>29729</v>
      </c>
      <c r="E56" s="285">
        <v>6584</v>
      </c>
      <c r="F56" s="285"/>
      <c r="G56" s="285"/>
      <c r="H56" s="285"/>
      <c r="I56" s="285"/>
      <c r="J56" s="285"/>
      <c r="K56" s="285"/>
      <c r="L56" s="285"/>
      <c r="M56" s="335"/>
      <c r="N56" s="335"/>
      <c r="O56" s="335"/>
      <c r="P56" s="335"/>
      <c r="Q56" s="335"/>
      <c r="R56" s="335"/>
      <c r="S56" s="335"/>
      <c r="T56" s="335"/>
      <c r="U56" s="335"/>
    </row>
    <row r="57" spans="1:21" ht="12.75">
      <c r="A57" s="356" t="s">
        <v>628</v>
      </c>
      <c r="B57" s="536"/>
      <c r="C57" s="285">
        <v>39751</v>
      </c>
      <c r="D57" s="285">
        <v>32105</v>
      </c>
      <c r="E57" s="285">
        <v>6584</v>
      </c>
      <c r="F57" s="285">
        <v>0</v>
      </c>
      <c r="G57" s="285">
        <v>0</v>
      </c>
      <c r="H57" s="285">
        <v>0</v>
      </c>
      <c r="I57" s="285">
        <v>0</v>
      </c>
      <c r="J57" s="285">
        <v>0</v>
      </c>
      <c r="K57" s="285">
        <v>0</v>
      </c>
      <c r="L57" s="285">
        <v>1062</v>
      </c>
      <c r="M57" s="335"/>
      <c r="N57" s="335"/>
      <c r="O57" s="335"/>
      <c r="P57" s="335"/>
      <c r="Q57" s="335"/>
      <c r="R57" s="335"/>
      <c r="S57" s="335"/>
      <c r="T57" s="335"/>
      <c r="U57" s="335"/>
    </row>
    <row r="58" spans="1:21" ht="12.75">
      <c r="A58" s="356" t="s">
        <v>876</v>
      </c>
      <c r="B58" s="536"/>
      <c r="C58" s="285">
        <v>1457</v>
      </c>
      <c r="D58" s="285"/>
      <c r="E58" s="285">
        <v>1457</v>
      </c>
      <c r="F58" s="285"/>
      <c r="G58" s="285"/>
      <c r="H58" s="285"/>
      <c r="I58" s="285"/>
      <c r="J58" s="285"/>
      <c r="K58" s="285"/>
      <c r="L58" s="285"/>
      <c r="M58" s="335"/>
      <c r="N58" s="335"/>
      <c r="O58" s="335"/>
      <c r="P58" s="335"/>
      <c r="Q58" s="335"/>
      <c r="R58" s="335"/>
      <c r="S58" s="335"/>
      <c r="T58" s="335"/>
      <c r="U58" s="335"/>
    </row>
    <row r="59" spans="1:21" ht="12.75">
      <c r="A59" s="356" t="s">
        <v>875</v>
      </c>
      <c r="B59" s="536"/>
      <c r="C59" s="285">
        <v>-1819</v>
      </c>
      <c r="D59" s="285">
        <v>-1819</v>
      </c>
      <c r="E59" s="285"/>
      <c r="F59" s="285"/>
      <c r="G59" s="285"/>
      <c r="H59" s="285"/>
      <c r="I59" s="285"/>
      <c r="J59" s="285"/>
      <c r="K59" s="285"/>
      <c r="L59" s="285"/>
      <c r="M59" s="335"/>
      <c r="N59" s="335"/>
      <c r="O59" s="335"/>
      <c r="P59" s="335"/>
      <c r="Q59" s="335"/>
      <c r="R59" s="335"/>
      <c r="S59" s="335"/>
      <c r="T59" s="335"/>
      <c r="U59" s="335"/>
    </row>
    <row r="60" spans="1:21" ht="12.75">
      <c r="A60" s="356" t="s">
        <v>627</v>
      </c>
      <c r="B60" s="536"/>
      <c r="C60" s="285">
        <f>SUM(C58:C59)</f>
        <v>-362</v>
      </c>
      <c r="D60" s="285">
        <f aca="true" t="shared" si="14" ref="D60:L60">SUM(D58:D59)</f>
        <v>-1819</v>
      </c>
      <c r="E60" s="285">
        <f t="shared" si="14"/>
        <v>1457</v>
      </c>
      <c r="F60" s="285">
        <f t="shared" si="14"/>
        <v>0</v>
      </c>
      <c r="G60" s="285">
        <f t="shared" si="14"/>
        <v>0</v>
      </c>
      <c r="H60" s="285">
        <f t="shared" si="14"/>
        <v>0</v>
      </c>
      <c r="I60" s="285">
        <f t="shared" si="14"/>
        <v>0</v>
      </c>
      <c r="J60" s="285">
        <f t="shared" si="14"/>
        <v>0</v>
      </c>
      <c r="K60" s="285">
        <f t="shared" si="14"/>
        <v>0</v>
      </c>
      <c r="L60" s="285">
        <f t="shared" si="14"/>
        <v>0</v>
      </c>
      <c r="M60" s="335"/>
      <c r="N60" s="335"/>
      <c r="O60" s="335"/>
      <c r="P60" s="335"/>
      <c r="Q60" s="335"/>
      <c r="R60" s="335"/>
      <c r="S60" s="335"/>
      <c r="T60" s="335"/>
      <c r="U60" s="335"/>
    </row>
    <row r="61" spans="1:21" ht="12.75">
      <c r="A61" s="356" t="s">
        <v>626</v>
      </c>
      <c r="B61" s="536"/>
      <c r="C61" s="285">
        <f>C57+C60</f>
        <v>39389</v>
      </c>
      <c r="D61" s="285">
        <f aca="true" t="shared" si="15" ref="D61:L61">D57+D60</f>
        <v>30286</v>
      </c>
      <c r="E61" s="285">
        <f t="shared" si="15"/>
        <v>8041</v>
      </c>
      <c r="F61" s="285">
        <f t="shared" si="15"/>
        <v>0</v>
      </c>
      <c r="G61" s="285">
        <f t="shared" si="15"/>
        <v>0</v>
      </c>
      <c r="H61" s="285">
        <f t="shared" si="15"/>
        <v>0</v>
      </c>
      <c r="I61" s="285">
        <f t="shared" si="15"/>
        <v>0</v>
      </c>
      <c r="J61" s="285">
        <f t="shared" si="15"/>
        <v>0</v>
      </c>
      <c r="K61" s="285">
        <f t="shared" si="15"/>
        <v>0</v>
      </c>
      <c r="L61" s="285">
        <f t="shared" si="15"/>
        <v>1062</v>
      </c>
      <c r="M61" s="335"/>
      <c r="N61" s="335"/>
      <c r="O61" s="335"/>
      <c r="P61" s="335"/>
      <c r="Q61" s="335"/>
      <c r="R61" s="335"/>
      <c r="S61" s="335"/>
      <c r="T61" s="335"/>
      <c r="U61" s="335"/>
    </row>
    <row r="62" spans="1:21" ht="12.75">
      <c r="A62" s="469" t="s">
        <v>634</v>
      </c>
      <c r="B62" s="722"/>
      <c r="C62" s="263"/>
      <c r="D62" s="283"/>
      <c r="E62" s="291"/>
      <c r="F62" s="291"/>
      <c r="G62" s="291"/>
      <c r="H62" s="291"/>
      <c r="I62" s="291"/>
      <c r="J62" s="291"/>
      <c r="K62" s="291"/>
      <c r="L62" s="708"/>
      <c r="M62" s="335"/>
      <c r="N62" s="335"/>
      <c r="O62" s="335"/>
      <c r="P62" s="335"/>
      <c r="Q62" s="335"/>
      <c r="R62" s="335"/>
      <c r="S62" s="335"/>
      <c r="T62" s="335"/>
      <c r="U62" s="335"/>
    </row>
    <row r="63" spans="1:21" ht="12.75">
      <c r="A63" s="284" t="s">
        <v>65</v>
      </c>
      <c r="B63" s="541"/>
      <c r="C63" s="245">
        <f aca="true" t="shared" si="16" ref="C63:L64">SUM(C68,C75,C82,C89)</f>
        <v>106230</v>
      </c>
      <c r="D63" s="245">
        <f t="shared" si="16"/>
        <v>40368</v>
      </c>
      <c r="E63" s="245">
        <f t="shared" si="16"/>
        <v>65862</v>
      </c>
      <c r="F63" s="245">
        <f t="shared" si="16"/>
        <v>0</v>
      </c>
      <c r="G63" s="245">
        <f t="shared" si="16"/>
        <v>0</v>
      </c>
      <c r="H63" s="245">
        <f t="shared" si="16"/>
        <v>0</v>
      </c>
      <c r="I63" s="245">
        <f t="shared" si="16"/>
        <v>0</v>
      </c>
      <c r="J63" s="245">
        <f t="shared" si="16"/>
        <v>0</v>
      </c>
      <c r="K63" s="245">
        <f t="shared" si="16"/>
        <v>0</v>
      </c>
      <c r="L63" s="245">
        <f t="shared" si="16"/>
        <v>0</v>
      </c>
      <c r="M63" s="335"/>
      <c r="N63" s="335"/>
      <c r="O63" s="335"/>
      <c r="P63" s="335"/>
      <c r="Q63" s="335"/>
      <c r="R63" s="335"/>
      <c r="S63" s="335"/>
      <c r="T63" s="335"/>
      <c r="U63" s="335"/>
    </row>
    <row r="64" spans="1:21" ht="12.75">
      <c r="A64" s="356" t="s">
        <v>626</v>
      </c>
      <c r="B64" s="541"/>
      <c r="C64" s="245">
        <f t="shared" si="16"/>
        <v>112544</v>
      </c>
      <c r="D64" s="245">
        <f t="shared" si="16"/>
        <v>43368</v>
      </c>
      <c r="E64" s="245">
        <f t="shared" si="16"/>
        <v>65862</v>
      </c>
      <c r="F64" s="245">
        <f t="shared" si="16"/>
        <v>0</v>
      </c>
      <c r="G64" s="245">
        <f t="shared" si="16"/>
        <v>0</v>
      </c>
      <c r="H64" s="245">
        <f t="shared" si="16"/>
        <v>0</v>
      </c>
      <c r="I64" s="245">
        <f t="shared" si="16"/>
        <v>0</v>
      </c>
      <c r="J64" s="245">
        <f t="shared" si="16"/>
        <v>0</v>
      </c>
      <c r="K64" s="245">
        <f t="shared" si="16"/>
        <v>0</v>
      </c>
      <c r="L64" s="245">
        <f t="shared" si="16"/>
        <v>3314</v>
      </c>
      <c r="M64" s="335"/>
      <c r="N64" s="335"/>
      <c r="O64" s="335"/>
      <c r="P64" s="335"/>
      <c r="Q64" s="335"/>
      <c r="R64" s="335"/>
      <c r="S64" s="335"/>
      <c r="T64" s="335"/>
      <c r="U64" s="335"/>
    </row>
    <row r="65" spans="1:21" ht="12.75">
      <c r="A65" s="356" t="s">
        <v>627</v>
      </c>
      <c r="B65" s="541"/>
      <c r="C65" s="245">
        <f>C72+C79+C86+C93</f>
        <v>6243</v>
      </c>
      <c r="D65" s="245">
        <f aca="true" t="shared" si="17" ref="D65:L66">D72+D79+D86+D93</f>
        <v>23585</v>
      </c>
      <c r="E65" s="245">
        <f t="shared" si="17"/>
        <v>-17342</v>
      </c>
      <c r="F65" s="245">
        <f t="shared" si="17"/>
        <v>0</v>
      </c>
      <c r="G65" s="245">
        <f t="shared" si="17"/>
        <v>0</v>
      </c>
      <c r="H65" s="245">
        <f t="shared" si="17"/>
        <v>0</v>
      </c>
      <c r="I65" s="245">
        <f t="shared" si="17"/>
        <v>0</v>
      </c>
      <c r="J65" s="245">
        <f t="shared" si="17"/>
        <v>0</v>
      </c>
      <c r="K65" s="245">
        <f t="shared" si="17"/>
        <v>0</v>
      </c>
      <c r="L65" s="245">
        <f t="shared" si="17"/>
        <v>0</v>
      </c>
      <c r="M65" s="335"/>
      <c r="N65" s="335"/>
      <c r="O65" s="335"/>
      <c r="P65" s="335"/>
      <c r="Q65" s="335"/>
      <c r="R65" s="335"/>
      <c r="S65" s="335"/>
      <c r="T65" s="335"/>
      <c r="U65" s="335"/>
    </row>
    <row r="66" spans="1:21" ht="12.75">
      <c r="A66" s="356" t="s">
        <v>628</v>
      </c>
      <c r="B66" s="543"/>
      <c r="C66" s="244">
        <f>C73+C80+C87+C94</f>
        <v>118787</v>
      </c>
      <c r="D66" s="244">
        <f t="shared" si="17"/>
        <v>66953</v>
      </c>
      <c r="E66" s="244">
        <f t="shared" si="17"/>
        <v>48520</v>
      </c>
      <c r="F66" s="244">
        <f t="shared" si="17"/>
        <v>0</v>
      </c>
      <c r="G66" s="244">
        <f t="shared" si="17"/>
        <v>0</v>
      </c>
      <c r="H66" s="244">
        <f t="shared" si="17"/>
        <v>0</v>
      </c>
      <c r="I66" s="244">
        <f t="shared" si="17"/>
        <v>0</v>
      </c>
      <c r="J66" s="244">
        <f t="shared" si="17"/>
        <v>0</v>
      </c>
      <c r="K66" s="244">
        <f t="shared" si="17"/>
        <v>0</v>
      </c>
      <c r="L66" s="244">
        <f t="shared" si="17"/>
        <v>3314</v>
      </c>
      <c r="M66" s="335"/>
      <c r="N66" s="335"/>
      <c r="O66" s="335"/>
      <c r="P66" s="335"/>
      <c r="Q66" s="335"/>
      <c r="R66" s="335"/>
      <c r="S66" s="335"/>
      <c r="T66" s="335"/>
      <c r="U66" s="335"/>
    </row>
    <row r="67" spans="1:21" ht="12.75">
      <c r="A67" s="293" t="s">
        <v>315</v>
      </c>
      <c r="B67" s="542"/>
      <c r="C67" s="263"/>
      <c r="D67" s="283"/>
      <c r="E67" s="291"/>
      <c r="F67" s="291"/>
      <c r="G67" s="291"/>
      <c r="H67" s="291"/>
      <c r="I67" s="291"/>
      <c r="J67" s="291"/>
      <c r="K67" s="291"/>
      <c r="L67" s="708"/>
      <c r="M67" s="335"/>
      <c r="N67" s="335"/>
      <c r="O67" s="335"/>
      <c r="P67" s="335"/>
      <c r="Q67" s="335"/>
      <c r="R67" s="335"/>
      <c r="S67" s="335"/>
      <c r="T67" s="335"/>
      <c r="U67" s="335"/>
    </row>
    <row r="68" spans="1:21" ht="12.75">
      <c r="A68" s="284" t="s">
        <v>65</v>
      </c>
      <c r="B68" s="541" t="s">
        <v>529</v>
      </c>
      <c r="C68" s="245">
        <f>SUM(D68:E68)</f>
        <v>57218</v>
      </c>
      <c r="D68" s="285">
        <f>'[1]kiadás'!B32-'[1]bevétel'!D32</f>
        <v>6240</v>
      </c>
      <c r="E68" s="295">
        <v>50978</v>
      </c>
      <c r="F68" s="295"/>
      <c r="G68" s="295"/>
      <c r="H68" s="295"/>
      <c r="I68" s="295"/>
      <c r="J68" s="295"/>
      <c r="K68" s="295"/>
      <c r="L68" s="707"/>
      <c r="M68" s="335"/>
      <c r="N68" s="335"/>
      <c r="O68" s="335"/>
      <c r="P68" s="335"/>
      <c r="Q68" s="335"/>
      <c r="R68" s="335"/>
      <c r="S68" s="335"/>
      <c r="T68" s="335"/>
      <c r="U68" s="335"/>
    </row>
    <row r="69" spans="1:21" ht="12.75">
      <c r="A69" s="356" t="s">
        <v>626</v>
      </c>
      <c r="B69" s="541"/>
      <c r="C69" s="245">
        <v>58170</v>
      </c>
      <c r="D69" s="285">
        <v>6240</v>
      </c>
      <c r="E69" s="295">
        <v>50978</v>
      </c>
      <c r="F69" s="295"/>
      <c r="G69" s="295"/>
      <c r="H69" s="295"/>
      <c r="I69" s="295"/>
      <c r="J69" s="295"/>
      <c r="K69" s="295"/>
      <c r="L69" s="455">
        <v>952</v>
      </c>
      <c r="M69" s="335"/>
      <c r="N69" s="335"/>
      <c r="O69" s="335"/>
      <c r="P69" s="335"/>
      <c r="Q69" s="335"/>
      <c r="R69" s="335"/>
      <c r="S69" s="335"/>
      <c r="T69" s="335"/>
      <c r="U69" s="335"/>
    </row>
    <row r="70" spans="1:21" ht="12.75">
      <c r="A70" s="356" t="s">
        <v>876</v>
      </c>
      <c r="B70" s="541"/>
      <c r="C70" s="245">
        <v>-10601</v>
      </c>
      <c r="D70" s="285"/>
      <c r="E70" s="295">
        <v>-10601</v>
      </c>
      <c r="F70" s="295"/>
      <c r="G70" s="295"/>
      <c r="H70" s="295"/>
      <c r="I70" s="295"/>
      <c r="J70" s="295"/>
      <c r="K70" s="295"/>
      <c r="L70" s="455"/>
      <c r="M70" s="335"/>
      <c r="N70" s="335"/>
      <c r="O70" s="335"/>
      <c r="P70" s="335"/>
      <c r="Q70" s="335"/>
      <c r="R70" s="335"/>
      <c r="S70" s="335"/>
      <c r="T70" s="335"/>
      <c r="U70" s="335"/>
    </row>
    <row r="71" spans="1:21" ht="12.75">
      <c r="A71" s="356" t="s">
        <v>875</v>
      </c>
      <c r="B71" s="541"/>
      <c r="C71" s="245">
        <v>10988</v>
      </c>
      <c r="D71" s="285">
        <v>10988</v>
      </c>
      <c r="E71" s="295"/>
      <c r="F71" s="295"/>
      <c r="G71" s="295"/>
      <c r="H71" s="295"/>
      <c r="I71" s="295"/>
      <c r="J71" s="295"/>
      <c r="K71" s="295"/>
      <c r="L71" s="455"/>
      <c r="M71" s="335"/>
      <c r="N71" s="335"/>
      <c r="O71" s="335"/>
      <c r="P71" s="335"/>
      <c r="Q71" s="335"/>
      <c r="R71" s="335"/>
      <c r="S71" s="335"/>
      <c r="T71" s="335"/>
      <c r="U71" s="335"/>
    </row>
    <row r="72" spans="1:21" ht="12.75">
      <c r="A72" s="356" t="s">
        <v>627</v>
      </c>
      <c r="B72" s="541"/>
      <c r="C72" s="245">
        <f>SUM(C70:C71)</f>
        <v>387</v>
      </c>
      <c r="D72" s="245">
        <f aca="true" t="shared" si="18" ref="D72:L72">SUM(D70:D71)</f>
        <v>10988</v>
      </c>
      <c r="E72" s="245">
        <f t="shared" si="18"/>
        <v>-10601</v>
      </c>
      <c r="F72" s="245">
        <f t="shared" si="18"/>
        <v>0</v>
      </c>
      <c r="G72" s="245">
        <f t="shared" si="18"/>
        <v>0</v>
      </c>
      <c r="H72" s="245">
        <f t="shared" si="18"/>
        <v>0</v>
      </c>
      <c r="I72" s="245">
        <f t="shared" si="18"/>
        <v>0</v>
      </c>
      <c r="J72" s="245">
        <f t="shared" si="18"/>
        <v>0</v>
      </c>
      <c r="K72" s="245">
        <f t="shared" si="18"/>
        <v>0</v>
      </c>
      <c r="L72" s="245">
        <f t="shared" si="18"/>
        <v>0</v>
      </c>
      <c r="M72" s="335"/>
      <c r="N72" s="335"/>
      <c r="O72" s="335"/>
      <c r="P72" s="335"/>
      <c r="Q72" s="335"/>
      <c r="R72" s="335"/>
      <c r="S72" s="335"/>
      <c r="T72" s="335"/>
      <c r="U72" s="335"/>
    </row>
    <row r="73" spans="1:21" ht="12.75">
      <c r="A73" s="356" t="s">
        <v>628</v>
      </c>
      <c r="B73" s="543"/>
      <c r="C73" s="244">
        <f>C69+C72</f>
        <v>58557</v>
      </c>
      <c r="D73" s="244">
        <f aca="true" t="shared" si="19" ref="D73:L73">D69+D72</f>
        <v>17228</v>
      </c>
      <c r="E73" s="244">
        <f t="shared" si="19"/>
        <v>40377</v>
      </c>
      <c r="F73" s="244">
        <f t="shared" si="19"/>
        <v>0</v>
      </c>
      <c r="G73" s="244">
        <f t="shared" si="19"/>
        <v>0</v>
      </c>
      <c r="H73" s="244">
        <f t="shared" si="19"/>
        <v>0</v>
      </c>
      <c r="I73" s="244">
        <f t="shared" si="19"/>
        <v>0</v>
      </c>
      <c r="J73" s="244">
        <f t="shared" si="19"/>
        <v>0</v>
      </c>
      <c r="K73" s="244">
        <f t="shared" si="19"/>
        <v>0</v>
      </c>
      <c r="L73" s="244">
        <f t="shared" si="19"/>
        <v>952</v>
      </c>
      <c r="M73" s="335"/>
      <c r="N73" s="335"/>
      <c r="O73" s="335"/>
      <c r="P73" s="335"/>
      <c r="Q73" s="335"/>
      <c r="R73" s="335"/>
      <c r="S73" s="335"/>
      <c r="T73" s="335"/>
      <c r="U73" s="335"/>
    </row>
    <row r="74" spans="1:21" ht="12.75">
      <c r="A74" s="246" t="s">
        <v>316</v>
      </c>
      <c r="B74" s="544"/>
      <c r="C74" s="245"/>
      <c r="D74" s="285"/>
      <c r="E74" s="295"/>
      <c r="F74" s="295"/>
      <c r="G74" s="295"/>
      <c r="H74" s="295"/>
      <c r="I74" s="295"/>
      <c r="J74" s="295"/>
      <c r="K74" s="295"/>
      <c r="L74" s="455"/>
      <c r="M74" s="335"/>
      <c r="N74" s="335"/>
      <c r="O74" s="335"/>
      <c r="P74" s="335"/>
      <c r="Q74" s="335"/>
      <c r="R74" s="335"/>
      <c r="S74" s="335"/>
      <c r="T74" s="335"/>
      <c r="U74" s="335"/>
    </row>
    <row r="75" spans="1:21" ht="12.75">
      <c r="A75" s="284" t="s">
        <v>65</v>
      </c>
      <c r="B75" s="541" t="s">
        <v>494</v>
      </c>
      <c r="C75" s="245">
        <f>SUM(D75:E75)</f>
        <v>17827</v>
      </c>
      <c r="D75" s="285">
        <f>'[1]kiadás'!B34-'[1]bevétel'!D34</f>
        <v>12112</v>
      </c>
      <c r="E75" s="295">
        <v>5715</v>
      </c>
      <c r="F75" s="295"/>
      <c r="G75" s="295"/>
      <c r="H75" s="295"/>
      <c r="I75" s="295"/>
      <c r="J75" s="295"/>
      <c r="K75" s="295"/>
      <c r="L75" s="455"/>
      <c r="M75" s="335"/>
      <c r="N75" s="335"/>
      <c r="O75" s="335"/>
      <c r="P75" s="335"/>
      <c r="Q75" s="335"/>
      <c r="R75" s="335"/>
      <c r="S75" s="335"/>
      <c r="T75" s="335"/>
      <c r="U75" s="335"/>
    </row>
    <row r="76" spans="1:21" ht="12.75">
      <c r="A76" s="356" t="s">
        <v>626</v>
      </c>
      <c r="B76" s="541"/>
      <c r="C76" s="245">
        <v>16873</v>
      </c>
      <c r="D76" s="285">
        <v>12112</v>
      </c>
      <c r="E76" s="295">
        <v>5715</v>
      </c>
      <c r="F76" s="295"/>
      <c r="G76" s="295"/>
      <c r="H76" s="295"/>
      <c r="I76" s="295"/>
      <c r="J76" s="295"/>
      <c r="K76" s="295"/>
      <c r="L76" s="455">
        <v>-954</v>
      </c>
      <c r="M76" s="335"/>
      <c r="N76" s="335"/>
      <c r="O76" s="335"/>
      <c r="P76" s="335"/>
      <c r="Q76" s="335"/>
      <c r="R76" s="335"/>
      <c r="S76" s="335"/>
      <c r="T76" s="335"/>
      <c r="U76" s="335"/>
    </row>
    <row r="77" spans="1:21" ht="12.75">
      <c r="A77" s="356" t="s">
        <v>876</v>
      </c>
      <c r="B77" s="541"/>
      <c r="C77" s="245">
        <v>-2175</v>
      </c>
      <c r="D77" s="285"/>
      <c r="E77" s="295">
        <v>-2175</v>
      </c>
      <c r="F77" s="295"/>
      <c r="G77" s="295"/>
      <c r="H77" s="295"/>
      <c r="I77" s="295"/>
      <c r="J77" s="295"/>
      <c r="K77" s="295"/>
      <c r="L77" s="455"/>
      <c r="M77" s="335"/>
      <c r="N77" s="335"/>
      <c r="O77" s="335"/>
      <c r="P77" s="335"/>
      <c r="Q77" s="335"/>
      <c r="R77" s="335"/>
      <c r="S77" s="335"/>
      <c r="T77" s="335"/>
      <c r="U77" s="335"/>
    </row>
    <row r="78" spans="1:21" ht="12.75">
      <c r="A78" s="356" t="s">
        <v>875</v>
      </c>
      <c r="B78" s="541"/>
      <c r="C78" s="245">
        <v>2891</v>
      </c>
      <c r="D78" s="285">
        <v>2891</v>
      </c>
      <c r="E78" s="295"/>
      <c r="F78" s="295"/>
      <c r="G78" s="295"/>
      <c r="H78" s="295"/>
      <c r="I78" s="295"/>
      <c r="J78" s="295"/>
      <c r="K78" s="295"/>
      <c r="L78" s="455"/>
      <c r="M78" s="335"/>
      <c r="N78" s="335"/>
      <c r="O78" s="335"/>
      <c r="P78" s="335"/>
      <c r="Q78" s="335"/>
      <c r="R78" s="335"/>
      <c r="S78" s="335"/>
      <c r="T78" s="335"/>
      <c r="U78" s="335"/>
    </row>
    <row r="79" spans="1:21" ht="12.75">
      <c r="A79" s="356" t="s">
        <v>627</v>
      </c>
      <c r="B79" s="541"/>
      <c r="C79" s="245">
        <f aca="true" t="shared" si="20" ref="C79:L79">SUM(C77:C78)</f>
        <v>716</v>
      </c>
      <c r="D79" s="245">
        <f t="shared" si="20"/>
        <v>2891</v>
      </c>
      <c r="E79" s="245">
        <f t="shared" si="20"/>
        <v>-2175</v>
      </c>
      <c r="F79" s="245">
        <f t="shared" si="20"/>
        <v>0</v>
      </c>
      <c r="G79" s="245">
        <f t="shared" si="20"/>
        <v>0</v>
      </c>
      <c r="H79" s="245">
        <f t="shared" si="20"/>
        <v>0</v>
      </c>
      <c r="I79" s="245">
        <f t="shared" si="20"/>
        <v>0</v>
      </c>
      <c r="J79" s="245">
        <f t="shared" si="20"/>
        <v>0</v>
      </c>
      <c r="K79" s="245">
        <f t="shared" si="20"/>
        <v>0</v>
      </c>
      <c r="L79" s="245">
        <f t="shared" si="20"/>
        <v>0</v>
      </c>
      <c r="M79" s="335"/>
      <c r="N79" s="335"/>
      <c r="O79" s="335"/>
      <c r="P79" s="335"/>
      <c r="Q79" s="335"/>
      <c r="R79" s="335"/>
      <c r="S79" s="335"/>
      <c r="T79" s="335"/>
      <c r="U79" s="335"/>
    </row>
    <row r="80" spans="1:21" ht="12.75">
      <c r="A80" s="356" t="s">
        <v>628</v>
      </c>
      <c r="B80" s="541"/>
      <c r="C80" s="245">
        <f aca="true" t="shared" si="21" ref="C80:L80">C76+C79</f>
        <v>17589</v>
      </c>
      <c r="D80" s="245">
        <f t="shared" si="21"/>
        <v>15003</v>
      </c>
      <c r="E80" s="245">
        <f t="shared" si="21"/>
        <v>3540</v>
      </c>
      <c r="F80" s="245">
        <f t="shared" si="21"/>
        <v>0</v>
      </c>
      <c r="G80" s="245">
        <f t="shared" si="21"/>
        <v>0</v>
      </c>
      <c r="H80" s="245">
        <f t="shared" si="21"/>
        <v>0</v>
      </c>
      <c r="I80" s="245">
        <f t="shared" si="21"/>
        <v>0</v>
      </c>
      <c r="J80" s="245">
        <f t="shared" si="21"/>
        <v>0</v>
      </c>
      <c r="K80" s="245">
        <f t="shared" si="21"/>
        <v>0</v>
      </c>
      <c r="L80" s="245">
        <f t="shared" si="21"/>
        <v>-954</v>
      </c>
      <c r="M80" s="335"/>
      <c r="N80" s="335"/>
      <c r="O80" s="335"/>
      <c r="P80" s="335"/>
      <c r="Q80" s="335"/>
      <c r="R80" s="335"/>
      <c r="S80" s="335"/>
      <c r="T80" s="335"/>
      <c r="U80" s="335"/>
    </row>
    <row r="81" spans="1:21" ht="12.75">
      <c r="A81" s="293" t="s">
        <v>318</v>
      </c>
      <c r="B81" s="542"/>
      <c r="C81" s="263"/>
      <c r="D81" s="283"/>
      <c r="E81" s="291"/>
      <c r="F81" s="291"/>
      <c r="G81" s="291"/>
      <c r="H81" s="291"/>
      <c r="I81" s="291"/>
      <c r="J81" s="291"/>
      <c r="K81" s="291"/>
      <c r="L81" s="457"/>
      <c r="M81" s="335"/>
      <c r="N81" s="335"/>
      <c r="O81" s="335"/>
      <c r="P81" s="335"/>
      <c r="Q81" s="335"/>
      <c r="R81" s="335"/>
      <c r="S81" s="335"/>
      <c r="T81" s="335"/>
      <c r="U81" s="335"/>
    </row>
    <row r="82" spans="1:21" ht="12.75">
      <c r="A82" s="284" t="s">
        <v>65</v>
      </c>
      <c r="B82" s="541" t="s">
        <v>494</v>
      </c>
      <c r="C82" s="245">
        <f>SUM(D82:E82)</f>
        <v>9499</v>
      </c>
      <c r="D82" s="285">
        <f>'[1]kiadás'!B36-'[1]bevétel'!D36</f>
        <v>5054</v>
      </c>
      <c r="E82" s="295">
        <v>4445</v>
      </c>
      <c r="F82" s="295"/>
      <c r="G82" s="295"/>
      <c r="H82" s="295"/>
      <c r="I82" s="295"/>
      <c r="J82" s="295"/>
      <c r="K82" s="295"/>
      <c r="L82" s="455"/>
      <c r="M82" s="335"/>
      <c r="N82" s="335"/>
      <c r="O82" s="335"/>
      <c r="P82" s="335"/>
      <c r="Q82" s="335"/>
      <c r="R82" s="335"/>
      <c r="S82" s="335"/>
      <c r="T82" s="335"/>
      <c r="U82" s="335"/>
    </row>
    <row r="83" spans="1:21" ht="12.75">
      <c r="A83" s="356" t="s">
        <v>626</v>
      </c>
      <c r="B83" s="541"/>
      <c r="C83" s="245">
        <v>7593</v>
      </c>
      <c r="D83" s="285">
        <v>5054</v>
      </c>
      <c r="E83" s="295">
        <v>4445</v>
      </c>
      <c r="F83" s="295"/>
      <c r="G83" s="295"/>
      <c r="H83" s="295"/>
      <c r="I83" s="295"/>
      <c r="J83" s="295"/>
      <c r="K83" s="295"/>
      <c r="L83" s="455">
        <v>-1906</v>
      </c>
      <c r="M83" s="335"/>
      <c r="N83" s="335"/>
      <c r="O83" s="335"/>
      <c r="P83" s="335"/>
      <c r="Q83" s="335"/>
      <c r="R83" s="335"/>
      <c r="S83" s="335"/>
      <c r="T83" s="335"/>
      <c r="U83" s="335"/>
    </row>
    <row r="84" spans="1:21" ht="12.75">
      <c r="A84" s="356" t="s">
        <v>876</v>
      </c>
      <c r="B84" s="541"/>
      <c r="C84" s="245">
        <v>-2728</v>
      </c>
      <c r="D84" s="285"/>
      <c r="E84" s="295">
        <v>-2728</v>
      </c>
      <c r="F84" s="295"/>
      <c r="G84" s="295"/>
      <c r="H84" s="295"/>
      <c r="I84" s="295"/>
      <c r="J84" s="295"/>
      <c r="K84" s="295"/>
      <c r="L84" s="455"/>
      <c r="M84" s="335"/>
      <c r="N84" s="335"/>
      <c r="O84" s="335"/>
      <c r="P84" s="335"/>
      <c r="Q84" s="335"/>
      <c r="R84" s="335"/>
      <c r="S84" s="335"/>
      <c r="T84" s="335"/>
      <c r="U84" s="335"/>
    </row>
    <row r="85" spans="1:21" ht="12.75">
      <c r="A85" s="356" t="s">
        <v>875</v>
      </c>
      <c r="B85" s="541"/>
      <c r="C85" s="245">
        <v>5255</v>
      </c>
      <c r="D85" s="285">
        <v>1314</v>
      </c>
      <c r="E85" s="295"/>
      <c r="F85" s="295"/>
      <c r="G85" s="295"/>
      <c r="H85" s="295"/>
      <c r="I85" s="295"/>
      <c r="J85" s="295"/>
      <c r="K85" s="295"/>
      <c r="L85" s="455">
        <v>3941</v>
      </c>
      <c r="M85" s="335"/>
      <c r="N85" s="335"/>
      <c r="O85" s="335"/>
      <c r="P85" s="335"/>
      <c r="Q85" s="335"/>
      <c r="R85" s="335"/>
      <c r="S85" s="335"/>
      <c r="T85" s="335"/>
      <c r="U85" s="335"/>
    </row>
    <row r="86" spans="1:21" ht="12.75">
      <c r="A86" s="356" t="s">
        <v>627</v>
      </c>
      <c r="B86" s="541"/>
      <c r="C86" s="245">
        <f>SUM(C84:C85)</f>
        <v>2527</v>
      </c>
      <c r="D86" s="245">
        <f aca="true" t="shared" si="22" ref="D86:L86">SUM(D84:D85)</f>
        <v>1314</v>
      </c>
      <c r="E86" s="245">
        <f t="shared" si="22"/>
        <v>-2728</v>
      </c>
      <c r="F86" s="245">
        <f t="shared" si="22"/>
        <v>0</v>
      </c>
      <c r="G86" s="245">
        <f t="shared" si="22"/>
        <v>0</v>
      </c>
      <c r="H86" s="245">
        <f t="shared" si="22"/>
        <v>0</v>
      </c>
      <c r="I86" s="245">
        <f t="shared" si="22"/>
        <v>0</v>
      </c>
      <c r="J86" s="245">
        <f t="shared" si="22"/>
        <v>0</v>
      </c>
      <c r="K86" s="245">
        <f t="shared" si="22"/>
        <v>0</v>
      </c>
      <c r="L86" s="245">
        <f t="shared" si="22"/>
        <v>3941</v>
      </c>
      <c r="M86" s="335"/>
      <c r="N86" s="335"/>
      <c r="O86" s="335"/>
      <c r="P86" s="335"/>
      <c r="Q86" s="335"/>
      <c r="R86" s="335"/>
      <c r="S86" s="335"/>
      <c r="T86" s="335"/>
      <c r="U86" s="335"/>
    </row>
    <row r="87" spans="1:21" ht="12.75">
      <c r="A87" s="356" t="s">
        <v>628</v>
      </c>
      <c r="B87" s="543"/>
      <c r="C87" s="244">
        <f aca="true" t="shared" si="23" ref="C87:L87">C83+C86</f>
        <v>10120</v>
      </c>
      <c r="D87" s="244">
        <f t="shared" si="23"/>
        <v>6368</v>
      </c>
      <c r="E87" s="244">
        <f t="shared" si="23"/>
        <v>1717</v>
      </c>
      <c r="F87" s="244">
        <f t="shared" si="23"/>
        <v>0</v>
      </c>
      <c r="G87" s="244">
        <f t="shared" si="23"/>
        <v>0</v>
      </c>
      <c r="H87" s="244">
        <f t="shared" si="23"/>
        <v>0</v>
      </c>
      <c r="I87" s="244">
        <f t="shared" si="23"/>
        <v>0</v>
      </c>
      <c r="J87" s="244">
        <f t="shared" si="23"/>
        <v>0</v>
      </c>
      <c r="K87" s="244">
        <f t="shared" si="23"/>
        <v>0</v>
      </c>
      <c r="L87" s="244">
        <f t="shared" si="23"/>
        <v>2035</v>
      </c>
      <c r="M87" s="335"/>
      <c r="N87" s="335"/>
      <c r="O87" s="335"/>
      <c r="P87" s="335"/>
      <c r="Q87" s="335"/>
      <c r="R87" s="335"/>
      <c r="S87" s="335"/>
      <c r="T87" s="335"/>
      <c r="U87" s="335"/>
    </row>
    <row r="88" spans="1:21" ht="12.75">
      <c r="A88" s="246" t="s">
        <v>317</v>
      </c>
      <c r="B88" s="544"/>
      <c r="C88" s="245"/>
      <c r="D88" s="285"/>
      <c r="E88" s="295"/>
      <c r="F88" s="295"/>
      <c r="G88" s="295"/>
      <c r="H88" s="295"/>
      <c r="I88" s="295"/>
      <c r="J88" s="291"/>
      <c r="K88" s="295"/>
      <c r="L88" s="455"/>
      <c r="M88" s="335"/>
      <c r="N88" s="335"/>
      <c r="O88" s="335"/>
      <c r="P88" s="335"/>
      <c r="Q88" s="335"/>
      <c r="R88" s="335"/>
      <c r="S88" s="335"/>
      <c r="T88" s="335"/>
      <c r="U88" s="335"/>
    </row>
    <row r="89" spans="1:21" ht="12.75">
      <c r="A89" s="284" t="s">
        <v>65</v>
      </c>
      <c r="B89" s="541" t="s">
        <v>494</v>
      </c>
      <c r="C89" s="245">
        <f>SUM(D89:E89)</f>
        <v>21686</v>
      </c>
      <c r="D89" s="285">
        <f>'[1]kiadás'!B38-'[1]bevétel'!D38</f>
        <v>16962</v>
      </c>
      <c r="E89" s="295">
        <v>4724</v>
      </c>
      <c r="F89" s="295"/>
      <c r="G89" s="295"/>
      <c r="H89" s="295"/>
      <c r="I89" s="295"/>
      <c r="J89" s="295"/>
      <c r="K89" s="295"/>
      <c r="L89" s="455"/>
      <c r="M89" s="335"/>
      <c r="N89" s="335"/>
      <c r="O89" s="335"/>
      <c r="P89" s="335"/>
      <c r="Q89" s="335"/>
      <c r="R89" s="335"/>
      <c r="S89" s="335"/>
      <c r="T89" s="335"/>
      <c r="U89" s="335"/>
    </row>
    <row r="90" spans="1:21" ht="12.75">
      <c r="A90" s="356" t="s">
        <v>628</v>
      </c>
      <c r="B90" s="541"/>
      <c r="C90" s="245">
        <v>29908</v>
      </c>
      <c r="D90" s="285">
        <v>19962</v>
      </c>
      <c r="E90" s="295">
        <v>4724</v>
      </c>
      <c r="F90" s="295">
        <v>0</v>
      </c>
      <c r="G90" s="295">
        <v>0</v>
      </c>
      <c r="H90" s="295">
        <v>0</v>
      </c>
      <c r="I90" s="295">
        <v>0</v>
      </c>
      <c r="J90" s="295">
        <v>0</v>
      </c>
      <c r="K90" s="295">
        <v>0</v>
      </c>
      <c r="L90" s="455">
        <v>5222</v>
      </c>
      <c r="M90" s="335"/>
      <c r="N90" s="335"/>
      <c r="O90" s="335"/>
      <c r="P90" s="335"/>
      <c r="Q90" s="335"/>
      <c r="R90" s="335"/>
      <c r="S90" s="335"/>
      <c r="T90" s="335"/>
      <c r="U90" s="335"/>
    </row>
    <row r="91" spans="1:21" ht="12.75">
      <c r="A91" s="356" t="s">
        <v>876</v>
      </c>
      <c r="B91" s="541"/>
      <c r="C91" s="245">
        <v>-1838</v>
      </c>
      <c r="D91" s="285"/>
      <c r="E91" s="295">
        <v>-1838</v>
      </c>
      <c r="F91" s="295"/>
      <c r="G91" s="295"/>
      <c r="H91" s="295"/>
      <c r="I91" s="295"/>
      <c r="J91" s="295"/>
      <c r="K91" s="295"/>
      <c r="L91" s="455"/>
      <c r="M91" s="335"/>
      <c r="N91" s="335"/>
      <c r="O91" s="335"/>
      <c r="P91" s="335"/>
      <c r="Q91" s="335"/>
      <c r="R91" s="335"/>
      <c r="S91" s="335"/>
      <c r="T91" s="335"/>
      <c r="U91" s="335"/>
    </row>
    <row r="92" spans="1:21" ht="12.75">
      <c r="A92" s="356" t="s">
        <v>875</v>
      </c>
      <c r="B92" s="541"/>
      <c r="C92" s="245">
        <v>4451</v>
      </c>
      <c r="D92" s="285">
        <v>8392</v>
      </c>
      <c r="E92" s="295"/>
      <c r="F92" s="295"/>
      <c r="G92" s="295"/>
      <c r="H92" s="295"/>
      <c r="I92" s="295"/>
      <c r="J92" s="295"/>
      <c r="K92" s="295"/>
      <c r="L92" s="455">
        <v>-3941</v>
      </c>
      <c r="M92" s="335"/>
      <c r="N92" s="335"/>
      <c r="O92" s="335"/>
      <c r="P92" s="335"/>
      <c r="Q92" s="335"/>
      <c r="R92" s="335"/>
      <c r="S92" s="335"/>
      <c r="T92" s="335"/>
      <c r="U92" s="335"/>
    </row>
    <row r="93" spans="1:21" ht="12.75">
      <c r="A93" s="356" t="s">
        <v>627</v>
      </c>
      <c r="B93" s="541"/>
      <c r="C93" s="245">
        <f>SUM(C91:C92)</f>
        <v>2613</v>
      </c>
      <c r="D93" s="245">
        <f aca="true" t="shared" si="24" ref="D93:L93">SUM(D91:D92)</f>
        <v>8392</v>
      </c>
      <c r="E93" s="245">
        <f t="shared" si="24"/>
        <v>-1838</v>
      </c>
      <c r="F93" s="245">
        <f t="shared" si="24"/>
        <v>0</v>
      </c>
      <c r="G93" s="245">
        <f t="shared" si="24"/>
        <v>0</v>
      </c>
      <c r="H93" s="245">
        <f t="shared" si="24"/>
        <v>0</v>
      </c>
      <c r="I93" s="245">
        <f t="shared" si="24"/>
        <v>0</v>
      </c>
      <c r="J93" s="245">
        <f t="shared" si="24"/>
        <v>0</v>
      </c>
      <c r="K93" s="245">
        <f t="shared" si="24"/>
        <v>0</v>
      </c>
      <c r="L93" s="245">
        <f t="shared" si="24"/>
        <v>-3941</v>
      </c>
      <c r="M93" s="335"/>
      <c r="N93" s="335"/>
      <c r="O93" s="335"/>
      <c r="P93" s="335"/>
      <c r="Q93" s="335"/>
      <c r="R93" s="335"/>
      <c r="S93" s="335"/>
      <c r="T93" s="335"/>
      <c r="U93" s="335"/>
    </row>
    <row r="94" spans="1:21" ht="12.75">
      <c r="A94" s="357" t="s">
        <v>628</v>
      </c>
      <c r="B94" s="543"/>
      <c r="C94" s="244">
        <f>C90+C93</f>
        <v>32521</v>
      </c>
      <c r="D94" s="244">
        <f aca="true" t="shared" si="25" ref="D94:L94">D90+D93</f>
        <v>28354</v>
      </c>
      <c r="E94" s="244">
        <f t="shared" si="25"/>
        <v>2886</v>
      </c>
      <c r="F94" s="244">
        <f t="shared" si="25"/>
        <v>0</v>
      </c>
      <c r="G94" s="244">
        <f t="shared" si="25"/>
        <v>0</v>
      </c>
      <c r="H94" s="244">
        <f t="shared" si="25"/>
        <v>0</v>
      </c>
      <c r="I94" s="244">
        <f t="shared" si="25"/>
        <v>0</v>
      </c>
      <c r="J94" s="244">
        <f t="shared" si="25"/>
        <v>0</v>
      </c>
      <c r="K94" s="244">
        <f t="shared" si="25"/>
        <v>0</v>
      </c>
      <c r="L94" s="244">
        <f t="shared" si="25"/>
        <v>1281</v>
      </c>
      <c r="M94" s="335"/>
      <c r="N94" s="335"/>
      <c r="O94" s="335"/>
      <c r="P94" s="335"/>
      <c r="Q94" s="335"/>
      <c r="R94" s="335"/>
      <c r="S94" s="335"/>
      <c r="T94" s="335"/>
      <c r="U94" s="335"/>
    </row>
    <row r="95" spans="1:21" ht="12.75">
      <c r="A95" s="545" t="s">
        <v>635</v>
      </c>
      <c r="B95" s="541" t="s">
        <v>494</v>
      </c>
      <c r="C95" s="245"/>
      <c r="D95" s="285"/>
      <c r="E95" s="295"/>
      <c r="F95" s="295"/>
      <c r="G95" s="295"/>
      <c r="H95" s="295"/>
      <c r="I95" s="295"/>
      <c r="J95" s="295"/>
      <c r="K95" s="295"/>
      <c r="L95" s="455"/>
      <c r="M95" s="335"/>
      <c r="N95" s="335"/>
      <c r="O95" s="335"/>
      <c r="P95" s="335"/>
      <c r="Q95" s="335"/>
      <c r="R95" s="335"/>
      <c r="S95" s="335"/>
      <c r="T95" s="335"/>
      <c r="U95" s="335"/>
    </row>
    <row r="96" spans="1:21" ht="12.75">
      <c r="A96" s="356" t="s">
        <v>636</v>
      </c>
      <c r="B96" s="541"/>
      <c r="C96" s="245">
        <v>0</v>
      </c>
      <c r="D96" s="245">
        <v>0</v>
      </c>
      <c r="E96" s="245">
        <v>0</v>
      </c>
      <c r="F96" s="245">
        <v>0</v>
      </c>
      <c r="G96" s="245">
        <v>0</v>
      </c>
      <c r="H96" s="245">
        <v>0</v>
      </c>
      <c r="I96" s="245">
        <v>0</v>
      </c>
      <c r="J96" s="245">
        <v>0</v>
      </c>
      <c r="K96" s="245">
        <v>0</v>
      </c>
      <c r="L96" s="245">
        <v>0</v>
      </c>
      <c r="M96" s="335"/>
      <c r="N96" s="335"/>
      <c r="O96" s="335"/>
      <c r="P96" s="335"/>
      <c r="Q96" s="335"/>
      <c r="R96" s="335"/>
      <c r="S96" s="335"/>
      <c r="T96" s="335"/>
      <c r="U96" s="335"/>
    </row>
    <row r="97" spans="1:21" ht="12.75">
      <c r="A97" s="356" t="s">
        <v>638</v>
      </c>
      <c r="B97" s="541"/>
      <c r="C97" s="245">
        <v>8513</v>
      </c>
      <c r="D97" s="245">
        <v>7013</v>
      </c>
      <c r="E97" s="245">
        <v>1500</v>
      </c>
      <c r="F97" s="245">
        <v>0</v>
      </c>
      <c r="G97" s="245">
        <v>0</v>
      </c>
      <c r="H97" s="245">
        <v>0</v>
      </c>
      <c r="I97" s="245">
        <v>0</v>
      </c>
      <c r="J97" s="245">
        <v>0</v>
      </c>
      <c r="K97" s="245">
        <v>0</v>
      </c>
      <c r="L97" s="245">
        <v>0</v>
      </c>
      <c r="M97" s="335"/>
      <c r="N97" s="335"/>
      <c r="O97" s="335"/>
      <c r="P97" s="335"/>
      <c r="Q97" s="335"/>
      <c r="R97" s="335"/>
      <c r="S97" s="335"/>
      <c r="T97" s="335"/>
      <c r="U97" s="335"/>
    </row>
    <row r="98" spans="1:21" ht="12.75">
      <c r="A98" s="356" t="s">
        <v>877</v>
      </c>
      <c r="B98" s="541"/>
      <c r="C98" s="245">
        <v>1608</v>
      </c>
      <c r="D98" s="245"/>
      <c r="E98" s="245">
        <v>1608</v>
      </c>
      <c r="F98" s="245"/>
      <c r="G98" s="245"/>
      <c r="H98" s="245"/>
      <c r="I98" s="245"/>
      <c r="J98" s="245"/>
      <c r="K98" s="245"/>
      <c r="L98" s="245"/>
      <c r="M98" s="335"/>
      <c r="N98" s="335"/>
      <c r="O98" s="335"/>
      <c r="P98" s="335"/>
      <c r="Q98" s="335"/>
      <c r="R98" s="335"/>
      <c r="S98" s="335"/>
      <c r="T98" s="335"/>
      <c r="U98" s="335"/>
    </row>
    <row r="99" spans="1:21" ht="12.75">
      <c r="A99" s="356" t="s">
        <v>875</v>
      </c>
      <c r="B99" s="541"/>
      <c r="C99" s="245">
        <v>-1805</v>
      </c>
      <c r="D99" s="285">
        <v>-1805</v>
      </c>
      <c r="E99" s="295"/>
      <c r="F99" s="245"/>
      <c r="G99" s="245"/>
      <c r="H99" s="245"/>
      <c r="I99" s="245"/>
      <c r="J99" s="245"/>
      <c r="K99" s="245"/>
      <c r="L99" s="245"/>
      <c r="M99" s="335"/>
      <c r="N99" s="335"/>
      <c r="O99" s="335"/>
      <c r="P99" s="335"/>
      <c r="Q99" s="335"/>
      <c r="R99" s="335"/>
      <c r="S99" s="335"/>
      <c r="T99" s="335"/>
      <c r="U99" s="335"/>
    </row>
    <row r="100" spans="1:21" ht="12.75">
      <c r="A100" s="356" t="s">
        <v>549</v>
      </c>
      <c r="B100" s="541"/>
      <c r="C100" s="245">
        <f>SUM(C98:C99)</f>
        <v>-197</v>
      </c>
      <c r="D100" s="245">
        <f aca="true" t="shared" si="26" ref="D100:L100">SUM(D98:D99)</f>
        <v>-1805</v>
      </c>
      <c r="E100" s="245">
        <f t="shared" si="26"/>
        <v>1608</v>
      </c>
      <c r="F100" s="245">
        <f t="shared" si="26"/>
        <v>0</v>
      </c>
      <c r="G100" s="245">
        <f t="shared" si="26"/>
        <v>0</v>
      </c>
      <c r="H100" s="245">
        <f t="shared" si="26"/>
        <v>0</v>
      </c>
      <c r="I100" s="245">
        <f t="shared" si="26"/>
        <v>0</v>
      </c>
      <c r="J100" s="245">
        <f t="shared" si="26"/>
        <v>0</v>
      </c>
      <c r="K100" s="245">
        <f t="shared" si="26"/>
        <v>0</v>
      </c>
      <c r="L100" s="245">
        <f t="shared" si="26"/>
        <v>0</v>
      </c>
      <c r="M100" s="335"/>
      <c r="N100" s="335"/>
      <c r="O100" s="335"/>
      <c r="P100" s="335"/>
      <c r="Q100" s="335"/>
      <c r="R100" s="335"/>
      <c r="S100" s="335"/>
      <c r="T100" s="335"/>
      <c r="U100" s="335"/>
    </row>
    <row r="101" spans="1:21" ht="12.75">
      <c r="A101" s="356" t="s">
        <v>638</v>
      </c>
      <c r="B101" s="541"/>
      <c r="C101" s="245">
        <f>C97+C100</f>
        <v>8316</v>
      </c>
      <c r="D101" s="245">
        <f aca="true" t="shared" si="27" ref="D101:L101">D97+D100</f>
        <v>5208</v>
      </c>
      <c r="E101" s="245">
        <f t="shared" si="27"/>
        <v>3108</v>
      </c>
      <c r="F101" s="245">
        <f t="shared" si="27"/>
        <v>0</v>
      </c>
      <c r="G101" s="245">
        <f t="shared" si="27"/>
        <v>0</v>
      </c>
      <c r="H101" s="245">
        <f t="shared" si="27"/>
        <v>0</v>
      </c>
      <c r="I101" s="245">
        <f t="shared" si="27"/>
        <v>0</v>
      </c>
      <c r="J101" s="245">
        <f t="shared" si="27"/>
        <v>0</v>
      </c>
      <c r="K101" s="245">
        <f t="shared" si="27"/>
        <v>0</v>
      </c>
      <c r="L101" s="245">
        <f t="shared" si="27"/>
        <v>0</v>
      </c>
      <c r="M101" s="335"/>
      <c r="N101" s="335"/>
      <c r="O101" s="335"/>
      <c r="P101" s="335"/>
      <c r="Q101" s="335"/>
      <c r="R101" s="335"/>
      <c r="S101" s="335"/>
      <c r="T101" s="335"/>
      <c r="U101" s="335"/>
    </row>
    <row r="102" spans="1:21" ht="12.75">
      <c r="A102" s="289" t="s">
        <v>639</v>
      </c>
      <c r="B102" s="540"/>
      <c r="C102" s="283"/>
      <c r="D102" s="283"/>
      <c r="E102" s="283"/>
      <c r="F102" s="283"/>
      <c r="G102" s="283"/>
      <c r="H102" s="283"/>
      <c r="I102" s="283"/>
      <c r="J102" s="283"/>
      <c r="K102" s="283"/>
      <c r="L102" s="283"/>
      <c r="M102" s="335"/>
      <c r="N102" s="335"/>
      <c r="O102" s="335"/>
      <c r="P102" s="335"/>
      <c r="Q102" s="335"/>
      <c r="R102" s="335"/>
      <c r="S102" s="335"/>
      <c r="T102" s="335"/>
      <c r="U102" s="335"/>
    </row>
    <row r="103" spans="1:21" ht="12.75">
      <c r="A103" s="284" t="s">
        <v>547</v>
      </c>
      <c r="B103" s="536"/>
      <c r="C103" s="285">
        <f aca="true" t="shared" si="28" ref="C103:L104">C108+C115+C121</f>
        <v>369948</v>
      </c>
      <c r="D103" s="285">
        <f t="shared" si="28"/>
        <v>307586</v>
      </c>
      <c r="E103" s="285">
        <f t="shared" si="28"/>
        <v>36102</v>
      </c>
      <c r="F103" s="285">
        <f t="shared" si="28"/>
        <v>0</v>
      </c>
      <c r="G103" s="285">
        <f t="shared" si="28"/>
        <v>0</v>
      </c>
      <c r="H103" s="285">
        <f t="shared" si="28"/>
        <v>0</v>
      </c>
      <c r="I103" s="285">
        <f t="shared" si="28"/>
        <v>0</v>
      </c>
      <c r="J103" s="285">
        <f t="shared" si="28"/>
        <v>26260</v>
      </c>
      <c r="K103" s="285">
        <f t="shared" si="28"/>
        <v>0</v>
      </c>
      <c r="L103" s="285">
        <f t="shared" si="28"/>
        <v>0</v>
      </c>
      <c r="M103" s="335"/>
      <c r="N103" s="335"/>
      <c r="O103" s="335"/>
      <c r="P103" s="335"/>
      <c r="Q103" s="335"/>
      <c r="R103" s="335"/>
      <c r="S103" s="335"/>
      <c r="T103" s="335"/>
      <c r="U103" s="335"/>
    </row>
    <row r="104" spans="1:21" ht="12.75">
      <c r="A104" s="356" t="s">
        <v>637</v>
      </c>
      <c r="B104" s="536"/>
      <c r="C104" s="285">
        <f t="shared" si="28"/>
        <v>388154</v>
      </c>
      <c r="D104" s="285">
        <f t="shared" si="28"/>
        <v>320206</v>
      </c>
      <c r="E104" s="285">
        <f t="shared" si="28"/>
        <v>36663</v>
      </c>
      <c r="F104" s="285">
        <f t="shared" si="28"/>
        <v>0</v>
      </c>
      <c r="G104" s="285">
        <f t="shared" si="28"/>
        <v>0</v>
      </c>
      <c r="H104" s="285">
        <f t="shared" si="28"/>
        <v>0</v>
      </c>
      <c r="I104" s="285">
        <f t="shared" si="28"/>
        <v>0</v>
      </c>
      <c r="J104" s="285">
        <f t="shared" si="28"/>
        <v>29060</v>
      </c>
      <c r="K104" s="285">
        <f t="shared" si="28"/>
        <v>0</v>
      </c>
      <c r="L104" s="285">
        <f t="shared" si="28"/>
        <v>2225</v>
      </c>
      <c r="M104" s="335"/>
      <c r="N104" s="335"/>
      <c r="O104" s="335"/>
      <c r="P104" s="335"/>
      <c r="Q104" s="335"/>
      <c r="R104" s="335"/>
      <c r="S104" s="335"/>
      <c r="T104" s="335"/>
      <c r="U104" s="335"/>
    </row>
    <row r="105" spans="1:21" ht="12.75">
      <c r="A105" s="356" t="s">
        <v>549</v>
      </c>
      <c r="B105" s="536"/>
      <c r="C105" s="285">
        <f aca="true" t="shared" si="29" ref="C105:L106">C112+C118+C123</f>
        <v>24546</v>
      </c>
      <c r="D105" s="285">
        <f t="shared" si="29"/>
        <v>17453</v>
      </c>
      <c r="E105" s="285">
        <f t="shared" si="29"/>
        <v>6117</v>
      </c>
      <c r="F105" s="285">
        <f t="shared" si="29"/>
        <v>0</v>
      </c>
      <c r="G105" s="285">
        <f t="shared" si="29"/>
        <v>0</v>
      </c>
      <c r="H105" s="285">
        <f t="shared" si="29"/>
        <v>0</v>
      </c>
      <c r="I105" s="285">
        <f t="shared" si="29"/>
        <v>0</v>
      </c>
      <c r="J105" s="285">
        <f t="shared" si="29"/>
        <v>976</v>
      </c>
      <c r="K105" s="285">
        <f t="shared" si="29"/>
        <v>0</v>
      </c>
      <c r="L105" s="285">
        <f t="shared" si="29"/>
        <v>0</v>
      </c>
      <c r="M105" s="335"/>
      <c r="N105" s="335"/>
      <c r="O105" s="335"/>
      <c r="P105" s="335"/>
      <c r="Q105" s="335"/>
      <c r="R105" s="335"/>
      <c r="S105" s="335"/>
      <c r="T105" s="335"/>
      <c r="U105" s="335"/>
    </row>
    <row r="106" spans="1:21" ht="12.75">
      <c r="A106" s="356" t="s">
        <v>638</v>
      </c>
      <c r="B106" s="709"/>
      <c r="C106" s="285">
        <f t="shared" si="29"/>
        <v>412700</v>
      </c>
      <c r="D106" s="285">
        <f t="shared" si="29"/>
        <v>337659</v>
      </c>
      <c r="E106" s="285">
        <f t="shared" si="29"/>
        <v>42780</v>
      </c>
      <c r="F106" s="285">
        <f t="shared" si="29"/>
        <v>0</v>
      </c>
      <c r="G106" s="285">
        <f t="shared" si="29"/>
        <v>0</v>
      </c>
      <c r="H106" s="285">
        <f t="shared" si="29"/>
        <v>0</v>
      </c>
      <c r="I106" s="285">
        <f t="shared" si="29"/>
        <v>0</v>
      </c>
      <c r="J106" s="285">
        <f t="shared" si="29"/>
        <v>30036</v>
      </c>
      <c r="K106" s="285">
        <f t="shared" si="29"/>
        <v>0</v>
      </c>
      <c r="L106" s="285">
        <f t="shared" si="29"/>
        <v>2225</v>
      </c>
      <c r="M106" s="335"/>
      <c r="N106" s="335"/>
      <c r="O106" s="335"/>
      <c r="P106" s="335"/>
      <c r="Q106" s="335"/>
      <c r="R106" s="335"/>
      <c r="S106" s="335"/>
      <c r="T106" s="335"/>
      <c r="U106" s="335"/>
    </row>
    <row r="107" spans="1:21" ht="12.75">
      <c r="A107" s="710" t="s">
        <v>878</v>
      </c>
      <c r="B107" s="538"/>
      <c r="C107" s="285"/>
      <c r="D107" s="285"/>
      <c r="E107" s="285"/>
      <c r="F107" s="285"/>
      <c r="G107" s="285"/>
      <c r="H107" s="285"/>
      <c r="I107" s="285"/>
      <c r="J107" s="285"/>
      <c r="K107" s="285"/>
      <c r="L107" s="285"/>
      <c r="M107" s="335"/>
      <c r="N107" s="335"/>
      <c r="O107" s="335"/>
      <c r="P107" s="335"/>
      <c r="Q107" s="335"/>
      <c r="R107" s="335"/>
      <c r="S107" s="335"/>
      <c r="T107" s="335"/>
      <c r="U107" s="335"/>
    </row>
    <row r="108" spans="1:21" s="309" customFormat="1" ht="12.75">
      <c r="A108" s="284" t="s">
        <v>547</v>
      </c>
      <c r="B108" s="536" t="s">
        <v>494</v>
      </c>
      <c r="C108" s="285">
        <v>25886</v>
      </c>
      <c r="D108" s="285">
        <v>24026</v>
      </c>
      <c r="E108" s="285"/>
      <c r="F108" s="285"/>
      <c r="G108" s="285"/>
      <c r="H108" s="285"/>
      <c r="I108" s="285"/>
      <c r="J108" s="285">
        <v>1860</v>
      </c>
      <c r="K108" s="285"/>
      <c r="L108" s="285"/>
      <c r="M108" s="335"/>
      <c r="N108" s="335"/>
      <c r="O108" s="335"/>
      <c r="P108" s="335"/>
      <c r="Q108" s="335"/>
      <c r="R108" s="335"/>
      <c r="S108" s="335"/>
      <c r="T108" s="335"/>
      <c r="U108" s="335"/>
    </row>
    <row r="109" spans="1:12" s="335" customFormat="1" ht="12.75">
      <c r="A109" s="356" t="s">
        <v>638</v>
      </c>
      <c r="B109" s="536"/>
      <c r="C109" s="285">
        <v>31976</v>
      </c>
      <c r="D109" s="285">
        <v>27393</v>
      </c>
      <c r="E109" s="285">
        <v>561</v>
      </c>
      <c r="F109" s="285">
        <v>0</v>
      </c>
      <c r="G109" s="285">
        <v>0</v>
      </c>
      <c r="H109" s="285">
        <v>0</v>
      </c>
      <c r="I109" s="285">
        <v>0</v>
      </c>
      <c r="J109" s="285">
        <v>3360</v>
      </c>
      <c r="K109" s="285">
        <v>0</v>
      </c>
      <c r="L109" s="285">
        <v>662</v>
      </c>
    </row>
    <row r="110" spans="1:12" s="335" customFormat="1" ht="12.75">
      <c r="A110" s="356" t="s">
        <v>877</v>
      </c>
      <c r="B110" s="536"/>
      <c r="C110" s="285">
        <v>327</v>
      </c>
      <c r="D110" s="285"/>
      <c r="E110" s="285">
        <v>-561</v>
      </c>
      <c r="F110" s="285"/>
      <c r="G110" s="285"/>
      <c r="H110" s="285"/>
      <c r="I110" s="285"/>
      <c r="J110" s="285">
        <v>888</v>
      </c>
      <c r="K110" s="285"/>
      <c r="L110" s="285"/>
    </row>
    <row r="111" spans="1:21" ht="12.75">
      <c r="A111" s="356" t="s">
        <v>875</v>
      </c>
      <c r="B111" s="536"/>
      <c r="C111" s="285">
        <v>-55</v>
      </c>
      <c r="D111" s="285">
        <v>-55</v>
      </c>
      <c r="E111" s="285"/>
      <c r="F111" s="285"/>
      <c r="G111" s="285"/>
      <c r="H111" s="285"/>
      <c r="I111" s="285"/>
      <c r="J111" s="285"/>
      <c r="K111" s="285"/>
      <c r="L111" s="285"/>
      <c r="M111" s="335"/>
      <c r="N111" s="335"/>
      <c r="O111" s="335"/>
      <c r="P111" s="335"/>
      <c r="Q111" s="335"/>
      <c r="R111" s="335"/>
      <c r="S111" s="335"/>
      <c r="T111" s="335"/>
      <c r="U111" s="335"/>
    </row>
    <row r="112" spans="1:21" s="309" customFormat="1" ht="12.75">
      <c r="A112" s="356" t="s">
        <v>549</v>
      </c>
      <c r="B112" s="536"/>
      <c r="C112" s="285">
        <f>SUM(C110:C111)</f>
        <v>272</v>
      </c>
      <c r="D112" s="285">
        <f aca="true" t="shared" si="30" ref="D112:L112">SUM(D110:D111)</f>
        <v>-55</v>
      </c>
      <c r="E112" s="285">
        <f t="shared" si="30"/>
        <v>-561</v>
      </c>
      <c r="F112" s="285">
        <f t="shared" si="30"/>
        <v>0</v>
      </c>
      <c r="G112" s="285">
        <f t="shared" si="30"/>
        <v>0</v>
      </c>
      <c r="H112" s="285">
        <f t="shared" si="30"/>
        <v>0</v>
      </c>
      <c r="I112" s="285">
        <f t="shared" si="30"/>
        <v>0</v>
      </c>
      <c r="J112" s="285">
        <f t="shared" si="30"/>
        <v>888</v>
      </c>
      <c r="K112" s="285">
        <f t="shared" si="30"/>
        <v>0</v>
      </c>
      <c r="L112" s="285">
        <f t="shared" si="30"/>
        <v>0</v>
      </c>
      <c r="M112" s="335"/>
      <c r="N112" s="335"/>
      <c r="O112" s="335"/>
      <c r="P112" s="335"/>
      <c r="Q112" s="335"/>
      <c r="R112" s="335"/>
      <c r="S112" s="335"/>
      <c r="T112" s="335"/>
      <c r="U112" s="335"/>
    </row>
    <row r="113" spans="1:12" s="335" customFormat="1" ht="12.75">
      <c r="A113" s="356" t="s">
        <v>638</v>
      </c>
      <c r="B113" s="536"/>
      <c r="C113" s="285">
        <f>C109+C112</f>
        <v>32248</v>
      </c>
      <c r="D113" s="285">
        <f aca="true" t="shared" si="31" ref="D113:L113">D109+D112</f>
        <v>27338</v>
      </c>
      <c r="E113" s="285">
        <f t="shared" si="31"/>
        <v>0</v>
      </c>
      <c r="F113" s="285">
        <f t="shared" si="31"/>
        <v>0</v>
      </c>
      <c r="G113" s="285">
        <f t="shared" si="31"/>
        <v>0</v>
      </c>
      <c r="H113" s="285">
        <f t="shared" si="31"/>
        <v>0</v>
      </c>
      <c r="I113" s="285">
        <f t="shared" si="31"/>
        <v>0</v>
      </c>
      <c r="J113" s="285">
        <f t="shared" si="31"/>
        <v>4248</v>
      </c>
      <c r="K113" s="285">
        <f t="shared" si="31"/>
        <v>0</v>
      </c>
      <c r="L113" s="285">
        <f t="shared" si="31"/>
        <v>662</v>
      </c>
    </row>
    <row r="114" spans="1:12" s="335" customFormat="1" ht="12.75">
      <c r="A114" s="286" t="s">
        <v>879</v>
      </c>
      <c r="B114" s="535"/>
      <c r="C114" s="283"/>
      <c r="D114" s="283"/>
      <c r="E114" s="283"/>
      <c r="F114" s="283"/>
      <c r="G114" s="283"/>
      <c r="H114" s="283"/>
      <c r="I114" s="283"/>
      <c r="J114" s="283"/>
      <c r="K114" s="283"/>
      <c r="L114" s="283"/>
    </row>
    <row r="115" spans="1:12" s="335" customFormat="1" ht="12.75">
      <c r="A115" s="284" t="s">
        <v>547</v>
      </c>
      <c r="B115" s="536" t="s">
        <v>494</v>
      </c>
      <c r="C115" s="285">
        <f>SUM(D115:J115)</f>
        <v>22900</v>
      </c>
      <c r="D115" s="285">
        <f>'[1]kiadás'!B44-'[1]bevétel'!I44</f>
        <v>0</v>
      </c>
      <c r="E115" s="285"/>
      <c r="F115" s="285"/>
      <c r="G115" s="285"/>
      <c r="H115" s="285"/>
      <c r="I115" s="285"/>
      <c r="J115" s="285">
        <v>22900</v>
      </c>
      <c r="K115" s="285"/>
      <c r="L115" s="285"/>
    </row>
    <row r="116" spans="1:21" ht="12.75">
      <c r="A116" s="356" t="s">
        <v>638</v>
      </c>
      <c r="B116" s="536"/>
      <c r="C116" s="285">
        <v>28248</v>
      </c>
      <c r="D116" s="285">
        <v>591</v>
      </c>
      <c r="E116" s="285">
        <v>0</v>
      </c>
      <c r="F116" s="285">
        <v>0</v>
      </c>
      <c r="G116" s="285">
        <v>0</v>
      </c>
      <c r="H116" s="285">
        <v>0</v>
      </c>
      <c r="I116" s="285">
        <v>0</v>
      </c>
      <c r="J116" s="285">
        <v>24200</v>
      </c>
      <c r="K116" s="285">
        <v>0</v>
      </c>
      <c r="L116" s="285">
        <v>3457</v>
      </c>
      <c r="M116" s="335"/>
      <c r="N116" s="335"/>
      <c r="O116" s="335"/>
      <c r="P116" s="335"/>
      <c r="Q116" s="335"/>
      <c r="R116" s="335"/>
      <c r="S116" s="335"/>
      <c r="T116" s="335"/>
      <c r="U116" s="335"/>
    </row>
    <row r="117" spans="1:21" s="309" customFormat="1" ht="12.75">
      <c r="A117" s="356" t="s">
        <v>877</v>
      </c>
      <c r="B117" s="536"/>
      <c r="C117" s="285">
        <v>829</v>
      </c>
      <c r="D117" s="285"/>
      <c r="E117" s="285"/>
      <c r="F117" s="285"/>
      <c r="G117" s="285"/>
      <c r="H117" s="285"/>
      <c r="I117" s="285"/>
      <c r="J117" s="285">
        <v>829</v>
      </c>
      <c r="K117" s="285"/>
      <c r="L117" s="285"/>
      <c r="M117" s="335"/>
      <c r="N117" s="335"/>
      <c r="O117" s="335"/>
      <c r="P117" s="335"/>
      <c r="Q117" s="335"/>
      <c r="R117" s="335"/>
      <c r="S117" s="335"/>
      <c r="T117" s="335"/>
      <c r="U117" s="335"/>
    </row>
    <row r="118" spans="1:12" s="335" customFormat="1" ht="12.75">
      <c r="A118" s="356" t="s">
        <v>549</v>
      </c>
      <c r="B118" s="536"/>
      <c r="C118" s="285">
        <f aca="true" t="shared" si="32" ref="C118:L118">SUM(C117:C117)</f>
        <v>829</v>
      </c>
      <c r="D118" s="285">
        <f t="shared" si="32"/>
        <v>0</v>
      </c>
      <c r="E118" s="285">
        <f t="shared" si="32"/>
        <v>0</v>
      </c>
      <c r="F118" s="285">
        <f t="shared" si="32"/>
        <v>0</v>
      </c>
      <c r="G118" s="285">
        <f t="shared" si="32"/>
        <v>0</v>
      </c>
      <c r="H118" s="285">
        <f t="shared" si="32"/>
        <v>0</v>
      </c>
      <c r="I118" s="285">
        <f t="shared" si="32"/>
        <v>0</v>
      </c>
      <c r="J118" s="285">
        <f t="shared" si="32"/>
        <v>829</v>
      </c>
      <c r="K118" s="285">
        <f t="shared" si="32"/>
        <v>0</v>
      </c>
      <c r="L118" s="285">
        <f t="shared" si="32"/>
        <v>0</v>
      </c>
    </row>
    <row r="119" spans="1:12" s="335" customFormat="1" ht="12.75">
      <c r="A119" s="356" t="s">
        <v>638</v>
      </c>
      <c r="B119" s="536"/>
      <c r="C119" s="285">
        <f aca="true" t="shared" si="33" ref="C119:L119">C116+C118</f>
        <v>29077</v>
      </c>
      <c r="D119" s="285">
        <f t="shared" si="33"/>
        <v>591</v>
      </c>
      <c r="E119" s="285">
        <f t="shared" si="33"/>
        <v>0</v>
      </c>
      <c r="F119" s="285">
        <f t="shared" si="33"/>
        <v>0</v>
      </c>
      <c r="G119" s="285">
        <f t="shared" si="33"/>
        <v>0</v>
      </c>
      <c r="H119" s="285">
        <f t="shared" si="33"/>
        <v>0</v>
      </c>
      <c r="I119" s="285">
        <f t="shared" si="33"/>
        <v>0</v>
      </c>
      <c r="J119" s="285">
        <f t="shared" si="33"/>
        <v>25029</v>
      </c>
      <c r="K119" s="285">
        <f t="shared" si="33"/>
        <v>0</v>
      </c>
      <c r="L119" s="285">
        <f t="shared" si="33"/>
        <v>3457</v>
      </c>
    </row>
    <row r="120" spans="1:12" s="335" customFormat="1" ht="12.75">
      <c r="A120" s="303" t="s">
        <v>880</v>
      </c>
      <c r="B120" s="546"/>
      <c r="C120" s="298"/>
      <c r="D120" s="285"/>
      <c r="E120" s="298"/>
      <c r="F120" s="298"/>
      <c r="G120" s="298"/>
      <c r="H120" s="298"/>
      <c r="I120" s="298"/>
      <c r="J120" s="298"/>
      <c r="K120" s="298"/>
      <c r="L120" s="298"/>
    </row>
    <row r="121" spans="1:21" ht="12.75">
      <c r="A121" s="284" t="s">
        <v>547</v>
      </c>
      <c r="B121" s="547"/>
      <c r="C121" s="301">
        <f aca="true" t="shared" si="34" ref="C121:L122">C126+C132+C138+C144+C150+C156+C163+C170+C177+C183+C190+C196+C202+C208+C215+C221+C227+C234+C241+C248+C254</f>
        <v>321162</v>
      </c>
      <c r="D121" s="301">
        <f t="shared" si="34"/>
        <v>283560</v>
      </c>
      <c r="E121" s="301">
        <f t="shared" si="34"/>
        <v>36102</v>
      </c>
      <c r="F121" s="301">
        <f t="shared" si="34"/>
        <v>0</v>
      </c>
      <c r="G121" s="301">
        <f t="shared" si="34"/>
        <v>0</v>
      </c>
      <c r="H121" s="301">
        <f t="shared" si="34"/>
        <v>0</v>
      </c>
      <c r="I121" s="301">
        <f t="shared" si="34"/>
        <v>0</v>
      </c>
      <c r="J121" s="301">
        <f t="shared" si="34"/>
        <v>1500</v>
      </c>
      <c r="K121" s="301">
        <f t="shared" si="34"/>
        <v>0</v>
      </c>
      <c r="L121" s="301">
        <f t="shared" si="34"/>
        <v>0</v>
      </c>
      <c r="M121" s="335"/>
      <c r="N121" s="335"/>
      <c r="O121" s="335"/>
      <c r="P121" s="335"/>
      <c r="Q121" s="335"/>
      <c r="R121" s="335"/>
      <c r="S121" s="335"/>
      <c r="T121" s="335"/>
      <c r="U121" s="335"/>
    </row>
    <row r="122" spans="1:21" s="309" customFormat="1" ht="12.75">
      <c r="A122" s="356" t="s">
        <v>637</v>
      </c>
      <c r="B122" s="547"/>
      <c r="C122" s="301">
        <f t="shared" si="34"/>
        <v>327930</v>
      </c>
      <c r="D122" s="301">
        <f t="shared" si="34"/>
        <v>292222</v>
      </c>
      <c r="E122" s="301">
        <f t="shared" si="34"/>
        <v>36102</v>
      </c>
      <c r="F122" s="301">
        <f t="shared" si="34"/>
        <v>0</v>
      </c>
      <c r="G122" s="301">
        <f t="shared" si="34"/>
        <v>0</v>
      </c>
      <c r="H122" s="301">
        <f t="shared" si="34"/>
        <v>0</v>
      </c>
      <c r="I122" s="301">
        <f t="shared" si="34"/>
        <v>0</v>
      </c>
      <c r="J122" s="301">
        <f t="shared" si="34"/>
        <v>1500</v>
      </c>
      <c r="K122" s="301">
        <f t="shared" si="34"/>
        <v>0</v>
      </c>
      <c r="L122" s="301">
        <f t="shared" si="34"/>
        <v>-1894</v>
      </c>
      <c r="M122" s="335"/>
      <c r="N122" s="335"/>
      <c r="O122" s="335"/>
      <c r="P122" s="335"/>
      <c r="Q122" s="335"/>
      <c r="R122" s="335"/>
      <c r="S122" s="335"/>
      <c r="T122" s="335"/>
      <c r="U122" s="335"/>
    </row>
    <row r="123" spans="1:12" s="335" customFormat="1" ht="12.75">
      <c r="A123" s="356" t="s">
        <v>549</v>
      </c>
      <c r="B123" s="547"/>
      <c r="C123" s="301">
        <f aca="true" t="shared" si="35" ref="C123:L124">C129+C135+C141+C147+C153+C160+C167+C174+C180+C187+C193+C199+C205+C212+C218+C224+C231+C238+C245+C251+C258</f>
        <v>23445</v>
      </c>
      <c r="D123" s="301">
        <f t="shared" si="35"/>
        <v>17508</v>
      </c>
      <c r="E123" s="301">
        <f t="shared" si="35"/>
        <v>6678</v>
      </c>
      <c r="F123" s="301">
        <f t="shared" si="35"/>
        <v>0</v>
      </c>
      <c r="G123" s="301">
        <f t="shared" si="35"/>
        <v>0</v>
      </c>
      <c r="H123" s="301">
        <f t="shared" si="35"/>
        <v>0</v>
      </c>
      <c r="I123" s="301">
        <f t="shared" si="35"/>
        <v>0</v>
      </c>
      <c r="J123" s="301">
        <f t="shared" si="35"/>
        <v>-741</v>
      </c>
      <c r="K123" s="301">
        <f t="shared" si="35"/>
        <v>0</v>
      </c>
      <c r="L123" s="301">
        <f t="shared" si="35"/>
        <v>0</v>
      </c>
    </row>
    <row r="124" spans="1:12" s="335" customFormat="1" ht="12.75">
      <c r="A124" s="356" t="s">
        <v>638</v>
      </c>
      <c r="B124" s="547"/>
      <c r="C124" s="301">
        <f t="shared" si="35"/>
        <v>351375</v>
      </c>
      <c r="D124" s="301">
        <f t="shared" si="35"/>
        <v>309730</v>
      </c>
      <c r="E124" s="301">
        <f t="shared" si="35"/>
        <v>42780</v>
      </c>
      <c r="F124" s="301">
        <f t="shared" si="35"/>
        <v>0</v>
      </c>
      <c r="G124" s="301">
        <f t="shared" si="35"/>
        <v>0</v>
      </c>
      <c r="H124" s="301">
        <f t="shared" si="35"/>
        <v>0</v>
      </c>
      <c r="I124" s="301">
        <f t="shared" si="35"/>
        <v>0</v>
      </c>
      <c r="J124" s="301">
        <f t="shared" si="35"/>
        <v>759</v>
      </c>
      <c r="K124" s="301">
        <f t="shared" si="35"/>
        <v>0</v>
      </c>
      <c r="L124" s="301">
        <f t="shared" si="35"/>
        <v>-1894</v>
      </c>
    </row>
    <row r="125" spans="1:12" s="335" customFormat="1" ht="12.75">
      <c r="A125" s="348" t="s">
        <v>407</v>
      </c>
      <c r="B125" s="548"/>
      <c r="C125" s="298"/>
      <c r="D125" s="298"/>
      <c r="E125" s="298"/>
      <c r="F125" s="298"/>
      <c r="G125" s="298"/>
      <c r="H125" s="298"/>
      <c r="I125" s="298"/>
      <c r="J125" s="298"/>
      <c r="K125" s="298"/>
      <c r="L125" s="298"/>
    </row>
    <row r="126" spans="1:21" ht="12.75">
      <c r="A126" s="284" t="s">
        <v>547</v>
      </c>
      <c r="B126" s="547" t="s">
        <v>494</v>
      </c>
      <c r="C126" s="301">
        <v>8991</v>
      </c>
      <c r="D126" s="285">
        <v>8991</v>
      </c>
      <c r="E126" s="301"/>
      <c r="F126" s="301"/>
      <c r="G126" s="301"/>
      <c r="H126" s="301"/>
      <c r="I126" s="301"/>
      <c r="J126" s="301"/>
      <c r="K126" s="301"/>
      <c r="L126" s="301"/>
      <c r="M126" s="335"/>
      <c r="N126" s="335"/>
      <c r="O126" s="335"/>
      <c r="P126" s="335"/>
      <c r="Q126" s="335"/>
      <c r="R126" s="335"/>
      <c r="S126" s="335"/>
      <c r="T126" s="335"/>
      <c r="U126" s="335"/>
    </row>
    <row r="127" spans="1:21" s="309" customFormat="1" ht="12.75">
      <c r="A127" s="356" t="s">
        <v>638</v>
      </c>
      <c r="B127" s="547"/>
      <c r="C127" s="301">
        <v>11014</v>
      </c>
      <c r="D127" s="285">
        <v>11014</v>
      </c>
      <c r="E127" s="301">
        <v>0</v>
      </c>
      <c r="F127" s="301">
        <v>0</v>
      </c>
      <c r="G127" s="301">
        <v>0</v>
      </c>
      <c r="H127" s="301">
        <v>0</v>
      </c>
      <c r="I127" s="301">
        <v>0</v>
      </c>
      <c r="J127" s="301">
        <v>0</v>
      </c>
      <c r="K127" s="301">
        <v>0</v>
      </c>
      <c r="L127" s="301">
        <v>0</v>
      </c>
      <c r="M127" s="335"/>
      <c r="N127" s="335"/>
      <c r="O127" s="335"/>
      <c r="P127" s="335"/>
      <c r="Q127" s="335"/>
      <c r="R127" s="335"/>
      <c r="S127" s="335"/>
      <c r="T127" s="335"/>
      <c r="U127" s="335"/>
    </row>
    <row r="128" spans="1:12" s="335" customFormat="1" ht="12.75">
      <c r="A128" s="356" t="s">
        <v>875</v>
      </c>
      <c r="B128" s="547"/>
      <c r="C128" s="301">
        <v>-1159</v>
      </c>
      <c r="D128" s="285">
        <v>-1159</v>
      </c>
      <c r="E128" s="301"/>
      <c r="F128" s="301"/>
      <c r="G128" s="301"/>
      <c r="H128" s="301"/>
      <c r="I128" s="301"/>
      <c r="J128" s="301"/>
      <c r="K128" s="301"/>
      <c r="L128" s="301"/>
    </row>
    <row r="129" spans="1:12" s="335" customFormat="1" ht="12.75">
      <c r="A129" s="356" t="s">
        <v>549</v>
      </c>
      <c r="B129" s="547"/>
      <c r="C129" s="301">
        <f aca="true" t="shared" si="36" ref="C129:L129">SUM(C128:C128)</f>
        <v>-1159</v>
      </c>
      <c r="D129" s="301">
        <f t="shared" si="36"/>
        <v>-1159</v>
      </c>
      <c r="E129" s="301">
        <f t="shared" si="36"/>
        <v>0</v>
      </c>
      <c r="F129" s="301">
        <f t="shared" si="36"/>
        <v>0</v>
      </c>
      <c r="G129" s="301">
        <f t="shared" si="36"/>
        <v>0</v>
      </c>
      <c r="H129" s="301">
        <f t="shared" si="36"/>
        <v>0</v>
      </c>
      <c r="I129" s="301">
        <f t="shared" si="36"/>
        <v>0</v>
      </c>
      <c r="J129" s="301">
        <f t="shared" si="36"/>
        <v>0</v>
      </c>
      <c r="K129" s="301">
        <f t="shared" si="36"/>
        <v>0</v>
      </c>
      <c r="L129" s="301">
        <f t="shared" si="36"/>
        <v>0</v>
      </c>
    </row>
    <row r="130" spans="1:12" s="335" customFormat="1" ht="12.75">
      <c r="A130" s="356" t="s">
        <v>638</v>
      </c>
      <c r="B130" s="549"/>
      <c r="C130" s="299">
        <f aca="true" t="shared" si="37" ref="C130:L130">C127+C129</f>
        <v>9855</v>
      </c>
      <c r="D130" s="299">
        <f t="shared" si="37"/>
        <v>9855</v>
      </c>
      <c r="E130" s="299">
        <f t="shared" si="37"/>
        <v>0</v>
      </c>
      <c r="F130" s="299">
        <f t="shared" si="37"/>
        <v>0</v>
      </c>
      <c r="G130" s="299">
        <f t="shared" si="37"/>
        <v>0</v>
      </c>
      <c r="H130" s="299">
        <f t="shared" si="37"/>
        <v>0</v>
      </c>
      <c r="I130" s="299">
        <f t="shared" si="37"/>
        <v>0</v>
      </c>
      <c r="J130" s="299">
        <f t="shared" si="37"/>
        <v>0</v>
      </c>
      <c r="K130" s="299">
        <f t="shared" si="37"/>
        <v>0</v>
      </c>
      <c r="L130" s="299">
        <f t="shared" si="37"/>
        <v>0</v>
      </c>
    </row>
    <row r="131" spans="1:21" ht="12.75">
      <c r="A131" s="303" t="s">
        <v>408</v>
      </c>
      <c r="B131" s="550"/>
      <c r="C131" s="301"/>
      <c r="D131" s="301"/>
      <c r="E131" s="301"/>
      <c r="F131" s="301"/>
      <c r="G131" s="301"/>
      <c r="H131" s="301"/>
      <c r="I131" s="301"/>
      <c r="J131" s="301"/>
      <c r="K131" s="301"/>
      <c r="L131" s="301"/>
      <c r="M131" s="335"/>
      <c r="N131" s="335"/>
      <c r="O131" s="335"/>
      <c r="P131" s="335"/>
      <c r="Q131" s="335"/>
      <c r="R131" s="335"/>
      <c r="S131" s="335"/>
      <c r="T131" s="335"/>
      <c r="U131" s="335"/>
    </row>
    <row r="132" spans="1:21" s="309" customFormat="1" ht="12.75">
      <c r="A132" s="284" t="s">
        <v>547</v>
      </c>
      <c r="B132" s="547" t="s">
        <v>494</v>
      </c>
      <c r="C132" s="301">
        <v>3805</v>
      </c>
      <c r="D132" s="285">
        <v>3805</v>
      </c>
      <c r="E132" s="301"/>
      <c r="F132" s="301"/>
      <c r="G132" s="301"/>
      <c r="H132" s="301"/>
      <c r="I132" s="301"/>
      <c r="J132" s="301"/>
      <c r="K132" s="301"/>
      <c r="L132" s="301"/>
      <c r="M132" s="335"/>
      <c r="N132" s="335"/>
      <c r="O132" s="335"/>
      <c r="P132" s="335"/>
      <c r="Q132" s="335"/>
      <c r="R132" s="335"/>
      <c r="S132" s="335"/>
      <c r="T132" s="335"/>
      <c r="U132" s="335"/>
    </row>
    <row r="133" spans="1:12" s="335" customFormat="1" ht="12.75">
      <c r="A133" s="356" t="s">
        <v>637</v>
      </c>
      <c r="B133" s="547"/>
      <c r="C133" s="301">
        <f>SUM(D133:J133)</f>
        <v>3909</v>
      </c>
      <c r="D133" s="285">
        <v>3909</v>
      </c>
      <c r="E133" s="301"/>
      <c r="F133" s="301"/>
      <c r="G133" s="301"/>
      <c r="H133" s="301"/>
      <c r="I133" s="301"/>
      <c r="J133" s="301"/>
      <c r="K133" s="301"/>
      <c r="L133" s="301"/>
    </row>
    <row r="134" spans="1:12" s="335" customFormat="1" ht="12.75">
      <c r="A134" s="356" t="s">
        <v>875</v>
      </c>
      <c r="B134" s="547"/>
      <c r="C134" s="301">
        <v>-912</v>
      </c>
      <c r="D134" s="285">
        <v>-912</v>
      </c>
      <c r="E134" s="301"/>
      <c r="F134" s="301"/>
      <c r="G134" s="301"/>
      <c r="H134" s="301"/>
      <c r="I134" s="301"/>
      <c r="J134" s="301"/>
      <c r="K134" s="301"/>
      <c r="L134" s="301"/>
    </row>
    <row r="135" spans="1:12" s="335" customFormat="1" ht="12.75">
      <c r="A135" s="356" t="s">
        <v>549</v>
      </c>
      <c r="B135" s="547"/>
      <c r="C135" s="301">
        <f aca="true" t="shared" si="38" ref="C135:L135">SUM(C134:C134)</f>
        <v>-912</v>
      </c>
      <c r="D135" s="301">
        <f t="shared" si="38"/>
        <v>-912</v>
      </c>
      <c r="E135" s="301">
        <f t="shared" si="38"/>
        <v>0</v>
      </c>
      <c r="F135" s="301">
        <f t="shared" si="38"/>
        <v>0</v>
      </c>
      <c r="G135" s="301">
        <f t="shared" si="38"/>
        <v>0</v>
      </c>
      <c r="H135" s="301">
        <f t="shared" si="38"/>
        <v>0</v>
      </c>
      <c r="I135" s="301">
        <f t="shared" si="38"/>
        <v>0</v>
      </c>
      <c r="J135" s="301">
        <f t="shared" si="38"/>
        <v>0</v>
      </c>
      <c r="K135" s="301">
        <f t="shared" si="38"/>
        <v>0</v>
      </c>
      <c r="L135" s="301">
        <f t="shared" si="38"/>
        <v>0</v>
      </c>
    </row>
    <row r="136" spans="1:21" ht="12.75">
      <c r="A136" s="356" t="s">
        <v>638</v>
      </c>
      <c r="B136" s="547"/>
      <c r="C136" s="301">
        <f aca="true" t="shared" si="39" ref="C136:L136">C133+C135</f>
        <v>2997</v>
      </c>
      <c r="D136" s="301">
        <f t="shared" si="39"/>
        <v>2997</v>
      </c>
      <c r="E136" s="301">
        <f t="shared" si="39"/>
        <v>0</v>
      </c>
      <c r="F136" s="301">
        <f t="shared" si="39"/>
        <v>0</v>
      </c>
      <c r="G136" s="301">
        <f t="shared" si="39"/>
        <v>0</v>
      </c>
      <c r="H136" s="301">
        <f t="shared" si="39"/>
        <v>0</v>
      </c>
      <c r="I136" s="301">
        <f t="shared" si="39"/>
        <v>0</v>
      </c>
      <c r="J136" s="301">
        <f t="shared" si="39"/>
        <v>0</v>
      </c>
      <c r="K136" s="301">
        <f t="shared" si="39"/>
        <v>0</v>
      </c>
      <c r="L136" s="301">
        <f t="shared" si="39"/>
        <v>0</v>
      </c>
      <c r="M136" s="335"/>
      <c r="N136" s="335"/>
      <c r="O136" s="335"/>
      <c r="P136" s="335"/>
      <c r="Q136" s="335"/>
      <c r="R136" s="335"/>
      <c r="S136" s="335"/>
      <c r="T136" s="335"/>
      <c r="U136" s="335"/>
    </row>
    <row r="137" spans="1:21" s="309" customFormat="1" ht="12.75">
      <c r="A137" s="303" t="s">
        <v>409</v>
      </c>
      <c r="B137" s="548"/>
      <c r="C137" s="298"/>
      <c r="D137" s="298"/>
      <c r="E137" s="298"/>
      <c r="F137" s="298"/>
      <c r="G137" s="298"/>
      <c r="H137" s="298"/>
      <c r="I137" s="298"/>
      <c r="J137" s="298"/>
      <c r="K137" s="298"/>
      <c r="L137" s="298"/>
      <c r="M137" s="335"/>
      <c r="N137" s="335"/>
      <c r="O137" s="335"/>
      <c r="P137" s="335"/>
      <c r="Q137" s="335"/>
      <c r="R137" s="335"/>
      <c r="S137" s="335"/>
      <c r="T137" s="335"/>
      <c r="U137" s="335"/>
    </row>
    <row r="138" spans="1:12" s="335" customFormat="1" ht="12.75">
      <c r="A138" s="284" t="s">
        <v>547</v>
      </c>
      <c r="B138" s="547" t="s">
        <v>494</v>
      </c>
      <c r="C138" s="301">
        <f>SUM(D138:M138)</f>
        <v>5576</v>
      </c>
      <c r="D138" s="285">
        <v>5576</v>
      </c>
      <c r="E138" s="301"/>
      <c r="F138" s="301"/>
      <c r="G138" s="301"/>
      <c r="H138" s="301"/>
      <c r="I138" s="301"/>
      <c r="J138" s="301"/>
      <c r="K138" s="301"/>
      <c r="L138" s="301"/>
    </row>
    <row r="139" spans="1:12" s="335" customFormat="1" ht="12.75">
      <c r="A139" s="356" t="s">
        <v>637</v>
      </c>
      <c r="B139" s="547"/>
      <c r="C139" s="301">
        <f>SUM(D139:J139)</f>
        <v>5610</v>
      </c>
      <c r="D139" s="285">
        <v>5610</v>
      </c>
      <c r="E139" s="301"/>
      <c r="F139" s="301"/>
      <c r="G139" s="301"/>
      <c r="H139" s="301"/>
      <c r="I139" s="301"/>
      <c r="J139" s="301"/>
      <c r="K139" s="301"/>
      <c r="L139" s="301"/>
    </row>
    <row r="140" spans="1:12" s="335" customFormat="1" ht="12.75">
      <c r="A140" s="356" t="s">
        <v>875</v>
      </c>
      <c r="B140" s="547"/>
      <c r="C140" s="301">
        <v>-974</v>
      </c>
      <c r="D140" s="285">
        <v>-974</v>
      </c>
      <c r="E140" s="301"/>
      <c r="F140" s="301"/>
      <c r="G140" s="301"/>
      <c r="H140" s="301"/>
      <c r="I140" s="301"/>
      <c r="J140" s="301"/>
      <c r="K140" s="301"/>
      <c r="L140" s="301"/>
    </row>
    <row r="141" spans="1:12" s="335" customFormat="1" ht="12.75">
      <c r="A141" s="356" t="s">
        <v>549</v>
      </c>
      <c r="B141" s="547"/>
      <c r="C141" s="301">
        <f aca="true" t="shared" si="40" ref="C141:L141">SUM(C140:C140)</f>
        <v>-974</v>
      </c>
      <c r="D141" s="301">
        <f t="shared" si="40"/>
        <v>-974</v>
      </c>
      <c r="E141" s="301">
        <f t="shared" si="40"/>
        <v>0</v>
      </c>
      <c r="F141" s="301">
        <f t="shared" si="40"/>
        <v>0</v>
      </c>
      <c r="G141" s="301">
        <f t="shared" si="40"/>
        <v>0</v>
      </c>
      <c r="H141" s="301">
        <f t="shared" si="40"/>
        <v>0</v>
      </c>
      <c r="I141" s="301">
        <f t="shared" si="40"/>
        <v>0</v>
      </c>
      <c r="J141" s="301">
        <f t="shared" si="40"/>
        <v>0</v>
      </c>
      <c r="K141" s="301">
        <f t="shared" si="40"/>
        <v>0</v>
      </c>
      <c r="L141" s="301">
        <f t="shared" si="40"/>
        <v>0</v>
      </c>
    </row>
    <row r="142" spans="1:21" ht="12.75">
      <c r="A142" s="356" t="s">
        <v>638</v>
      </c>
      <c r="B142" s="549"/>
      <c r="C142" s="299">
        <f aca="true" t="shared" si="41" ref="C142:L142">C139+C141</f>
        <v>4636</v>
      </c>
      <c r="D142" s="299">
        <f t="shared" si="41"/>
        <v>4636</v>
      </c>
      <c r="E142" s="299">
        <f t="shared" si="41"/>
        <v>0</v>
      </c>
      <c r="F142" s="299">
        <f t="shared" si="41"/>
        <v>0</v>
      </c>
      <c r="G142" s="299">
        <f t="shared" si="41"/>
        <v>0</v>
      </c>
      <c r="H142" s="299">
        <f t="shared" si="41"/>
        <v>0</v>
      </c>
      <c r="I142" s="299">
        <f t="shared" si="41"/>
        <v>0</v>
      </c>
      <c r="J142" s="299">
        <f t="shared" si="41"/>
        <v>0</v>
      </c>
      <c r="K142" s="299">
        <f t="shared" si="41"/>
        <v>0</v>
      </c>
      <c r="L142" s="299">
        <f t="shared" si="41"/>
        <v>0</v>
      </c>
      <c r="M142" s="335"/>
      <c r="N142" s="335"/>
      <c r="O142" s="335"/>
      <c r="P142" s="335"/>
      <c r="Q142" s="335"/>
      <c r="R142" s="335"/>
      <c r="S142" s="335"/>
      <c r="T142" s="335"/>
      <c r="U142" s="335"/>
    </row>
    <row r="143" spans="1:21" s="309" customFormat="1" ht="12.75">
      <c r="A143" s="303" t="s">
        <v>410</v>
      </c>
      <c r="B143" s="548"/>
      <c r="C143" s="301"/>
      <c r="D143" s="298"/>
      <c r="E143" s="301"/>
      <c r="F143" s="298"/>
      <c r="G143" s="301"/>
      <c r="H143" s="298"/>
      <c r="I143" s="301"/>
      <c r="J143" s="298"/>
      <c r="K143" s="301"/>
      <c r="L143" s="298"/>
      <c r="M143" s="335"/>
      <c r="N143" s="335"/>
      <c r="O143" s="335"/>
      <c r="P143" s="335"/>
      <c r="Q143" s="335"/>
      <c r="R143" s="335"/>
      <c r="S143" s="335"/>
      <c r="T143" s="335"/>
      <c r="U143" s="335"/>
    </row>
    <row r="144" spans="1:12" s="335" customFormat="1" ht="12.75">
      <c r="A144" s="284" t="s">
        <v>547</v>
      </c>
      <c r="B144" s="547" t="s">
        <v>494</v>
      </c>
      <c r="C144" s="301">
        <f>SUM(D144:M144)</f>
        <v>7942</v>
      </c>
      <c r="D144" s="285">
        <v>7942</v>
      </c>
      <c r="E144" s="301"/>
      <c r="F144" s="301"/>
      <c r="G144" s="301"/>
      <c r="H144" s="301"/>
      <c r="I144" s="301"/>
      <c r="J144" s="301"/>
      <c r="K144" s="301"/>
      <c r="L144" s="301"/>
    </row>
    <row r="145" spans="1:12" s="335" customFormat="1" ht="12.75">
      <c r="A145" s="356" t="s">
        <v>637</v>
      </c>
      <c r="B145" s="547"/>
      <c r="C145" s="301">
        <f>SUM(D145:J145)</f>
        <v>8044</v>
      </c>
      <c r="D145" s="285">
        <v>8044</v>
      </c>
      <c r="E145" s="301"/>
      <c r="F145" s="301"/>
      <c r="G145" s="301"/>
      <c r="H145" s="301"/>
      <c r="I145" s="301"/>
      <c r="J145" s="301"/>
      <c r="K145" s="301"/>
      <c r="L145" s="301"/>
    </row>
    <row r="146" spans="1:12" s="335" customFormat="1" ht="12.75">
      <c r="A146" s="356" t="s">
        <v>875</v>
      </c>
      <c r="B146" s="547"/>
      <c r="C146" s="301">
        <v>-1306</v>
      </c>
      <c r="D146" s="285">
        <v>-1306</v>
      </c>
      <c r="E146" s="301"/>
      <c r="F146" s="301"/>
      <c r="G146" s="301"/>
      <c r="H146" s="301"/>
      <c r="I146" s="301"/>
      <c r="J146" s="301"/>
      <c r="K146" s="301"/>
      <c r="L146" s="301"/>
    </row>
    <row r="147" spans="1:12" s="335" customFormat="1" ht="12.75">
      <c r="A147" s="356" t="s">
        <v>549</v>
      </c>
      <c r="B147" s="547"/>
      <c r="C147" s="301">
        <f aca="true" t="shared" si="42" ref="C147:L147">SUM(C146:C146)</f>
        <v>-1306</v>
      </c>
      <c r="D147" s="301">
        <f t="shared" si="42"/>
        <v>-1306</v>
      </c>
      <c r="E147" s="301">
        <f t="shared" si="42"/>
        <v>0</v>
      </c>
      <c r="F147" s="301">
        <f t="shared" si="42"/>
        <v>0</v>
      </c>
      <c r="G147" s="301">
        <f t="shared" si="42"/>
        <v>0</v>
      </c>
      <c r="H147" s="301">
        <f t="shared" si="42"/>
        <v>0</v>
      </c>
      <c r="I147" s="301">
        <f t="shared" si="42"/>
        <v>0</v>
      </c>
      <c r="J147" s="301">
        <f t="shared" si="42"/>
        <v>0</v>
      </c>
      <c r="K147" s="301">
        <f t="shared" si="42"/>
        <v>0</v>
      </c>
      <c r="L147" s="301">
        <f t="shared" si="42"/>
        <v>0</v>
      </c>
    </row>
    <row r="148" spans="1:21" ht="12.75">
      <c r="A148" s="356" t="s">
        <v>638</v>
      </c>
      <c r="B148" s="549"/>
      <c r="C148" s="301">
        <f aca="true" t="shared" si="43" ref="C148:L148">C145+C147</f>
        <v>6738</v>
      </c>
      <c r="D148" s="301">
        <f t="shared" si="43"/>
        <v>6738</v>
      </c>
      <c r="E148" s="301">
        <f t="shared" si="43"/>
        <v>0</v>
      </c>
      <c r="F148" s="301">
        <f t="shared" si="43"/>
        <v>0</v>
      </c>
      <c r="G148" s="301">
        <f t="shared" si="43"/>
        <v>0</v>
      </c>
      <c r="H148" s="301">
        <f t="shared" si="43"/>
        <v>0</v>
      </c>
      <c r="I148" s="301">
        <f t="shared" si="43"/>
        <v>0</v>
      </c>
      <c r="J148" s="301">
        <f t="shared" si="43"/>
        <v>0</v>
      </c>
      <c r="K148" s="301">
        <f t="shared" si="43"/>
        <v>0</v>
      </c>
      <c r="L148" s="301">
        <f t="shared" si="43"/>
        <v>0</v>
      </c>
      <c r="M148" s="335"/>
      <c r="N148" s="335"/>
      <c r="O148" s="335"/>
      <c r="P148" s="335"/>
      <c r="Q148" s="335"/>
      <c r="R148" s="335"/>
      <c r="S148" s="335"/>
      <c r="T148" s="335"/>
      <c r="U148" s="335"/>
    </row>
    <row r="149" spans="1:21" s="309" customFormat="1" ht="12.75">
      <c r="A149" s="303" t="s">
        <v>411</v>
      </c>
      <c r="B149" s="548"/>
      <c r="C149" s="298"/>
      <c r="D149" s="298"/>
      <c r="E149" s="298"/>
      <c r="F149" s="298"/>
      <c r="G149" s="298"/>
      <c r="H149" s="298"/>
      <c r="I149" s="298"/>
      <c r="J149" s="298"/>
      <c r="K149" s="298"/>
      <c r="L149" s="298"/>
      <c r="M149" s="335"/>
      <c r="N149" s="335"/>
      <c r="O149" s="335"/>
      <c r="P149" s="335"/>
      <c r="Q149" s="335"/>
      <c r="R149" s="335"/>
      <c r="S149" s="335"/>
      <c r="T149" s="335"/>
      <c r="U149" s="335"/>
    </row>
    <row r="150" spans="1:12" s="335" customFormat="1" ht="12.75">
      <c r="A150" s="284" t="s">
        <v>547</v>
      </c>
      <c r="B150" s="547" t="s">
        <v>494</v>
      </c>
      <c r="C150" s="301">
        <f>SUM(D150:M150)</f>
        <v>10434</v>
      </c>
      <c r="D150" s="285">
        <v>10434</v>
      </c>
      <c r="E150" s="301"/>
      <c r="F150" s="301"/>
      <c r="G150" s="301"/>
      <c r="H150" s="301"/>
      <c r="I150" s="301"/>
      <c r="J150" s="301"/>
      <c r="K150" s="301"/>
      <c r="L150" s="301"/>
    </row>
    <row r="151" spans="1:12" s="335" customFormat="1" ht="12.75">
      <c r="A151" s="356" t="s">
        <v>637</v>
      </c>
      <c r="B151" s="547"/>
      <c r="C151" s="301">
        <f>SUM(D151:J151)</f>
        <v>10536</v>
      </c>
      <c r="D151" s="285">
        <v>10536</v>
      </c>
      <c r="E151" s="301"/>
      <c r="F151" s="301"/>
      <c r="G151" s="301"/>
      <c r="H151" s="301"/>
      <c r="I151" s="301"/>
      <c r="J151" s="301"/>
      <c r="K151" s="301"/>
      <c r="L151" s="301"/>
    </row>
    <row r="152" spans="1:12" s="335" customFormat="1" ht="12.75">
      <c r="A152" s="356" t="s">
        <v>875</v>
      </c>
      <c r="B152" s="547"/>
      <c r="C152" s="301">
        <v>-489</v>
      </c>
      <c r="D152" s="285">
        <v>-489</v>
      </c>
      <c r="E152" s="301"/>
      <c r="F152" s="301"/>
      <c r="G152" s="301"/>
      <c r="H152" s="301"/>
      <c r="I152" s="301"/>
      <c r="J152" s="301"/>
      <c r="K152" s="301"/>
      <c r="L152" s="301"/>
    </row>
    <row r="153" spans="1:12" s="335" customFormat="1" ht="12.75">
      <c r="A153" s="356" t="s">
        <v>549</v>
      </c>
      <c r="B153" s="547"/>
      <c r="C153" s="301">
        <f aca="true" t="shared" si="44" ref="C153:L153">SUM(C152:C152)</f>
        <v>-489</v>
      </c>
      <c r="D153" s="301">
        <f t="shared" si="44"/>
        <v>-489</v>
      </c>
      <c r="E153" s="301">
        <f t="shared" si="44"/>
        <v>0</v>
      </c>
      <c r="F153" s="301">
        <f t="shared" si="44"/>
        <v>0</v>
      </c>
      <c r="G153" s="301">
        <f t="shared" si="44"/>
        <v>0</v>
      </c>
      <c r="H153" s="301">
        <f t="shared" si="44"/>
        <v>0</v>
      </c>
      <c r="I153" s="301">
        <f t="shared" si="44"/>
        <v>0</v>
      </c>
      <c r="J153" s="301">
        <f t="shared" si="44"/>
        <v>0</v>
      </c>
      <c r="K153" s="301">
        <f t="shared" si="44"/>
        <v>0</v>
      </c>
      <c r="L153" s="301">
        <f t="shared" si="44"/>
        <v>0</v>
      </c>
    </row>
    <row r="154" spans="1:21" ht="12.75">
      <c r="A154" s="356" t="s">
        <v>638</v>
      </c>
      <c r="B154" s="549"/>
      <c r="C154" s="299">
        <f aca="true" t="shared" si="45" ref="C154:L154">C151+C153</f>
        <v>10047</v>
      </c>
      <c r="D154" s="299">
        <f t="shared" si="45"/>
        <v>10047</v>
      </c>
      <c r="E154" s="299">
        <f t="shared" si="45"/>
        <v>0</v>
      </c>
      <c r="F154" s="299">
        <f t="shared" si="45"/>
        <v>0</v>
      </c>
      <c r="G154" s="299">
        <f t="shared" si="45"/>
        <v>0</v>
      </c>
      <c r="H154" s="299">
        <f t="shared" si="45"/>
        <v>0</v>
      </c>
      <c r="I154" s="299">
        <f t="shared" si="45"/>
        <v>0</v>
      </c>
      <c r="J154" s="299">
        <f t="shared" si="45"/>
        <v>0</v>
      </c>
      <c r="K154" s="299">
        <f t="shared" si="45"/>
        <v>0</v>
      </c>
      <c r="L154" s="299">
        <f t="shared" si="45"/>
        <v>0</v>
      </c>
      <c r="M154" s="335"/>
      <c r="N154" s="335"/>
      <c r="O154" s="335"/>
      <c r="P154" s="335"/>
      <c r="Q154" s="335"/>
      <c r="R154" s="335"/>
      <c r="S154" s="335"/>
      <c r="T154" s="335"/>
      <c r="U154" s="335"/>
    </row>
    <row r="155" spans="1:21" s="309" customFormat="1" ht="12.75">
      <c r="A155" s="303" t="s">
        <v>412</v>
      </c>
      <c r="B155" s="550"/>
      <c r="C155" s="301"/>
      <c r="D155" s="301"/>
      <c r="E155" s="301"/>
      <c r="F155" s="301"/>
      <c r="G155" s="301"/>
      <c r="H155" s="301"/>
      <c r="I155" s="301"/>
      <c r="J155" s="301"/>
      <c r="K155" s="301"/>
      <c r="L155" s="301"/>
      <c r="M155" s="335"/>
      <c r="N155" s="335"/>
      <c r="O155" s="335"/>
      <c r="P155" s="335"/>
      <c r="Q155" s="335"/>
      <c r="R155" s="335"/>
      <c r="S155" s="335"/>
      <c r="T155" s="335"/>
      <c r="U155" s="335"/>
    </row>
    <row r="156" spans="1:12" s="335" customFormat="1" ht="12.75">
      <c r="A156" s="284" t="s">
        <v>547</v>
      </c>
      <c r="B156" s="547" t="s">
        <v>494</v>
      </c>
      <c r="C156" s="301">
        <f>SUM(D156:M156)</f>
        <v>36384</v>
      </c>
      <c r="D156" s="285">
        <f>'[1]kiadás'!B58-'[1]bevétel'!D58-J156</f>
        <v>29336</v>
      </c>
      <c r="E156" s="301">
        <v>7048</v>
      </c>
      <c r="F156" s="301"/>
      <c r="G156" s="301"/>
      <c r="H156" s="301"/>
      <c r="I156" s="301"/>
      <c r="J156" s="301"/>
      <c r="K156" s="301"/>
      <c r="L156" s="301"/>
    </row>
    <row r="157" spans="1:12" s="335" customFormat="1" ht="12.75">
      <c r="A157" s="356" t="s">
        <v>637</v>
      </c>
      <c r="B157" s="547"/>
      <c r="C157" s="301">
        <v>36180</v>
      </c>
      <c r="D157" s="285">
        <v>29568</v>
      </c>
      <c r="E157" s="301">
        <v>7048</v>
      </c>
      <c r="F157" s="301"/>
      <c r="G157" s="301"/>
      <c r="H157" s="301"/>
      <c r="I157" s="301"/>
      <c r="J157" s="301"/>
      <c r="K157" s="301"/>
      <c r="L157" s="301">
        <v>-436</v>
      </c>
    </row>
    <row r="158" spans="1:12" s="335" customFormat="1" ht="12.75">
      <c r="A158" s="356" t="s">
        <v>881</v>
      </c>
      <c r="B158" s="547"/>
      <c r="C158" s="301">
        <v>608</v>
      </c>
      <c r="D158" s="285"/>
      <c r="E158" s="301">
        <v>608</v>
      </c>
      <c r="F158" s="301"/>
      <c r="G158" s="301"/>
      <c r="H158" s="301"/>
      <c r="I158" s="301"/>
      <c r="J158" s="301"/>
      <c r="K158" s="301"/>
      <c r="L158" s="301"/>
    </row>
    <row r="159" spans="1:21" ht="12.75">
      <c r="A159" s="356" t="s">
        <v>875</v>
      </c>
      <c r="B159" s="547"/>
      <c r="C159" s="301">
        <v>1944</v>
      </c>
      <c r="D159" s="285">
        <v>1944</v>
      </c>
      <c r="E159" s="301"/>
      <c r="F159" s="301"/>
      <c r="G159" s="301"/>
      <c r="H159" s="301"/>
      <c r="I159" s="301"/>
      <c r="J159" s="301"/>
      <c r="K159" s="301"/>
      <c r="L159" s="301"/>
      <c r="M159" s="335"/>
      <c r="N159" s="335"/>
      <c r="O159" s="335"/>
      <c r="P159" s="335"/>
      <c r="Q159" s="335"/>
      <c r="R159" s="335"/>
      <c r="S159" s="335"/>
      <c r="T159" s="335"/>
      <c r="U159" s="335"/>
    </row>
    <row r="160" spans="1:21" s="309" customFormat="1" ht="12.75">
      <c r="A160" s="356" t="s">
        <v>549</v>
      </c>
      <c r="B160" s="547"/>
      <c r="C160" s="301">
        <f>SUM(C158:C159)</f>
        <v>2552</v>
      </c>
      <c r="D160" s="301">
        <f aca="true" t="shared" si="46" ref="D160:L160">SUM(D158:D159)</f>
        <v>1944</v>
      </c>
      <c r="E160" s="301">
        <f t="shared" si="46"/>
        <v>608</v>
      </c>
      <c r="F160" s="301">
        <f t="shared" si="46"/>
        <v>0</v>
      </c>
      <c r="G160" s="301">
        <f t="shared" si="46"/>
        <v>0</v>
      </c>
      <c r="H160" s="301">
        <f t="shared" si="46"/>
        <v>0</v>
      </c>
      <c r="I160" s="301">
        <f t="shared" si="46"/>
        <v>0</v>
      </c>
      <c r="J160" s="301">
        <f t="shared" si="46"/>
        <v>0</v>
      </c>
      <c r="K160" s="301">
        <f t="shared" si="46"/>
        <v>0</v>
      </c>
      <c r="L160" s="301">
        <f t="shared" si="46"/>
        <v>0</v>
      </c>
      <c r="M160" s="335"/>
      <c r="N160" s="335"/>
      <c r="O160" s="335"/>
      <c r="P160" s="335"/>
      <c r="Q160" s="335"/>
      <c r="R160" s="335"/>
      <c r="S160" s="335"/>
      <c r="T160" s="335"/>
      <c r="U160" s="335"/>
    </row>
    <row r="161" spans="1:12" s="335" customFormat="1" ht="12.75">
      <c r="A161" s="356" t="s">
        <v>638</v>
      </c>
      <c r="B161" s="547"/>
      <c r="C161" s="301">
        <f aca="true" t="shared" si="47" ref="C161:L161">C157+C160</f>
        <v>38732</v>
      </c>
      <c r="D161" s="301">
        <f t="shared" si="47"/>
        <v>31512</v>
      </c>
      <c r="E161" s="301">
        <f t="shared" si="47"/>
        <v>7656</v>
      </c>
      <c r="F161" s="301">
        <f t="shared" si="47"/>
        <v>0</v>
      </c>
      <c r="G161" s="301">
        <f t="shared" si="47"/>
        <v>0</v>
      </c>
      <c r="H161" s="301">
        <f t="shared" si="47"/>
        <v>0</v>
      </c>
      <c r="I161" s="301">
        <f t="shared" si="47"/>
        <v>0</v>
      </c>
      <c r="J161" s="301">
        <f t="shared" si="47"/>
        <v>0</v>
      </c>
      <c r="K161" s="301">
        <f t="shared" si="47"/>
        <v>0</v>
      </c>
      <c r="L161" s="301">
        <f t="shared" si="47"/>
        <v>-436</v>
      </c>
    </row>
    <row r="162" spans="1:12" s="335" customFormat="1" ht="12.75">
      <c r="A162" s="303" t="s">
        <v>413</v>
      </c>
      <c r="B162" s="548"/>
      <c r="C162" s="298"/>
      <c r="D162" s="298"/>
      <c r="E162" s="298"/>
      <c r="F162" s="298"/>
      <c r="G162" s="298"/>
      <c r="H162" s="298"/>
      <c r="I162" s="298"/>
      <c r="J162" s="298"/>
      <c r="K162" s="298"/>
      <c r="L162" s="298"/>
    </row>
    <row r="163" spans="1:12" s="335" customFormat="1" ht="12.75">
      <c r="A163" s="284" t="s">
        <v>547</v>
      </c>
      <c r="B163" s="547" t="s">
        <v>494</v>
      </c>
      <c r="C163" s="301">
        <f>SUM(D163:M163)</f>
        <v>46273</v>
      </c>
      <c r="D163" s="285">
        <f>'[1]kiadás'!B60-'[1]bevétel'!D60-J163</f>
        <v>34034</v>
      </c>
      <c r="E163" s="301">
        <v>12239</v>
      </c>
      <c r="F163" s="301"/>
      <c r="G163" s="301"/>
      <c r="H163" s="301"/>
      <c r="I163" s="301"/>
      <c r="J163" s="301"/>
      <c r="K163" s="301"/>
      <c r="L163" s="301"/>
    </row>
    <row r="164" spans="1:21" ht="12.75">
      <c r="A164" s="356" t="s">
        <v>637</v>
      </c>
      <c r="B164" s="547"/>
      <c r="C164" s="301">
        <v>45884</v>
      </c>
      <c r="D164" s="285">
        <v>34232</v>
      </c>
      <c r="E164" s="301">
        <v>12239</v>
      </c>
      <c r="F164" s="301"/>
      <c r="G164" s="301"/>
      <c r="H164" s="301"/>
      <c r="I164" s="301"/>
      <c r="J164" s="301"/>
      <c r="K164" s="301"/>
      <c r="L164" s="301">
        <v>-587</v>
      </c>
      <c r="M164" s="335"/>
      <c r="N164" s="335"/>
      <c r="O164" s="335"/>
      <c r="P164" s="335"/>
      <c r="Q164" s="335"/>
      <c r="R164" s="335"/>
      <c r="S164" s="335"/>
      <c r="T164" s="335"/>
      <c r="U164" s="335"/>
    </row>
    <row r="165" spans="1:21" s="309" customFormat="1" ht="12.75">
      <c r="A165" s="356" t="s">
        <v>881</v>
      </c>
      <c r="B165" s="547"/>
      <c r="C165" s="301">
        <v>114</v>
      </c>
      <c r="D165" s="285"/>
      <c r="E165" s="301">
        <v>114</v>
      </c>
      <c r="F165" s="301"/>
      <c r="G165" s="301"/>
      <c r="H165" s="301"/>
      <c r="I165" s="301"/>
      <c r="J165" s="301"/>
      <c r="K165" s="301"/>
      <c r="L165" s="301"/>
      <c r="M165" s="335"/>
      <c r="N165" s="335"/>
      <c r="O165" s="335"/>
      <c r="P165" s="335"/>
      <c r="Q165" s="335"/>
      <c r="R165" s="335"/>
      <c r="S165" s="335"/>
      <c r="T165" s="335"/>
      <c r="U165" s="335"/>
    </row>
    <row r="166" spans="1:12" s="335" customFormat="1" ht="12.75">
      <c r="A166" s="356" t="s">
        <v>875</v>
      </c>
      <c r="B166" s="547"/>
      <c r="C166" s="301">
        <v>9806</v>
      </c>
      <c r="D166" s="285">
        <v>9806</v>
      </c>
      <c r="E166" s="301"/>
      <c r="F166" s="301"/>
      <c r="G166" s="301"/>
      <c r="H166" s="301"/>
      <c r="I166" s="301"/>
      <c r="J166" s="301"/>
      <c r="K166" s="301"/>
      <c r="L166" s="301"/>
    </row>
    <row r="167" spans="1:12" s="335" customFormat="1" ht="12.75">
      <c r="A167" s="356" t="s">
        <v>549</v>
      </c>
      <c r="B167" s="547"/>
      <c r="C167" s="301">
        <f>SUM(C165:C166)</f>
        <v>9920</v>
      </c>
      <c r="D167" s="301">
        <f aca="true" t="shared" si="48" ref="D167:L167">SUM(D165:D166)</f>
        <v>9806</v>
      </c>
      <c r="E167" s="301">
        <f t="shared" si="48"/>
        <v>114</v>
      </c>
      <c r="F167" s="301">
        <f t="shared" si="48"/>
        <v>0</v>
      </c>
      <c r="G167" s="301">
        <f t="shared" si="48"/>
        <v>0</v>
      </c>
      <c r="H167" s="301">
        <f t="shared" si="48"/>
        <v>0</v>
      </c>
      <c r="I167" s="301">
        <f t="shared" si="48"/>
        <v>0</v>
      </c>
      <c r="J167" s="301">
        <f t="shared" si="48"/>
        <v>0</v>
      </c>
      <c r="K167" s="301">
        <f t="shared" si="48"/>
        <v>0</v>
      </c>
      <c r="L167" s="301">
        <f t="shared" si="48"/>
        <v>0</v>
      </c>
    </row>
    <row r="168" spans="1:12" s="335" customFormat="1" ht="12.75">
      <c r="A168" s="356" t="s">
        <v>638</v>
      </c>
      <c r="B168" s="549"/>
      <c r="C168" s="299">
        <f aca="true" t="shared" si="49" ref="C168:L168">C164+C167</f>
        <v>55804</v>
      </c>
      <c r="D168" s="299">
        <f t="shared" si="49"/>
        <v>44038</v>
      </c>
      <c r="E168" s="299">
        <f t="shared" si="49"/>
        <v>12353</v>
      </c>
      <c r="F168" s="299">
        <f t="shared" si="49"/>
        <v>0</v>
      </c>
      <c r="G168" s="299">
        <f t="shared" si="49"/>
        <v>0</v>
      </c>
      <c r="H168" s="299">
        <f t="shared" si="49"/>
        <v>0</v>
      </c>
      <c r="I168" s="299">
        <f t="shared" si="49"/>
        <v>0</v>
      </c>
      <c r="J168" s="299">
        <f t="shared" si="49"/>
        <v>0</v>
      </c>
      <c r="K168" s="299">
        <f t="shared" si="49"/>
        <v>0</v>
      </c>
      <c r="L168" s="299">
        <f t="shared" si="49"/>
        <v>-587</v>
      </c>
    </row>
    <row r="169" spans="1:21" ht="12.75">
      <c r="A169" s="303" t="s">
        <v>414</v>
      </c>
      <c r="B169" s="550"/>
      <c r="C169" s="301"/>
      <c r="D169" s="301"/>
      <c r="E169" s="301"/>
      <c r="F169" s="301"/>
      <c r="G169" s="301"/>
      <c r="H169" s="301"/>
      <c r="I169" s="301"/>
      <c r="J169" s="301"/>
      <c r="K169" s="301"/>
      <c r="L169" s="301"/>
      <c r="M169" s="335"/>
      <c r="N169" s="335"/>
      <c r="O169" s="335"/>
      <c r="P169" s="335"/>
      <c r="Q169" s="335"/>
      <c r="R169" s="335"/>
      <c r="S169" s="335"/>
      <c r="T169" s="335"/>
      <c r="U169" s="335"/>
    </row>
    <row r="170" spans="1:21" s="309" customFormat="1" ht="12.75">
      <c r="A170" s="284" t="s">
        <v>547</v>
      </c>
      <c r="B170" s="547" t="s">
        <v>494</v>
      </c>
      <c r="C170" s="301">
        <f>SUM(D170:M170)</f>
        <v>67201</v>
      </c>
      <c r="D170" s="285">
        <f>'[1]kiadás'!B62-'[1]bevétel'!D62-J170</f>
        <v>52444</v>
      </c>
      <c r="E170" s="301">
        <v>14757</v>
      </c>
      <c r="F170" s="301"/>
      <c r="G170" s="301"/>
      <c r="H170" s="301"/>
      <c r="I170" s="301"/>
      <c r="J170" s="301"/>
      <c r="K170" s="301"/>
      <c r="L170" s="301"/>
      <c r="M170" s="335"/>
      <c r="N170" s="335"/>
      <c r="O170" s="335"/>
      <c r="P170" s="335"/>
      <c r="Q170" s="335"/>
      <c r="R170" s="335"/>
      <c r="S170" s="335"/>
      <c r="T170" s="335"/>
      <c r="U170" s="335"/>
    </row>
    <row r="171" spans="1:12" s="335" customFormat="1" ht="12.75">
      <c r="A171" s="356" t="s">
        <v>637</v>
      </c>
      <c r="B171" s="547"/>
      <c r="C171" s="301">
        <v>66598</v>
      </c>
      <c r="D171" s="285">
        <v>52712</v>
      </c>
      <c r="E171" s="301">
        <v>14757</v>
      </c>
      <c r="F171" s="301"/>
      <c r="G171" s="301"/>
      <c r="H171" s="301"/>
      <c r="I171" s="301"/>
      <c r="J171" s="301"/>
      <c r="K171" s="301"/>
      <c r="L171" s="301">
        <v>-871</v>
      </c>
    </row>
    <row r="172" spans="1:12" s="335" customFormat="1" ht="12.75">
      <c r="A172" s="356" t="s">
        <v>881</v>
      </c>
      <c r="B172" s="547"/>
      <c r="C172" s="301">
        <v>4093</v>
      </c>
      <c r="D172" s="285"/>
      <c r="E172" s="301">
        <v>4093</v>
      </c>
      <c r="F172" s="301"/>
      <c r="G172" s="301"/>
      <c r="H172" s="301"/>
      <c r="I172" s="301"/>
      <c r="J172" s="301"/>
      <c r="K172" s="301"/>
      <c r="L172" s="301"/>
    </row>
    <row r="173" spans="1:12" s="335" customFormat="1" ht="12.75">
      <c r="A173" s="356" t="s">
        <v>875</v>
      </c>
      <c r="B173" s="547"/>
      <c r="C173" s="301">
        <v>6517</v>
      </c>
      <c r="D173" s="285">
        <v>6517</v>
      </c>
      <c r="E173" s="301"/>
      <c r="F173" s="301"/>
      <c r="G173" s="301"/>
      <c r="H173" s="301"/>
      <c r="I173" s="301"/>
      <c r="J173" s="301"/>
      <c r="K173" s="301"/>
      <c r="L173" s="301"/>
    </row>
    <row r="174" spans="1:21" ht="12.75">
      <c r="A174" s="356" t="s">
        <v>549</v>
      </c>
      <c r="B174" s="547"/>
      <c r="C174" s="301">
        <f>SUM(C172:C173)</f>
        <v>10610</v>
      </c>
      <c r="D174" s="301">
        <f aca="true" t="shared" si="50" ref="D174:L174">SUM(D172:D173)</f>
        <v>6517</v>
      </c>
      <c r="E174" s="301">
        <f t="shared" si="50"/>
        <v>4093</v>
      </c>
      <c r="F174" s="301">
        <f t="shared" si="50"/>
        <v>0</v>
      </c>
      <c r="G174" s="301">
        <f t="shared" si="50"/>
        <v>0</v>
      </c>
      <c r="H174" s="301">
        <f t="shared" si="50"/>
        <v>0</v>
      </c>
      <c r="I174" s="301">
        <f t="shared" si="50"/>
        <v>0</v>
      </c>
      <c r="J174" s="301">
        <f t="shared" si="50"/>
        <v>0</v>
      </c>
      <c r="K174" s="301">
        <f t="shared" si="50"/>
        <v>0</v>
      </c>
      <c r="L174" s="301">
        <f t="shared" si="50"/>
        <v>0</v>
      </c>
      <c r="M174" s="335"/>
      <c r="N174" s="335"/>
      <c r="O174" s="335"/>
      <c r="P174" s="335"/>
      <c r="Q174" s="335"/>
      <c r="R174" s="335"/>
      <c r="S174" s="335"/>
      <c r="T174" s="335"/>
      <c r="U174" s="335"/>
    </row>
    <row r="175" spans="1:21" s="309" customFormat="1" ht="12.75">
      <c r="A175" s="356" t="s">
        <v>638</v>
      </c>
      <c r="B175" s="547"/>
      <c r="C175" s="301">
        <f aca="true" t="shared" si="51" ref="C175:L175">C171+C174</f>
        <v>77208</v>
      </c>
      <c r="D175" s="301">
        <f t="shared" si="51"/>
        <v>59229</v>
      </c>
      <c r="E175" s="301">
        <f t="shared" si="51"/>
        <v>18850</v>
      </c>
      <c r="F175" s="301">
        <f t="shared" si="51"/>
        <v>0</v>
      </c>
      <c r="G175" s="301">
        <f t="shared" si="51"/>
        <v>0</v>
      </c>
      <c r="H175" s="301">
        <f t="shared" si="51"/>
        <v>0</v>
      </c>
      <c r="I175" s="301">
        <f t="shared" si="51"/>
        <v>0</v>
      </c>
      <c r="J175" s="301">
        <f t="shared" si="51"/>
        <v>0</v>
      </c>
      <c r="K175" s="301">
        <f t="shared" si="51"/>
        <v>0</v>
      </c>
      <c r="L175" s="301">
        <f t="shared" si="51"/>
        <v>-871</v>
      </c>
      <c r="M175" s="335"/>
      <c r="N175" s="335"/>
      <c r="O175" s="335"/>
      <c r="P175" s="335"/>
      <c r="Q175" s="335"/>
      <c r="R175" s="335"/>
      <c r="S175" s="335"/>
      <c r="T175" s="335"/>
      <c r="U175" s="335"/>
    </row>
    <row r="176" spans="1:12" s="335" customFormat="1" ht="12.75">
      <c r="A176" s="303" t="s">
        <v>415</v>
      </c>
      <c r="B176" s="548"/>
      <c r="C176" s="298"/>
      <c r="D176" s="298"/>
      <c r="E176" s="298"/>
      <c r="F176" s="298"/>
      <c r="G176" s="298"/>
      <c r="H176" s="298"/>
      <c r="I176" s="298"/>
      <c r="J176" s="298"/>
      <c r="K176" s="298"/>
      <c r="L176" s="298"/>
    </row>
    <row r="177" spans="1:12" s="335" customFormat="1" ht="12.75">
      <c r="A177" s="284" t="s">
        <v>547</v>
      </c>
      <c r="B177" s="547" t="s">
        <v>494</v>
      </c>
      <c r="C177" s="301">
        <f>SUM(D177:M177)</f>
        <v>4324</v>
      </c>
      <c r="D177" s="285">
        <v>4324</v>
      </c>
      <c r="E177" s="301"/>
      <c r="F177" s="301"/>
      <c r="G177" s="301"/>
      <c r="H177" s="301"/>
      <c r="I177" s="301"/>
      <c r="J177" s="301"/>
      <c r="K177" s="301"/>
      <c r="L177" s="301"/>
    </row>
    <row r="178" spans="1:12" s="335" customFormat="1" ht="12.75">
      <c r="A178" s="356" t="s">
        <v>637</v>
      </c>
      <c r="B178" s="547"/>
      <c r="C178" s="301">
        <f>SUM(D178:J178)</f>
        <v>4392</v>
      </c>
      <c r="D178" s="285">
        <v>4392</v>
      </c>
      <c r="E178" s="301"/>
      <c r="F178" s="301"/>
      <c r="G178" s="301"/>
      <c r="H178" s="301"/>
      <c r="I178" s="301"/>
      <c r="J178" s="301"/>
      <c r="K178" s="301"/>
      <c r="L178" s="301"/>
    </row>
    <row r="179" spans="1:21" ht="12.75">
      <c r="A179" s="356" t="s">
        <v>875</v>
      </c>
      <c r="B179" s="547"/>
      <c r="C179" s="301">
        <v>-693</v>
      </c>
      <c r="D179" s="285">
        <v>-693</v>
      </c>
      <c r="E179" s="301"/>
      <c r="F179" s="301"/>
      <c r="G179" s="301"/>
      <c r="H179" s="301"/>
      <c r="I179" s="301"/>
      <c r="J179" s="301"/>
      <c r="K179" s="301"/>
      <c r="L179" s="301"/>
      <c r="M179" s="335"/>
      <c r="N179" s="335"/>
      <c r="O179" s="335"/>
      <c r="P179" s="335"/>
      <c r="Q179" s="335"/>
      <c r="R179" s="335"/>
      <c r="S179" s="335"/>
      <c r="T179" s="335"/>
      <c r="U179" s="335"/>
    </row>
    <row r="180" spans="1:21" s="309" customFormat="1" ht="12.75">
      <c r="A180" s="356" t="s">
        <v>549</v>
      </c>
      <c r="B180" s="547"/>
      <c r="C180" s="301">
        <f aca="true" t="shared" si="52" ref="C180:L180">SUM(C179:C179)</f>
        <v>-693</v>
      </c>
      <c r="D180" s="301">
        <f t="shared" si="52"/>
        <v>-693</v>
      </c>
      <c r="E180" s="301">
        <f t="shared" si="52"/>
        <v>0</v>
      </c>
      <c r="F180" s="301">
        <f t="shared" si="52"/>
        <v>0</v>
      </c>
      <c r="G180" s="301">
        <f t="shared" si="52"/>
        <v>0</v>
      </c>
      <c r="H180" s="301">
        <f t="shared" si="52"/>
        <v>0</v>
      </c>
      <c r="I180" s="301">
        <f t="shared" si="52"/>
        <v>0</v>
      </c>
      <c r="J180" s="301">
        <f t="shared" si="52"/>
        <v>0</v>
      </c>
      <c r="K180" s="301">
        <f t="shared" si="52"/>
        <v>0</v>
      </c>
      <c r="L180" s="301">
        <f t="shared" si="52"/>
        <v>0</v>
      </c>
      <c r="M180" s="335"/>
      <c r="N180" s="335"/>
      <c r="O180" s="335"/>
      <c r="P180" s="335"/>
      <c r="Q180" s="335"/>
      <c r="R180" s="335"/>
      <c r="S180" s="335"/>
      <c r="T180" s="335"/>
      <c r="U180" s="335"/>
    </row>
    <row r="181" spans="1:12" s="335" customFormat="1" ht="12.75">
      <c r="A181" s="356" t="s">
        <v>638</v>
      </c>
      <c r="B181" s="549"/>
      <c r="C181" s="299">
        <f aca="true" t="shared" si="53" ref="C181:L181">C178+C180</f>
        <v>3699</v>
      </c>
      <c r="D181" s="299">
        <f t="shared" si="53"/>
        <v>3699</v>
      </c>
      <c r="E181" s="299">
        <f t="shared" si="53"/>
        <v>0</v>
      </c>
      <c r="F181" s="299">
        <f t="shared" si="53"/>
        <v>0</v>
      </c>
      <c r="G181" s="299">
        <f t="shared" si="53"/>
        <v>0</v>
      </c>
      <c r="H181" s="299">
        <f t="shared" si="53"/>
        <v>0</v>
      </c>
      <c r="I181" s="299">
        <f t="shared" si="53"/>
        <v>0</v>
      </c>
      <c r="J181" s="299">
        <f t="shared" si="53"/>
        <v>0</v>
      </c>
      <c r="K181" s="299">
        <f t="shared" si="53"/>
        <v>0</v>
      </c>
      <c r="L181" s="299">
        <f t="shared" si="53"/>
        <v>0</v>
      </c>
    </row>
    <row r="182" spans="1:12" s="335" customFormat="1" ht="12.75">
      <c r="A182" s="303" t="s">
        <v>640</v>
      </c>
      <c r="B182" s="548"/>
      <c r="C182" s="298"/>
      <c r="D182" s="298"/>
      <c r="E182" s="298"/>
      <c r="F182" s="298"/>
      <c r="G182" s="298"/>
      <c r="H182" s="298"/>
      <c r="I182" s="298"/>
      <c r="J182" s="298"/>
      <c r="K182" s="298"/>
      <c r="L182" s="298"/>
    </row>
    <row r="183" spans="1:12" s="335" customFormat="1" ht="12.75">
      <c r="A183" s="284" t="s">
        <v>547</v>
      </c>
      <c r="B183" s="547" t="s">
        <v>494</v>
      </c>
      <c r="C183" s="301">
        <f>SUM(D183:M183)</f>
        <v>5517</v>
      </c>
      <c r="D183" s="285">
        <v>5517</v>
      </c>
      <c r="E183" s="301"/>
      <c r="F183" s="301"/>
      <c r="G183" s="301"/>
      <c r="H183" s="301"/>
      <c r="I183" s="301"/>
      <c r="J183" s="301"/>
      <c r="K183" s="301"/>
      <c r="L183" s="301"/>
    </row>
    <row r="184" spans="1:21" ht="12.75">
      <c r="A184" s="356" t="s">
        <v>637</v>
      </c>
      <c r="B184" s="547"/>
      <c r="C184" s="301">
        <f>SUM(D184:J184)</f>
        <v>5619</v>
      </c>
      <c r="D184" s="285">
        <v>5619</v>
      </c>
      <c r="E184" s="301"/>
      <c r="F184" s="301"/>
      <c r="G184" s="301"/>
      <c r="H184" s="301"/>
      <c r="I184" s="301"/>
      <c r="J184" s="301"/>
      <c r="K184" s="301"/>
      <c r="L184" s="301"/>
      <c r="M184" s="335"/>
      <c r="N184" s="335"/>
      <c r="O184" s="335"/>
      <c r="P184" s="335"/>
      <c r="Q184" s="335"/>
      <c r="R184" s="335"/>
      <c r="S184" s="335"/>
      <c r="T184" s="335"/>
      <c r="U184" s="335"/>
    </row>
    <row r="185" spans="1:21" s="309" customFormat="1" ht="12.75">
      <c r="A185" s="356" t="s">
        <v>881</v>
      </c>
      <c r="B185" s="547"/>
      <c r="C185" s="301">
        <v>191</v>
      </c>
      <c r="D185" s="285"/>
      <c r="E185" s="301">
        <v>191</v>
      </c>
      <c r="F185" s="301"/>
      <c r="G185" s="301"/>
      <c r="H185" s="301"/>
      <c r="I185" s="301"/>
      <c r="J185" s="301"/>
      <c r="K185" s="301"/>
      <c r="L185" s="301"/>
      <c r="M185" s="335"/>
      <c r="N185" s="335"/>
      <c r="O185" s="335"/>
      <c r="P185" s="335"/>
      <c r="Q185" s="335"/>
      <c r="R185" s="335"/>
      <c r="S185" s="335"/>
      <c r="T185" s="335"/>
      <c r="U185" s="335"/>
    </row>
    <row r="186" spans="1:12" s="335" customFormat="1" ht="12.75">
      <c r="A186" s="356" t="s">
        <v>875</v>
      </c>
      <c r="B186" s="547"/>
      <c r="C186" s="301">
        <v>-2227</v>
      </c>
      <c r="D186" s="285">
        <v>-2227</v>
      </c>
      <c r="E186" s="301"/>
      <c r="F186" s="301"/>
      <c r="G186" s="301"/>
      <c r="H186" s="301"/>
      <c r="I186" s="301"/>
      <c r="J186" s="301"/>
      <c r="K186" s="301"/>
      <c r="L186" s="301"/>
    </row>
    <row r="187" spans="1:12" s="335" customFormat="1" ht="12.75">
      <c r="A187" s="356" t="s">
        <v>549</v>
      </c>
      <c r="B187" s="547"/>
      <c r="C187" s="301">
        <f>SUM(C185:C186)</f>
        <v>-2036</v>
      </c>
      <c r="D187" s="301">
        <f aca="true" t="shared" si="54" ref="D187:L187">SUM(D185:D186)</f>
        <v>-2227</v>
      </c>
      <c r="E187" s="301">
        <f t="shared" si="54"/>
        <v>191</v>
      </c>
      <c r="F187" s="301">
        <f t="shared" si="54"/>
        <v>0</v>
      </c>
      <c r="G187" s="301">
        <f t="shared" si="54"/>
        <v>0</v>
      </c>
      <c r="H187" s="301">
        <f t="shared" si="54"/>
        <v>0</v>
      </c>
      <c r="I187" s="301">
        <f t="shared" si="54"/>
        <v>0</v>
      </c>
      <c r="J187" s="301">
        <f t="shared" si="54"/>
        <v>0</v>
      </c>
      <c r="K187" s="301">
        <f t="shared" si="54"/>
        <v>0</v>
      </c>
      <c r="L187" s="301">
        <f t="shared" si="54"/>
        <v>0</v>
      </c>
    </row>
    <row r="188" spans="1:21" ht="12.75">
      <c r="A188" s="357" t="s">
        <v>638</v>
      </c>
      <c r="B188" s="549"/>
      <c r="C188" s="299">
        <f aca="true" t="shared" si="55" ref="C188:L188">C184+C187</f>
        <v>3583</v>
      </c>
      <c r="D188" s="299">
        <f t="shared" si="55"/>
        <v>3392</v>
      </c>
      <c r="E188" s="299">
        <f t="shared" si="55"/>
        <v>191</v>
      </c>
      <c r="F188" s="299">
        <f t="shared" si="55"/>
        <v>0</v>
      </c>
      <c r="G188" s="299">
        <f t="shared" si="55"/>
        <v>0</v>
      </c>
      <c r="H188" s="299">
        <f t="shared" si="55"/>
        <v>0</v>
      </c>
      <c r="I188" s="299">
        <f t="shared" si="55"/>
        <v>0</v>
      </c>
      <c r="J188" s="299">
        <f t="shared" si="55"/>
        <v>0</v>
      </c>
      <c r="K188" s="299">
        <f t="shared" si="55"/>
        <v>0</v>
      </c>
      <c r="L188" s="299">
        <f t="shared" si="55"/>
        <v>0</v>
      </c>
      <c r="M188" s="335"/>
      <c r="N188" s="335"/>
      <c r="O188" s="335"/>
      <c r="P188" s="335"/>
      <c r="Q188" s="335"/>
      <c r="R188" s="335"/>
      <c r="S188" s="335"/>
      <c r="T188" s="335"/>
      <c r="U188" s="335"/>
    </row>
    <row r="189" spans="1:21" s="309" customFormat="1" ht="12.75">
      <c r="A189" s="302" t="s">
        <v>416</v>
      </c>
      <c r="B189" s="550"/>
      <c r="C189" s="301"/>
      <c r="D189" s="301"/>
      <c r="E189" s="301"/>
      <c r="F189" s="301"/>
      <c r="G189" s="301"/>
      <c r="H189" s="301"/>
      <c r="I189" s="301"/>
      <c r="J189" s="301"/>
      <c r="K189" s="301"/>
      <c r="L189" s="301"/>
      <c r="M189" s="335"/>
      <c r="N189" s="335"/>
      <c r="O189" s="335"/>
      <c r="P189" s="335"/>
      <c r="Q189" s="335"/>
      <c r="R189" s="335"/>
      <c r="S189" s="335"/>
      <c r="T189" s="335"/>
      <c r="U189" s="335"/>
    </row>
    <row r="190" spans="1:12" s="335" customFormat="1" ht="12.75">
      <c r="A190" s="284" t="s">
        <v>547</v>
      </c>
      <c r="B190" s="547" t="s">
        <v>494</v>
      </c>
      <c r="C190" s="301">
        <f>SUM(D190:M190)</f>
        <v>10057</v>
      </c>
      <c r="D190" s="285">
        <v>10057</v>
      </c>
      <c r="E190" s="301"/>
      <c r="F190" s="301"/>
      <c r="G190" s="301"/>
      <c r="H190" s="301"/>
      <c r="I190" s="301"/>
      <c r="J190" s="301"/>
      <c r="K190" s="301"/>
      <c r="L190" s="301"/>
    </row>
    <row r="191" spans="1:12" s="335" customFormat="1" ht="12.75">
      <c r="A191" s="356" t="s">
        <v>637</v>
      </c>
      <c r="B191" s="547"/>
      <c r="C191" s="301">
        <f>SUM(D191:J191)</f>
        <v>10228</v>
      </c>
      <c r="D191" s="285">
        <v>10228</v>
      </c>
      <c r="E191" s="301"/>
      <c r="F191" s="301"/>
      <c r="G191" s="301"/>
      <c r="H191" s="301"/>
      <c r="I191" s="301"/>
      <c r="J191" s="301"/>
      <c r="K191" s="301"/>
      <c r="L191" s="301"/>
    </row>
    <row r="192" spans="1:21" ht="12.75">
      <c r="A192" s="356" t="s">
        <v>875</v>
      </c>
      <c r="B192" s="547"/>
      <c r="C192" s="301">
        <v>-760</v>
      </c>
      <c r="D192" s="285">
        <v>-760</v>
      </c>
      <c r="E192" s="301"/>
      <c r="F192" s="301"/>
      <c r="G192" s="301"/>
      <c r="H192" s="301"/>
      <c r="I192" s="301"/>
      <c r="J192" s="301"/>
      <c r="K192" s="301"/>
      <c r="L192" s="301"/>
      <c r="M192" s="335"/>
      <c r="N192" s="335"/>
      <c r="O192" s="335"/>
      <c r="P192" s="335"/>
      <c r="Q192" s="335"/>
      <c r="R192" s="335"/>
      <c r="S192" s="335"/>
      <c r="T192" s="335"/>
      <c r="U192" s="335"/>
    </row>
    <row r="193" spans="1:21" s="309" customFormat="1" ht="12.75">
      <c r="A193" s="356" t="s">
        <v>549</v>
      </c>
      <c r="B193" s="547"/>
      <c r="C193" s="301">
        <f aca="true" t="shared" si="56" ref="C193:L193">SUM(C192:C192)</f>
        <v>-760</v>
      </c>
      <c r="D193" s="301">
        <f t="shared" si="56"/>
        <v>-760</v>
      </c>
      <c r="E193" s="301">
        <f t="shared" si="56"/>
        <v>0</v>
      </c>
      <c r="F193" s="301">
        <f t="shared" si="56"/>
        <v>0</v>
      </c>
      <c r="G193" s="301">
        <f t="shared" si="56"/>
        <v>0</v>
      </c>
      <c r="H193" s="301">
        <f t="shared" si="56"/>
        <v>0</v>
      </c>
      <c r="I193" s="301">
        <f t="shared" si="56"/>
        <v>0</v>
      </c>
      <c r="J193" s="301">
        <f t="shared" si="56"/>
        <v>0</v>
      </c>
      <c r="K193" s="301">
        <f t="shared" si="56"/>
        <v>0</v>
      </c>
      <c r="L193" s="301">
        <f t="shared" si="56"/>
        <v>0</v>
      </c>
      <c r="M193" s="335"/>
      <c r="N193" s="335"/>
      <c r="O193" s="335"/>
      <c r="P193" s="335"/>
      <c r="Q193" s="335"/>
      <c r="R193" s="335"/>
      <c r="S193" s="335"/>
      <c r="T193" s="335"/>
      <c r="U193" s="335"/>
    </row>
    <row r="194" spans="1:12" s="335" customFormat="1" ht="12.75">
      <c r="A194" s="357" t="s">
        <v>638</v>
      </c>
      <c r="B194" s="547"/>
      <c r="C194" s="301">
        <f aca="true" t="shared" si="57" ref="C194:L194">C191+C193</f>
        <v>9468</v>
      </c>
      <c r="D194" s="301">
        <f t="shared" si="57"/>
        <v>9468</v>
      </c>
      <c r="E194" s="301">
        <f t="shared" si="57"/>
        <v>0</v>
      </c>
      <c r="F194" s="301">
        <f t="shared" si="57"/>
        <v>0</v>
      </c>
      <c r="G194" s="301">
        <f t="shared" si="57"/>
        <v>0</v>
      </c>
      <c r="H194" s="301">
        <f t="shared" si="57"/>
        <v>0</v>
      </c>
      <c r="I194" s="301">
        <f t="shared" si="57"/>
        <v>0</v>
      </c>
      <c r="J194" s="301">
        <f t="shared" si="57"/>
        <v>0</v>
      </c>
      <c r="K194" s="301">
        <f t="shared" si="57"/>
        <v>0</v>
      </c>
      <c r="L194" s="301">
        <f t="shared" si="57"/>
        <v>0</v>
      </c>
    </row>
    <row r="195" spans="1:12" s="335" customFormat="1" ht="12.75">
      <c r="A195" s="303" t="s">
        <v>417</v>
      </c>
      <c r="B195" s="548"/>
      <c r="C195" s="298"/>
      <c r="D195" s="298"/>
      <c r="E195" s="298"/>
      <c r="F195" s="298"/>
      <c r="G195" s="298"/>
      <c r="H195" s="298"/>
      <c r="I195" s="298"/>
      <c r="J195" s="298"/>
      <c r="K195" s="298"/>
      <c r="L195" s="298"/>
    </row>
    <row r="196" spans="1:21" ht="12.75">
      <c r="A196" s="284" t="s">
        <v>547</v>
      </c>
      <c r="B196" s="547" t="s">
        <v>526</v>
      </c>
      <c r="C196" s="301">
        <f>SUM(D196:M196)</f>
        <v>22742</v>
      </c>
      <c r="D196" s="285">
        <v>22742</v>
      </c>
      <c r="E196" s="301"/>
      <c r="F196" s="301"/>
      <c r="G196" s="301"/>
      <c r="H196" s="301"/>
      <c r="I196" s="301"/>
      <c r="J196" s="301"/>
      <c r="K196" s="301"/>
      <c r="L196" s="301"/>
      <c r="M196" s="335"/>
      <c r="N196" s="335"/>
      <c r="O196" s="335"/>
      <c r="P196" s="335"/>
      <c r="Q196" s="335"/>
      <c r="R196" s="335"/>
      <c r="S196" s="335"/>
      <c r="T196" s="335"/>
      <c r="U196" s="335"/>
    </row>
    <row r="197" spans="1:21" s="309" customFormat="1" ht="12.75">
      <c r="A197" s="356" t="s">
        <v>637</v>
      </c>
      <c r="B197" s="547"/>
      <c r="C197" s="301">
        <f>SUM(D197:J197)</f>
        <v>23118</v>
      </c>
      <c r="D197" s="285">
        <v>23118</v>
      </c>
      <c r="E197" s="301"/>
      <c r="F197" s="301"/>
      <c r="G197" s="301"/>
      <c r="H197" s="301"/>
      <c r="I197" s="301"/>
      <c r="J197" s="301"/>
      <c r="K197" s="301"/>
      <c r="L197" s="301"/>
      <c r="M197" s="335"/>
      <c r="N197" s="335"/>
      <c r="O197" s="335"/>
      <c r="P197" s="335"/>
      <c r="Q197" s="335"/>
      <c r="R197" s="335"/>
      <c r="S197" s="335"/>
      <c r="T197" s="335"/>
      <c r="U197" s="335"/>
    </row>
    <row r="198" spans="1:12" s="335" customFormat="1" ht="12.75">
      <c r="A198" s="356" t="s">
        <v>875</v>
      </c>
      <c r="B198" s="547"/>
      <c r="C198" s="301">
        <v>826</v>
      </c>
      <c r="D198" s="285">
        <v>826</v>
      </c>
      <c r="E198" s="301"/>
      <c r="F198" s="301"/>
      <c r="G198" s="301"/>
      <c r="H198" s="301"/>
      <c r="I198" s="301"/>
      <c r="J198" s="301"/>
      <c r="K198" s="301"/>
      <c r="L198" s="301"/>
    </row>
    <row r="199" spans="1:12" s="335" customFormat="1" ht="12.75">
      <c r="A199" s="356" t="s">
        <v>549</v>
      </c>
      <c r="B199" s="547"/>
      <c r="C199" s="301">
        <f aca="true" t="shared" si="58" ref="C199:L199">SUM(C198:C198)</f>
        <v>826</v>
      </c>
      <c r="D199" s="301">
        <f t="shared" si="58"/>
        <v>826</v>
      </c>
      <c r="E199" s="301">
        <f t="shared" si="58"/>
        <v>0</v>
      </c>
      <c r="F199" s="301">
        <f t="shared" si="58"/>
        <v>0</v>
      </c>
      <c r="G199" s="301">
        <f t="shared" si="58"/>
        <v>0</v>
      </c>
      <c r="H199" s="301">
        <f t="shared" si="58"/>
        <v>0</v>
      </c>
      <c r="I199" s="301">
        <f t="shared" si="58"/>
        <v>0</v>
      </c>
      <c r="J199" s="301">
        <f t="shared" si="58"/>
        <v>0</v>
      </c>
      <c r="K199" s="301">
        <f t="shared" si="58"/>
        <v>0</v>
      </c>
      <c r="L199" s="301">
        <f t="shared" si="58"/>
        <v>0</v>
      </c>
    </row>
    <row r="200" spans="1:21" ht="12.75">
      <c r="A200" s="357" t="s">
        <v>638</v>
      </c>
      <c r="B200" s="549"/>
      <c r="C200" s="299">
        <f aca="true" t="shared" si="59" ref="C200:L200">C197+C199</f>
        <v>23944</v>
      </c>
      <c r="D200" s="299">
        <f t="shared" si="59"/>
        <v>23944</v>
      </c>
      <c r="E200" s="299">
        <f t="shared" si="59"/>
        <v>0</v>
      </c>
      <c r="F200" s="299">
        <f t="shared" si="59"/>
        <v>0</v>
      </c>
      <c r="G200" s="299">
        <f t="shared" si="59"/>
        <v>0</v>
      </c>
      <c r="H200" s="299">
        <f t="shared" si="59"/>
        <v>0</v>
      </c>
      <c r="I200" s="299">
        <f t="shared" si="59"/>
        <v>0</v>
      </c>
      <c r="J200" s="299">
        <f t="shared" si="59"/>
        <v>0</v>
      </c>
      <c r="K200" s="299">
        <f t="shared" si="59"/>
        <v>0</v>
      </c>
      <c r="L200" s="299">
        <f t="shared" si="59"/>
        <v>0</v>
      </c>
      <c r="M200" s="335"/>
      <c r="N200" s="335"/>
      <c r="O200" s="335"/>
      <c r="P200" s="335"/>
      <c r="Q200" s="335"/>
      <c r="R200" s="335"/>
      <c r="S200" s="335"/>
      <c r="T200" s="335"/>
      <c r="U200" s="335"/>
    </row>
    <row r="201" spans="1:21" s="309" customFormat="1" ht="12.75">
      <c r="A201" s="303" t="s">
        <v>418</v>
      </c>
      <c r="B201" s="550"/>
      <c r="C201" s="301"/>
      <c r="D201" s="301"/>
      <c r="E201" s="301"/>
      <c r="F201" s="301"/>
      <c r="G201" s="301"/>
      <c r="H201" s="301"/>
      <c r="I201" s="301"/>
      <c r="J201" s="301"/>
      <c r="K201" s="301"/>
      <c r="L201" s="301"/>
      <c r="M201" s="335"/>
      <c r="N201" s="335"/>
      <c r="O201" s="335"/>
      <c r="P201" s="335"/>
      <c r="Q201" s="335"/>
      <c r="R201" s="335"/>
      <c r="S201" s="335"/>
      <c r="T201" s="335"/>
      <c r="U201" s="335"/>
    </row>
    <row r="202" spans="1:12" s="335" customFormat="1" ht="12.75">
      <c r="A202" s="284" t="s">
        <v>547</v>
      </c>
      <c r="B202" s="547" t="s">
        <v>529</v>
      </c>
      <c r="C202" s="301">
        <f>SUM(D202:M202)</f>
        <v>9528</v>
      </c>
      <c r="D202" s="285">
        <v>9528</v>
      </c>
      <c r="E202" s="301"/>
      <c r="F202" s="301"/>
      <c r="G202" s="301"/>
      <c r="H202" s="301"/>
      <c r="I202" s="301"/>
      <c r="J202" s="301"/>
      <c r="K202" s="301"/>
      <c r="L202" s="301"/>
    </row>
    <row r="203" spans="1:12" s="335" customFormat="1" ht="12.75">
      <c r="A203" s="356" t="s">
        <v>637</v>
      </c>
      <c r="B203" s="547"/>
      <c r="C203" s="301">
        <f>SUM(D203:J203)</f>
        <v>9699</v>
      </c>
      <c r="D203" s="285">
        <v>9699</v>
      </c>
      <c r="E203" s="301"/>
      <c r="F203" s="301"/>
      <c r="G203" s="301"/>
      <c r="H203" s="301"/>
      <c r="I203" s="301"/>
      <c r="J203" s="301"/>
      <c r="K203" s="301"/>
      <c r="L203" s="301"/>
    </row>
    <row r="204" spans="1:21" ht="12.75">
      <c r="A204" s="356" t="s">
        <v>875</v>
      </c>
      <c r="B204" s="547"/>
      <c r="C204" s="301">
        <v>-309</v>
      </c>
      <c r="D204" s="285">
        <v>-309</v>
      </c>
      <c r="E204" s="301"/>
      <c r="F204" s="301"/>
      <c r="G204" s="301"/>
      <c r="H204" s="301"/>
      <c r="I204" s="301"/>
      <c r="J204" s="301"/>
      <c r="K204" s="301"/>
      <c r="L204" s="301"/>
      <c r="M204" s="335"/>
      <c r="N204" s="335"/>
      <c r="O204" s="335"/>
      <c r="P204" s="335"/>
      <c r="Q204" s="335"/>
      <c r="R204" s="335"/>
      <c r="S204" s="335"/>
      <c r="T204" s="335"/>
      <c r="U204" s="335"/>
    </row>
    <row r="205" spans="1:21" s="309" customFormat="1" ht="12.75">
      <c r="A205" s="356" t="s">
        <v>549</v>
      </c>
      <c r="B205" s="547"/>
      <c r="C205" s="301">
        <f aca="true" t="shared" si="60" ref="C205:L205">SUM(C204:C204)</f>
        <v>-309</v>
      </c>
      <c r="D205" s="301">
        <f t="shared" si="60"/>
        <v>-309</v>
      </c>
      <c r="E205" s="301">
        <f t="shared" si="60"/>
        <v>0</v>
      </c>
      <c r="F205" s="301">
        <f t="shared" si="60"/>
        <v>0</v>
      </c>
      <c r="G205" s="301">
        <f t="shared" si="60"/>
        <v>0</v>
      </c>
      <c r="H205" s="301">
        <f t="shared" si="60"/>
        <v>0</v>
      </c>
      <c r="I205" s="301">
        <f t="shared" si="60"/>
        <v>0</v>
      </c>
      <c r="J205" s="301">
        <f t="shared" si="60"/>
        <v>0</v>
      </c>
      <c r="K205" s="301">
        <f t="shared" si="60"/>
        <v>0</v>
      </c>
      <c r="L205" s="301">
        <f t="shared" si="60"/>
        <v>0</v>
      </c>
      <c r="M205" s="335"/>
      <c r="N205" s="335"/>
      <c r="O205" s="335"/>
      <c r="P205" s="335"/>
      <c r="Q205" s="335"/>
      <c r="R205" s="335"/>
      <c r="S205" s="335"/>
      <c r="T205" s="335"/>
      <c r="U205" s="335"/>
    </row>
    <row r="206" spans="1:12" s="335" customFormat="1" ht="12.75">
      <c r="A206" s="357" t="s">
        <v>638</v>
      </c>
      <c r="B206" s="547"/>
      <c r="C206" s="301">
        <f aca="true" t="shared" si="61" ref="C206:L206">C203+C205</f>
        <v>9390</v>
      </c>
      <c r="D206" s="301">
        <f t="shared" si="61"/>
        <v>9390</v>
      </c>
      <c r="E206" s="301">
        <f t="shared" si="61"/>
        <v>0</v>
      </c>
      <c r="F206" s="301">
        <f t="shared" si="61"/>
        <v>0</v>
      </c>
      <c r="G206" s="301">
        <f t="shared" si="61"/>
        <v>0</v>
      </c>
      <c r="H206" s="301">
        <f t="shared" si="61"/>
        <v>0</v>
      </c>
      <c r="I206" s="301">
        <f t="shared" si="61"/>
        <v>0</v>
      </c>
      <c r="J206" s="301">
        <f t="shared" si="61"/>
        <v>0</v>
      </c>
      <c r="K206" s="301">
        <f t="shared" si="61"/>
        <v>0</v>
      </c>
      <c r="L206" s="301">
        <f t="shared" si="61"/>
        <v>0</v>
      </c>
    </row>
    <row r="207" spans="1:12" s="335" customFormat="1" ht="12.75">
      <c r="A207" s="303" t="s">
        <v>419</v>
      </c>
      <c r="B207" s="548"/>
      <c r="C207" s="298"/>
      <c r="D207" s="298"/>
      <c r="E207" s="298"/>
      <c r="F207" s="298"/>
      <c r="G207" s="298"/>
      <c r="H207" s="298"/>
      <c r="I207" s="298"/>
      <c r="J207" s="298"/>
      <c r="K207" s="298"/>
      <c r="L207" s="298"/>
    </row>
    <row r="208" spans="1:21" ht="12.75">
      <c r="A208" s="284" t="s">
        <v>547</v>
      </c>
      <c r="B208" s="547" t="s">
        <v>494</v>
      </c>
      <c r="C208" s="301">
        <f>SUM(D208:M208)</f>
        <v>4773</v>
      </c>
      <c r="D208" s="285">
        <v>3273</v>
      </c>
      <c r="E208" s="301"/>
      <c r="F208" s="301"/>
      <c r="G208" s="301"/>
      <c r="H208" s="301"/>
      <c r="I208" s="301"/>
      <c r="J208" s="301">
        <v>1500</v>
      </c>
      <c r="K208" s="301"/>
      <c r="L208" s="301"/>
      <c r="M208" s="335"/>
      <c r="N208" s="335"/>
      <c r="O208" s="335"/>
      <c r="P208" s="335"/>
      <c r="Q208" s="335"/>
      <c r="R208" s="335"/>
      <c r="S208" s="335"/>
      <c r="T208" s="335"/>
      <c r="U208" s="335"/>
    </row>
    <row r="209" spans="1:21" s="310" customFormat="1" ht="12.75">
      <c r="A209" s="356" t="s">
        <v>637</v>
      </c>
      <c r="B209" s="547"/>
      <c r="C209" s="301">
        <f>SUM(D209:J209)</f>
        <v>4875</v>
      </c>
      <c r="D209" s="285">
        <v>3375</v>
      </c>
      <c r="E209" s="301"/>
      <c r="F209" s="301"/>
      <c r="G209" s="301"/>
      <c r="H209" s="301"/>
      <c r="I209" s="301"/>
      <c r="J209" s="301">
        <v>1500</v>
      </c>
      <c r="K209" s="301"/>
      <c r="L209" s="301"/>
      <c r="M209" s="533"/>
      <c r="N209" s="533"/>
      <c r="O209" s="533"/>
      <c r="P209" s="533"/>
      <c r="Q209" s="533"/>
      <c r="R209" s="533"/>
      <c r="S209" s="533"/>
      <c r="T209" s="533"/>
      <c r="U209" s="533"/>
    </row>
    <row r="210" spans="1:21" s="310" customFormat="1" ht="12.75">
      <c r="A210" s="356" t="s">
        <v>881</v>
      </c>
      <c r="B210" s="547"/>
      <c r="C210" s="301">
        <v>-741</v>
      </c>
      <c r="D210" s="285"/>
      <c r="E210" s="301"/>
      <c r="F210" s="301"/>
      <c r="G210" s="301"/>
      <c r="H210" s="301"/>
      <c r="I210" s="301"/>
      <c r="J210" s="301">
        <v>-741</v>
      </c>
      <c r="K210" s="301"/>
      <c r="L210" s="301"/>
      <c r="M210" s="533"/>
      <c r="N210" s="533"/>
      <c r="O210" s="533"/>
      <c r="P210" s="533"/>
      <c r="Q210" s="533"/>
      <c r="R210" s="533"/>
      <c r="S210" s="533"/>
      <c r="T210" s="533"/>
      <c r="U210" s="533"/>
    </row>
    <row r="211" spans="1:21" s="310" customFormat="1" ht="12.75">
      <c r="A211" s="356" t="s">
        <v>875</v>
      </c>
      <c r="B211" s="547"/>
      <c r="C211" s="301">
        <v>960</v>
      </c>
      <c r="D211" s="285">
        <v>960</v>
      </c>
      <c r="E211" s="301"/>
      <c r="F211" s="301"/>
      <c r="G211" s="301"/>
      <c r="H211" s="301"/>
      <c r="I211" s="301"/>
      <c r="J211" s="301"/>
      <c r="K211" s="301"/>
      <c r="L211" s="301"/>
      <c r="M211" s="533"/>
      <c r="N211" s="533"/>
      <c r="O211" s="533"/>
      <c r="P211" s="533"/>
      <c r="Q211" s="533"/>
      <c r="R211" s="533"/>
      <c r="S211" s="533"/>
      <c r="T211" s="533"/>
      <c r="U211" s="533"/>
    </row>
    <row r="212" spans="1:21" ht="12.75">
      <c r="A212" s="356" t="s">
        <v>549</v>
      </c>
      <c r="B212" s="547"/>
      <c r="C212" s="301">
        <f>SUM(C210:C211)</f>
        <v>219</v>
      </c>
      <c r="D212" s="301">
        <f aca="true" t="shared" si="62" ref="D212:L212">SUM(D210:D211)</f>
        <v>960</v>
      </c>
      <c r="E212" s="301">
        <f t="shared" si="62"/>
        <v>0</v>
      </c>
      <c r="F212" s="301">
        <f t="shared" si="62"/>
        <v>0</v>
      </c>
      <c r="G212" s="301">
        <f t="shared" si="62"/>
        <v>0</v>
      </c>
      <c r="H212" s="301">
        <f t="shared" si="62"/>
        <v>0</v>
      </c>
      <c r="I212" s="301">
        <f t="shared" si="62"/>
        <v>0</v>
      </c>
      <c r="J212" s="301">
        <f t="shared" si="62"/>
        <v>-741</v>
      </c>
      <c r="K212" s="301">
        <f t="shared" si="62"/>
        <v>0</v>
      </c>
      <c r="L212" s="301">
        <f t="shared" si="62"/>
        <v>0</v>
      </c>
      <c r="M212" s="335"/>
      <c r="N212" s="335"/>
      <c r="O212" s="335"/>
      <c r="P212" s="335"/>
      <c r="Q212" s="335"/>
      <c r="R212" s="335"/>
      <c r="S212" s="335"/>
      <c r="T212" s="335"/>
      <c r="U212" s="335"/>
    </row>
    <row r="213" spans="1:21" ht="12.75">
      <c r="A213" s="357" t="s">
        <v>638</v>
      </c>
      <c r="B213" s="549"/>
      <c r="C213" s="299">
        <f aca="true" t="shared" si="63" ref="C213:L213">C209+C212</f>
        <v>5094</v>
      </c>
      <c r="D213" s="299">
        <f t="shared" si="63"/>
        <v>4335</v>
      </c>
      <c r="E213" s="299">
        <f t="shared" si="63"/>
        <v>0</v>
      </c>
      <c r="F213" s="299">
        <f t="shared" si="63"/>
        <v>0</v>
      </c>
      <c r="G213" s="299">
        <f t="shared" si="63"/>
        <v>0</v>
      </c>
      <c r="H213" s="299">
        <f t="shared" si="63"/>
        <v>0</v>
      </c>
      <c r="I213" s="299">
        <f t="shared" si="63"/>
        <v>0</v>
      </c>
      <c r="J213" s="299">
        <f t="shared" si="63"/>
        <v>759</v>
      </c>
      <c r="K213" s="299">
        <f t="shared" si="63"/>
        <v>0</v>
      </c>
      <c r="L213" s="299">
        <f t="shared" si="63"/>
        <v>0</v>
      </c>
      <c r="M213" s="335"/>
      <c r="N213" s="335"/>
      <c r="O213" s="335"/>
      <c r="P213" s="335"/>
      <c r="Q213" s="335"/>
      <c r="R213" s="335"/>
      <c r="S213" s="335"/>
      <c r="T213" s="335"/>
      <c r="U213" s="335"/>
    </row>
    <row r="214" spans="1:21" ht="12.75">
      <c r="A214" s="303" t="s">
        <v>420</v>
      </c>
      <c r="B214" s="550"/>
      <c r="C214" s="301"/>
      <c r="D214" s="301"/>
      <c r="E214" s="301"/>
      <c r="F214" s="301"/>
      <c r="G214" s="301"/>
      <c r="H214" s="301"/>
      <c r="I214" s="301"/>
      <c r="J214" s="301"/>
      <c r="K214" s="301"/>
      <c r="L214" s="301"/>
      <c r="M214" s="335"/>
      <c r="N214" s="335"/>
      <c r="O214" s="335"/>
      <c r="P214" s="335"/>
      <c r="Q214" s="335"/>
      <c r="R214" s="335"/>
      <c r="S214" s="335"/>
      <c r="T214" s="335"/>
      <c r="U214" s="335"/>
    </row>
    <row r="215" spans="1:21" ht="12.75">
      <c r="A215" s="284" t="s">
        <v>547</v>
      </c>
      <c r="B215" s="547" t="s">
        <v>494</v>
      </c>
      <c r="C215" s="301">
        <f>SUM(D215:M215)</f>
        <v>2334</v>
      </c>
      <c r="D215" s="285">
        <f>'[1]kiadás'!B76-'[1]bevétel'!D76-J215</f>
        <v>1045</v>
      </c>
      <c r="E215" s="301">
        <v>1289</v>
      </c>
      <c r="F215" s="301"/>
      <c r="G215" s="301"/>
      <c r="H215" s="301"/>
      <c r="I215" s="301"/>
      <c r="J215" s="301"/>
      <c r="K215" s="301"/>
      <c r="L215" s="301"/>
      <c r="M215" s="335"/>
      <c r="N215" s="335"/>
      <c r="O215" s="335"/>
      <c r="P215" s="335"/>
      <c r="Q215" s="335"/>
      <c r="R215" s="335"/>
      <c r="S215" s="335"/>
      <c r="T215" s="335"/>
      <c r="U215" s="335"/>
    </row>
    <row r="216" spans="1:21" ht="12.75">
      <c r="A216" s="356" t="s">
        <v>637</v>
      </c>
      <c r="B216" s="547"/>
      <c r="C216" s="301">
        <f>SUM(D216:J216)</f>
        <v>2334</v>
      </c>
      <c r="D216" s="285">
        <v>1045</v>
      </c>
      <c r="E216" s="301">
        <v>1289</v>
      </c>
      <c r="F216" s="301"/>
      <c r="G216" s="301"/>
      <c r="H216" s="301"/>
      <c r="I216" s="301"/>
      <c r="J216" s="301"/>
      <c r="K216" s="301"/>
      <c r="L216" s="301"/>
      <c r="M216" s="335"/>
      <c r="N216" s="335"/>
      <c r="O216" s="335"/>
      <c r="P216" s="335"/>
      <c r="Q216" s="335"/>
      <c r="R216" s="335"/>
      <c r="S216" s="335"/>
      <c r="T216" s="335"/>
      <c r="U216" s="335"/>
    </row>
    <row r="217" spans="1:21" ht="12.75">
      <c r="A217" s="356" t="s">
        <v>881</v>
      </c>
      <c r="B217" s="547"/>
      <c r="C217" s="301">
        <v>46</v>
      </c>
      <c r="D217" s="285"/>
      <c r="E217" s="301">
        <v>46</v>
      </c>
      <c r="F217" s="301"/>
      <c r="G217" s="301"/>
      <c r="H217" s="301"/>
      <c r="I217" s="301"/>
      <c r="J217" s="301"/>
      <c r="K217" s="301"/>
      <c r="L217" s="301"/>
      <c r="M217" s="335"/>
      <c r="N217" s="335"/>
      <c r="O217" s="335"/>
      <c r="P217" s="335"/>
      <c r="Q217" s="335"/>
      <c r="R217" s="335"/>
      <c r="S217" s="335"/>
      <c r="T217" s="335"/>
      <c r="U217" s="335"/>
    </row>
    <row r="218" spans="1:21" ht="12.75">
      <c r="A218" s="356" t="s">
        <v>549</v>
      </c>
      <c r="B218" s="547"/>
      <c r="C218" s="301">
        <f aca="true" t="shared" si="64" ref="C218:L218">SUM(C217:C217)</f>
        <v>46</v>
      </c>
      <c r="D218" s="301">
        <f t="shared" si="64"/>
        <v>0</v>
      </c>
      <c r="E218" s="301">
        <f t="shared" si="64"/>
        <v>46</v>
      </c>
      <c r="F218" s="301">
        <f t="shared" si="64"/>
        <v>0</v>
      </c>
      <c r="G218" s="301">
        <f t="shared" si="64"/>
        <v>0</v>
      </c>
      <c r="H218" s="301">
        <f t="shared" si="64"/>
        <v>0</v>
      </c>
      <c r="I218" s="301">
        <f t="shared" si="64"/>
        <v>0</v>
      </c>
      <c r="J218" s="301">
        <f t="shared" si="64"/>
        <v>0</v>
      </c>
      <c r="K218" s="301">
        <f t="shared" si="64"/>
        <v>0</v>
      </c>
      <c r="L218" s="301">
        <f t="shared" si="64"/>
        <v>0</v>
      </c>
      <c r="M218" s="335"/>
      <c r="N218" s="335"/>
      <c r="O218" s="335"/>
      <c r="P218" s="335"/>
      <c r="Q218" s="335"/>
      <c r="R218" s="335"/>
      <c r="S218" s="335"/>
      <c r="T218" s="335"/>
      <c r="U218" s="335"/>
    </row>
    <row r="219" spans="1:21" ht="12.75">
      <c r="A219" s="357" t="s">
        <v>638</v>
      </c>
      <c r="B219" s="547"/>
      <c r="C219" s="301">
        <f aca="true" t="shared" si="65" ref="C219:L219">C216+C218</f>
        <v>2380</v>
      </c>
      <c r="D219" s="301">
        <f t="shared" si="65"/>
        <v>1045</v>
      </c>
      <c r="E219" s="301">
        <f t="shared" si="65"/>
        <v>1335</v>
      </c>
      <c r="F219" s="301">
        <f t="shared" si="65"/>
        <v>0</v>
      </c>
      <c r="G219" s="301">
        <f t="shared" si="65"/>
        <v>0</v>
      </c>
      <c r="H219" s="301">
        <f t="shared" si="65"/>
        <v>0</v>
      </c>
      <c r="I219" s="301">
        <f t="shared" si="65"/>
        <v>0</v>
      </c>
      <c r="J219" s="301">
        <f t="shared" si="65"/>
        <v>0</v>
      </c>
      <c r="K219" s="301">
        <f t="shared" si="65"/>
        <v>0</v>
      </c>
      <c r="L219" s="301">
        <f t="shared" si="65"/>
        <v>0</v>
      </c>
      <c r="M219" s="335"/>
      <c r="N219" s="335"/>
      <c r="O219" s="335"/>
      <c r="P219" s="335"/>
      <c r="Q219" s="335"/>
      <c r="R219" s="335"/>
      <c r="S219" s="335"/>
      <c r="T219" s="335"/>
      <c r="U219" s="335"/>
    </row>
    <row r="220" spans="1:21" ht="12.75">
      <c r="A220" s="303" t="s">
        <v>421</v>
      </c>
      <c r="B220" s="548"/>
      <c r="C220" s="298"/>
      <c r="D220" s="298"/>
      <c r="E220" s="298"/>
      <c r="F220" s="298"/>
      <c r="G220" s="298"/>
      <c r="H220" s="298"/>
      <c r="I220" s="298"/>
      <c r="J220" s="298"/>
      <c r="K220" s="298"/>
      <c r="L220" s="298"/>
      <c r="M220" s="335"/>
      <c r="N220" s="335"/>
      <c r="O220" s="335"/>
      <c r="P220" s="335"/>
      <c r="Q220" s="335"/>
      <c r="R220" s="335"/>
      <c r="S220" s="335"/>
      <c r="T220" s="335"/>
      <c r="U220" s="335"/>
    </row>
    <row r="221" spans="1:21" ht="12.75">
      <c r="A221" s="284" t="s">
        <v>547</v>
      </c>
      <c r="B221" s="547" t="s">
        <v>494</v>
      </c>
      <c r="C221" s="301">
        <f>SUM(D221:M221)</f>
        <v>16720</v>
      </c>
      <c r="D221" s="285">
        <v>16720</v>
      </c>
      <c r="E221" s="301"/>
      <c r="F221" s="301"/>
      <c r="G221" s="301"/>
      <c r="H221" s="301"/>
      <c r="I221" s="301"/>
      <c r="J221" s="301"/>
      <c r="K221" s="301"/>
      <c r="L221" s="301"/>
      <c r="M221" s="335"/>
      <c r="N221" s="335"/>
      <c r="O221" s="335"/>
      <c r="P221" s="335"/>
      <c r="Q221" s="335"/>
      <c r="R221" s="335"/>
      <c r="S221" s="335"/>
      <c r="T221" s="335"/>
      <c r="U221" s="335"/>
    </row>
    <row r="222" spans="1:21" ht="12.75">
      <c r="A222" s="356" t="s">
        <v>637</v>
      </c>
      <c r="B222" s="547"/>
      <c r="C222" s="301">
        <f>SUM(D222:J222)</f>
        <v>16720</v>
      </c>
      <c r="D222" s="285">
        <v>16720</v>
      </c>
      <c r="E222" s="301"/>
      <c r="F222" s="301"/>
      <c r="G222" s="301"/>
      <c r="H222" s="301"/>
      <c r="I222" s="301"/>
      <c r="J222" s="301"/>
      <c r="K222" s="301"/>
      <c r="L222" s="301"/>
      <c r="M222" s="335"/>
      <c r="N222" s="335"/>
      <c r="O222" s="335"/>
      <c r="P222" s="335"/>
      <c r="Q222" s="335"/>
      <c r="R222" s="335"/>
      <c r="S222" s="335"/>
      <c r="T222" s="335"/>
      <c r="U222" s="335"/>
    </row>
    <row r="223" spans="1:21" ht="12.75">
      <c r="A223" s="356" t="s">
        <v>875</v>
      </c>
      <c r="B223" s="547"/>
      <c r="C223" s="301">
        <v>6030</v>
      </c>
      <c r="D223" s="285">
        <v>6030</v>
      </c>
      <c r="E223" s="301"/>
      <c r="F223" s="301"/>
      <c r="G223" s="301"/>
      <c r="H223" s="301"/>
      <c r="I223" s="301"/>
      <c r="J223" s="301"/>
      <c r="K223" s="301"/>
      <c r="L223" s="301"/>
      <c r="M223" s="335"/>
      <c r="N223" s="335"/>
      <c r="O223" s="335"/>
      <c r="P223" s="335"/>
      <c r="Q223" s="335"/>
      <c r="R223" s="335"/>
      <c r="S223" s="335"/>
      <c r="T223" s="335"/>
      <c r="U223" s="335"/>
    </row>
    <row r="224" spans="1:21" ht="12.75">
      <c r="A224" s="356" t="s">
        <v>549</v>
      </c>
      <c r="B224" s="547"/>
      <c r="C224" s="301">
        <f aca="true" t="shared" si="66" ref="C224:L224">SUM(C223:C223)</f>
        <v>6030</v>
      </c>
      <c r="D224" s="301">
        <f t="shared" si="66"/>
        <v>6030</v>
      </c>
      <c r="E224" s="301">
        <f t="shared" si="66"/>
        <v>0</v>
      </c>
      <c r="F224" s="301">
        <f t="shared" si="66"/>
        <v>0</v>
      </c>
      <c r="G224" s="301">
        <f t="shared" si="66"/>
        <v>0</v>
      </c>
      <c r="H224" s="301">
        <f t="shared" si="66"/>
        <v>0</v>
      </c>
      <c r="I224" s="301">
        <f t="shared" si="66"/>
        <v>0</v>
      </c>
      <c r="J224" s="301">
        <f t="shared" si="66"/>
        <v>0</v>
      </c>
      <c r="K224" s="301">
        <f t="shared" si="66"/>
        <v>0</v>
      </c>
      <c r="L224" s="301">
        <f t="shared" si="66"/>
        <v>0</v>
      </c>
      <c r="M224" s="335"/>
      <c r="N224" s="335"/>
      <c r="O224" s="335"/>
      <c r="P224" s="335"/>
      <c r="Q224" s="335"/>
      <c r="R224" s="335"/>
      <c r="S224" s="335"/>
      <c r="T224" s="335"/>
      <c r="U224" s="335"/>
    </row>
    <row r="225" spans="1:21" ht="12.75">
      <c r="A225" s="357" t="s">
        <v>638</v>
      </c>
      <c r="B225" s="549"/>
      <c r="C225" s="299">
        <f aca="true" t="shared" si="67" ref="C225:L225">C222+C224</f>
        <v>22750</v>
      </c>
      <c r="D225" s="299">
        <f t="shared" si="67"/>
        <v>22750</v>
      </c>
      <c r="E225" s="299">
        <f t="shared" si="67"/>
        <v>0</v>
      </c>
      <c r="F225" s="299">
        <f t="shared" si="67"/>
        <v>0</v>
      </c>
      <c r="G225" s="299">
        <f t="shared" si="67"/>
        <v>0</v>
      </c>
      <c r="H225" s="299">
        <f t="shared" si="67"/>
        <v>0</v>
      </c>
      <c r="I225" s="299">
        <f t="shared" si="67"/>
        <v>0</v>
      </c>
      <c r="J225" s="299">
        <f t="shared" si="67"/>
        <v>0</v>
      </c>
      <c r="K225" s="299">
        <f t="shared" si="67"/>
        <v>0</v>
      </c>
      <c r="L225" s="299">
        <f t="shared" si="67"/>
        <v>0</v>
      </c>
      <c r="M225" s="335"/>
      <c r="N225" s="335"/>
      <c r="O225" s="335"/>
      <c r="P225" s="335"/>
      <c r="Q225" s="335"/>
      <c r="R225" s="335"/>
      <c r="S225" s="335"/>
      <c r="T225" s="335"/>
      <c r="U225" s="335"/>
    </row>
    <row r="226" spans="1:21" ht="12.75">
      <c r="A226" s="303" t="s">
        <v>422</v>
      </c>
      <c r="B226" s="550"/>
      <c r="C226" s="301"/>
      <c r="D226" s="301"/>
      <c r="E226" s="301"/>
      <c r="F226" s="301"/>
      <c r="G226" s="301"/>
      <c r="H226" s="301"/>
      <c r="I226" s="301"/>
      <c r="J226" s="301"/>
      <c r="K226" s="301"/>
      <c r="L226" s="301"/>
      <c r="M226" s="335"/>
      <c r="N226" s="335"/>
      <c r="O226" s="335"/>
      <c r="P226" s="335"/>
      <c r="Q226" s="335"/>
      <c r="R226" s="335"/>
      <c r="S226" s="335"/>
      <c r="T226" s="335"/>
      <c r="U226" s="335"/>
    </row>
    <row r="227" spans="1:21" ht="12.75">
      <c r="A227" s="284" t="s">
        <v>547</v>
      </c>
      <c r="B227" s="547" t="s">
        <v>526</v>
      </c>
      <c r="C227" s="301">
        <f>SUM(D227:M227)</f>
        <v>50622</v>
      </c>
      <c r="D227" s="285">
        <v>50622</v>
      </c>
      <c r="E227" s="301"/>
      <c r="F227" s="301"/>
      <c r="G227" s="301"/>
      <c r="H227" s="301"/>
      <c r="I227" s="301"/>
      <c r="J227" s="301"/>
      <c r="K227" s="301"/>
      <c r="L227" s="301"/>
      <c r="M227" s="335"/>
      <c r="N227" s="335"/>
      <c r="O227" s="335"/>
      <c r="P227" s="335"/>
      <c r="Q227" s="335"/>
      <c r="R227" s="335"/>
      <c r="S227" s="335"/>
      <c r="T227" s="335"/>
      <c r="U227" s="335"/>
    </row>
    <row r="228" spans="1:21" ht="12.75">
      <c r="A228" s="356" t="s">
        <v>637</v>
      </c>
      <c r="B228" s="547"/>
      <c r="C228" s="301">
        <f>SUM(D228:J228)</f>
        <v>50622</v>
      </c>
      <c r="D228" s="285">
        <v>50622</v>
      </c>
      <c r="E228" s="301"/>
      <c r="F228" s="301"/>
      <c r="G228" s="301"/>
      <c r="H228" s="301"/>
      <c r="I228" s="301"/>
      <c r="J228" s="301"/>
      <c r="K228" s="301"/>
      <c r="L228" s="301"/>
      <c r="M228" s="335"/>
      <c r="N228" s="335"/>
      <c r="O228" s="335"/>
      <c r="P228" s="335"/>
      <c r="Q228" s="335"/>
      <c r="R228" s="335"/>
      <c r="S228" s="335"/>
      <c r="T228" s="335"/>
      <c r="U228" s="335"/>
    </row>
    <row r="229" spans="1:21" ht="12.75">
      <c r="A229" s="356" t="s">
        <v>881</v>
      </c>
      <c r="B229" s="547"/>
      <c r="C229" s="301">
        <v>344</v>
      </c>
      <c r="D229" s="285"/>
      <c r="E229" s="301">
        <v>344</v>
      </c>
      <c r="F229" s="301"/>
      <c r="G229" s="301"/>
      <c r="H229" s="301"/>
      <c r="I229" s="301"/>
      <c r="J229" s="301"/>
      <c r="K229" s="301"/>
      <c r="L229" s="301"/>
      <c r="M229" s="335"/>
      <c r="N229" s="335"/>
      <c r="O229" s="335"/>
      <c r="P229" s="335"/>
      <c r="Q229" s="335"/>
      <c r="R229" s="335"/>
      <c r="S229" s="335"/>
      <c r="T229" s="335"/>
      <c r="U229" s="335"/>
    </row>
    <row r="230" spans="1:21" ht="12.75">
      <c r="A230" s="356" t="s">
        <v>875</v>
      </c>
      <c r="B230" s="547"/>
      <c r="C230" s="301">
        <v>3196</v>
      </c>
      <c r="D230" s="285">
        <v>3196</v>
      </c>
      <c r="E230" s="301"/>
      <c r="F230" s="301"/>
      <c r="G230" s="301"/>
      <c r="H230" s="301"/>
      <c r="I230" s="301"/>
      <c r="J230" s="301"/>
      <c r="K230" s="301"/>
      <c r="L230" s="301"/>
      <c r="M230" s="335"/>
      <c r="N230" s="335"/>
      <c r="O230" s="335"/>
      <c r="P230" s="335"/>
      <c r="Q230" s="335"/>
      <c r="R230" s="335"/>
      <c r="S230" s="335"/>
      <c r="T230" s="335"/>
      <c r="U230" s="335"/>
    </row>
    <row r="231" spans="1:21" ht="12.75">
      <c r="A231" s="356" t="s">
        <v>549</v>
      </c>
      <c r="B231" s="547"/>
      <c r="C231" s="301">
        <f>SUM(C229:C230)</f>
        <v>3540</v>
      </c>
      <c r="D231" s="301">
        <f aca="true" t="shared" si="68" ref="D231:L231">SUM(D229:D230)</f>
        <v>3196</v>
      </c>
      <c r="E231" s="301">
        <f t="shared" si="68"/>
        <v>344</v>
      </c>
      <c r="F231" s="301">
        <f t="shared" si="68"/>
        <v>0</v>
      </c>
      <c r="G231" s="301">
        <f t="shared" si="68"/>
        <v>0</v>
      </c>
      <c r="H231" s="301">
        <f t="shared" si="68"/>
        <v>0</v>
      </c>
      <c r="I231" s="301">
        <f t="shared" si="68"/>
        <v>0</v>
      </c>
      <c r="J231" s="301">
        <f t="shared" si="68"/>
        <v>0</v>
      </c>
      <c r="K231" s="301">
        <f t="shared" si="68"/>
        <v>0</v>
      </c>
      <c r="L231" s="301">
        <f t="shared" si="68"/>
        <v>0</v>
      </c>
      <c r="M231" s="335"/>
      <c r="N231" s="335"/>
      <c r="O231" s="335"/>
      <c r="P231" s="335"/>
      <c r="Q231" s="335"/>
      <c r="R231" s="335"/>
      <c r="S231" s="335"/>
      <c r="T231" s="335"/>
      <c r="U231" s="335"/>
    </row>
    <row r="232" spans="1:21" ht="12.75">
      <c r="A232" s="357" t="s">
        <v>638</v>
      </c>
      <c r="B232" s="547"/>
      <c r="C232" s="301">
        <f aca="true" t="shared" si="69" ref="C232:L232">C228+C231</f>
        <v>54162</v>
      </c>
      <c r="D232" s="301">
        <f t="shared" si="69"/>
        <v>53818</v>
      </c>
      <c r="E232" s="301">
        <f t="shared" si="69"/>
        <v>344</v>
      </c>
      <c r="F232" s="301">
        <f t="shared" si="69"/>
        <v>0</v>
      </c>
      <c r="G232" s="301">
        <f t="shared" si="69"/>
        <v>0</v>
      </c>
      <c r="H232" s="301">
        <f t="shared" si="69"/>
        <v>0</v>
      </c>
      <c r="I232" s="301">
        <f t="shared" si="69"/>
        <v>0</v>
      </c>
      <c r="J232" s="301">
        <f t="shared" si="69"/>
        <v>0</v>
      </c>
      <c r="K232" s="301">
        <f t="shared" si="69"/>
        <v>0</v>
      </c>
      <c r="L232" s="301">
        <f t="shared" si="69"/>
        <v>0</v>
      </c>
      <c r="M232" s="335"/>
      <c r="N232" s="335"/>
      <c r="O232" s="335"/>
      <c r="P232" s="335"/>
      <c r="Q232" s="335"/>
      <c r="R232" s="335"/>
      <c r="S232" s="335"/>
      <c r="T232" s="335"/>
      <c r="U232" s="335"/>
    </row>
    <row r="233" spans="1:21" ht="12.75">
      <c r="A233" s="303" t="s">
        <v>423</v>
      </c>
      <c r="B233" s="548"/>
      <c r="C233" s="298"/>
      <c r="D233" s="298"/>
      <c r="E233" s="298"/>
      <c r="F233" s="298"/>
      <c r="G233" s="298"/>
      <c r="H233" s="298"/>
      <c r="I233" s="298"/>
      <c r="J233" s="298"/>
      <c r="K233" s="298"/>
      <c r="L233" s="298"/>
      <c r="M233" s="335"/>
      <c r="N233" s="335"/>
      <c r="O233" s="335"/>
      <c r="P233" s="335"/>
      <c r="Q233" s="335"/>
      <c r="R233" s="335"/>
      <c r="S233" s="335"/>
      <c r="T233" s="335"/>
      <c r="U233" s="335"/>
    </row>
    <row r="234" spans="1:21" ht="12.75">
      <c r="A234" s="284" t="s">
        <v>547</v>
      </c>
      <c r="B234" s="547" t="s">
        <v>494</v>
      </c>
      <c r="C234" s="301">
        <f>SUM(D234:M234)</f>
        <v>6735</v>
      </c>
      <c r="D234" s="285">
        <v>6735</v>
      </c>
      <c r="E234" s="301"/>
      <c r="F234" s="301"/>
      <c r="G234" s="301"/>
      <c r="H234" s="301"/>
      <c r="I234" s="301"/>
      <c r="J234" s="301"/>
      <c r="K234" s="301"/>
      <c r="L234" s="301"/>
      <c r="M234" s="335"/>
      <c r="N234" s="335"/>
      <c r="O234" s="335"/>
      <c r="P234" s="335"/>
      <c r="Q234" s="335"/>
      <c r="R234" s="335"/>
      <c r="S234" s="335"/>
      <c r="T234" s="335"/>
      <c r="U234" s="335"/>
    </row>
    <row r="235" spans="1:14" ht="12.75">
      <c r="A235" s="356" t="s">
        <v>637</v>
      </c>
      <c r="B235" s="547"/>
      <c r="C235" s="301">
        <f>SUM(D235:J235)</f>
        <v>6735</v>
      </c>
      <c r="D235" s="285">
        <v>6735</v>
      </c>
      <c r="E235" s="301"/>
      <c r="F235" s="301"/>
      <c r="G235" s="301"/>
      <c r="H235" s="301"/>
      <c r="I235" s="301"/>
      <c r="J235" s="301"/>
      <c r="K235" s="301"/>
      <c r="L235" s="301"/>
      <c r="N235" s="308"/>
    </row>
    <row r="236" spans="1:14" ht="12.75">
      <c r="A236" s="356" t="s">
        <v>881</v>
      </c>
      <c r="B236" s="547"/>
      <c r="C236" s="301">
        <v>28</v>
      </c>
      <c r="D236" s="285"/>
      <c r="E236" s="301">
        <v>28</v>
      </c>
      <c r="F236" s="301"/>
      <c r="G236" s="301"/>
      <c r="H236" s="301"/>
      <c r="I236" s="301"/>
      <c r="J236" s="301"/>
      <c r="K236" s="301"/>
      <c r="L236" s="301"/>
      <c r="N236" s="308"/>
    </row>
    <row r="237" spans="1:14" ht="12.75">
      <c r="A237" s="356" t="s">
        <v>875</v>
      </c>
      <c r="B237" s="547"/>
      <c r="C237" s="301">
        <v>-1813</v>
      </c>
      <c r="D237" s="285">
        <v>-1813</v>
      </c>
      <c r="E237" s="301"/>
      <c r="F237" s="301"/>
      <c r="G237" s="301"/>
      <c r="H237" s="301"/>
      <c r="I237" s="301"/>
      <c r="J237" s="301"/>
      <c r="K237" s="301"/>
      <c r="L237" s="301"/>
      <c r="N237" s="308"/>
    </row>
    <row r="238" spans="1:14" ht="12.75">
      <c r="A238" s="356" t="s">
        <v>549</v>
      </c>
      <c r="B238" s="547"/>
      <c r="C238" s="301">
        <f>SUM(C236:C237)</f>
        <v>-1785</v>
      </c>
      <c r="D238" s="301">
        <f aca="true" t="shared" si="70" ref="D238:L238">SUM(D236:D237)</f>
        <v>-1813</v>
      </c>
      <c r="E238" s="301">
        <f t="shared" si="70"/>
        <v>28</v>
      </c>
      <c r="F238" s="301">
        <f t="shared" si="70"/>
        <v>0</v>
      </c>
      <c r="G238" s="301">
        <f t="shared" si="70"/>
        <v>0</v>
      </c>
      <c r="H238" s="301">
        <f t="shared" si="70"/>
        <v>0</v>
      </c>
      <c r="I238" s="301">
        <f t="shared" si="70"/>
        <v>0</v>
      </c>
      <c r="J238" s="301">
        <f t="shared" si="70"/>
        <v>0</v>
      </c>
      <c r="K238" s="301">
        <f t="shared" si="70"/>
        <v>0</v>
      </c>
      <c r="L238" s="301">
        <f t="shared" si="70"/>
        <v>0</v>
      </c>
      <c r="N238" s="308"/>
    </row>
    <row r="239" spans="1:14" ht="12.75">
      <c r="A239" s="357" t="s">
        <v>638</v>
      </c>
      <c r="B239" s="549"/>
      <c r="C239" s="299">
        <f aca="true" t="shared" si="71" ref="C239:L239">C235+C238</f>
        <v>4950</v>
      </c>
      <c r="D239" s="299">
        <f t="shared" si="71"/>
        <v>4922</v>
      </c>
      <c r="E239" s="299">
        <f t="shared" si="71"/>
        <v>28</v>
      </c>
      <c r="F239" s="299">
        <f t="shared" si="71"/>
        <v>0</v>
      </c>
      <c r="G239" s="299">
        <f t="shared" si="71"/>
        <v>0</v>
      </c>
      <c r="H239" s="299">
        <f t="shared" si="71"/>
        <v>0</v>
      </c>
      <c r="I239" s="299">
        <f t="shared" si="71"/>
        <v>0</v>
      </c>
      <c r="J239" s="299">
        <f t="shared" si="71"/>
        <v>0</v>
      </c>
      <c r="K239" s="299">
        <f t="shared" si="71"/>
        <v>0</v>
      </c>
      <c r="L239" s="299">
        <f t="shared" si="71"/>
        <v>0</v>
      </c>
      <c r="N239" s="308"/>
    </row>
    <row r="240" spans="1:14" ht="12.75">
      <c r="A240" s="303" t="s">
        <v>424</v>
      </c>
      <c r="B240" s="548"/>
      <c r="C240" s="301"/>
      <c r="D240" s="298"/>
      <c r="E240" s="301"/>
      <c r="F240" s="298"/>
      <c r="G240" s="301"/>
      <c r="H240" s="298"/>
      <c r="I240" s="301"/>
      <c r="J240" s="298"/>
      <c r="K240" s="301"/>
      <c r="L240" s="298"/>
      <c r="N240" s="308"/>
    </row>
    <row r="241" spans="1:12" ht="12.75">
      <c r="A241" s="284" t="s">
        <v>547</v>
      </c>
      <c r="B241" s="547" t="s">
        <v>494</v>
      </c>
      <c r="C241" s="301">
        <f>SUM(D241:M241)</f>
        <v>410</v>
      </c>
      <c r="D241" s="285">
        <v>410</v>
      </c>
      <c r="E241" s="301"/>
      <c r="F241" s="301"/>
      <c r="G241" s="301"/>
      <c r="H241" s="301"/>
      <c r="I241" s="301"/>
      <c r="J241" s="301"/>
      <c r="K241" s="301"/>
      <c r="L241" s="301"/>
    </row>
    <row r="242" spans="1:12" ht="12.75">
      <c r="A242" s="356" t="s">
        <v>637</v>
      </c>
      <c r="B242" s="547"/>
      <c r="C242" s="301">
        <f>SUM(D242:J242)</f>
        <v>410</v>
      </c>
      <c r="D242" s="285">
        <v>410</v>
      </c>
      <c r="E242" s="301"/>
      <c r="F242" s="301"/>
      <c r="G242" s="301"/>
      <c r="H242" s="301"/>
      <c r="I242" s="301"/>
      <c r="J242" s="301"/>
      <c r="K242" s="301"/>
      <c r="L242" s="301"/>
    </row>
    <row r="243" spans="1:12" ht="12.75">
      <c r="A243" s="356" t="s">
        <v>881</v>
      </c>
      <c r="B243" s="547"/>
      <c r="C243" s="301">
        <v>26</v>
      </c>
      <c r="D243" s="285"/>
      <c r="E243" s="301">
        <v>26</v>
      </c>
      <c r="F243" s="301"/>
      <c r="G243" s="301"/>
      <c r="H243" s="301"/>
      <c r="I243" s="301"/>
      <c r="J243" s="301"/>
      <c r="K243" s="301"/>
      <c r="L243" s="301"/>
    </row>
    <row r="244" spans="1:12" ht="12.75">
      <c r="A244" s="356" t="s">
        <v>875</v>
      </c>
      <c r="B244" s="547"/>
      <c r="C244" s="301">
        <v>1734</v>
      </c>
      <c r="D244" s="285">
        <v>1734</v>
      </c>
      <c r="E244" s="301"/>
      <c r="F244" s="301"/>
      <c r="G244" s="301"/>
      <c r="H244" s="301"/>
      <c r="I244" s="301"/>
      <c r="J244" s="301"/>
      <c r="K244" s="301"/>
      <c r="L244" s="301"/>
    </row>
    <row r="245" spans="1:12" ht="12.75">
      <c r="A245" s="356" t="s">
        <v>549</v>
      </c>
      <c r="B245" s="547"/>
      <c r="C245" s="301">
        <f>SUM(C243:C244)</f>
        <v>1760</v>
      </c>
      <c r="D245" s="301">
        <f aca="true" t="shared" si="72" ref="D245:L245">SUM(D243:D244)</f>
        <v>1734</v>
      </c>
      <c r="E245" s="301">
        <f t="shared" si="72"/>
        <v>26</v>
      </c>
      <c r="F245" s="301">
        <f t="shared" si="72"/>
        <v>0</v>
      </c>
      <c r="G245" s="301">
        <f t="shared" si="72"/>
        <v>0</v>
      </c>
      <c r="H245" s="301">
        <f t="shared" si="72"/>
        <v>0</v>
      </c>
      <c r="I245" s="301">
        <f t="shared" si="72"/>
        <v>0</v>
      </c>
      <c r="J245" s="301">
        <f t="shared" si="72"/>
        <v>0</v>
      </c>
      <c r="K245" s="301">
        <f t="shared" si="72"/>
        <v>0</v>
      </c>
      <c r="L245" s="301">
        <f t="shared" si="72"/>
        <v>0</v>
      </c>
    </row>
    <row r="246" spans="1:12" ht="12.75">
      <c r="A246" s="357" t="s">
        <v>638</v>
      </c>
      <c r="B246" s="547"/>
      <c r="C246" s="301">
        <f aca="true" t="shared" si="73" ref="C246:L246">C242+C245</f>
        <v>2170</v>
      </c>
      <c r="D246" s="301">
        <f t="shared" si="73"/>
        <v>2144</v>
      </c>
      <c r="E246" s="301">
        <f t="shared" si="73"/>
        <v>26</v>
      </c>
      <c r="F246" s="301">
        <f t="shared" si="73"/>
        <v>0</v>
      </c>
      <c r="G246" s="301">
        <f t="shared" si="73"/>
        <v>0</v>
      </c>
      <c r="H246" s="301">
        <f t="shared" si="73"/>
        <v>0</v>
      </c>
      <c r="I246" s="301">
        <f t="shared" si="73"/>
        <v>0</v>
      </c>
      <c r="J246" s="301">
        <f t="shared" si="73"/>
        <v>0</v>
      </c>
      <c r="K246" s="301">
        <f t="shared" si="73"/>
        <v>0</v>
      </c>
      <c r="L246" s="301">
        <f t="shared" si="73"/>
        <v>0</v>
      </c>
    </row>
    <row r="247" spans="1:12" ht="12.75">
      <c r="A247" s="303" t="s">
        <v>641</v>
      </c>
      <c r="B247" s="548"/>
      <c r="C247" s="298"/>
      <c r="D247" s="298"/>
      <c r="E247" s="298"/>
      <c r="F247" s="298"/>
      <c r="G247" s="298"/>
      <c r="H247" s="298"/>
      <c r="I247" s="298"/>
      <c r="J247" s="298"/>
      <c r="K247" s="298"/>
      <c r="L247" s="298"/>
    </row>
    <row r="248" spans="1:12" ht="12.75">
      <c r="A248" s="284" t="s">
        <v>547</v>
      </c>
      <c r="B248" s="547" t="s">
        <v>494</v>
      </c>
      <c r="C248" s="301">
        <v>0</v>
      </c>
      <c r="D248" s="285"/>
      <c r="E248" s="301"/>
      <c r="F248" s="301"/>
      <c r="G248" s="301"/>
      <c r="H248" s="301"/>
      <c r="I248" s="301"/>
      <c r="J248" s="301"/>
      <c r="K248" s="301"/>
      <c r="L248" s="301"/>
    </row>
    <row r="249" spans="1:12" ht="12.75">
      <c r="A249" s="356" t="s">
        <v>638</v>
      </c>
      <c r="B249" s="547"/>
      <c r="C249" s="301">
        <v>4609</v>
      </c>
      <c r="D249" s="285">
        <v>4609</v>
      </c>
      <c r="E249" s="301">
        <v>0</v>
      </c>
      <c r="F249" s="301">
        <v>0</v>
      </c>
      <c r="G249" s="301">
        <v>0</v>
      </c>
      <c r="H249" s="301">
        <v>0</v>
      </c>
      <c r="I249" s="301">
        <v>0</v>
      </c>
      <c r="J249" s="301">
        <v>0</v>
      </c>
      <c r="K249" s="301">
        <v>0</v>
      </c>
      <c r="L249" s="301">
        <v>0</v>
      </c>
    </row>
    <row r="250" spans="1:12" ht="12.75">
      <c r="A250" s="356" t="s">
        <v>875</v>
      </c>
      <c r="B250" s="547"/>
      <c r="C250" s="301">
        <v>-2863</v>
      </c>
      <c r="D250" s="285">
        <v>-2863</v>
      </c>
      <c r="E250" s="301"/>
      <c r="F250" s="301"/>
      <c r="G250" s="301"/>
      <c r="H250" s="301"/>
      <c r="I250" s="301"/>
      <c r="J250" s="301"/>
      <c r="K250" s="301"/>
      <c r="L250" s="301"/>
    </row>
    <row r="251" spans="1:12" ht="12.75">
      <c r="A251" s="356" t="s">
        <v>549</v>
      </c>
      <c r="B251" s="547"/>
      <c r="C251" s="301">
        <f aca="true" t="shared" si="74" ref="C251:L251">SUM(C250:C250)</f>
        <v>-2863</v>
      </c>
      <c r="D251" s="301">
        <f t="shared" si="74"/>
        <v>-2863</v>
      </c>
      <c r="E251" s="301">
        <f t="shared" si="74"/>
        <v>0</v>
      </c>
      <c r="F251" s="301">
        <f t="shared" si="74"/>
        <v>0</v>
      </c>
      <c r="G251" s="301">
        <f t="shared" si="74"/>
        <v>0</v>
      </c>
      <c r="H251" s="301">
        <f t="shared" si="74"/>
        <v>0</v>
      </c>
      <c r="I251" s="301">
        <f t="shared" si="74"/>
        <v>0</v>
      </c>
      <c r="J251" s="301">
        <f t="shared" si="74"/>
        <v>0</v>
      </c>
      <c r="K251" s="301">
        <f t="shared" si="74"/>
        <v>0</v>
      </c>
      <c r="L251" s="301">
        <f t="shared" si="74"/>
        <v>0</v>
      </c>
    </row>
    <row r="252" spans="1:12" ht="12.75">
      <c r="A252" s="357" t="s">
        <v>638</v>
      </c>
      <c r="B252" s="549"/>
      <c r="C252" s="299">
        <f aca="true" t="shared" si="75" ref="C252:L252">C249+C251</f>
        <v>1746</v>
      </c>
      <c r="D252" s="299">
        <f t="shared" si="75"/>
        <v>1746</v>
      </c>
      <c r="E252" s="299">
        <f t="shared" si="75"/>
        <v>0</v>
      </c>
      <c r="F252" s="299">
        <f t="shared" si="75"/>
        <v>0</v>
      </c>
      <c r="G252" s="299">
        <f t="shared" si="75"/>
        <v>0</v>
      </c>
      <c r="H252" s="299">
        <f t="shared" si="75"/>
        <v>0</v>
      </c>
      <c r="I252" s="299">
        <f t="shared" si="75"/>
        <v>0</v>
      </c>
      <c r="J252" s="299">
        <f t="shared" si="75"/>
        <v>0</v>
      </c>
      <c r="K252" s="299">
        <f t="shared" si="75"/>
        <v>0</v>
      </c>
      <c r="L252" s="299">
        <f t="shared" si="75"/>
        <v>0</v>
      </c>
    </row>
    <row r="253" spans="1:12" ht="12.75">
      <c r="A253" s="365" t="s">
        <v>425</v>
      </c>
      <c r="B253" s="548"/>
      <c r="C253" s="298"/>
      <c r="D253" s="298"/>
      <c r="E253" s="298"/>
      <c r="F253" s="298"/>
      <c r="G253" s="298"/>
      <c r="H253" s="298"/>
      <c r="I253" s="298"/>
      <c r="J253" s="298"/>
      <c r="K253" s="298"/>
      <c r="L253" s="298"/>
    </row>
    <row r="254" spans="1:12" ht="12.75">
      <c r="A254" s="284" t="s">
        <v>547</v>
      </c>
      <c r="B254" s="547" t="s">
        <v>494</v>
      </c>
      <c r="C254" s="301">
        <f>SUM(D254:M254)</f>
        <v>794</v>
      </c>
      <c r="D254" s="285">
        <f>'[1]kiadás'!B86-'[1]bevétel'!D86-J254</f>
        <v>25</v>
      </c>
      <c r="E254" s="301">
        <v>769</v>
      </c>
      <c r="F254" s="301"/>
      <c r="G254" s="301"/>
      <c r="H254" s="301"/>
      <c r="I254" s="301"/>
      <c r="J254" s="301"/>
      <c r="K254" s="301"/>
      <c r="L254" s="301"/>
    </row>
    <row r="255" spans="1:12" ht="12.75">
      <c r="A255" s="356" t="s">
        <v>637</v>
      </c>
      <c r="B255" s="547"/>
      <c r="C255" s="301">
        <f>SUM(D255:J255)</f>
        <v>794</v>
      </c>
      <c r="D255" s="285">
        <v>25</v>
      </c>
      <c r="E255" s="301">
        <v>769</v>
      </c>
      <c r="F255" s="301"/>
      <c r="G255" s="301"/>
      <c r="H255" s="301"/>
      <c r="I255" s="301"/>
      <c r="J255" s="301"/>
      <c r="K255" s="301"/>
      <c r="L255" s="301"/>
    </row>
    <row r="256" spans="1:12" ht="12.75">
      <c r="A256" s="356" t="s">
        <v>881</v>
      </c>
      <c r="B256" s="547"/>
      <c r="C256" s="301">
        <v>-64</v>
      </c>
      <c r="D256" s="285"/>
      <c r="E256" s="301">
        <v>-64</v>
      </c>
      <c r="F256" s="301"/>
      <c r="G256" s="301"/>
      <c r="H256" s="301"/>
      <c r="I256" s="301"/>
      <c r="J256" s="301"/>
      <c r="K256" s="301"/>
      <c r="L256" s="301"/>
    </row>
    <row r="257" spans="1:12" ht="12.75">
      <c r="A257" s="356" t="s">
        <v>875</v>
      </c>
      <c r="B257" s="547"/>
      <c r="C257" s="301">
        <v>1292</v>
      </c>
      <c r="D257" s="285"/>
      <c r="E257" s="301">
        <v>1292</v>
      </c>
      <c r="F257" s="301"/>
      <c r="G257" s="301"/>
      <c r="H257" s="301"/>
      <c r="I257" s="301"/>
      <c r="J257" s="301"/>
      <c r="K257" s="301"/>
      <c r="L257" s="301"/>
    </row>
    <row r="258" spans="1:12" ht="12.75">
      <c r="A258" s="356" t="s">
        <v>549</v>
      </c>
      <c r="B258" s="547"/>
      <c r="C258" s="301">
        <f>SUM(C256:C257)</f>
        <v>1228</v>
      </c>
      <c r="D258" s="301">
        <f aca="true" t="shared" si="76" ref="D258:L258">SUM(D256:D257)</f>
        <v>0</v>
      </c>
      <c r="E258" s="301">
        <f t="shared" si="76"/>
        <v>1228</v>
      </c>
      <c r="F258" s="301">
        <f t="shared" si="76"/>
        <v>0</v>
      </c>
      <c r="G258" s="301">
        <f t="shared" si="76"/>
        <v>0</v>
      </c>
      <c r="H258" s="301">
        <f t="shared" si="76"/>
        <v>0</v>
      </c>
      <c r="I258" s="301">
        <f t="shared" si="76"/>
        <v>0</v>
      </c>
      <c r="J258" s="301">
        <f t="shared" si="76"/>
        <v>0</v>
      </c>
      <c r="K258" s="301">
        <f t="shared" si="76"/>
        <v>0</v>
      </c>
      <c r="L258" s="301">
        <f t="shared" si="76"/>
        <v>0</v>
      </c>
    </row>
    <row r="259" spans="1:12" ht="12.75">
      <c r="A259" s="357" t="s">
        <v>638</v>
      </c>
      <c r="B259" s="549"/>
      <c r="C259" s="299">
        <f aca="true" t="shared" si="77" ref="C259:L259">C255+C258</f>
        <v>2022</v>
      </c>
      <c r="D259" s="299">
        <f t="shared" si="77"/>
        <v>25</v>
      </c>
      <c r="E259" s="299">
        <f t="shared" si="77"/>
        <v>1997</v>
      </c>
      <c r="F259" s="299">
        <f t="shared" si="77"/>
        <v>0</v>
      </c>
      <c r="G259" s="299">
        <f t="shared" si="77"/>
        <v>0</v>
      </c>
      <c r="H259" s="299">
        <f t="shared" si="77"/>
        <v>0</v>
      </c>
      <c r="I259" s="299">
        <f t="shared" si="77"/>
        <v>0</v>
      </c>
      <c r="J259" s="299">
        <f t="shared" si="77"/>
        <v>0</v>
      </c>
      <c r="K259" s="299">
        <f t="shared" si="77"/>
        <v>0</v>
      </c>
      <c r="L259" s="299">
        <f t="shared" si="77"/>
        <v>0</v>
      </c>
    </row>
    <row r="260" spans="1:12" ht="12.75">
      <c r="A260" s="286" t="s">
        <v>87</v>
      </c>
      <c r="B260" s="535"/>
      <c r="C260" s="304"/>
      <c r="D260" s="304"/>
      <c r="E260" s="304"/>
      <c r="F260" s="304"/>
      <c r="G260" s="304"/>
      <c r="H260" s="304"/>
      <c r="I260" s="304"/>
      <c r="J260" s="304"/>
      <c r="K260" s="304"/>
      <c r="L260" s="304"/>
    </row>
    <row r="261" spans="1:12" ht="12.75">
      <c r="A261" s="284" t="s">
        <v>547</v>
      </c>
      <c r="B261" s="536"/>
      <c r="C261" s="551">
        <f aca="true" t="shared" si="78" ref="C261:L262">C12+C18+C24+C30+C37+C56+C63+C96+C103</f>
        <v>913967</v>
      </c>
      <c r="D261" s="551">
        <f t="shared" si="78"/>
        <v>681868</v>
      </c>
      <c r="E261" s="551">
        <f t="shared" si="78"/>
        <v>205839</v>
      </c>
      <c r="F261" s="551">
        <f t="shared" si="78"/>
        <v>0</v>
      </c>
      <c r="G261" s="551">
        <f t="shared" si="78"/>
        <v>0</v>
      </c>
      <c r="H261" s="551">
        <f t="shared" si="78"/>
        <v>0</v>
      </c>
      <c r="I261" s="551">
        <f t="shared" si="78"/>
        <v>0</v>
      </c>
      <c r="J261" s="551">
        <f t="shared" si="78"/>
        <v>26260</v>
      </c>
      <c r="K261" s="551">
        <f t="shared" si="78"/>
        <v>0</v>
      </c>
      <c r="L261" s="551">
        <f t="shared" si="78"/>
        <v>0</v>
      </c>
    </row>
    <row r="262" spans="1:12" ht="12.75">
      <c r="A262" s="356" t="s">
        <v>637</v>
      </c>
      <c r="B262" s="536"/>
      <c r="C262" s="551">
        <f t="shared" si="78"/>
        <v>965052</v>
      </c>
      <c r="D262" s="551">
        <f t="shared" si="78"/>
        <v>718819</v>
      </c>
      <c r="E262" s="551">
        <f t="shared" si="78"/>
        <v>207900</v>
      </c>
      <c r="F262" s="551">
        <f t="shared" si="78"/>
        <v>0</v>
      </c>
      <c r="G262" s="551">
        <f t="shared" si="78"/>
        <v>0</v>
      </c>
      <c r="H262" s="551">
        <f t="shared" si="78"/>
        <v>0</v>
      </c>
      <c r="I262" s="551">
        <f t="shared" si="78"/>
        <v>0</v>
      </c>
      <c r="J262" s="551">
        <f t="shared" si="78"/>
        <v>29060</v>
      </c>
      <c r="K262" s="551">
        <f t="shared" si="78"/>
        <v>0</v>
      </c>
      <c r="L262" s="551">
        <f t="shared" si="78"/>
        <v>9273</v>
      </c>
    </row>
    <row r="263" spans="1:12" ht="12.75">
      <c r="A263" s="356" t="s">
        <v>549</v>
      </c>
      <c r="B263" s="536"/>
      <c r="C263" s="551">
        <f>C15+C21+C27+C34+C39+C60+C100+C105+C65</f>
        <v>35842</v>
      </c>
      <c r="D263" s="551">
        <v>36767</v>
      </c>
      <c r="E263" s="551">
        <v>3511</v>
      </c>
      <c r="F263" s="551">
        <f aca="true" t="shared" si="79" ref="F263:L263">F15+F21+F27+F34+F39+F60+F65+F100+F105</f>
        <v>0</v>
      </c>
      <c r="G263" s="551">
        <f t="shared" si="79"/>
        <v>0</v>
      </c>
      <c r="H263" s="551">
        <f t="shared" si="79"/>
        <v>0</v>
      </c>
      <c r="I263" s="551">
        <f t="shared" si="79"/>
        <v>0</v>
      </c>
      <c r="J263" s="551">
        <f t="shared" si="79"/>
        <v>1410</v>
      </c>
      <c r="K263" s="551">
        <f t="shared" si="79"/>
        <v>0</v>
      </c>
      <c r="L263" s="551">
        <f t="shared" si="79"/>
        <v>0</v>
      </c>
    </row>
    <row r="264" spans="1:12" ht="12.75">
      <c r="A264" s="357" t="s">
        <v>638</v>
      </c>
      <c r="B264" s="537"/>
      <c r="C264" s="551">
        <f>C16+C22+C28+C35+C40+C61+C101+C106+C66</f>
        <v>1006740</v>
      </c>
      <c r="D264" s="551">
        <f aca="true" t="shared" si="80" ref="D264:L264">D16+D22+D28+D35+D40+D61+D101+D106+D66</f>
        <v>755586</v>
      </c>
      <c r="E264" s="551">
        <v>211411</v>
      </c>
      <c r="F264" s="551">
        <f t="shared" si="80"/>
        <v>0</v>
      </c>
      <c r="G264" s="551">
        <f t="shared" si="80"/>
        <v>0</v>
      </c>
      <c r="H264" s="551">
        <f t="shared" si="80"/>
        <v>0</v>
      </c>
      <c r="I264" s="551">
        <f t="shared" si="80"/>
        <v>0</v>
      </c>
      <c r="J264" s="551">
        <f t="shared" si="80"/>
        <v>30470</v>
      </c>
      <c r="K264" s="551">
        <f t="shared" si="80"/>
        <v>0</v>
      </c>
      <c r="L264" s="551">
        <f t="shared" si="80"/>
        <v>9273</v>
      </c>
    </row>
    <row r="265" spans="1:12" ht="12.75">
      <c r="A265" s="351" t="s">
        <v>530</v>
      </c>
      <c r="B265" s="552"/>
      <c r="C265" s="553"/>
      <c r="D265" s="553"/>
      <c r="E265" s="553"/>
      <c r="F265" s="553"/>
      <c r="G265" s="553"/>
      <c r="H265" s="553"/>
      <c r="I265" s="553"/>
      <c r="J265" s="553"/>
      <c r="K265" s="553"/>
      <c r="L265" s="557"/>
    </row>
    <row r="266" spans="1:12" ht="12.75">
      <c r="A266" s="284" t="s">
        <v>547</v>
      </c>
      <c r="B266" s="554"/>
      <c r="C266" s="555">
        <f aca="true" t="shared" si="81" ref="C266:L267">C12+C18+C24+C30+C56+C75+C82+C89+C96+C108+C115+C126+C132+C138+C144+C150+C156+C163+C170+C177+C183+C190+C208+C215+C221+C234+C241+C248+C254</f>
        <v>630907</v>
      </c>
      <c r="D266" s="555">
        <f t="shared" si="81"/>
        <v>526457</v>
      </c>
      <c r="E266" s="555">
        <f t="shared" si="81"/>
        <v>78190</v>
      </c>
      <c r="F266" s="555">
        <f t="shared" si="81"/>
        <v>0</v>
      </c>
      <c r="G266" s="555">
        <f t="shared" si="81"/>
        <v>0</v>
      </c>
      <c r="H266" s="555">
        <f t="shared" si="81"/>
        <v>0</v>
      </c>
      <c r="I266" s="555">
        <f t="shared" si="81"/>
        <v>0</v>
      </c>
      <c r="J266" s="555">
        <f t="shared" si="81"/>
        <v>26260</v>
      </c>
      <c r="K266" s="555">
        <f t="shared" si="81"/>
        <v>0</v>
      </c>
      <c r="L266" s="555">
        <f t="shared" si="81"/>
        <v>0</v>
      </c>
    </row>
    <row r="267" spans="1:12" ht="12.75">
      <c r="A267" s="356" t="s">
        <v>637</v>
      </c>
      <c r="B267" s="556"/>
      <c r="C267" s="557">
        <f t="shared" si="81"/>
        <v>671013</v>
      </c>
      <c r="D267" s="557">
        <f t="shared" si="81"/>
        <v>554560</v>
      </c>
      <c r="E267" s="557">
        <f t="shared" si="81"/>
        <v>80251</v>
      </c>
      <c r="F267" s="557">
        <f t="shared" si="81"/>
        <v>0</v>
      </c>
      <c r="G267" s="557">
        <f t="shared" si="81"/>
        <v>0</v>
      </c>
      <c r="H267" s="557">
        <f t="shared" si="81"/>
        <v>0</v>
      </c>
      <c r="I267" s="557">
        <f t="shared" si="81"/>
        <v>0</v>
      </c>
      <c r="J267" s="557">
        <f t="shared" si="81"/>
        <v>29060</v>
      </c>
      <c r="K267" s="557">
        <f t="shared" si="81"/>
        <v>0</v>
      </c>
      <c r="L267" s="557">
        <f t="shared" si="81"/>
        <v>7142</v>
      </c>
    </row>
    <row r="268" spans="1:12" ht="12.75">
      <c r="A268" s="356" t="s">
        <v>549</v>
      </c>
      <c r="B268" s="556"/>
      <c r="C268" s="557">
        <v>35240</v>
      </c>
      <c r="D268" s="557">
        <v>28431</v>
      </c>
      <c r="E268" s="557">
        <v>5833</v>
      </c>
      <c r="F268" s="557">
        <f aca="true" t="shared" si="82" ref="C268:L269">F15+F21+F27+F34+F60+F79+F86+F93+F100+F112+F118+F129+F135+F141+F147+F153+F160+F167+F174+F180+F187+F193+F212+F218+F224+F238+F245+F251+F258</f>
        <v>0</v>
      </c>
      <c r="G268" s="557">
        <f t="shared" si="82"/>
        <v>0</v>
      </c>
      <c r="H268" s="557">
        <f t="shared" si="82"/>
        <v>0</v>
      </c>
      <c r="I268" s="557">
        <f t="shared" si="82"/>
        <v>0</v>
      </c>
      <c r="J268" s="557">
        <f t="shared" si="82"/>
        <v>976</v>
      </c>
      <c r="K268" s="557">
        <f t="shared" si="82"/>
        <v>0</v>
      </c>
      <c r="L268" s="557">
        <f t="shared" si="82"/>
        <v>0</v>
      </c>
    </row>
    <row r="269" spans="1:12" ht="12.75">
      <c r="A269" s="357" t="s">
        <v>638</v>
      </c>
      <c r="B269" s="558"/>
      <c r="C269" s="559">
        <f t="shared" si="82"/>
        <v>706253</v>
      </c>
      <c r="D269" s="559">
        <f t="shared" si="82"/>
        <v>582991</v>
      </c>
      <c r="E269" s="559">
        <f t="shared" si="82"/>
        <v>86084</v>
      </c>
      <c r="F269" s="559">
        <f t="shared" si="82"/>
        <v>0</v>
      </c>
      <c r="G269" s="559">
        <f t="shared" si="82"/>
        <v>0</v>
      </c>
      <c r="H269" s="559">
        <f t="shared" si="82"/>
        <v>0</v>
      </c>
      <c r="I269" s="559">
        <f t="shared" si="82"/>
        <v>0</v>
      </c>
      <c r="J269" s="559">
        <f t="shared" si="82"/>
        <v>30036</v>
      </c>
      <c r="K269" s="559">
        <f t="shared" si="82"/>
        <v>0</v>
      </c>
      <c r="L269" s="559">
        <f t="shared" si="82"/>
        <v>7142</v>
      </c>
    </row>
    <row r="270" spans="1:12" ht="12.75">
      <c r="A270" s="351" t="s">
        <v>531</v>
      </c>
      <c r="B270" s="552"/>
      <c r="C270" s="553"/>
      <c r="D270" s="553"/>
      <c r="E270" s="553"/>
      <c r="F270" s="553"/>
      <c r="G270" s="553"/>
      <c r="H270" s="553"/>
      <c r="I270" s="553"/>
      <c r="J270" s="553"/>
      <c r="K270" s="553"/>
      <c r="L270" s="557"/>
    </row>
    <row r="271" spans="1:12" ht="12.75">
      <c r="A271" s="284" t="s">
        <v>547</v>
      </c>
      <c r="B271" s="554"/>
      <c r="C271" s="555">
        <f aca="true" t="shared" si="83" ref="C271:L272">C37+C68+C196+C202+C227</f>
        <v>283060</v>
      </c>
      <c r="D271" s="555">
        <f t="shared" si="83"/>
        <v>155411</v>
      </c>
      <c r="E271" s="555">
        <f t="shared" si="83"/>
        <v>127649</v>
      </c>
      <c r="F271" s="555">
        <f t="shared" si="83"/>
        <v>0</v>
      </c>
      <c r="G271" s="555">
        <f t="shared" si="83"/>
        <v>0</v>
      </c>
      <c r="H271" s="555">
        <f t="shared" si="83"/>
        <v>0</v>
      </c>
      <c r="I271" s="555">
        <f t="shared" si="83"/>
        <v>0</v>
      </c>
      <c r="J271" s="555">
        <f t="shared" si="83"/>
        <v>0</v>
      </c>
      <c r="K271" s="555">
        <f t="shared" si="83"/>
        <v>0</v>
      </c>
      <c r="L271" s="555">
        <f t="shared" si="83"/>
        <v>0</v>
      </c>
    </row>
    <row r="272" spans="1:12" ht="12.75">
      <c r="A272" s="356" t="s">
        <v>637</v>
      </c>
      <c r="B272" s="556"/>
      <c r="C272" s="557">
        <f t="shared" si="83"/>
        <v>294039</v>
      </c>
      <c r="D272" s="557">
        <f t="shared" si="83"/>
        <v>164259</v>
      </c>
      <c r="E272" s="557">
        <f t="shared" si="83"/>
        <v>127649</v>
      </c>
      <c r="F272" s="557">
        <f t="shared" si="83"/>
        <v>0</v>
      </c>
      <c r="G272" s="557">
        <f t="shared" si="83"/>
        <v>0</v>
      </c>
      <c r="H272" s="557">
        <f t="shared" si="83"/>
        <v>0</v>
      </c>
      <c r="I272" s="557">
        <f t="shared" si="83"/>
        <v>0</v>
      </c>
      <c r="J272" s="557">
        <f t="shared" si="83"/>
        <v>0</v>
      </c>
      <c r="K272" s="557">
        <f t="shared" si="83"/>
        <v>0</v>
      </c>
      <c r="L272" s="557">
        <f t="shared" si="83"/>
        <v>2131</v>
      </c>
    </row>
    <row r="273" spans="1:12" ht="12.75">
      <c r="A273" s="356" t="s">
        <v>549</v>
      </c>
      <c r="B273" s="556"/>
      <c r="C273" s="557">
        <f aca="true" t="shared" si="84" ref="C273:L274">C39+C72+C199+C205+C231</f>
        <v>6448</v>
      </c>
      <c r="D273" s="557">
        <f t="shared" si="84"/>
        <v>8336</v>
      </c>
      <c r="E273" s="557">
        <f t="shared" si="84"/>
        <v>-2322</v>
      </c>
      <c r="F273" s="557">
        <f t="shared" si="84"/>
        <v>0</v>
      </c>
      <c r="G273" s="557">
        <f t="shared" si="84"/>
        <v>0</v>
      </c>
      <c r="H273" s="557">
        <f t="shared" si="84"/>
        <v>0</v>
      </c>
      <c r="I273" s="557">
        <f t="shared" si="84"/>
        <v>0</v>
      </c>
      <c r="J273" s="557">
        <f t="shared" si="84"/>
        <v>434</v>
      </c>
      <c r="K273" s="557">
        <f t="shared" si="84"/>
        <v>0</v>
      </c>
      <c r="L273" s="557">
        <f t="shared" si="84"/>
        <v>0</v>
      </c>
    </row>
    <row r="274" spans="1:12" ht="12.75">
      <c r="A274" s="357" t="s">
        <v>638</v>
      </c>
      <c r="B274" s="558"/>
      <c r="C274" s="559">
        <f t="shared" si="84"/>
        <v>300487</v>
      </c>
      <c r="D274" s="559">
        <f t="shared" si="84"/>
        <v>172595</v>
      </c>
      <c r="E274" s="559">
        <f t="shared" si="84"/>
        <v>125327</v>
      </c>
      <c r="F274" s="559">
        <f t="shared" si="84"/>
        <v>0</v>
      </c>
      <c r="G274" s="559">
        <f t="shared" si="84"/>
        <v>0</v>
      </c>
      <c r="H274" s="559">
        <f t="shared" si="84"/>
        <v>0</v>
      </c>
      <c r="I274" s="559">
        <f t="shared" si="84"/>
        <v>0</v>
      </c>
      <c r="J274" s="559">
        <f t="shared" si="84"/>
        <v>434</v>
      </c>
      <c r="K274" s="559">
        <f t="shared" si="84"/>
        <v>0</v>
      </c>
      <c r="L274" s="559">
        <f t="shared" si="84"/>
        <v>2131</v>
      </c>
    </row>
    <row r="275" spans="1:12" ht="12.75">
      <c r="A275" s="351" t="s">
        <v>532</v>
      </c>
      <c r="B275" s="552"/>
      <c r="C275" s="553"/>
      <c r="D275" s="553"/>
      <c r="E275" s="553"/>
      <c r="F275" s="553"/>
      <c r="G275" s="553"/>
      <c r="H275" s="553"/>
      <c r="I275" s="553"/>
      <c r="J275" s="553"/>
      <c r="K275" s="553"/>
      <c r="L275" s="557"/>
    </row>
    <row r="276" spans="1:12" ht="12.75">
      <c r="A276" s="284" t="s">
        <v>547</v>
      </c>
      <c r="B276" s="554"/>
      <c r="C276" s="560">
        <v>0</v>
      </c>
      <c r="D276" s="560">
        <v>0</v>
      </c>
      <c r="E276" s="560">
        <v>0</v>
      </c>
      <c r="F276" s="560">
        <v>0</v>
      </c>
      <c r="G276" s="560">
        <v>0</v>
      </c>
      <c r="H276" s="560">
        <v>0</v>
      </c>
      <c r="I276" s="560">
        <v>0</v>
      </c>
      <c r="J276" s="560">
        <v>0</v>
      </c>
      <c r="K276" s="560">
        <v>0</v>
      </c>
      <c r="L276" s="555">
        <v>0</v>
      </c>
    </row>
    <row r="277" spans="1:12" ht="12.75">
      <c r="A277" s="356" t="s">
        <v>637</v>
      </c>
      <c r="B277" s="556"/>
      <c r="C277" s="553">
        <v>0</v>
      </c>
      <c r="D277" s="553">
        <v>0</v>
      </c>
      <c r="E277" s="553">
        <v>0</v>
      </c>
      <c r="F277" s="553">
        <v>0</v>
      </c>
      <c r="G277" s="553">
        <v>0</v>
      </c>
      <c r="H277" s="553">
        <v>0</v>
      </c>
      <c r="I277" s="553">
        <v>0</v>
      </c>
      <c r="J277" s="553">
        <v>0</v>
      </c>
      <c r="K277" s="553">
        <v>0</v>
      </c>
      <c r="L277" s="557">
        <v>0</v>
      </c>
    </row>
    <row r="278" spans="1:12" ht="12.75">
      <c r="A278" s="356" t="s">
        <v>549</v>
      </c>
      <c r="B278" s="556"/>
      <c r="C278" s="553">
        <v>0</v>
      </c>
      <c r="D278" s="553">
        <v>0</v>
      </c>
      <c r="E278" s="553">
        <v>0</v>
      </c>
      <c r="F278" s="553">
        <v>0</v>
      </c>
      <c r="G278" s="553">
        <v>0</v>
      </c>
      <c r="H278" s="553">
        <v>0</v>
      </c>
      <c r="I278" s="553">
        <v>0</v>
      </c>
      <c r="J278" s="553">
        <v>0</v>
      </c>
      <c r="K278" s="553">
        <v>0</v>
      </c>
      <c r="L278" s="557">
        <v>0</v>
      </c>
    </row>
    <row r="279" spans="1:12" ht="12.75">
      <c r="A279" s="357" t="s">
        <v>638</v>
      </c>
      <c r="B279" s="558"/>
      <c r="C279" s="561">
        <v>0</v>
      </c>
      <c r="D279" s="561">
        <v>0</v>
      </c>
      <c r="E279" s="561">
        <v>0</v>
      </c>
      <c r="F279" s="561">
        <v>0</v>
      </c>
      <c r="G279" s="561">
        <v>0</v>
      </c>
      <c r="H279" s="561">
        <v>0</v>
      </c>
      <c r="I279" s="561">
        <v>0</v>
      </c>
      <c r="J279" s="561">
        <v>0</v>
      </c>
      <c r="K279" s="561">
        <v>0</v>
      </c>
      <c r="L279" s="559">
        <v>0</v>
      </c>
    </row>
  </sheetData>
  <sheetProtection/>
  <mergeCells count="4">
    <mergeCell ref="J6:L6"/>
    <mergeCell ref="A3:L3"/>
    <mergeCell ref="A2:L2"/>
    <mergeCell ref="A4:L4"/>
  </mergeCells>
  <printOptions horizontalCentered="1"/>
  <pageMargins left="0.7874015748031497" right="0.7874015748031497" top="0.5905511811023623" bottom="0.5905511811023623" header="0.5118110236220472" footer="0.5118110236220472"/>
  <pageSetup horizontalDpi="300" verticalDpi="300" orientation="landscape" paperSize="9" scale="62" r:id="rId1"/>
  <headerFooter alignWithMargins="0">
    <oddFooter>&amp;C&amp;P. oldal</oddFooter>
  </headerFooter>
  <rowBreaks count="4" manualBreakCount="4">
    <brk id="54" max="11" man="1"/>
    <brk id="119" max="11" man="1"/>
    <brk id="181" max="11" man="1"/>
    <brk id="246" max="11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V102"/>
  <sheetViews>
    <sheetView view="pageBreakPreview" zoomScaleSheetLayoutView="100" zoomScalePageLayoutView="0" workbookViewId="0" topLeftCell="A58">
      <selection activeCell="A5" sqref="A5:O5"/>
    </sheetView>
  </sheetViews>
  <sheetFormatPr defaultColWidth="9.140625" defaultRowHeight="12.75"/>
  <cols>
    <col min="1" max="1" width="29.7109375" style="0" customWidth="1"/>
    <col min="2" max="2" width="10.57421875" style="0" customWidth="1"/>
    <col min="3" max="3" width="9.28125" style="0" customWidth="1"/>
    <col min="4" max="4" width="9.7109375" style="0" customWidth="1"/>
    <col min="5" max="5" width="9.28125" style="0" customWidth="1"/>
    <col min="6" max="6" width="10.57421875" style="0" customWidth="1"/>
    <col min="7" max="7" width="11.00390625" style="0" customWidth="1"/>
    <col min="8" max="12" width="9.7109375" style="0" customWidth="1"/>
    <col min="13" max="13" width="9.7109375" style="519" customWidth="1"/>
    <col min="14" max="14" width="8.28125" style="0" customWidth="1"/>
    <col min="15" max="15" width="8.421875" style="0" customWidth="1"/>
  </cols>
  <sheetData>
    <row r="1" spans="1:15" ht="15.75">
      <c r="A1" s="34" t="s">
        <v>895</v>
      </c>
      <c r="B1" s="34"/>
      <c r="C1" s="34"/>
      <c r="D1" s="34"/>
      <c r="E1" s="34"/>
      <c r="F1" s="34"/>
      <c r="G1" s="34"/>
      <c r="H1" s="42"/>
      <c r="I1" s="33"/>
      <c r="J1" s="42"/>
      <c r="K1" s="42"/>
      <c r="L1" s="42"/>
      <c r="M1" s="510"/>
      <c r="N1" s="42"/>
      <c r="O1" s="42"/>
    </row>
    <row r="2" spans="1:15" ht="12.75">
      <c r="A2" s="43"/>
      <c r="B2" s="43"/>
      <c r="C2" s="43"/>
      <c r="D2" s="43"/>
      <c r="E2" s="43"/>
      <c r="F2" s="43"/>
      <c r="G2" s="43"/>
      <c r="H2" s="43"/>
      <c r="I2" s="44"/>
      <c r="J2" s="43"/>
      <c r="K2" s="43"/>
      <c r="L2" s="43"/>
      <c r="M2" s="511"/>
      <c r="N2" s="43"/>
      <c r="O2" s="43"/>
    </row>
    <row r="3" spans="1:15" ht="12.75">
      <c r="A3" s="43"/>
      <c r="B3" s="43"/>
      <c r="C3" s="43"/>
      <c r="D3" s="43"/>
      <c r="E3" s="43"/>
      <c r="F3" s="43"/>
      <c r="G3" s="43"/>
      <c r="H3" s="43"/>
      <c r="I3" s="44"/>
      <c r="J3" s="43"/>
      <c r="K3" s="43"/>
      <c r="L3" s="43"/>
      <c r="M3" s="511"/>
      <c r="N3" s="43"/>
      <c r="O3" s="43"/>
    </row>
    <row r="4" spans="1:15" ht="15.75">
      <c r="A4" s="735" t="s">
        <v>39</v>
      </c>
      <c r="B4" s="736"/>
      <c r="C4" s="736"/>
      <c r="D4" s="736"/>
      <c r="E4" s="736"/>
      <c r="F4" s="736"/>
      <c r="G4" s="736"/>
      <c r="H4" s="736"/>
      <c r="I4" s="736"/>
      <c r="J4" s="736"/>
      <c r="K4" s="736"/>
      <c r="L4" s="736"/>
      <c r="M4" s="736"/>
      <c r="N4" s="736"/>
      <c r="O4" s="736"/>
    </row>
    <row r="5" spans="1:15" ht="15.75">
      <c r="A5" s="735" t="s">
        <v>700</v>
      </c>
      <c r="B5" s="736"/>
      <c r="C5" s="736"/>
      <c r="D5" s="736"/>
      <c r="E5" s="736"/>
      <c r="F5" s="736"/>
      <c r="G5" s="736"/>
      <c r="H5" s="736"/>
      <c r="I5" s="736"/>
      <c r="J5" s="736"/>
      <c r="K5" s="736"/>
      <c r="L5" s="736"/>
      <c r="M5" s="736"/>
      <c r="N5" s="736"/>
      <c r="O5" s="736"/>
    </row>
    <row r="6" spans="1:15" ht="15.75">
      <c r="A6" s="735" t="s">
        <v>66</v>
      </c>
      <c r="B6" s="736"/>
      <c r="C6" s="736"/>
      <c r="D6" s="736"/>
      <c r="E6" s="736"/>
      <c r="F6" s="736"/>
      <c r="G6" s="736"/>
      <c r="H6" s="736"/>
      <c r="I6" s="736"/>
      <c r="J6" s="736"/>
      <c r="K6" s="736"/>
      <c r="L6" s="736"/>
      <c r="M6" s="736"/>
      <c r="N6" s="736"/>
      <c r="O6" s="736"/>
    </row>
    <row r="7" spans="1:15" ht="15.75">
      <c r="A7" s="43"/>
      <c r="B7" s="43"/>
      <c r="C7" s="43"/>
      <c r="D7" s="43"/>
      <c r="E7" s="45"/>
      <c r="F7" s="45"/>
      <c r="G7" s="45"/>
      <c r="H7" s="43"/>
      <c r="I7" s="43"/>
      <c r="J7" s="43"/>
      <c r="K7" s="43"/>
      <c r="L7" s="43"/>
      <c r="M7" s="511"/>
      <c r="N7" s="43"/>
      <c r="O7" s="43"/>
    </row>
    <row r="8" spans="1:15" ht="12.75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512"/>
      <c r="N8" s="33"/>
      <c r="O8" s="33"/>
    </row>
    <row r="9" spans="1:15" ht="15">
      <c r="A9" s="46"/>
      <c r="B9" s="46"/>
      <c r="C9" s="46"/>
      <c r="D9" s="46"/>
      <c r="E9" s="46"/>
      <c r="F9" s="46"/>
      <c r="G9" s="46"/>
      <c r="H9" s="46"/>
      <c r="I9" s="5"/>
      <c r="J9" s="46"/>
      <c r="K9" s="734" t="s">
        <v>41</v>
      </c>
      <c r="L9" s="745"/>
      <c r="M9" s="745"/>
      <c r="N9" s="745"/>
      <c r="O9" s="745"/>
    </row>
    <row r="10" spans="1:15" ht="12.75">
      <c r="A10" s="7" t="s">
        <v>67</v>
      </c>
      <c r="B10" s="18" t="s">
        <v>43</v>
      </c>
      <c r="C10" s="757" t="s">
        <v>68</v>
      </c>
      <c r="D10" s="769"/>
      <c r="E10" s="769"/>
      <c r="F10" s="769"/>
      <c r="G10" s="769"/>
      <c r="H10" s="740"/>
      <c r="I10" s="770" t="s">
        <v>69</v>
      </c>
      <c r="J10" s="771"/>
      <c r="K10" s="771"/>
      <c r="L10" s="132" t="s">
        <v>236</v>
      </c>
      <c r="M10" s="772" t="s">
        <v>611</v>
      </c>
      <c r="N10" s="8" t="s">
        <v>93</v>
      </c>
      <c r="O10" s="8" t="s">
        <v>71</v>
      </c>
    </row>
    <row r="11" spans="1:15" ht="12.75" customHeight="1">
      <c r="A11" s="21" t="s">
        <v>72</v>
      </c>
      <c r="B11" s="22" t="s">
        <v>88</v>
      </c>
      <c r="C11" s="21" t="s">
        <v>89</v>
      </c>
      <c r="D11" s="22" t="s">
        <v>73</v>
      </c>
      <c r="E11" s="21" t="s">
        <v>74</v>
      </c>
      <c r="F11" s="22" t="s">
        <v>75</v>
      </c>
      <c r="G11" s="21" t="s">
        <v>239</v>
      </c>
      <c r="H11" s="766" t="s">
        <v>431</v>
      </c>
      <c r="I11" s="29" t="s">
        <v>76</v>
      </c>
      <c r="J11" s="7" t="s">
        <v>77</v>
      </c>
      <c r="K11" s="18" t="s">
        <v>46</v>
      </c>
      <c r="L11" s="21" t="s">
        <v>242</v>
      </c>
      <c r="M11" s="773"/>
      <c r="N11" s="23" t="s">
        <v>243</v>
      </c>
      <c r="O11" s="23"/>
    </row>
    <row r="12" spans="1:15" ht="12.75">
      <c r="A12" s="21"/>
      <c r="B12" s="22" t="s">
        <v>58</v>
      </c>
      <c r="C12" s="21" t="s">
        <v>78</v>
      </c>
      <c r="D12" s="22" t="s">
        <v>79</v>
      </c>
      <c r="E12" s="21"/>
      <c r="F12" s="22" t="s">
        <v>80</v>
      </c>
      <c r="G12" s="21" t="s">
        <v>240</v>
      </c>
      <c r="H12" s="767"/>
      <c r="I12" s="30"/>
      <c r="J12" s="21"/>
      <c r="K12" s="22" t="s">
        <v>81</v>
      </c>
      <c r="L12" s="21" t="s">
        <v>96</v>
      </c>
      <c r="M12" s="773"/>
      <c r="N12" s="23" t="s">
        <v>96</v>
      </c>
      <c r="O12" s="23"/>
    </row>
    <row r="13" spans="1:15" ht="13.5" customHeight="1">
      <c r="A13" s="9"/>
      <c r="B13" s="24"/>
      <c r="C13" s="9"/>
      <c r="D13" s="24" t="s">
        <v>82</v>
      </c>
      <c r="E13" s="9"/>
      <c r="F13" s="24" t="s">
        <v>83</v>
      </c>
      <c r="G13" s="9" t="s">
        <v>241</v>
      </c>
      <c r="H13" s="768"/>
      <c r="I13" s="31"/>
      <c r="J13" s="9"/>
      <c r="K13" s="24" t="s">
        <v>54</v>
      </c>
      <c r="L13" s="9"/>
      <c r="M13" s="774"/>
      <c r="N13" s="25"/>
      <c r="O13" s="25"/>
    </row>
    <row r="14" spans="1:15" ht="12.75">
      <c r="A14" s="7" t="s">
        <v>6</v>
      </c>
      <c r="B14" s="20" t="s">
        <v>7</v>
      </c>
      <c r="C14" s="10" t="s">
        <v>8</v>
      </c>
      <c r="D14" s="20" t="s">
        <v>9</v>
      </c>
      <c r="E14" s="10" t="s">
        <v>10</v>
      </c>
      <c r="F14" s="20" t="s">
        <v>11</v>
      </c>
      <c r="G14" s="10" t="s">
        <v>12</v>
      </c>
      <c r="H14" s="11" t="s">
        <v>13</v>
      </c>
      <c r="I14" s="19" t="s">
        <v>14</v>
      </c>
      <c r="J14" s="10" t="s">
        <v>15</v>
      </c>
      <c r="K14" s="20" t="s">
        <v>16</v>
      </c>
      <c r="L14" s="9" t="s">
        <v>17</v>
      </c>
      <c r="M14" s="513" t="s">
        <v>18</v>
      </c>
      <c r="N14" s="20" t="s">
        <v>19</v>
      </c>
      <c r="O14" s="10" t="s">
        <v>238</v>
      </c>
    </row>
    <row r="15" spans="1:15" ht="12.75">
      <c r="A15" s="15" t="s">
        <v>286</v>
      </c>
      <c r="B15" s="159"/>
      <c r="C15" s="156"/>
      <c r="D15" s="160"/>
      <c r="E15" s="156"/>
      <c r="F15" s="160"/>
      <c r="G15" s="156"/>
      <c r="H15" s="160"/>
      <c r="I15" s="156"/>
      <c r="J15" s="160"/>
      <c r="K15" s="156"/>
      <c r="L15" s="160"/>
      <c r="M15" s="562"/>
      <c r="N15" s="158"/>
      <c r="O15" s="158"/>
    </row>
    <row r="16" spans="1:15" ht="12.75">
      <c r="A16" s="13" t="s">
        <v>62</v>
      </c>
      <c r="B16" s="173">
        <f>SUM(C16:P16)</f>
        <v>1037758</v>
      </c>
      <c r="C16" s="124">
        <f>'5.1'!D283</f>
        <v>33090</v>
      </c>
      <c r="D16" s="164">
        <f>'5.1'!E283</f>
        <v>8238</v>
      </c>
      <c r="E16" s="124">
        <f>'5.1'!F283</f>
        <v>464398</v>
      </c>
      <c r="F16" s="164">
        <f>'5.1'!G283</f>
        <v>59099</v>
      </c>
      <c r="G16" s="124">
        <f>'5.1'!H283</f>
        <v>127714</v>
      </c>
      <c r="H16" s="164">
        <f>'5.1'!I283</f>
        <v>12650</v>
      </c>
      <c r="I16" s="124">
        <f>'5.1'!J283</f>
        <v>107195</v>
      </c>
      <c r="J16" s="164">
        <f>'5.1'!K283</f>
        <v>82880</v>
      </c>
      <c r="K16" s="124">
        <f>'5.1'!L283</f>
        <v>3300</v>
      </c>
      <c r="L16" s="164">
        <f>'5.1'!M283</f>
        <v>0</v>
      </c>
      <c r="M16" s="515"/>
      <c r="N16" s="150">
        <f>'5.1'!O283</f>
        <v>134194</v>
      </c>
      <c r="O16" s="150">
        <f>'5.1'!P283</f>
        <v>5000</v>
      </c>
    </row>
    <row r="17" spans="1:15" ht="12.75">
      <c r="A17" s="356" t="s">
        <v>586</v>
      </c>
      <c r="B17" s="164">
        <f>SUM(C17:P17)</f>
        <v>1933441</v>
      </c>
      <c r="C17" s="124">
        <f>'5.1'!D284</f>
        <v>105816</v>
      </c>
      <c r="D17" s="164">
        <f>'5.1'!E284</f>
        <v>18354</v>
      </c>
      <c r="E17" s="124">
        <f>'5.1'!F284</f>
        <v>454577</v>
      </c>
      <c r="F17" s="164">
        <f>'5.1'!G284</f>
        <v>62301</v>
      </c>
      <c r="G17" s="124">
        <f>'5.1'!H284</f>
        <v>145314</v>
      </c>
      <c r="H17" s="164">
        <f>'5.1'!I284</f>
        <v>20274</v>
      </c>
      <c r="I17" s="124">
        <f>'5.1'!J284</f>
        <v>188436</v>
      </c>
      <c r="J17" s="164">
        <f>'5.1'!K284</f>
        <v>83250</v>
      </c>
      <c r="K17" s="124">
        <f>'5.1'!L284</f>
        <v>12300</v>
      </c>
      <c r="L17" s="164">
        <f>'5.1'!M284</f>
        <v>30000</v>
      </c>
      <c r="M17" s="515">
        <v>200000</v>
      </c>
      <c r="N17" s="150">
        <f>'5.1'!O284</f>
        <v>612819</v>
      </c>
      <c r="O17" s="150">
        <f>'5.1'!P284</f>
        <v>0</v>
      </c>
    </row>
    <row r="18" spans="1:15" ht="12.75">
      <c r="A18" s="357" t="s">
        <v>696</v>
      </c>
      <c r="B18" s="161">
        <f>SUM(C18:O18)</f>
        <v>1988122</v>
      </c>
      <c r="C18" s="153">
        <f>'5.1'!D286</f>
        <v>100323</v>
      </c>
      <c r="D18" s="153">
        <f>'5.1'!E286</f>
        <v>21016</v>
      </c>
      <c r="E18" s="153">
        <f>'5.1'!F286</f>
        <v>404908</v>
      </c>
      <c r="F18" s="153">
        <f>'5.1'!G286</f>
        <v>65191</v>
      </c>
      <c r="G18" s="153">
        <f>'5.1'!H286</f>
        <v>157272</v>
      </c>
      <c r="H18" s="153">
        <f>'5.1'!I286</f>
        <v>17827</v>
      </c>
      <c r="I18" s="153">
        <f>'5.1'!J286</f>
        <v>155766</v>
      </c>
      <c r="J18" s="153">
        <f>'5.1'!K286</f>
        <v>139687</v>
      </c>
      <c r="K18" s="153">
        <f>'5.1'!L286</f>
        <v>10030</v>
      </c>
      <c r="L18" s="153">
        <f>'5.1'!M286</f>
        <v>25950</v>
      </c>
      <c r="M18" s="153">
        <f>'5.1'!N286</f>
        <v>200000</v>
      </c>
      <c r="N18" s="153">
        <f>'5.1'!O286</f>
        <v>612819</v>
      </c>
      <c r="O18" s="153">
        <v>77333</v>
      </c>
    </row>
    <row r="19" spans="1:15" ht="12.75">
      <c r="A19" s="28" t="s">
        <v>126</v>
      </c>
      <c r="B19" s="170"/>
      <c r="C19" s="124"/>
      <c r="D19" s="164"/>
      <c r="E19" s="124"/>
      <c r="F19" s="164"/>
      <c r="G19" s="124"/>
      <c r="H19" s="164"/>
      <c r="I19" s="124"/>
      <c r="J19" s="164"/>
      <c r="K19" s="124"/>
      <c r="L19" s="164"/>
      <c r="M19" s="515"/>
      <c r="N19" s="150"/>
      <c r="O19" s="150"/>
    </row>
    <row r="20" spans="1:15" ht="12.75">
      <c r="A20" s="13" t="s">
        <v>62</v>
      </c>
      <c r="B20" s="173">
        <f>SUM(C20:P20)</f>
        <v>246567</v>
      </c>
      <c r="C20" s="124">
        <f>'5.2'!D65</f>
        <v>138484</v>
      </c>
      <c r="D20" s="164">
        <f>'5.2'!E65</f>
        <v>34912</v>
      </c>
      <c r="E20" s="124">
        <f>'5.2'!F65</f>
        <v>58671</v>
      </c>
      <c r="F20" s="164">
        <f>'5.2'!G65</f>
        <v>0</v>
      </c>
      <c r="G20" s="124">
        <f>'5.2'!H65</f>
        <v>0</v>
      </c>
      <c r="H20" s="164">
        <f>'5.2'!I65</f>
        <v>14500</v>
      </c>
      <c r="I20" s="124">
        <f>'5.2'!J65</f>
        <v>0</v>
      </c>
      <c r="J20" s="164">
        <f>'5.2'!K65</f>
        <v>0</v>
      </c>
      <c r="K20" s="124">
        <f>'5.2'!L65</f>
        <v>0</v>
      </c>
      <c r="L20" s="164">
        <f>'5.2'!M65</f>
        <v>0</v>
      </c>
      <c r="M20" s="515"/>
      <c r="N20" s="150">
        <f>'5.2'!N65</f>
        <v>0</v>
      </c>
      <c r="O20" s="150">
        <f>'5.2'!O65</f>
        <v>0</v>
      </c>
    </row>
    <row r="21" spans="1:15" ht="12.75">
      <c r="A21" s="356" t="s">
        <v>586</v>
      </c>
      <c r="B21" s="173">
        <f>SUM(C21:P21)</f>
        <v>319524</v>
      </c>
      <c r="C21" s="124">
        <f>'5.2'!D66</f>
        <v>162425</v>
      </c>
      <c r="D21" s="124">
        <f>'5.2'!E66</f>
        <v>39189</v>
      </c>
      <c r="E21" s="124">
        <f>'5.2'!F66</f>
        <v>52981</v>
      </c>
      <c r="F21" s="124">
        <f>'5.2'!G66</f>
        <v>0</v>
      </c>
      <c r="G21" s="124">
        <f>'5.2'!H66</f>
        <v>0</v>
      </c>
      <c r="H21" s="124">
        <f>'5.2'!I66</f>
        <v>61760</v>
      </c>
      <c r="I21" s="124">
        <f>'5.2'!J66</f>
        <v>0</v>
      </c>
      <c r="J21" s="124">
        <f>'5.2'!K66</f>
        <v>3169</v>
      </c>
      <c r="K21" s="124">
        <f>'5.2'!L66</f>
        <v>0</v>
      </c>
      <c r="L21" s="173">
        <f>'5.2'!M66</f>
        <v>0</v>
      </c>
      <c r="M21" s="515"/>
      <c r="N21" s="150">
        <f>'5.2'!N66</f>
        <v>0</v>
      </c>
      <c r="O21" s="124">
        <f>'5.2'!O66</f>
        <v>0</v>
      </c>
    </row>
    <row r="22" spans="1:15" ht="12.75">
      <c r="A22" s="356" t="s">
        <v>696</v>
      </c>
      <c r="B22" s="173">
        <f>SUM(C22:P22)</f>
        <v>327830</v>
      </c>
      <c r="C22" s="124">
        <f>SUM('5.2'!D68)</f>
        <v>160160</v>
      </c>
      <c r="D22" s="124">
        <f>SUM('5.2'!E68)</f>
        <v>43816</v>
      </c>
      <c r="E22" s="124">
        <f>SUM('5.2'!F68)</f>
        <v>60499</v>
      </c>
      <c r="F22" s="124">
        <f>SUM('5.2'!G68)</f>
        <v>0</v>
      </c>
      <c r="G22" s="124">
        <f>SUM('5.2'!H68)</f>
        <v>0</v>
      </c>
      <c r="H22" s="124">
        <f>SUM('5.2'!I68)</f>
        <v>56791</v>
      </c>
      <c r="I22" s="124">
        <f>SUM('5.2'!J68)</f>
        <v>0</v>
      </c>
      <c r="J22" s="124">
        <f>SUM('5.2'!K68)</f>
        <v>6564</v>
      </c>
      <c r="K22" s="124">
        <f>SUM('5.2'!L68)</f>
        <v>0</v>
      </c>
      <c r="L22" s="173">
        <f>SUM('5.2'!M68)</f>
        <v>0</v>
      </c>
      <c r="M22" s="515"/>
      <c r="N22" s="150">
        <f>SUM('5.2'!N68)</f>
        <v>0</v>
      </c>
      <c r="O22" s="124">
        <f>SUM('5.2'!O68)</f>
        <v>0</v>
      </c>
    </row>
    <row r="23" spans="1:15" ht="12.75">
      <c r="A23" s="15" t="s">
        <v>852</v>
      </c>
      <c r="B23" s="178"/>
      <c r="C23" s="172"/>
      <c r="D23" s="177"/>
      <c r="E23" s="172"/>
      <c r="F23" s="177"/>
      <c r="G23" s="172"/>
      <c r="H23" s="177"/>
      <c r="I23" s="172"/>
      <c r="J23" s="177"/>
      <c r="K23" s="172"/>
      <c r="L23" s="177"/>
      <c r="M23" s="563"/>
      <c r="N23" s="179"/>
      <c r="O23" s="179"/>
    </row>
    <row r="24" spans="1:21" ht="12.75">
      <c r="A24" s="13" t="s">
        <v>62</v>
      </c>
      <c r="B24" s="173">
        <f>SUM(C24:P24)</f>
        <v>101159</v>
      </c>
      <c r="C24" s="181">
        <v>63853</v>
      </c>
      <c r="D24" s="366">
        <v>18350</v>
      </c>
      <c r="E24" s="181">
        <v>18956</v>
      </c>
      <c r="F24" s="366">
        <v>0</v>
      </c>
      <c r="G24" s="181">
        <v>0</v>
      </c>
      <c r="H24" s="366">
        <v>0</v>
      </c>
      <c r="I24" s="181">
        <v>0</v>
      </c>
      <c r="J24" s="366">
        <v>0</v>
      </c>
      <c r="K24" s="181">
        <v>0</v>
      </c>
      <c r="L24" s="366">
        <v>0</v>
      </c>
      <c r="M24" s="564">
        <v>0</v>
      </c>
      <c r="N24" s="148">
        <v>0</v>
      </c>
      <c r="O24" s="148">
        <v>0</v>
      </c>
      <c r="U24" s="80"/>
    </row>
    <row r="25" spans="1:15" ht="12.75">
      <c r="A25" s="356" t="s">
        <v>586</v>
      </c>
      <c r="B25" s="124">
        <f>SUM(C25:P25)</f>
        <v>100897</v>
      </c>
      <c r="C25" s="181">
        <v>64543</v>
      </c>
      <c r="D25" s="366">
        <v>18536</v>
      </c>
      <c r="E25" s="181">
        <v>17818</v>
      </c>
      <c r="F25" s="488"/>
      <c r="G25" s="181"/>
      <c r="H25" s="366"/>
      <c r="I25" s="181"/>
      <c r="J25" s="366"/>
      <c r="K25" s="181"/>
      <c r="L25" s="366"/>
      <c r="M25" s="564"/>
      <c r="N25" s="148"/>
      <c r="O25" s="148"/>
    </row>
    <row r="26" spans="1:15" ht="12.75">
      <c r="A26" s="357" t="s">
        <v>696</v>
      </c>
      <c r="B26" s="161">
        <f>SUM(C26:O26)</f>
        <v>96376</v>
      </c>
      <c r="C26" s="152">
        <v>60327</v>
      </c>
      <c r="D26" s="152">
        <v>16995</v>
      </c>
      <c r="E26" s="152">
        <v>19054</v>
      </c>
      <c r="F26" s="152"/>
      <c r="G26" s="152"/>
      <c r="H26" s="152"/>
      <c r="I26" s="152"/>
      <c r="J26" s="152"/>
      <c r="K26" s="152"/>
      <c r="L26" s="152"/>
      <c r="M26" s="152"/>
      <c r="N26" s="152"/>
      <c r="O26" s="152"/>
    </row>
    <row r="27" spans="1:15" ht="12.75">
      <c r="A27" s="15" t="s">
        <v>853</v>
      </c>
      <c r="B27" s="178"/>
      <c r="C27" s="172"/>
      <c r="D27" s="177"/>
      <c r="E27" s="172"/>
      <c r="F27" s="177"/>
      <c r="G27" s="172"/>
      <c r="H27" s="177"/>
      <c r="I27" s="172"/>
      <c r="J27" s="177"/>
      <c r="K27" s="172"/>
      <c r="L27" s="177"/>
      <c r="M27" s="563"/>
      <c r="N27" s="179"/>
      <c r="O27" s="179"/>
    </row>
    <row r="28" spans="1:15" ht="12.75">
      <c r="A28" s="13" t="s">
        <v>62</v>
      </c>
      <c r="B28" s="173">
        <f>SUM(C28:P28)</f>
        <v>88394</v>
      </c>
      <c r="C28" s="181">
        <v>56042</v>
      </c>
      <c r="D28" s="366">
        <v>16052</v>
      </c>
      <c r="E28" s="181">
        <v>16300</v>
      </c>
      <c r="F28" s="366">
        <v>0</v>
      </c>
      <c r="G28" s="181">
        <v>0</v>
      </c>
      <c r="H28" s="366">
        <v>0</v>
      </c>
      <c r="I28" s="181">
        <v>0</v>
      </c>
      <c r="J28" s="366">
        <v>0</v>
      </c>
      <c r="K28" s="181">
        <v>0</v>
      </c>
      <c r="L28" s="366">
        <v>0</v>
      </c>
      <c r="M28" s="564">
        <v>0</v>
      </c>
      <c r="N28" s="148">
        <v>0</v>
      </c>
      <c r="O28" s="148">
        <v>0</v>
      </c>
    </row>
    <row r="29" spans="1:15" ht="12.75">
      <c r="A29" s="356" t="s">
        <v>586</v>
      </c>
      <c r="B29" s="124">
        <f>SUM(C29:P29)</f>
        <v>90544</v>
      </c>
      <c r="C29" s="181">
        <v>56635</v>
      </c>
      <c r="D29" s="366">
        <v>16212</v>
      </c>
      <c r="E29" s="181">
        <v>17697</v>
      </c>
      <c r="F29" s="488"/>
      <c r="G29" s="181"/>
      <c r="H29" s="366"/>
      <c r="I29" s="181"/>
      <c r="J29" s="366"/>
      <c r="K29" s="181"/>
      <c r="L29" s="366"/>
      <c r="M29" s="564"/>
      <c r="N29" s="148"/>
      <c r="O29" s="148"/>
    </row>
    <row r="30" spans="1:15" ht="12.75">
      <c r="A30" s="357" t="s">
        <v>696</v>
      </c>
      <c r="B30" s="161">
        <f>SUM(C30:O30)</f>
        <v>87573</v>
      </c>
      <c r="C30" s="152">
        <v>54172</v>
      </c>
      <c r="D30" s="152">
        <v>15153</v>
      </c>
      <c r="E30" s="152">
        <v>18248</v>
      </c>
      <c r="F30" s="152"/>
      <c r="G30" s="152"/>
      <c r="H30" s="152"/>
      <c r="I30" s="152"/>
      <c r="J30" s="152"/>
      <c r="K30" s="152"/>
      <c r="L30" s="152"/>
      <c r="M30" s="152"/>
      <c r="N30" s="152"/>
      <c r="O30" s="152"/>
    </row>
    <row r="31" spans="1:15" ht="12" customHeight="1">
      <c r="A31" s="15" t="s">
        <v>854</v>
      </c>
      <c r="B31" s="178"/>
      <c r="C31" s="172"/>
      <c r="D31" s="177"/>
      <c r="E31" s="172"/>
      <c r="F31" s="177"/>
      <c r="G31" s="172"/>
      <c r="H31" s="177"/>
      <c r="I31" s="172"/>
      <c r="J31" s="177"/>
      <c r="K31" s="172"/>
      <c r="L31" s="177"/>
      <c r="M31" s="563"/>
      <c r="N31" s="179"/>
      <c r="O31" s="179"/>
    </row>
    <row r="32" spans="1:15" ht="12.75">
      <c r="A32" s="13" t="s">
        <v>62</v>
      </c>
      <c r="B32" s="173">
        <f>SUM(C32:P32)</f>
        <v>47740</v>
      </c>
      <c r="C32" s="181">
        <v>29955</v>
      </c>
      <c r="D32" s="366">
        <v>8500</v>
      </c>
      <c r="E32" s="181">
        <v>9285</v>
      </c>
      <c r="F32" s="366">
        <v>0</v>
      </c>
      <c r="G32" s="181">
        <v>0</v>
      </c>
      <c r="H32" s="366">
        <v>0</v>
      </c>
      <c r="I32" s="181">
        <v>0</v>
      </c>
      <c r="J32" s="366">
        <v>0</v>
      </c>
      <c r="K32" s="181">
        <v>0</v>
      </c>
      <c r="L32" s="366">
        <v>0</v>
      </c>
      <c r="M32" s="564">
        <v>0</v>
      </c>
      <c r="N32" s="148">
        <v>0</v>
      </c>
      <c r="O32" s="148">
        <v>0</v>
      </c>
    </row>
    <row r="33" spans="1:15" ht="12.75">
      <c r="A33" s="356" t="s">
        <v>586</v>
      </c>
      <c r="B33" s="124">
        <f>SUM(C33:P33)</f>
        <v>49104</v>
      </c>
      <c r="C33" s="181">
        <v>30275</v>
      </c>
      <c r="D33" s="366">
        <v>8587</v>
      </c>
      <c r="E33" s="181">
        <v>10242</v>
      </c>
      <c r="F33" s="488"/>
      <c r="G33" s="181"/>
      <c r="H33" s="366"/>
      <c r="I33" s="181"/>
      <c r="J33" s="366"/>
      <c r="K33" s="181"/>
      <c r="L33" s="366"/>
      <c r="M33" s="564"/>
      <c r="N33" s="148"/>
      <c r="O33" s="148"/>
    </row>
    <row r="34" spans="1:15" ht="12.75">
      <c r="A34" s="357" t="s">
        <v>696</v>
      </c>
      <c r="B34" s="161">
        <f>SUM(C34:O34)</f>
        <v>67357</v>
      </c>
      <c r="C34" s="152">
        <v>39702</v>
      </c>
      <c r="D34" s="152">
        <v>11028</v>
      </c>
      <c r="E34" s="152">
        <v>16627</v>
      </c>
      <c r="F34" s="152"/>
      <c r="G34" s="152"/>
      <c r="H34" s="152"/>
      <c r="I34" s="152"/>
      <c r="J34" s="152"/>
      <c r="K34" s="152"/>
      <c r="L34" s="152"/>
      <c r="M34" s="152"/>
      <c r="N34" s="152"/>
      <c r="O34" s="152"/>
    </row>
    <row r="35" spans="1:15" ht="12.75">
      <c r="A35" s="15" t="s">
        <v>855</v>
      </c>
      <c r="B35" s="159"/>
      <c r="C35" s="156"/>
      <c r="D35" s="160"/>
      <c r="E35" s="156"/>
      <c r="F35" s="160"/>
      <c r="G35" s="156"/>
      <c r="H35" s="160"/>
      <c r="I35" s="156"/>
      <c r="J35" s="160"/>
      <c r="K35" s="156"/>
      <c r="L35" s="160"/>
      <c r="M35" s="562"/>
      <c r="N35" s="158"/>
      <c r="O35" s="158"/>
    </row>
    <row r="36" spans="1:15" ht="12.75">
      <c r="A36" s="13" t="s">
        <v>62</v>
      </c>
      <c r="B36" s="173">
        <f>SUM(C36:P36)</f>
        <v>21233</v>
      </c>
      <c r="C36" s="124">
        <v>14130</v>
      </c>
      <c r="D36" s="164">
        <v>4085</v>
      </c>
      <c r="E36" s="124">
        <v>3018</v>
      </c>
      <c r="F36" s="164">
        <v>0</v>
      </c>
      <c r="G36" s="124">
        <v>0</v>
      </c>
      <c r="H36" s="164">
        <v>0</v>
      </c>
      <c r="I36" s="124">
        <v>0</v>
      </c>
      <c r="J36" s="164">
        <v>0</v>
      </c>
      <c r="K36" s="124">
        <v>0</v>
      </c>
      <c r="L36" s="164">
        <v>0</v>
      </c>
      <c r="M36" s="515">
        <v>0</v>
      </c>
      <c r="N36" s="150">
        <v>0</v>
      </c>
      <c r="O36" s="150">
        <v>0</v>
      </c>
    </row>
    <row r="37" spans="1:15" ht="12.75">
      <c r="A37" s="356" t="s">
        <v>586</v>
      </c>
      <c r="B37" s="173">
        <f>SUM(C37:P37)</f>
        <v>23115</v>
      </c>
      <c r="C37" s="124">
        <v>14544</v>
      </c>
      <c r="D37" s="164">
        <v>4197</v>
      </c>
      <c r="E37" s="124">
        <v>4374</v>
      </c>
      <c r="F37" s="164"/>
      <c r="G37" s="124"/>
      <c r="H37" s="164">
        <v>0</v>
      </c>
      <c r="I37" s="124"/>
      <c r="J37" s="164"/>
      <c r="K37" s="124"/>
      <c r="L37" s="164"/>
      <c r="M37" s="515"/>
      <c r="N37" s="150"/>
      <c r="O37" s="150"/>
    </row>
    <row r="38" spans="1:15" ht="12.75">
      <c r="A38" s="356" t="s">
        <v>696</v>
      </c>
      <c r="B38" s="173">
        <f>SUM(C38:P38)</f>
        <v>21808</v>
      </c>
      <c r="C38" s="173">
        <v>15244</v>
      </c>
      <c r="D38" s="173">
        <v>4197</v>
      </c>
      <c r="E38" s="173">
        <v>2367</v>
      </c>
      <c r="F38" s="173"/>
      <c r="G38" s="173"/>
      <c r="H38" s="173"/>
      <c r="I38" s="173"/>
      <c r="J38" s="173"/>
      <c r="K38" s="173"/>
      <c r="L38" s="173"/>
      <c r="M38" s="173"/>
      <c r="N38" s="173"/>
      <c r="O38" s="173"/>
    </row>
    <row r="39" spans="1:19" ht="12.75">
      <c r="A39" s="15" t="s">
        <v>856</v>
      </c>
      <c r="B39" s="178"/>
      <c r="C39" s="156"/>
      <c r="D39" s="160"/>
      <c r="E39" s="156"/>
      <c r="F39" s="160"/>
      <c r="G39" s="156"/>
      <c r="H39" s="160"/>
      <c r="I39" s="156"/>
      <c r="J39" s="160"/>
      <c r="K39" s="156"/>
      <c r="L39" s="160"/>
      <c r="M39" s="562"/>
      <c r="N39" s="158"/>
      <c r="O39" s="158"/>
      <c r="S39" s="80"/>
    </row>
    <row r="40" spans="1:15" ht="12.75">
      <c r="A40" s="13" t="s">
        <v>65</v>
      </c>
      <c r="B40" s="173">
        <f>SUM(C40:P40)</f>
        <v>142950</v>
      </c>
      <c r="C40" s="124">
        <v>66171</v>
      </c>
      <c r="D40" s="164">
        <v>18827</v>
      </c>
      <c r="E40" s="124">
        <v>57952</v>
      </c>
      <c r="F40" s="164">
        <v>0</v>
      </c>
      <c r="G40" s="124">
        <v>0</v>
      </c>
      <c r="H40" s="164">
        <v>0</v>
      </c>
      <c r="I40" s="124">
        <v>0</v>
      </c>
      <c r="J40" s="164">
        <v>0</v>
      </c>
      <c r="K40" s="124">
        <v>0</v>
      </c>
      <c r="L40" s="164">
        <v>0</v>
      </c>
      <c r="M40" s="515">
        <v>0</v>
      </c>
      <c r="N40" s="150">
        <v>0</v>
      </c>
      <c r="O40" s="150">
        <v>0</v>
      </c>
    </row>
    <row r="41" spans="1:15" ht="12.75">
      <c r="A41" s="356" t="s">
        <v>586</v>
      </c>
      <c r="B41" s="173">
        <f>SUM(C41:P41)</f>
        <v>152430</v>
      </c>
      <c r="C41" s="124">
        <v>72053</v>
      </c>
      <c r="D41" s="164">
        <v>20414</v>
      </c>
      <c r="E41" s="124">
        <v>59963</v>
      </c>
      <c r="F41" s="164"/>
      <c r="G41" s="124"/>
      <c r="H41" s="164"/>
      <c r="I41" s="124"/>
      <c r="J41" s="164"/>
      <c r="K41" s="124"/>
      <c r="L41" s="164"/>
      <c r="M41" s="515"/>
      <c r="N41" s="150"/>
      <c r="O41" s="150"/>
    </row>
    <row r="42" spans="1:18" ht="12.75">
      <c r="A42" s="357" t="s">
        <v>696</v>
      </c>
      <c r="B42" s="173">
        <f>SUM(C42:P42)</f>
        <v>154434</v>
      </c>
      <c r="C42" s="161">
        <v>67327</v>
      </c>
      <c r="D42" s="161">
        <v>19826</v>
      </c>
      <c r="E42" s="161">
        <v>67158</v>
      </c>
      <c r="F42" s="161"/>
      <c r="G42" s="161"/>
      <c r="H42" s="161">
        <v>123</v>
      </c>
      <c r="I42" s="161"/>
      <c r="J42" s="161"/>
      <c r="K42" s="161"/>
      <c r="L42" s="161"/>
      <c r="M42" s="161"/>
      <c r="N42" s="161"/>
      <c r="O42" s="161"/>
      <c r="Q42" s="80"/>
      <c r="R42" s="80"/>
    </row>
    <row r="43" spans="1:15" ht="12.75">
      <c r="A43" s="96" t="s">
        <v>857</v>
      </c>
      <c r="B43" s="172"/>
      <c r="C43" s="124"/>
      <c r="D43" s="164"/>
      <c r="E43" s="124"/>
      <c r="F43" s="164"/>
      <c r="G43" s="124"/>
      <c r="H43" s="164"/>
      <c r="I43" s="124"/>
      <c r="J43" s="164"/>
      <c r="K43" s="124"/>
      <c r="L43" s="164"/>
      <c r="M43" s="515"/>
      <c r="N43" s="150"/>
      <c r="O43" s="150"/>
    </row>
    <row r="44" spans="1:15" ht="12.75">
      <c r="A44" s="40" t="s">
        <v>62</v>
      </c>
      <c r="B44" s="124">
        <f>SUM(C44:P44)</f>
        <v>36313</v>
      </c>
      <c r="C44" s="124">
        <v>21476</v>
      </c>
      <c r="D44" s="164">
        <v>5557</v>
      </c>
      <c r="E44" s="124">
        <v>9280</v>
      </c>
      <c r="F44" s="164">
        <v>0</v>
      </c>
      <c r="G44" s="124">
        <v>0</v>
      </c>
      <c r="H44" s="164">
        <v>0</v>
      </c>
      <c r="I44" s="124">
        <v>0</v>
      </c>
      <c r="J44" s="164">
        <v>0</v>
      </c>
      <c r="K44" s="124">
        <v>0</v>
      </c>
      <c r="L44" s="164">
        <v>0</v>
      </c>
      <c r="M44" s="515">
        <v>0</v>
      </c>
      <c r="N44" s="150">
        <v>0</v>
      </c>
      <c r="O44" s="150">
        <v>0</v>
      </c>
    </row>
    <row r="45" spans="1:15" ht="12.75">
      <c r="A45" s="360" t="s">
        <v>586</v>
      </c>
      <c r="B45" s="124">
        <f>SUM(C45:P45)</f>
        <v>39751</v>
      </c>
      <c r="C45" s="124">
        <v>23488</v>
      </c>
      <c r="D45" s="164">
        <v>6101</v>
      </c>
      <c r="E45" s="124">
        <v>10162</v>
      </c>
      <c r="F45" s="164"/>
      <c r="G45" s="124"/>
      <c r="H45" s="164"/>
      <c r="I45" s="124"/>
      <c r="J45" s="164"/>
      <c r="K45" s="124"/>
      <c r="L45" s="164"/>
      <c r="M45" s="515"/>
      <c r="N45" s="150"/>
      <c r="O45" s="150"/>
    </row>
    <row r="46" spans="1:15" ht="12.75">
      <c r="A46" s="357" t="s">
        <v>696</v>
      </c>
      <c r="B46" s="124">
        <f>SUM(C46:P46)</f>
        <v>39389</v>
      </c>
      <c r="C46" s="124">
        <v>23236</v>
      </c>
      <c r="D46" s="124">
        <v>5873</v>
      </c>
      <c r="E46" s="124">
        <v>10280</v>
      </c>
      <c r="F46" s="124"/>
      <c r="G46" s="124"/>
      <c r="H46" s="124"/>
      <c r="I46" s="124"/>
      <c r="J46" s="124"/>
      <c r="K46" s="124"/>
      <c r="L46" s="124"/>
      <c r="M46" s="124"/>
      <c r="N46" s="124"/>
      <c r="O46" s="124"/>
    </row>
    <row r="47" spans="1:20" ht="12.75">
      <c r="A47" s="35" t="s">
        <v>858</v>
      </c>
      <c r="B47" s="172"/>
      <c r="C47" s="156"/>
      <c r="D47" s="160"/>
      <c r="E47" s="156"/>
      <c r="F47" s="160"/>
      <c r="G47" s="156"/>
      <c r="H47" s="160"/>
      <c r="I47" s="156"/>
      <c r="J47" s="160"/>
      <c r="K47" s="156"/>
      <c r="L47" s="160"/>
      <c r="M47" s="562"/>
      <c r="N47" s="158"/>
      <c r="O47" s="158"/>
      <c r="T47" s="80"/>
    </row>
    <row r="48" spans="1:20" ht="12.75">
      <c r="A48" s="40" t="s">
        <v>62</v>
      </c>
      <c r="B48" s="124">
        <f>SUM(C48:P48)</f>
        <v>106230</v>
      </c>
      <c r="C48" s="124">
        <v>28472</v>
      </c>
      <c r="D48" s="164">
        <v>7615</v>
      </c>
      <c r="E48" s="124">
        <v>53143</v>
      </c>
      <c r="F48" s="164">
        <v>17000</v>
      </c>
      <c r="G48" s="124">
        <v>0</v>
      </c>
      <c r="H48" s="164">
        <v>0</v>
      </c>
      <c r="I48" s="124">
        <v>0</v>
      </c>
      <c r="J48" s="164">
        <v>0</v>
      </c>
      <c r="K48" s="124">
        <v>0</v>
      </c>
      <c r="L48" s="164">
        <v>0</v>
      </c>
      <c r="M48" s="515">
        <v>0</v>
      </c>
      <c r="N48" s="150">
        <v>0</v>
      </c>
      <c r="O48" s="150">
        <v>0</v>
      </c>
      <c r="S48" s="80"/>
      <c r="T48" s="80"/>
    </row>
    <row r="49" spans="1:15" ht="12.75">
      <c r="A49" s="360" t="s">
        <v>586</v>
      </c>
      <c r="B49" s="124">
        <f>SUM(C49:P49)</f>
        <v>112544</v>
      </c>
      <c r="C49" s="124">
        <v>28472</v>
      </c>
      <c r="D49" s="164">
        <v>7615</v>
      </c>
      <c r="E49" s="124">
        <v>56457</v>
      </c>
      <c r="F49" s="164">
        <v>20000</v>
      </c>
      <c r="G49" s="124"/>
      <c r="H49" s="164"/>
      <c r="I49" s="124"/>
      <c r="J49" s="164"/>
      <c r="K49" s="124"/>
      <c r="L49" s="164"/>
      <c r="M49" s="515"/>
      <c r="N49" s="150"/>
      <c r="O49" s="150"/>
    </row>
    <row r="50" spans="1:15" ht="12.75">
      <c r="A50" s="357" t="s">
        <v>696</v>
      </c>
      <c r="B50" s="124">
        <f>SUM(C50:P50)</f>
        <v>118787</v>
      </c>
      <c r="C50" s="153">
        <v>30238</v>
      </c>
      <c r="D50" s="153">
        <v>7967</v>
      </c>
      <c r="E50" s="153">
        <v>59981</v>
      </c>
      <c r="F50" s="153">
        <v>20000</v>
      </c>
      <c r="G50" s="153"/>
      <c r="H50" s="153"/>
      <c r="I50" s="153"/>
      <c r="J50" s="153">
        <v>601</v>
      </c>
      <c r="K50" s="153"/>
      <c r="L50" s="153"/>
      <c r="M50" s="153"/>
      <c r="N50" s="153"/>
      <c r="O50" s="153"/>
    </row>
    <row r="51" spans="1:15" ht="12.75">
      <c r="A51" s="594" t="s">
        <v>859</v>
      </c>
      <c r="B51" s="156"/>
      <c r="C51" s="156"/>
      <c r="D51" s="160"/>
      <c r="E51" s="156"/>
      <c r="F51" s="160"/>
      <c r="G51" s="156"/>
      <c r="H51" s="160"/>
      <c r="I51" s="156"/>
      <c r="J51" s="160"/>
      <c r="K51" s="156"/>
      <c r="L51" s="160"/>
      <c r="M51" s="156"/>
      <c r="N51" s="158"/>
      <c r="O51" s="158"/>
    </row>
    <row r="52" spans="1:15" ht="12.75">
      <c r="A52" s="40" t="s">
        <v>62</v>
      </c>
      <c r="B52" s="124">
        <v>0</v>
      </c>
      <c r="C52" s="124">
        <v>0</v>
      </c>
      <c r="D52" s="164">
        <v>0</v>
      </c>
      <c r="E52" s="124">
        <v>0</v>
      </c>
      <c r="F52" s="164">
        <v>0</v>
      </c>
      <c r="G52" s="124">
        <v>0</v>
      </c>
      <c r="H52" s="164">
        <v>0</v>
      </c>
      <c r="I52" s="124">
        <v>0</v>
      </c>
      <c r="J52" s="164">
        <v>0</v>
      </c>
      <c r="K52" s="124">
        <v>0</v>
      </c>
      <c r="L52" s="164">
        <v>0</v>
      </c>
      <c r="M52" s="124">
        <v>0</v>
      </c>
      <c r="N52" s="150">
        <v>0</v>
      </c>
      <c r="O52" s="150">
        <v>0</v>
      </c>
    </row>
    <row r="53" spans="1:15" ht="12.75">
      <c r="A53" s="356" t="s">
        <v>586</v>
      </c>
      <c r="B53" s="124">
        <v>8513</v>
      </c>
      <c r="C53" s="124">
        <v>2498</v>
      </c>
      <c r="D53" s="164">
        <v>675</v>
      </c>
      <c r="E53" s="124">
        <v>5340</v>
      </c>
      <c r="F53" s="164">
        <v>0</v>
      </c>
      <c r="G53" s="124">
        <v>0</v>
      </c>
      <c r="H53" s="164">
        <v>0</v>
      </c>
      <c r="I53" s="124">
        <v>0</v>
      </c>
      <c r="J53" s="164">
        <v>0</v>
      </c>
      <c r="K53" s="124">
        <v>0</v>
      </c>
      <c r="L53" s="164">
        <v>0</v>
      </c>
      <c r="M53" s="124">
        <v>0</v>
      </c>
      <c r="N53" s="150">
        <v>0</v>
      </c>
      <c r="O53" s="150">
        <v>0</v>
      </c>
    </row>
    <row r="54" spans="1:15" ht="12.75">
      <c r="A54" s="390" t="s">
        <v>696</v>
      </c>
      <c r="B54" s="153">
        <f>SUM(C54:E54)</f>
        <v>8316</v>
      </c>
      <c r="C54" s="153">
        <v>2725</v>
      </c>
      <c r="D54" s="153">
        <v>729</v>
      </c>
      <c r="E54" s="153">
        <v>4862</v>
      </c>
      <c r="F54" s="153"/>
      <c r="G54" s="153"/>
      <c r="H54" s="153"/>
      <c r="I54" s="153"/>
      <c r="J54" s="153"/>
      <c r="K54" s="153"/>
      <c r="L54" s="153"/>
      <c r="M54" s="153"/>
      <c r="N54" s="153"/>
      <c r="O54" s="153"/>
    </row>
    <row r="55" spans="1:19" ht="12.75">
      <c r="A55" s="96" t="s">
        <v>860</v>
      </c>
      <c r="B55" s="168"/>
      <c r="C55" s="124"/>
      <c r="D55" s="164"/>
      <c r="E55" s="124"/>
      <c r="F55" s="164"/>
      <c r="G55" s="124"/>
      <c r="H55" s="164"/>
      <c r="I55" s="124"/>
      <c r="J55" s="164"/>
      <c r="K55" s="124"/>
      <c r="L55" s="164"/>
      <c r="M55" s="515"/>
      <c r="N55" s="150"/>
      <c r="O55" s="150"/>
      <c r="R55" s="80"/>
      <c r="S55" s="80"/>
    </row>
    <row r="56" spans="1:15" ht="12.75">
      <c r="A56" s="40" t="s">
        <v>62</v>
      </c>
      <c r="B56" s="124">
        <f>SUM(C56:P56)</f>
        <v>369948</v>
      </c>
      <c r="C56" s="124">
        <v>93990</v>
      </c>
      <c r="D56" s="164">
        <v>27296</v>
      </c>
      <c r="E56" s="124">
        <v>247547</v>
      </c>
      <c r="F56" s="164">
        <v>1115</v>
      </c>
      <c r="G56" s="124">
        <v>0</v>
      </c>
      <c r="H56" s="164">
        <v>0</v>
      </c>
      <c r="I56" s="124">
        <v>0</v>
      </c>
      <c r="J56" s="164">
        <v>0</v>
      </c>
      <c r="K56" s="124">
        <v>0</v>
      </c>
      <c r="L56" s="164">
        <v>0</v>
      </c>
      <c r="M56" s="515">
        <v>0</v>
      </c>
      <c r="N56" s="150">
        <v>0</v>
      </c>
      <c r="O56" s="150">
        <v>0</v>
      </c>
    </row>
    <row r="57" spans="1:15" ht="12.75">
      <c r="A57" s="356" t="s">
        <v>586</v>
      </c>
      <c r="B57" s="124">
        <f>SUM(C57:P57)</f>
        <v>388154</v>
      </c>
      <c r="C57" s="124">
        <v>103872</v>
      </c>
      <c r="D57" s="164">
        <v>30028</v>
      </c>
      <c r="E57" s="124">
        <v>254254</v>
      </c>
      <c r="F57" s="164">
        <v>0</v>
      </c>
      <c r="G57" s="124"/>
      <c r="H57" s="164"/>
      <c r="I57" s="124"/>
      <c r="J57" s="164"/>
      <c r="K57" s="124"/>
      <c r="L57" s="164"/>
      <c r="M57" s="515"/>
      <c r="N57" s="150"/>
      <c r="O57" s="150"/>
    </row>
    <row r="58" spans="1:21" ht="12.75">
      <c r="A58" s="357" t="s">
        <v>696</v>
      </c>
      <c r="B58" s="124">
        <f>SUM(C58:P58)</f>
        <v>412700</v>
      </c>
      <c r="C58" s="153">
        <v>97540</v>
      </c>
      <c r="D58" s="153">
        <v>29988</v>
      </c>
      <c r="E58" s="153">
        <v>283927</v>
      </c>
      <c r="F58" s="153"/>
      <c r="G58" s="153"/>
      <c r="H58" s="153"/>
      <c r="I58" s="153"/>
      <c r="J58" s="153">
        <v>1245</v>
      </c>
      <c r="K58" s="153"/>
      <c r="L58" s="153"/>
      <c r="M58" s="153"/>
      <c r="N58" s="153"/>
      <c r="O58" s="153"/>
      <c r="U58" s="80"/>
    </row>
    <row r="59" spans="1:15" ht="12.75">
      <c r="A59" s="15" t="s">
        <v>248</v>
      </c>
      <c r="B59" s="178"/>
      <c r="C59" s="156"/>
      <c r="D59" s="160"/>
      <c r="E59" s="156"/>
      <c r="F59" s="160"/>
      <c r="G59" s="156"/>
      <c r="H59" s="160"/>
      <c r="I59" s="156"/>
      <c r="J59" s="160"/>
      <c r="K59" s="156"/>
      <c r="L59" s="160"/>
      <c r="M59" s="562"/>
      <c r="N59" s="160"/>
      <c r="O59" s="156"/>
    </row>
    <row r="60" spans="1:15" ht="12.75">
      <c r="A60" s="13" t="s">
        <v>62</v>
      </c>
      <c r="B60" s="173">
        <f>SUM(C60:O60)</f>
        <v>2198292</v>
      </c>
      <c r="C60" s="124">
        <f>SUM(C16,C20,C24,C28,C32,C36,C40,C44,C48,C52,C56,)</f>
        <v>545663</v>
      </c>
      <c r="D60" s="124">
        <f aca="true" t="shared" si="0" ref="D60:O60">SUM(D16,D20,D24,D28,D32,D36,D40,D44,D48,D52,D56,)</f>
        <v>149432</v>
      </c>
      <c r="E60" s="124">
        <f t="shared" si="0"/>
        <v>938550</v>
      </c>
      <c r="F60" s="124">
        <f t="shared" si="0"/>
        <v>77214</v>
      </c>
      <c r="G60" s="124">
        <f t="shared" si="0"/>
        <v>127714</v>
      </c>
      <c r="H60" s="124">
        <f t="shared" si="0"/>
        <v>27150</v>
      </c>
      <c r="I60" s="124">
        <f t="shared" si="0"/>
        <v>107195</v>
      </c>
      <c r="J60" s="124">
        <f t="shared" si="0"/>
        <v>82880</v>
      </c>
      <c r="K60" s="124">
        <f t="shared" si="0"/>
        <v>3300</v>
      </c>
      <c r="L60" s="124">
        <f t="shared" si="0"/>
        <v>0</v>
      </c>
      <c r="M60" s="124">
        <f t="shared" si="0"/>
        <v>0</v>
      </c>
      <c r="N60" s="124">
        <f t="shared" si="0"/>
        <v>134194</v>
      </c>
      <c r="O60" s="124">
        <f t="shared" si="0"/>
        <v>5000</v>
      </c>
    </row>
    <row r="61" spans="1:22" ht="12.75">
      <c r="A61" s="356" t="s">
        <v>586</v>
      </c>
      <c r="B61" s="489">
        <f>SUM(C61:P61)</f>
        <v>3218017</v>
      </c>
      <c r="C61" s="124">
        <f aca="true" t="shared" si="1" ref="C61:O62">SUM(C17,C21,C25,C29,C33,C37,C41,C45,C49,C53,C57,)</f>
        <v>664621</v>
      </c>
      <c r="D61" s="124">
        <f t="shared" si="1"/>
        <v>169908</v>
      </c>
      <c r="E61" s="124">
        <f t="shared" si="1"/>
        <v>943865</v>
      </c>
      <c r="F61" s="124">
        <f t="shared" si="1"/>
        <v>82301</v>
      </c>
      <c r="G61" s="124">
        <f t="shared" si="1"/>
        <v>145314</v>
      </c>
      <c r="H61" s="124">
        <f t="shared" si="1"/>
        <v>82034</v>
      </c>
      <c r="I61" s="124">
        <f t="shared" si="1"/>
        <v>188436</v>
      </c>
      <c r="J61" s="124">
        <f t="shared" si="1"/>
        <v>86419</v>
      </c>
      <c r="K61" s="124">
        <f t="shared" si="1"/>
        <v>12300</v>
      </c>
      <c r="L61" s="124">
        <f t="shared" si="1"/>
        <v>30000</v>
      </c>
      <c r="M61" s="124">
        <f t="shared" si="1"/>
        <v>200000</v>
      </c>
      <c r="N61" s="124">
        <f t="shared" si="1"/>
        <v>612819</v>
      </c>
      <c r="O61" s="124">
        <f t="shared" si="1"/>
        <v>0</v>
      </c>
      <c r="V61" s="80"/>
    </row>
    <row r="62" spans="1:22" ht="12.75">
      <c r="A62" s="357" t="s">
        <v>696</v>
      </c>
      <c r="B62" s="579">
        <f>SUM(C62:O62)</f>
        <v>3322692</v>
      </c>
      <c r="C62" s="153">
        <f t="shared" si="1"/>
        <v>650994</v>
      </c>
      <c r="D62" s="153">
        <f t="shared" si="1"/>
        <v>176588</v>
      </c>
      <c r="E62" s="153">
        <f t="shared" si="1"/>
        <v>947911</v>
      </c>
      <c r="F62" s="153">
        <f t="shared" si="1"/>
        <v>85191</v>
      </c>
      <c r="G62" s="153">
        <f t="shared" si="1"/>
        <v>157272</v>
      </c>
      <c r="H62" s="153">
        <f t="shared" si="1"/>
        <v>74741</v>
      </c>
      <c r="I62" s="153">
        <f t="shared" si="1"/>
        <v>155766</v>
      </c>
      <c r="J62" s="153">
        <f t="shared" si="1"/>
        <v>148097</v>
      </c>
      <c r="K62" s="153">
        <f t="shared" si="1"/>
        <v>10030</v>
      </c>
      <c r="L62" s="153">
        <f t="shared" si="1"/>
        <v>25950</v>
      </c>
      <c r="M62" s="153">
        <f t="shared" si="1"/>
        <v>200000</v>
      </c>
      <c r="N62" s="153">
        <f t="shared" si="1"/>
        <v>612819</v>
      </c>
      <c r="O62" s="153">
        <f t="shared" si="1"/>
        <v>77333</v>
      </c>
      <c r="V62" s="80"/>
    </row>
    <row r="63" spans="1:15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516"/>
      <c r="N63" s="1"/>
      <c r="O63" s="367"/>
    </row>
    <row r="64" spans="1:15" ht="12.75">
      <c r="A64" s="1" t="s">
        <v>349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516"/>
      <c r="N64" s="1"/>
      <c r="O64" s="1"/>
    </row>
    <row r="65" spans="1:15" ht="12.75">
      <c r="A65" s="1" t="s">
        <v>350</v>
      </c>
      <c r="B65" s="207">
        <f>SUM(B24,B36,B40,B44,B48,B56)</f>
        <v>777833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516"/>
      <c r="N65" s="1"/>
      <c r="O65" s="1"/>
    </row>
    <row r="66" spans="1:15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516"/>
      <c r="N66" s="1"/>
      <c r="O66" s="1"/>
    </row>
    <row r="67" spans="1:15" ht="15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517"/>
      <c r="N67" s="2"/>
      <c r="O67" s="2"/>
    </row>
    <row r="68" spans="1:15" ht="15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517"/>
      <c r="N68" s="2"/>
      <c r="O68" s="2"/>
    </row>
    <row r="69" spans="1:15" ht="15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490"/>
      <c r="M69" s="518"/>
      <c r="N69" s="2"/>
      <c r="O69" s="2"/>
    </row>
    <row r="70" spans="1:15" ht="15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517"/>
      <c r="N70" s="2"/>
      <c r="O70" s="2"/>
    </row>
    <row r="71" spans="1:15" ht="15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517"/>
      <c r="N71" s="2"/>
      <c r="O71" s="2"/>
    </row>
    <row r="72" spans="1:15" ht="15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517"/>
      <c r="N72" s="2"/>
      <c r="O72" s="2"/>
    </row>
    <row r="73" spans="1:15" ht="15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517"/>
      <c r="N73" s="2"/>
      <c r="O73" s="2"/>
    </row>
    <row r="74" spans="1:15" ht="15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517"/>
      <c r="N74" s="2"/>
      <c r="O74" s="2"/>
    </row>
    <row r="75" spans="1:15" ht="15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517"/>
      <c r="N75" s="2"/>
      <c r="O75" s="2"/>
    </row>
    <row r="76" spans="1:15" ht="15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517"/>
      <c r="N76" s="2"/>
      <c r="O76" s="2"/>
    </row>
    <row r="77" spans="1:15" ht="15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517"/>
      <c r="N77" s="2"/>
      <c r="O77" s="2"/>
    </row>
    <row r="78" spans="1:15" ht="15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517"/>
      <c r="N78" s="2"/>
      <c r="O78" s="2"/>
    </row>
    <row r="79" spans="1:15" ht="15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517"/>
      <c r="N79" s="2"/>
      <c r="O79" s="2"/>
    </row>
    <row r="80" spans="1:15" ht="15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517"/>
      <c r="N80" s="2"/>
      <c r="O80" s="2"/>
    </row>
    <row r="81" spans="1:15" ht="15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517"/>
      <c r="N81" s="2"/>
      <c r="O81" s="2"/>
    </row>
    <row r="82" spans="1:15" ht="15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517"/>
      <c r="N82" s="2"/>
      <c r="O82" s="2"/>
    </row>
    <row r="83" spans="1:15" ht="15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517"/>
      <c r="N83" s="2"/>
      <c r="O83" s="2"/>
    </row>
    <row r="84" spans="1:15" ht="15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517"/>
      <c r="N84" s="2"/>
      <c r="O84" s="2"/>
    </row>
    <row r="85" spans="1:15" ht="15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517"/>
      <c r="N85" s="2"/>
      <c r="O85" s="2"/>
    </row>
    <row r="86" spans="1:15" ht="15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517"/>
      <c r="N86" s="2"/>
      <c r="O86" s="2"/>
    </row>
    <row r="87" spans="1:15" ht="15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517"/>
      <c r="N87" s="2"/>
      <c r="O87" s="2"/>
    </row>
    <row r="88" spans="1:15" ht="15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517"/>
      <c r="N88" s="2"/>
      <c r="O88" s="2"/>
    </row>
    <row r="89" spans="1:15" ht="15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517"/>
      <c r="N89" s="2"/>
      <c r="O89" s="2"/>
    </row>
    <row r="90" spans="1:15" ht="15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517"/>
      <c r="N90" s="2"/>
      <c r="O90" s="2"/>
    </row>
    <row r="91" spans="1:15" ht="15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517"/>
      <c r="N91" s="2"/>
      <c r="O91" s="2"/>
    </row>
    <row r="92" spans="1:15" ht="15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517"/>
      <c r="N92" s="2"/>
      <c r="O92" s="2"/>
    </row>
    <row r="93" spans="1:15" ht="15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517"/>
      <c r="N93" s="2"/>
      <c r="O93" s="2"/>
    </row>
    <row r="94" spans="1:15" ht="15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517"/>
      <c r="N94" s="2"/>
      <c r="O94" s="2"/>
    </row>
    <row r="95" spans="1:15" ht="15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517"/>
      <c r="N95" s="2"/>
      <c r="O95" s="2"/>
    </row>
    <row r="96" spans="1:15" ht="15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517"/>
      <c r="N96" s="2"/>
      <c r="O96" s="2"/>
    </row>
    <row r="97" spans="1:15" ht="15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517"/>
      <c r="N97" s="2"/>
      <c r="O97" s="2"/>
    </row>
    <row r="98" spans="1:15" ht="15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517"/>
      <c r="N98" s="2"/>
      <c r="O98" s="2"/>
    </row>
    <row r="99" spans="1:15" ht="15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517"/>
      <c r="N99" s="2"/>
      <c r="O99" s="2"/>
    </row>
    <row r="100" spans="1:15" ht="15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517"/>
      <c r="N100" s="2"/>
      <c r="O100" s="2"/>
    </row>
    <row r="101" spans="1:15" ht="15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517"/>
      <c r="N101" s="2"/>
      <c r="O101" s="2"/>
    </row>
    <row r="102" spans="1:15" ht="15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517"/>
      <c r="N102" s="2"/>
      <c r="O102" s="2"/>
    </row>
  </sheetData>
  <sheetProtection/>
  <mergeCells count="8">
    <mergeCell ref="H11:H13"/>
    <mergeCell ref="A5:O5"/>
    <mergeCell ref="A4:O4"/>
    <mergeCell ref="A6:O6"/>
    <mergeCell ref="C10:H10"/>
    <mergeCell ref="I10:K10"/>
    <mergeCell ref="K9:O9"/>
    <mergeCell ref="M10:M13"/>
  </mergeCells>
  <printOptions horizontalCentered="1"/>
  <pageMargins left="0.3937007874015748" right="0.3937007874015748" top="0.7874015748031497" bottom="0.7874015748031497" header="0.5118110236220472" footer="0.5118110236220472"/>
  <pageSetup horizontalDpi="300" verticalDpi="300" orientation="landscape" paperSize="9" scale="60" r:id="rId1"/>
  <headerFooter alignWithMargins="0">
    <oddFooter>&amp;C&amp;P. oldal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W451"/>
  <sheetViews>
    <sheetView view="pageBreakPreview" zoomScaleNormal="96" zoomScaleSheetLayoutView="100" zoomScalePageLayoutView="0" workbookViewId="0" topLeftCell="A1">
      <selection activeCell="E20" sqref="E20"/>
    </sheetView>
  </sheetViews>
  <sheetFormatPr defaultColWidth="9.140625" defaultRowHeight="12.75"/>
  <cols>
    <col min="1" max="1" width="42.421875" style="661" customWidth="1"/>
    <col min="2" max="2" width="9.7109375" style="0" customWidth="1"/>
    <col min="3" max="3" width="10.7109375" style="0" customWidth="1"/>
    <col min="4" max="6" width="9.7109375" style="0" customWidth="1"/>
    <col min="7" max="8" width="10.421875" style="0" customWidth="1"/>
    <col min="9" max="12" width="9.7109375" style="0" customWidth="1"/>
    <col min="13" max="13" width="8.28125" style="0" customWidth="1"/>
    <col min="14" max="14" width="11.28125" style="0" customWidth="1"/>
    <col min="15" max="15" width="9.140625" style="0" bestFit="1" customWidth="1"/>
    <col min="16" max="16" width="8.00390625" style="0" customWidth="1"/>
    <col min="18" max="18" width="9.8515625" style="0" bestFit="1" customWidth="1"/>
  </cols>
  <sheetData>
    <row r="1" spans="1:16" ht="15.75">
      <c r="A1" s="640" t="s">
        <v>896</v>
      </c>
      <c r="B1" s="4"/>
      <c r="C1" s="4"/>
      <c r="D1" s="4"/>
      <c r="E1" s="4"/>
      <c r="F1" s="4"/>
      <c r="G1" s="4"/>
      <c r="H1" s="4"/>
      <c r="I1" s="4"/>
      <c r="J1" s="5"/>
      <c r="K1" s="5"/>
      <c r="L1" s="5"/>
      <c r="M1" s="5"/>
      <c r="N1" s="5"/>
      <c r="O1" s="5"/>
      <c r="P1" s="5"/>
    </row>
    <row r="2" spans="1:16" ht="15.75">
      <c r="A2" s="640"/>
      <c r="B2" s="4"/>
      <c r="C2" s="4"/>
      <c r="D2" s="4"/>
      <c r="E2" s="4"/>
      <c r="F2" s="4"/>
      <c r="G2" s="4"/>
      <c r="H2" s="4"/>
      <c r="I2" s="4"/>
      <c r="J2" s="5"/>
      <c r="K2" s="5"/>
      <c r="L2" s="5"/>
      <c r="M2" s="5"/>
      <c r="N2" s="5"/>
      <c r="O2" s="5"/>
      <c r="P2" s="5"/>
    </row>
    <row r="3" spans="1:16" ht="15.75">
      <c r="A3" s="738" t="s">
        <v>281</v>
      </c>
      <c r="B3" s="737"/>
      <c r="C3" s="737"/>
      <c r="D3" s="737"/>
      <c r="E3" s="737"/>
      <c r="F3" s="737"/>
      <c r="G3" s="737"/>
      <c r="H3" s="737"/>
      <c r="I3" s="737"/>
      <c r="J3" s="737"/>
      <c r="K3" s="737"/>
      <c r="L3" s="737"/>
      <c r="M3" s="737"/>
      <c r="N3" s="737"/>
      <c r="O3" s="737"/>
      <c r="P3" s="737"/>
    </row>
    <row r="4" spans="1:16" ht="15.75">
      <c r="A4" s="738" t="s">
        <v>708</v>
      </c>
      <c r="B4" s="737"/>
      <c r="C4" s="737"/>
      <c r="D4" s="737"/>
      <c r="E4" s="737"/>
      <c r="F4" s="737"/>
      <c r="G4" s="737"/>
      <c r="H4" s="737"/>
      <c r="I4" s="737"/>
      <c r="J4" s="737"/>
      <c r="K4" s="737"/>
      <c r="L4" s="737"/>
      <c r="M4" s="737"/>
      <c r="N4" s="737"/>
      <c r="O4" s="737"/>
      <c r="P4" s="737"/>
    </row>
    <row r="5" spans="1:16" ht="15.75">
      <c r="A5" s="738" t="s">
        <v>20</v>
      </c>
      <c r="B5" s="737"/>
      <c r="C5" s="737"/>
      <c r="D5" s="737"/>
      <c r="E5" s="737"/>
      <c r="F5" s="737"/>
      <c r="G5" s="737"/>
      <c r="H5" s="737"/>
      <c r="I5" s="737"/>
      <c r="J5" s="737"/>
      <c r="K5" s="737"/>
      <c r="L5" s="737"/>
      <c r="M5" s="737"/>
      <c r="N5" s="737"/>
      <c r="O5" s="737"/>
      <c r="P5" s="737"/>
    </row>
    <row r="6" spans="1:16" ht="12.75">
      <c r="A6" s="641"/>
      <c r="B6" s="5"/>
      <c r="C6" s="5"/>
      <c r="D6" s="5"/>
      <c r="E6" s="5"/>
      <c r="F6" s="5"/>
      <c r="G6" s="5"/>
      <c r="H6" s="5"/>
      <c r="I6" s="5"/>
      <c r="J6" s="734" t="s">
        <v>41</v>
      </c>
      <c r="K6" s="734"/>
      <c r="L6" s="734"/>
      <c r="M6" s="734"/>
      <c r="N6" s="734"/>
      <c r="O6" s="734"/>
      <c r="P6" s="734"/>
    </row>
    <row r="7" spans="1:16" ht="12.75">
      <c r="A7" s="629" t="s">
        <v>67</v>
      </c>
      <c r="B7" s="7" t="s">
        <v>495</v>
      </c>
      <c r="C7" s="18" t="s">
        <v>43</v>
      </c>
      <c r="D7" s="757" t="s">
        <v>68</v>
      </c>
      <c r="E7" s="769"/>
      <c r="F7" s="769"/>
      <c r="G7" s="769"/>
      <c r="H7" s="769"/>
      <c r="I7" s="740"/>
      <c r="J7" s="770" t="s">
        <v>69</v>
      </c>
      <c r="K7" s="771"/>
      <c r="L7" s="771"/>
      <c r="M7" s="132" t="s">
        <v>236</v>
      </c>
      <c r="N7" s="749" t="s">
        <v>614</v>
      </c>
      <c r="O7" s="7" t="s">
        <v>93</v>
      </c>
      <c r="P7" s="8" t="s">
        <v>71</v>
      </c>
    </row>
    <row r="8" spans="1:16" ht="12.75">
      <c r="A8" s="627" t="s">
        <v>72</v>
      </c>
      <c r="B8" s="21" t="s">
        <v>496</v>
      </c>
      <c r="C8" s="22" t="s">
        <v>88</v>
      </c>
      <c r="D8" s="21" t="s">
        <v>89</v>
      </c>
      <c r="E8" s="22" t="s">
        <v>73</v>
      </c>
      <c r="F8" s="627" t="s">
        <v>74</v>
      </c>
      <c r="G8" s="628" t="s">
        <v>75</v>
      </c>
      <c r="H8" s="627" t="s">
        <v>239</v>
      </c>
      <c r="I8" s="629" t="s">
        <v>45</v>
      </c>
      <c r="J8" s="630" t="s">
        <v>76</v>
      </c>
      <c r="K8" s="7" t="s">
        <v>77</v>
      </c>
      <c r="L8" s="18" t="s">
        <v>46</v>
      </c>
      <c r="M8" s="21" t="s">
        <v>242</v>
      </c>
      <c r="N8" s="775"/>
      <c r="O8" s="21" t="s">
        <v>243</v>
      </c>
      <c r="P8" s="23"/>
    </row>
    <row r="9" spans="1:18" ht="12.75">
      <c r="A9" s="627"/>
      <c r="B9" s="21"/>
      <c r="C9" s="22" t="s">
        <v>58</v>
      </c>
      <c r="D9" s="21" t="s">
        <v>78</v>
      </c>
      <c r="E9" s="22" t="s">
        <v>79</v>
      </c>
      <c r="F9" s="627"/>
      <c r="G9" s="628" t="s">
        <v>80</v>
      </c>
      <c r="H9" s="627" t="s">
        <v>240</v>
      </c>
      <c r="I9" s="627" t="s">
        <v>246</v>
      </c>
      <c r="J9" s="631"/>
      <c r="K9" s="21"/>
      <c r="L9" s="22" t="s">
        <v>81</v>
      </c>
      <c r="M9" s="21" t="s">
        <v>96</v>
      </c>
      <c r="N9" s="775"/>
      <c r="O9" s="21" t="s">
        <v>96</v>
      </c>
      <c r="P9" s="23"/>
      <c r="R9" s="80"/>
    </row>
    <row r="10" spans="1:16" ht="12.75">
      <c r="A10" s="632"/>
      <c r="B10" s="9"/>
      <c r="C10" s="24"/>
      <c r="D10" s="9"/>
      <c r="E10" s="24" t="s">
        <v>82</v>
      </c>
      <c r="F10" s="632"/>
      <c r="G10" s="513" t="s">
        <v>83</v>
      </c>
      <c r="H10" s="632" t="s">
        <v>241</v>
      </c>
      <c r="I10" s="632" t="s">
        <v>247</v>
      </c>
      <c r="J10" s="633"/>
      <c r="K10" s="9"/>
      <c r="L10" s="24" t="s">
        <v>54</v>
      </c>
      <c r="M10" s="9"/>
      <c r="N10" s="776"/>
      <c r="O10" s="9"/>
      <c r="P10" s="25"/>
    </row>
    <row r="11" spans="1:16" ht="12.75">
      <c r="A11" s="642" t="s">
        <v>6</v>
      </c>
      <c r="B11" s="10" t="s">
        <v>7</v>
      </c>
      <c r="C11" s="20" t="s">
        <v>8</v>
      </c>
      <c r="D11" s="10" t="s">
        <v>9</v>
      </c>
      <c r="E11" s="20" t="s">
        <v>10</v>
      </c>
      <c r="F11" s="10" t="s">
        <v>11</v>
      </c>
      <c r="G11" s="20" t="s">
        <v>12</v>
      </c>
      <c r="H11" s="10" t="s">
        <v>13</v>
      </c>
      <c r="I11" s="11" t="s">
        <v>14</v>
      </c>
      <c r="J11" s="19" t="s">
        <v>15</v>
      </c>
      <c r="K11" s="10" t="s">
        <v>16</v>
      </c>
      <c r="L11" s="20" t="s">
        <v>17</v>
      </c>
      <c r="M11" s="9" t="s">
        <v>18</v>
      </c>
      <c r="N11" s="24" t="s">
        <v>19</v>
      </c>
      <c r="O11" s="10" t="s">
        <v>238</v>
      </c>
      <c r="P11" s="11" t="s">
        <v>613</v>
      </c>
    </row>
    <row r="12" spans="1:16" ht="12.75">
      <c r="A12" s="645" t="s">
        <v>283</v>
      </c>
      <c r="B12" s="15"/>
      <c r="C12" s="158"/>
      <c r="D12" s="156"/>
      <c r="E12" s="157"/>
      <c r="F12" s="156"/>
      <c r="G12" s="157"/>
      <c r="H12" s="124"/>
      <c r="I12" s="158"/>
      <c r="J12" s="159"/>
      <c r="K12" s="156"/>
      <c r="L12" s="160"/>
      <c r="M12" s="124"/>
      <c r="N12" s="164"/>
      <c r="O12" s="124"/>
      <c r="P12" s="158"/>
    </row>
    <row r="13" spans="1:16" ht="12.75">
      <c r="A13" s="531" t="s">
        <v>86</v>
      </c>
      <c r="B13" s="13" t="s">
        <v>494</v>
      </c>
      <c r="C13" s="150">
        <f>SUM(D13:P13)</f>
        <v>2109</v>
      </c>
      <c r="D13" s="124">
        <v>0</v>
      </c>
      <c r="E13" s="157">
        <v>0</v>
      </c>
      <c r="F13" s="124">
        <v>1650</v>
      </c>
      <c r="G13" s="157"/>
      <c r="H13" s="124">
        <v>0</v>
      </c>
      <c r="I13" s="150">
        <v>0</v>
      </c>
      <c r="J13" s="173">
        <v>459</v>
      </c>
      <c r="K13" s="124"/>
      <c r="L13" s="150">
        <v>0</v>
      </c>
      <c r="M13" s="124">
        <v>0</v>
      </c>
      <c r="N13" s="164"/>
      <c r="O13" s="124">
        <v>0</v>
      </c>
      <c r="P13" s="150">
        <v>0</v>
      </c>
    </row>
    <row r="14" spans="1:16" ht="12.75">
      <c r="A14" s="613" t="s">
        <v>586</v>
      </c>
      <c r="B14" s="13"/>
      <c r="C14" s="124">
        <f>SUM(D14:P14)</f>
        <v>2109</v>
      </c>
      <c r="D14" s="124"/>
      <c r="E14" s="157"/>
      <c r="F14" s="124">
        <v>1650</v>
      </c>
      <c r="G14" s="157"/>
      <c r="H14" s="124"/>
      <c r="I14" s="150"/>
      <c r="J14" s="173">
        <v>459</v>
      </c>
      <c r="K14" s="124"/>
      <c r="L14" s="164"/>
      <c r="M14" s="124"/>
      <c r="N14" s="164"/>
      <c r="O14" s="124"/>
      <c r="P14" s="150"/>
    </row>
    <row r="15" spans="1:16" ht="12.75">
      <c r="A15" s="613" t="s">
        <v>767</v>
      </c>
      <c r="B15" s="13"/>
      <c r="C15" s="124">
        <f>SUM(D15:P15)</f>
        <v>-1587</v>
      </c>
      <c r="D15" s="124"/>
      <c r="E15" s="157"/>
      <c r="F15" s="124">
        <v>-1128</v>
      </c>
      <c r="G15" s="157"/>
      <c r="H15" s="124"/>
      <c r="I15" s="150"/>
      <c r="J15" s="173">
        <v>-459</v>
      </c>
      <c r="K15" s="124"/>
      <c r="L15" s="164"/>
      <c r="M15" s="124"/>
      <c r="N15" s="164"/>
      <c r="O15" s="124"/>
      <c r="P15" s="150"/>
    </row>
    <row r="16" spans="1:16" ht="12.75">
      <c r="A16" s="613" t="s">
        <v>549</v>
      </c>
      <c r="B16" s="13"/>
      <c r="C16" s="124">
        <f>SUM(D16:P16)</f>
        <v>-1587</v>
      </c>
      <c r="D16" s="124"/>
      <c r="E16" s="157"/>
      <c r="F16" s="124">
        <v>-1128</v>
      </c>
      <c r="G16" s="157"/>
      <c r="H16" s="124"/>
      <c r="I16" s="150"/>
      <c r="J16" s="173">
        <v>-459</v>
      </c>
      <c r="K16" s="124"/>
      <c r="L16" s="164"/>
      <c r="M16" s="124"/>
      <c r="N16" s="164"/>
      <c r="O16" s="124"/>
      <c r="P16" s="150"/>
    </row>
    <row r="17" spans="1:16" ht="12.75">
      <c r="A17" s="643" t="s">
        <v>696</v>
      </c>
      <c r="B17" s="17"/>
      <c r="C17" s="124">
        <f>SUM(D17:P17)</f>
        <v>522</v>
      </c>
      <c r="D17" s="124"/>
      <c r="E17" s="157"/>
      <c r="F17" s="124">
        <f>SUM(F14,F16)</f>
        <v>522</v>
      </c>
      <c r="G17" s="157"/>
      <c r="H17" s="124"/>
      <c r="I17" s="150"/>
      <c r="J17" s="173">
        <v>0</v>
      </c>
      <c r="K17" s="124"/>
      <c r="L17" s="164"/>
      <c r="M17" s="124"/>
      <c r="N17" s="164"/>
      <c r="O17" s="124"/>
      <c r="P17" s="150"/>
    </row>
    <row r="18" spans="1:16" ht="12.75">
      <c r="A18" s="645" t="s">
        <v>794</v>
      </c>
      <c r="B18" s="15"/>
      <c r="C18" s="158"/>
      <c r="D18" s="156"/>
      <c r="E18" s="160"/>
      <c r="F18" s="156"/>
      <c r="G18" s="160"/>
      <c r="H18" s="156"/>
      <c r="I18" s="158"/>
      <c r="J18" s="159"/>
      <c r="K18" s="156"/>
      <c r="L18" s="160"/>
      <c r="M18" s="156"/>
      <c r="N18" s="160"/>
      <c r="O18" s="156"/>
      <c r="P18" s="158"/>
    </row>
    <row r="19" spans="1:16" ht="12.75">
      <c r="A19" s="531" t="s">
        <v>86</v>
      </c>
      <c r="B19" s="13" t="s">
        <v>494</v>
      </c>
      <c r="C19" s="150">
        <f>SUM(D19:P19)</f>
        <v>48937</v>
      </c>
      <c r="D19" s="124">
        <v>0</v>
      </c>
      <c r="E19" s="164">
        <v>0</v>
      </c>
      <c r="F19" s="124">
        <v>48937</v>
      </c>
      <c r="G19" s="164">
        <v>0</v>
      </c>
      <c r="H19" s="124">
        <v>0</v>
      </c>
      <c r="I19" s="150">
        <v>0</v>
      </c>
      <c r="J19" s="173">
        <v>0</v>
      </c>
      <c r="K19" s="124">
        <v>0</v>
      </c>
      <c r="L19" s="164"/>
      <c r="M19" s="124">
        <v>0</v>
      </c>
      <c r="N19" s="164"/>
      <c r="O19" s="124">
        <v>0</v>
      </c>
      <c r="P19" s="150">
        <v>0</v>
      </c>
    </row>
    <row r="20" spans="1:16" ht="12.75">
      <c r="A20" s="613" t="s">
        <v>586</v>
      </c>
      <c r="B20" s="13"/>
      <c r="C20" s="150">
        <f>SUM(D20:P20)</f>
        <v>48937</v>
      </c>
      <c r="D20" s="124"/>
      <c r="E20" s="164"/>
      <c r="F20" s="124">
        <v>48937</v>
      </c>
      <c r="G20" s="164"/>
      <c r="H20" s="124"/>
      <c r="I20" s="150"/>
      <c r="J20" s="173"/>
      <c r="K20" s="124"/>
      <c r="L20" s="164"/>
      <c r="M20" s="124"/>
      <c r="N20" s="164"/>
      <c r="O20" s="124"/>
      <c r="P20" s="150"/>
    </row>
    <row r="21" spans="1:16" ht="12.75">
      <c r="A21" s="613" t="s">
        <v>756</v>
      </c>
      <c r="B21" s="13"/>
      <c r="C21" s="150">
        <f>SUM(D21:P21)</f>
        <v>-5629</v>
      </c>
      <c r="D21" s="124"/>
      <c r="E21" s="164"/>
      <c r="F21" s="124">
        <v>-5629</v>
      </c>
      <c r="G21" s="164"/>
      <c r="H21" s="124"/>
      <c r="I21" s="150"/>
      <c r="J21" s="173"/>
      <c r="K21" s="124"/>
      <c r="L21" s="164"/>
      <c r="M21" s="124"/>
      <c r="N21" s="164"/>
      <c r="O21" s="124"/>
      <c r="P21" s="150"/>
    </row>
    <row r="22" spans="1:16" ht="12.75">
      <c r="A22" s="613" t="s">
        <v>549</v>
      </c>
      <c r="B22" s="13"/>
      <c r="C22" s="150">
        <f>SUM(D22:P22)</f>
        <v>-5629</v>
      </c>
      <c r="D22" s="124"/>
      <c r="E22" s="164"/>
      <c r="F22" s="124">
        <v>-5629</v>
      </c>
      <c r="G22" s="164"/>
      <c r="H22" s="124"/>
      <c r="I22" s="150"/>
      <c r="J22" s="173"/>
      <c r="K22" s="124"/>
      <c r="L22" s="164"/>
      <c r="M22" s="124"/>
      <c r="N22" s="164"/>
      <c r="O22" s="124"/>
      <c r="P22" s="150"/>
    </row>
    <row r="23" spans="1:16" ht="12.75">
      <c r="A23" s="643" t="s">
        <v>696</v>
      </c>
      <c r="B23" s="17"/>
      <c r="C23" s="150">
        <f>SUM(D23:P23)</f>
        <v>43308</v>
      </c>
      <c r="D23" s="124"/>
      <c r="E23" s="164"/>
      <c r="F23" s="124">
        <f>SUM(F20,F22)</f>
        <v>43308</v>
      </c>
      <c r="G23" s="164"/>
      <c r="H23" s="124"/>
      <c r="I23" s="150"/>
      <c r="J23" s="173"/>
      <c r="K23" s="124"/>
      <c r="L23" s="164"/>
      <c r="M23" s="124"/>
      <c r="N23" s="164"/>
      <c r="O23" s="124"/>
      <c r="P23" s="150"/>
    </row>
    <row r="24" spans="1:16" ht="12.75">
      <c r="A24" s="502" t="s">
        <v>284</v>
      </c>
      <c r="B24" s="28"/>
      <c r="C24" s="158"/>
      <c r="D24" s="156"/>
      <c r="E24" s="160"/>
      <c r="F24" s="156"/>
      <c r="G24" s="160"/>
      <c r="H24" s="156"/>
      <c r="I24" s="158"/>
      <c r="J24" s="159"/>
      <c r="K24" s="156"/>
      <c r="L24" s="160"/>
      <c r="M24" s="156"/>
      <c r="N24" s="160"/>
      <c r="O24" s="156"/>
      <c r="P24" s="158"/>
    </row>
    <row r="25" spans="1:16" ht="12.75">
      <c r="A25" s="531" t="s">
        <v>86</v>
      </c>
      <c r="B25" s="13" t="s">
        <v>494</v>
      </c>
      <c r="C25" s="124">
        <f aca="true" t="shared" si="0" ref="C25:C30">SUM(D25:P25)</f>
        <v>16510</v>
      </c>
      <c r="D25" s="124">
        <v>0</v>
      </c>
      <c r="E25" s="164">
        <v>0</v>
      </c>
      <c r="F25" s="124">
        <v>0</v>
      </c>
      <c r="G25" s="164">
        <v>0</v>
      </c>
      <c r="H25" s="124">
        <v>0</v>
      </c>
      <c r="I25" s="150">
        <v>0</v>
      </c>
      <c r="J25" s="173">
        <v>0</v>
      </c>
      <c r="K25" s="124">
        <v>16510</v>
      </c>
      <c r="L25" s="164">
        <v>0</v>
      </c>
      <c r="M25" s="124">
        <v>0</v>
      </c>
      <c r="N25" s="164"/>
      <c r="O25" s="124">
        <v>0</v>
      </c>
      <c r="P25" s="150">
        <v>0</v>
      </c>
    </row>
    <row r="26" spans="1:16" ht="12.75">
      <c r="A26" s="613" t="s">
        <v>586</v>
      </c>
      <c r="B26" s="13"/>
      <c r="C26" s="150">
        <f t="shared" si="0"/>
        <v>43510</v>
      </c>
      <c r="D26" s="124"/>
      <c r="E26" s="164"/>
      <c r="F26" s="124">
        <v>16000</v>
      </c>
      <c r="G26" s="164"/>
      <c r="H26" s="124"/>
      <c r="I26" s="150"/>
      <c r="J26" s="173">
        <v>11000</v>
      </c>
      <c r="K26" s="124">
        <v>16510</v>
      </c>
      <c r="L26" s="164"/>
      <c r="M26" s="124"/>
      <c r="N26" s="164"/>
      <c r="O26" s="124"/>
      <c r="P26" s="150"/>
    </row>
    <row r="27" spans="1:16" ht="12.75">
      <c r="A27" s="613" t="s">
        <v>600</v>
      </c>
      <c r="B27" s="13"/>
      <c r="C27" s="150">
        <f t="shared" si="0"/>
        <v>-11000</v>
      </c>
      <c r="D27" s="124"/>
      <c r="E27" s="164"/>
      <c r="F27" s="124"/>
      <c r="G27" s="164"/>
      <c r="H27" s="124"/>
      <c r="I27" s="150"/>
      <c r="J27" s="173">
        <v>-11000</v>
      </c>
      <c r="K27" s="124"/>
      <c r="L27" s="164"/>
      <c r="M27" s="124"/>
      <c r="N27" s="164"/>
      <c r="O27" s="124"/>
      <c r="P27" s="150"/>
    </row>
    <row r="28" spans="1:16" ht="12.75">
      <c r="A28" s="613" t="s">
        <v>601</v>
      </c>
      <c r="B28" s="13"/>
      <c r="C28" s="150">
        <f t="shared" si="0"/>
        <v>-16510</v>
      </c>
      <c r="D28" s="124"/>
      <c r="E28" s="164"/>
      <c r="F28" s="124"/>
      <c r="G28" s="164"/>
      <c r="H28" s="124"/>
      <c r="I28" s="150"/>
      <c r="J28" s="173"/>
      <c r="K28" s="124">
        <v>-16510</v>
      </c>
      <c r="L28" s="164"/>
      <c r="M28" s="124"/>
      <c r="N28" s="164"/>
      <c r="O28" s="124"/>
      <c r="P28" s="150"/>
    </row>
    <row r="29" spans="1:16" ht="12.75">
      <c r="A29" s="613" t="s">
        <v>549</v>
      </c>
      <c r="B29" s="13"/>
      <c r="C29" s="150">
        <f t="shared" si="0"/>
        <v>-27510</v>
      </c>
      <c r="D29" s="124"/>
      <c r="E29" s="124"/>
      <c r="F29" s="124"/>
      <c r="G29" s="124"/>
      <c r="H29" s="124"/>
      <c r="I29" s="124"/>
      <c r="J29" s="124">
        <v>-11000</v>
      </c>
      <c r="K29" s="124">
        <v>-16510</v>
      </c>
      <c r="L29" s="124"/>
      <c r="M29" s="124"/>
      <c r="N29" s="173"/>
      <c r="O29" s="124"/>
      <c r="P29" s="150"/>
    </row>
    <row r="30" spans="1:16" ht="12.75">
      <c r="A30" s="643" t="s">
        <v>696</v>
      </c>
      <c r="B30" s="13"/>
      <c r="C30" s="150">
        <f t="shared" si="0"/>
        <v>0</v>
      </c>
      <c r="D30" s="153">
        <f>SUM(D26,D29)</f>
        <v>0</v>
      </c>
      <c r="E30" s="153">
        <f aca="true" t="shared" si="1" ref="E30:P30">SUM(E26,E29)</f>
        <v>0</v>
      </c>
      <c r="F30" s="153"/>
      <c r="G30" s="153">
        <f t="shared" si="1"/>
        <v>0</v>
      </c>
      <c r="H30" s="153">
        <f t="shared" si="1"/>
        <v>0</v>
      </c>
      <c r="I30" s="153">
        <f t="shared" si="1"/>
        <v>0</v>
      </c>
      <c r="J30" s="153">
        <f>SUM(J26,J28:J29)</f>
        <v>0</v>
      </c>
      <c r="K30" s="153">
        <f>SUM(K29,K26)</f>
        <v>0</v>
      </c>
      <c r="L30" s="153">
        <f t="shared" si="1"/>
        <v>0</v>
      </c>
      <c r="M30" s="153">
        <f t="shared" si="1"/>
        <v>0</v>
      </c>
      <c r="N30" s="161"/>
      <c r="O30" s="153">
        <f t="shared" si="1"/>
        <v>0</v>
      </c>
      <c r="P30" s="149">
        <f t="shared" si="1"/>
        <v>0</v>
      </c>
    </row>
    <row r="31" spans="1:16" ht="12.75">
      <c r="A31" s="645" t="s">
        <v>795</v>
      </c>
      <c r="B31" s="15"/>
      <c r="C31" s="158"/>
      <c r="D31" s="124"/>
      <c r="E31" s="157"/>
      <c r="F31" s="124"/>
      <c r="G31" s="163"/>
      <c r="H31" s="142"/>
      <c r="I31" s="150"/>
      <c r="J31" s="173"/>
      <c r="K31" s="124"/>
      <c r="L31" s="164"/>
      <c r="M31" s="124"/>
      <c r="N31" s="164"/>
      <c r="O31" s="124"/>
      <c r="P31" s="150"/>
    </row>
    <row r="32" spans="1:16" ht="12.75">
      <c r="A32" s="531" t="s">
        <v>86</v>
      </c>
      <c r="B32" s="13" t="s">
        <v>494</v>
      </c>
      <c r="C32" s="150">
        <f>SUM(D32:P32)</f>
        <v>17000</v>
      </c>
      <c r="D32" s="124">
        <v>0</v>
      </c>
      <c r="E32" s="157">
        <v>0</v>
      </c>
      <c r="F32" s="124">
        <v>17000</v>
      </c>
      <c r="G32" s="157">
        <v>0</v>
      </c>
      <c r="H32" s="124">
        <v>0</v>
      </c>
      <c r="I32" s="150">
        <v>0</v>
      </c>
      <c r="J32" s="173">
        <v>0</v>
      </c>
      <c r="K32" s="124">
        <v>0</v>
      </c>
      <c r="L32" s="150">
        <v>0</v>
      </c>
      <c r="M32" s="124">
        <v>0</v>
      </c>
      <c r="N32" s="164"/>
      <c r="O32" s="124">
        <v>0</v>
      </c>
      <c r="P32" s="150">
        <v>0</v>
      </c>
    </row>
    <row r="33" spans="1:16" ht="12.75">
      <c r="A33" s="613" t="s">
        <v>586</v>
      </c>
      <c r="B33" s="13"/>
      <c r="C33" s="150">
        <f>SUM(D33:P33)</f>
        <v>17000</v>
      </c>
      <c r="D33" s="124"/>
      <c r="E33" s="157"/>
      <c r="F33" s="124">
        <v>17000</v>
      </c>
      <c r="G33" s="157"/>
      <c r="H33" s="124"/>
      <c r="I33" s="150"/>
      <c r="J33" s="173"/>
      <c r="K33" s="124"/>
      <c r="L33" s="164"/>
      <c r="M33" s="124"/>
      <c r="N33" s="164"/>
      <c r="O33" s="124"/>
      <c r="P33" s="150"/>
    </row>
    <row r="34" spans="1:16" ht="12.75">
      <c r="A34" s="613" t="s">
        <v>758</v>
      </c>
      <c r="B34" s="13"/>
      <c r="C34" s="150">
        <f>SUM(D34:P34)</f>
        <v>23937</v>
      </c>
      <c r="D34" s="124"/>
      <c r="E34" s="157"/>
      <c r="F34" s="124">
        <v>23937</v>
      </c>
      <c r="G34" s="157"/>
      <c r="H34" s="124"/>
      <c r="I34" s="150"/>
      <c r="J34" s="173"/>
      <c r="K34" s="124"/>
      <c r="L34" s="164"/>
      <c r="M34" s="124"/>
      <c r="N34" s="164"/>
      <c r="O34" s="124"/>
      <c r="P34" s="150"/>
    </row>
    <row r="35" spans="1:16" ht="12.75">
      <c r="A35" s="613" t="s">
        <v>549</v>
      </c>
      <c r="B35" s="13"/>
      <c r="C35" s="150">
        <f>SUM(D35:P35)</f>
        <v>23937</v>
      </c>
      <c r="D35" s="124"/>
      <c r="E35" s="157"/>
      <c r="F35" s="124">
        <v>23937</v>
      </c>
      <c r="G35" s="157"/>
      <c r="H35" s="124"/>
      <c r="I35" s="150"/>
      <c r="J35" s="173"/>
      <c r="K35" s="124"/>
      <c r="L35" s="164"/>
      <c r="M35" s="124"/>
      <c r="N35" s="164"/>
      <c r="O35" s="124"/>
      <c r="P35" s="150"/>
    </row>
    <row r="36" spans="1:22" ht="12.75">
      <c r="A36" s="643" t="s">
        <v>696</v>
      </c>
      <c r="B36" s="13"/>
      <c r="C36" s="150">
        <f>SUM(D36:P36)</f>
        <v>40937</v>
      </c>
      <c r="D36" s="124"/>
      <c r="E36" s="157"/>
      <c r="F36" s="124">
        <f>SUM(F33,F35)</f>
        <v>40937</v>
      </c>
      <c r="G36" s="157"/>
      <c r="H36" s="124"/>
      <c r="I36" s="150"/>
      <c r="J36" s="173"/>
      <c r="K36" s="124"/>
      <c r="L36" s="164"/>
      <c r="M36" s="124"/>
      <c r="N36" s="164"/>
      <c r="O36" s="124"/>
      <c r="P36" s="150"/>
      <c r="V36" s="80"/>
    </row>
    <row r="37" spans="1:16" ht="12.75">
      <c r="A37" s="645" t="s">
        <v>796</v>
      </c>
      <c r="B37" s="15"/>
      <c r="C37" s="158"/>
      <c r="D37" s="156"/>
      <c r="E37" s="160"/>
      <c r="F37" s="156"/>
      <c r="G37" s="160"/>
      <c r="H37" s="156"/>
      <c r="I37" s="158"/>
      <c r="J37" s="159"/>
      <c r="K37" s="156"/>
      <c r="L37" s="160"/>
      <c r="M37" s="156"/>
      <c r="N37" s="160"/>
      <c r="O37" s="156"/>
      <c r="P37" s="158"/>
    </row>
    <row r="38" spans="1:16" ht="12.75">
      <c r="A38" s="531" t="s">
        <v>344</v>
      </c>
      <c r="B38" s="13" t="s">
        <v>494</v>
      </c>
      <c r="C38" s="150">
        <f>SUM(D38:P38)</f>
        <v>7200</v>
      </c>
      <c r="D38" s="124">
        <v>0</v>
      </c>
      <c r="E38" s="164">
        <v>0</v>
      </c>
      <c r="F38" s="124">
        <v>6200</v>
      </c>
      <c r="G38" s="164">
        <v>0</v>
      </c>
      <c r="H38" s="124">
        <v>0</v>
      </c>
      <c r="I38" s="150">
        <v>0</v>
      </c>
      <c r="J38" s="173">
        <v>1000</v>
      </c>
      <c r="K38" s="124">
        <v>0</v>
      </c>
      <c r="L38" s="164">
        <v>0</v>
      </c>
      <c r="M38" s="124">
        <v>0</v>
      </c>
      <c r="N38" s="164"/>
      <c r="O38" s="124">
        <v>0</v>
      </c>
      <c r="P38" s="150">
        <v>0</v>
      </c>
    </row>
    <row r="39" spans="1:16" ht="12.75">
      <c r="A39" s="613" t="s">
        <v>586</v>
      </c>
      <c r="B39" s="13"/>
      <c r="C39" s="150">
        <f>SUM(D39:P39)</f>
        <v>1700</v>
      </c>
      <c r="D39" s="124"/>
      <c r="E39" s="164"/>
      <c r="F39" s="124">
        <v>1200</v>
      </c>
      <c r="G39" s="164"/>
      <c r="H39" s="124"/>
      <c r="I39" s="150"/>
      <c r="J39" s="173">
        <v>500</v>
      </c>
      <c r="K39" s="124"/>
      <c r="L39" s="164"/>
      <c r="M39" s="124"/>
      <c r="N39" s="164"/>
      <c r="O39" s="124"/>
      <c r="P39" s="150"/>
    </row>
    <row r="40" spans="1:16" ht="12.75">
      <c r="A40" s="613" t="s">
        <v>749</v>
      </c>
      <c r="B40" s="13"/>
      <c r="C40" s="150">
        <f>SUM(D40:P40)</f>
        <v>-41</v>
      </c>
      <c r="D40" s="124"/>
      <c r="E40" s="164"/>
      <c r="F40" s="124"/>
      <c r="G40" s="164"/>
      <c r="H40" s="124"/>
      <c r="I40" s="150"/>
      <c r="J40" s="173">
        <v>-41</v>
      </c>
      <c r="K40" s="124"/>
      <c r="L40" s="164"/>
      <c r="M40" s="124"/>
      <c r="N40" s="164"/>
      <c r="O40" s="124"/>
      <c r="P40" s="150"/>
    </row>
    <row r="41" spans="1:16" ht="12.75">
      <c r="A41" s="613" t="s">
        <v>549</v>
      </c>
      <c r="B41" s="13"/>
      <c r="C41" s="150">
        <f>SUM(D41:P41)</f>
        <v>-41</v>
      </c>
      <c r="D41" s="124"/>
      <c r="E41" s="164"/>
      <c r="F41" s="124"/>
      <c r="G41" s="164"/>
      <c r="H41" s="124"/>
      <c r="I41" s="150"/>
      <c r="J41" s="173">
        <v>-41</v>
      </c>
      <c r="K41" s="124"/>
      <c r="L41" s="164"/>
      <c r="M41" s="124"/>
      <c r="N41" s="164"/>
      <c r="O41" s="124"/>
      <c r="P41" s="150"/>
    </row>
    <row r="42" spans="1:16" ht="12.75">
      <c r="A42" s="643" t="s">
        <v>696</v>
      </c>
      <c r="B42" s="13"/>
      <c r="C42" s="150">
        <f>SUM(D42:P42)</f>
        <v>1659</v>
      </c>
      <c r="D42" s="124"/>
      <c r="E42" s="164"/>
      <c r="F42" s="124">
        <v>1200</v>
      </c>
      <c r="G42" s="164"/>
      <c r="H42" s="124"/>
      <c r="I42" s="150"/>
      <c r="J42" s="173">
        <f>SUM(J39,J41)</f>
        <v>459</v>
      </c>
      <c r="K42" s="124"/>
      <c r="L42" s="164"/>
      <c r="M42" s="124"/>
      <c r="N42" s="164"/>
      <c r="O42" s="124"/>
      <c r="P42" s="150"/>
    </row>
    <row r="43" spans="1:16" ht="12.75">
      <c r="A43" s="645" t="s">
        <v>797</v>
      </c>
      <c r="B43" s="15"/>
      <c r="C43" s="158"/>
      <c r="D43" s="156"/>
      <c r="E43" s="160"/>
      <c r="F43" s="156"/>
      <c r="G43" s="160"/>
      <c r="H43" s="156"/>
      <c r="I43" s="158"/>
      <c r="J43" s="159"/>
      <c r="K43" s="156"/>
      <c r="L43" s="160"/>
      <c r="M43" s="156"/>
      <c r="N43" s="160"/>
      <c r="O43" s="156"/>
      <c r="P43" s="158"/>
    </row>
    <row r="44" spans="1:16" ht="12.75">
      <c r="A44" s="531" t="s">
        <v>345</v>
      </c>
      <c r="B44" s="13" t="s">
        <v>494</v>
      </c>
      <c r="C44" s="150">
        <f>SUM(D44:P44)</f>
        <v>9849</v>
      </c>
      <c r="D44" s="124">
        <v>0</v>
      </c>
      <c r="E44" s="164">
        <v>0</v>
      </c>
      <c r="F44" s="124">
        <v>7849</v>
      </c>
      <c r="G44" s="164">
        <v>0</v>
      </c>
      <c r="H44" s="124">
        <v>0</v>
      </c>
      <c r="I44" s="150">
        <v>0</v>
      </c>
      <c r="J44" s="173">
        <v>2000</v>
      </c>
      <c r="K44" s="124">
        <v>0</v>
      </c>
      <c r="L44" s="164">
        <v>0</v>
      </c>
      <c r="M44" s="124">
        <v>0</v>
      </c>
      <c r="N44" s="164"/>
      <c r="O44" s="124">
        <v>0</v>
      </c>
      <c r="P44" s="150">
        <v>0</v>
      </c>
    </row>
    <row r="45" spans="1:16" ht="12.75">
      <c r="A45" s="613" t="s">
        <v>586</v>
      </c>
      <c r="B45" s="13"/>
      <c r="C45" s="150">
        <f>SUM(D45:P45)</f>
        <v>9149</v>
      </c>
      <c r="D45" s="124"/>
      <c r="E45" s="164"/>
      <c r="F45" s="124">
        <v>7849</v>
      </c>
      <c r="G45" s="164"/>
      <c r="H45" s="124"/>
      <c r="I45" s="150"/>
      <c r="J45" s="173">
        <v>1300</v>
      </c>
      <c r="K45" s="124"/>
      <c r="L45" s="164"/>
      <c r="M45" s="124"/>
      <c r="N45" s="164"/>
      <c r="O45" s="124"/>
      <c r="P45" s="150"/>
    </row>
    <row r="46" spans="1:16" ht="12.75">
      <c r="A46" s="613" t="s">
        <v>776</v>
      </c>
      <c r="B46" s="13"/>
      <c r="C46" s="150">
        <f>SUM(D46:P46)</f>
        <v>-9119</v>
      </c>
      <c r="D46" s="124"/>
      <c r="E46" s="164"/>
      <c r="F46" s="124">
        <v>-7819</v>
      </c>
      <c r="G46" s="164"/>
      <c r="H46" s="124"/>
      <c r="I46" s="150"/>
      <c r="J46" s="173">
        <v>-1300</v>
      </c>
      <c r="K46" s="124"/>
      <c r="L46" s="164"/>
      <c r="M46" s="124"/>
      <c r="N46" s="164"/>
      <c r="O46" s="124"/>
      <c r="P46" s="150"/>
    </row>
    <row r="47" spans="1:16" ht="12.75">
      <c r="A47" s="613" t="s">
        <v>549</v>
      </c>
      <c r="B47" s="13"/>
      <c r="C47" s="150">
        <f>SUM(D47:P47)</f>
        <v>-9119</v>
      </c>
      <c r="D47" s="124"/>
      <c r="E47" s="164"/>
      <c r="F47" s="124">
        <v>-7819</v>
      </c>
      <c r="G47" s="164"/>
      <c r="H47" s="124"/>
      <c r="I47" s="150"/>
      <c r="J47" s="173">
        <v>-1300</v>
      </c>
      <c r="K47" s="124"/>
      <c r="L47" s="164"/>
      <c r="M47" s="124"/>
      <c r="N47" s="164"/>
      <c r="O47" s="124"/>
      <c r="P47" s="150"/>
    </row>
    <row r="48" spans="1:16" ht="12.75">
      <c r="A48" s="643" t="s">
        <v>696</v>
      </c>
      <c r="B48" s="13"/>
      <c r="C48" s="150">
        <f>SUM(D48:P48)</f>
        <v>30</v>
      </c>
      <c r="D48" s="124"/>
      <c r="E48" s="164"/>
      <c r="F48" s="124">
        <f>SUM(F45,F47)</f>
        <v>30</v>
      </c>
      <c r="G48" s="164"/>
      <c r="H48" s="124"/>
      <c r="I48" s="150"/>
      <c r="J48" s="173">
        <v>0</v>
      </c>
      <c r="K48" s="124"/>
      <c r="L48" s="164"/>
      <c r="M48" s="124"/>
      <c r="N48" s="164"/>
      <c r="O48" s="124"/>
      <c r="P48" s="150"/>
    </row>
    <row r="49" spans="1:16" ht="12.75">
      <c r="A49" s="645" t="s">
        <v>798</v>
      </c>
      <c r="B49" s="15"/>
      <c r="C49" s="158"/>
      <c r="D49" s="156"/>
      <c r="E49" s="160"/>
      <c r="F49" s="156"/>
      <c r="G49" s="160"/>
      <c r="H49" s="156"/>
      <c r="I49" s="158"/>
      <c r="J49" s="159"/>
      <c r="K49" s="156"/>
      <c r="L49" s="160"/>
      <c r="M49" s="156"/>
      <c r="N49" s="160"/>
      <c r="O49" s="156"/>
      <c r="P49" s="158"/>
    </row>
    <row r="50" spans="1:19" ht="12.75">
      <c r="A50" s="531" t="s">
        <v>346</v>
      </c>
      <c r="B50" s="13" t="s">
        <v>494</v>
      </c>
      <c r="C50" s="150">
        <f>SUM(D50:P50)</f>
        <v>21898</v>
      </c>
      <c r="D50" s="124">
        <v>0</v>
      </c>
      <c r="E50" s="164">
        <v>0</v>
      </c>
      <c r="F50" s="124">
        <v>19098</v>
      </c>
      <c r="G50" s="164">
        <v>0</v>
      </c>
      <c r="H50" s="124">
        <v>0</v>
      </c>
      <c r="I50" s="150">
        <v>0</v>
      </c>
      <c r="J50" s="173">
        <v>2000</v>
      </c>
      <c r="K50" s="124">
        <v>0</v>
      </c>
      <c r="L50" s="164">
        <v>800</v>
      </c>
      <c r="M50" s="124">
        <v>0</v>
      </c>
      <c r="N50" s="164"/>
      <c r="O50" s="124">
        <v>0</v>
      </c>
      <c r="P50" s="150">
        <v>0</v>
      </c>
      <c r="S50" s="80"/>
    </row>
    <row r="51" spans="1:16" ht="12.75">
      <c r="A51" s="613" t="s">
        <v>586</v>
      </c>
      <c r="B51" s="13"/>
      <c r="C51" s="150">
        <f>SUM(D51:P51)</f>
        <v>20898</v>
      </c>
      <c r="D51" s="124"/>
      <c r="E51" s="164"/>
      <c r="F51" s="124">
        <v>19098</v>
      </c>
      <c r="G51" s="164"/>
      <c r="H51" s="124"/>
      <c r="I51" s="150"/>
      <c r="J51" s="173">
        <v>1000</v>
      </c>
      <c r="K51" s="124"/>
      <c r="L51" s="164">
        <v>800</v>
      </c>
      <c r="M51" s="124"/>
      <c r="N51" s="164"/>
      <c r="O51" s="124"/>
      <c r="P51" s="150"/>
    </row>
    <row r="52" spans="1:16" ht="12.75">
      <c r="A52" s="613" t="s">
        <v>749</v>
      </c>
      <c r="B52" s="13"/>
      <c r="C52" s="150">
        <f>SUM(D52:P52)</f>
        <v>-1800</v>
      </c>
      <c r="D52" s="124"/>
      <c r="E52" s="164"/>
      <c r="F52" s="124"/>
      <c r="G52" s="164"/>
      <c r="H52" s="124"/>
      <c r="I52" s="150"/>
      <c r="J52" s="173">
        <v>-1000</v>
      </c>
      <c r="K52" s="124"/>
      <c r="L52" s="164">
        <v>-800</v>
      </c>
      <c r="M52" s="124"/>
      <c r="N52" s="164"/>
      <c r="O52" s="124"/>
      <c r="P52" s="150"/>
    </row>
    <row r="53" spans="1:16" ht="12.75">
      <c r="A53" s="613" t="s">
        <v>549</v>
      </c>
      <c r="B53" s="13"/>
      <c r="C53" s="150">
        <f>SUM(D53:P53)</f>
        <v>-1800</v>
      </c>
      <c r="D53" s="124"/>
      <c r="E53" s="164"/>
      <c r="F53" s="124"/>
      <c r="G53" s="164"/>
      <c r="H53" s="124"/>
      <c r="I53" s="150"/>
      <c r="J53" s="173">
        <v>-1000</v>
      </c>
      <c r="K53" s="124"/>
      <c r="L53" s="164">
        <v>-800</v>
      </c>
      <c r="M53" s="124"/>
      <c r="N53" s="164"/>
      <c r="O53" s="124"/>
      <c r="P53" s="150"/>
    </row>
    <row r="54" spans="1:16" ht="12.75">
      <c r="A54" s="643" t="s">
        <v>696</v>
      </c>
      <c r="B54" s="13"/>
      <c r="C54" s="150">
        <f>SUM(D54:P54)</f>
        <v>19098</v>
      </c>
      <c r="D54" s="124"/>
      <c r="E54" s="164"/>
      <c r="F54" s="124">
        <v>19098</v>
      </c>
      <c r="G54" s="164"/>
      <c r="H54" s="124"/>
      <c r="I54" s="150"/>
      <c r="J54" s="173">
        <v>0</v>
      </c>
      <c r="K54" s="124"/>
      <c r="L54" s="164">
        <v>0</v>
      </c>
      <c r="M54" s="124"/>
      <c r="N54" s="164"/>
      <c r="O54" s="124"/>
      <c r="P54" s="150"/>
    </row>
    <row r="55" spans="1:16" s="210" customFormat="1" ht="12.75">
      <c r="A55" s="645" t="s">
        <v>799</v>
      </c>
      <c r="B55" s="15"/>
      <c r="C55" s="158"/>
      <c r="D55" s="156"/>
      <c r="E55" s="160"/>
      <c r="F55" s="156"/>
      <c r="G55" s="160"/>
      <c r="H55" s="156"/>
      <c r="I55" s="158"/>
      <c r="J55" s="159"/>
      <c r="K55" s="156"/>
      <c r="L55" s="160"/>
      <c r="M55" s="156"/>
      <c r="N55" s="160"/>
      <c r="O55" s="156"/>
      <c r="P55" s="158"/>
    </row>
    <row r="56" spans="1:16" s="210" customFormat="1" ht="12.75">
      <c r="A56" s="531" t="s">
        <v>86</v>
      </c>
      <c r="B56" s="13" t="s">
        <v>494</v>
      </c>
      <c r="C56" s="150">
        <f aca="true" t="shared" si="2" ref="C56:C63">SUM(D56:P56)</f>
        <v>110670</v>
      </c>
      <c r="D56" s="124">
        <v>0</v>
      </c>
      <c r="E56" s="164">
        <v>0</v>
      </c>
      <c r="F56" s="124">
        <v>55139</v>
      </c>
      <c r="G56" s="164">
        <v>0</v>
      </c>
      <c r="H56" s="124">
        <v>0</v>
      </c>
      <c r="I56" s="150">
        <v>0</v>
      </c>
      <c r="J56" s="173">
        <v>9350</v>
      </c>
      <c r="K56" s="124">
        <v>46181</v>
      </c>
      <c r="L56" s="164">
        <v>0</v>
      </c>
      <c r="M56" s="124">
        <v>0</v>
      </c>
      <c r="N56" s="164"/>
      <c r="O56" s="124">
        <v>0</v>
      </c>
      <c r="P56" s="150">
        <v>0</v>
      </c>
    </row>
    <row r="57" spans="1:16" s="210" customFormat="1" ht="12.75">
      <c r="A57" s="613" t="s">
        <v>586</v>
      </c>
      <c r="B57" s="13"/>
      <c r="C57" s="150">
        <f t="shared" si="2"/>
        <v>100584</v>
      </c>
      <c r="D57" s="124"/>
      <c r="E57" s="164"/>
      <c r="F57" s="124">
        <v>55139</v>
      </c>
      <c r="G57" s="164"/>
      <c r="H57" s="124"/>
      <c r="I57" s="150"/>
      <c r="J57" s="173">
        <v>9350</v>
      </c>
      <c r="K57" s="124">
        <v>36095</v>
      </c>
      <c r="L57" s="164"/>
      <c r="M57" s="124"/>
      <c r="N57" s="164"/>
      <c r="O57" s="124"/>
      <c r="P57" s="150"/>
    </row>
    <row r="58" spans="1:16" s="210" customFormat="1" ht="12.75">
      <c r="A58" s="613" t="s">
        <v>747</v>
      </c>
      <c r="B58" s="13"/>
      <c r="C58" s="150">
        <f t="shared" si="2"/>
        <v>-6350</v>
      </c>
      <c r="D58" s="124"/>
      <c r="E58" s="164"/>
      <c r="F58" s="124">
        <v>-6350</v>
      </c>
      <c r="G58" s="164"/>
      <c r="H58" s="124"/>
      <c r="I58" s="150"/>
      <c r="J58" s="173"/>
      <c r="K58" s="124"/>
      <c r="L58" s="164"/>
      <c r="M58" s="124"/>
      <c r="N58" s="164"/>
      <c r="O58" s="124"/>
      <c r="P58" s="150"/>
    </row>
    <row r="59" spans="1:16" s="210" customFormat="1" ht="12.75">
      <c r="A59" s="613" t="s">
        <v>748</v>
      </c>
      <c r="B59" s="13"/>
      <c r="C59" s="150">
        <f t="shared" si="2"/>
        <v>35717</v>
      </c>
      <c r="D59" s="124"/>
      <c r="E59" s="164"/>
      <c r="F59" s="124"/>
      <c r="G59" s="164"/>
      <c r="H59" s="124"/>
      <c r="I59" s="150"/>
      <c r="J59" s="173"/>
      <c r="K59" s="124">
        <v>35717</v>
      </c>
      <c r="L59" s="164"/>
      <c r="M59" s="124"/>
      <c r="N59" s="164"/>
      <c r="O59" s="124"/>
      <c r="P59" s="150"/>
    </row>
    <row r="60" spans="1:16" s="210" customFormat="1" ht="12.75">
      <c r="A60" s="613" t="s">
        <v>821</v>
      </c>
      <c r="B60" s="13"/>
      <c r="C60" s="150">
        <f t="shared" si="2"/>
        <v>1100</v>
      </c>
      <c r="D60" s="124"/>
      <c r="E60" s="164"/>
      <c r="F60" s="124"/>
      <c r="G60" s="164"/>
      <c r="H60" s="124"/>
      <c r="I60" s="150"/>
      <c r="J60" s="173"/>
      <c r="K60" s="124">
        <v>1100</v>
      </c>
      <c r="L60" s="164"/>
      <c r="M60" s="124"/>
      <c r="N60" s="164"/>
      <c r="O60" s="124"/>
      <c r="P60" s="150"/>
    </row>
    <row r="61" spans="1:16" s="210" customFormat="1" ht="12.75">
      <c r="A61" s="613" t="s">
        <v>750</v>
      </c>
      <c r="B61" s="13"/>
      <c r="C61" s="150">
        <f t="shared" si="2"/>
        <v>-9350</v>
      </c>
      <c r="D61" s="124"/>
      <c r="E61" s="164"/>
      <c r="F61" s="124"/>
      <c r="G61" s="164"/>
      <c r="H61" s="124"/>
      <c r="I61" s="150"/>
      <c r="J61" s="173">
        <v>-9350</v>
      </c>
      <c r="K61" s="124"/>
      <c r="L61" s="164"/>
      <c r="M61" s="124"/>
      <c r="N61" s="164"/>
      <c r="O61" s="124"/>
      <c r="P61" s="150"/>
    </row>
    <row r="62" spans="1:16" s="210" customFormat="1" ht="12.75">
      <c r="A62" s="613" t="s">
        <v>549</v>
      </c>
      <c r="B62" s="13"/>
      <c r="C62" s="150">
        <f t="shared" si="2"/>
        <v>21117</v>
      </c>
      <c r="D62" s="124"/>
      <c r="E62" s="164"/>
      <c r="F62" s="124">
        <v>-6350</v>
      </c>
      <c r="G62" s="164"/>
      <c r="H62" s="124"/>
      <c r="I62" s="150"/>
      <c r="J62" s="173">
        <v>-9350</v>
      </c>
      <c r="K62" s="124">
        <f>SUM(K58:K61)</f>
        <v>36817</v>
      </c>
      <c r="L62" s="164"/>
      <c r="M62" s="124"/>
      <c r="N62" s="164"/>
      <c r="O62" s="124"/>
      <c r="P62" s="150"/>
    </row>
    <row r="63" spans="1:16" s="210" customFormat="1" ht="12.75">
      <c r="A63" s="643" t="s">
        <v>696</v>
      </c>
      <c r="B63" s="13"/>
      <c r="C63" s="150">
        <f t="shared" si="2"/>
        <v>121701</v>
      </c>
      <c r="D63" s="124"/>
      <c r="E63" s="164"/>
      <c r="F63" s="124">
        <f>SUM(F57,F62)</f>
        <v>48789</v>
      </c>
      <c r="G63" s="164"/>
      <c r="H63" s="124"/>
      <c r="I63" s="150"/>
      <c r="J63" s="173">
        <v>0</v>
      </c>
      <c r="K63" s="124">
        <f>SUM(K57,K62)</f>
        <v>72912</v>
      </c>
      <c r="L63" s="164"/>
      <c r="M63" s="124"/>
      <c r="N63" s="164"/>
      <c r="O63" s="124"/>
      <c r="P63" s="150"/>
    </row>
    <row r="64" spans="1:16" s="210" customFormat="1" ht="12.75">
      <c r="A64" s="645" t="s">
        <v>800</v>
      </c>
      <c r="B64" s="15"/>
      <c r="C64" s="158"/>
      <c r="D64" s="156"/>
      <c r="E64" s="160"/>
      <c r="F64" s="156"/>
      <c r="G64" s="160"/>
      <c r="H64" s="156"/>
      <c r="I64" s="158"/>
      <c r="J64" s="159"/>
      <c r="K64" s="156"/>
      <c r="L64" s="160"/>
      <c r="M64" s="156"/>
      <c r="N64" s="160"/>
      <c r="O64" s="156"/>
      <c r="P64" s="158"/>
    </row>
    <row r="65" spans="1:16" s="210" customFormat="1" ht="12.75">
      <c r="A65" s="531" t="s">
        <v>86</v>
      </c>
      <c r="B65" s="13" t="s">
        <v>494</v>
      </c>
      <c r="C65" s="150">
        <f>SUM(D65:P65)</f>
        <v>4816</v>
      </c>
      <c r="D65" s="124">
        <v>0</v>
      </c>
      <c r="E65" s="164">
        <v>0</v>
      </c>
      <c r="F65" s="124">
        <v>4816</v>
      </c>
      <c r="G65" s="164">
        <v>0</v>
      </c>
      <c r="H65" s="124">
        <v>0</v>
      </c>
      <c r="I65" s="150">
        <v>0</v>
      </c>
      <c r="J65" s="173">
        <v>0</v>
      </c>
      <c r="K65" s="124">
        <v>0</v>
      </c>
      <c r="L65" s="164">
        <v>0</v>
      </c>
      <c r="M65" s="124">
        <v>0</v>
      </c>
      <c r="N65" s="164"/>
      <c r="O65" s="124">
        <v>0</v>
      </c>
      <c r="P65" s="150">
        <v>0</v>
      </c>
    </row>
    <row r="66" spans="1:16" s="210" customFormat="1" ht="12.75">
      <c r="A66" s="613" t="s">
        <v>586</v>
      </c>
      <c r="B66" s="13"/>
      <c r="C66" s="164">
        <f>SUM(D66:P66)</f>
        <v>4816</v>
      </c>
      <c r="D66" s="124"/>
      <c r="E66" s="164"/>
      <c r="F66" s="124">
        <v>4816</v>
      </c>
      <c r="G66" s="164"/>
      <c r="H66" s="124"/>
      <c r="I66" s="150"/>
      <c r="J66" s="173"/>
      <c r="K66" s="124"/>
      <c r="L66" s="164"/>
      <c r="M66" s="124"/>
      <c r="N66" s="164"/>
      <c r="O66" s="124"/>
      <c r="P66" s="150"/>
    </row>
    <row r="67" spans="1:16" s="210" customFormat="1" ht="12.75">
      <c r="A67" s="613" t="s">
        <v>756</v>
      </c>
      <c r="B67" s="13"/>
      <c r="C67" s="164">
        <f>SUM(D67:P67)</f>
        <v>-1283</v>
      </c>
      <c r="D67" s="124"/>
      <c r="E67" s="164"/>
      <c r="F67" s="124">
        <v>-1283</v>
      </c>
      <c r="G67" s="164"/>
      <c r="H67" s="124"/>
      <c r="I67" s="150"/>
      <c r="J67" s="173"/>
      <c r="K67" s="124"/>
      <c r="L67" s="164"/>
      <c r="M67" s="124"/>
      <c r="N67" s="164"/>
      <c r="O67" s="124"/>
      <c r="P67" s="150"/>
    </row>
    <row r="68" spans="1:16" s="210" customFormat="1" ht="12.75">
      <c r="A68" s="613" t="s">
        <v>549</v>
      </c>
      <c r="B68" s="13"/>
      <c r="C68" s="164">
        <f>SUM(D68:P68)</f>
        <v>-1283</v>
      </c>
      <c r="D68" s="124"/>
      <c r="E68" s="164"/>
      <c r="F68" s="124">
        <f>SUM(F67)</f>
        <v>-1283</v>
      </c>
      <c r="G68" s="164"/>
      <c r="H68" s="124"/>
      <c r="I68" s="150"/>
      <c r="J68" s="173"/>
      <c r="K68" s="124"/>
      <c r="L68" s="164"/>
      <c r="M68" s="124"/>
      <c r="N68" s="164"/>
      <c r="O68" s="124"/>
      <c r="P68" s="150"/>
    </row>
    <row r="69" spans="1:16" s="210" customFormat="1" ht="12.75">
      <c r="A69" s="643" t="s">
        <v>696</v>
      </c>
      <c r="B69" s="17"/>
      <c r="C69" s="162">
        <f>SUM(D69:P69)</f>
        <v>3533</v>
      </c>
      <c r="D69" s="153"/>
      <c r="E69" s="162"/>
      <c r="F69" s="153">
        <f>SUM(F66,F68)</f>
        <v>3533</v>
      </c>
      <c r="G69" s="162"/>
      <c r="H69" s="153"/>
      <c r="I69" s="149"/>
      <c r="J69" s="161"/>
      <c r="K69" s="153"/>
      <c r="L69" s="162"/>
      <c r="M69" s="153"/>
      <c r="N69" s="162"/>
      <c r="O69" s="153"/>
      <c r="P69" s="149"/>
    </row>
    <row r="70" spans="1:16" ht="12.75">
      <c r="A70" s="502" t="s">
        <v>452</v>
      </c>
      <c r="B70" s="28"/>
      <c r="C70" s="157"/>
      <c r="D70" s="124"/>
      <c r="E70" s="157"/>
      <c r="F70" s="124"/>
      <c r="G70" s="157"/>
      <c r="H70" s="124"/>
      <c r="I70" s="150"/>
      <c r="J70" s="173"/>
      <c r="K70" s="124"/>
      <c r="L70" s="164"/>
      <c r="M70" s="124"/>
      <c r="N70" s="164"/>
      <c r="O70" s="124"/>
      <c r="P70" s="150"/>
    </row>
    <row r="71" spans="1:16" ht="12.75">
      <c r="A71" s="531" t="s">
        <v>86</v>
      </c>
      <c r="B71" s="13" t="s">
        <v>494</v>
      </c>
      <c r="C71" s="150">
        <f aca="true" t="shared" si="3" ref="C71:C76">SUM(D71:P71)</f>
        <v>56411</v>
      </c>
      <c r="D71" s="124">
        <v>0</v>
      </c>
      <c r="E71" s="157">
        <v>0</v>
      </c>
      <c r="F71" s="124">
        <v>36552</v>
      </c>
      <c r="G71" s="157">
        <v>0</v>
      </c>
      <c r="H71" s="124">
        <v>0</v>
      </c>
      <c r="I71" s="150">
        <v>0</v>
      </c>
      <c r="J71" s="173">
        <v>0</v>
      </c>
      <c r="K71" s="124">
        <v>19859</v>
      </c>
      <c r="L71" s="150">
        <v>0</v>
      </c>
      <c r="M71" s="124">
        <v>0</v>
      </c>
      <c r="N71" s="164"/>
      <c r="O71" s="124">
        <v>0</v>
      </c>
      <c r="P71" s="150">
        <v>0</v>
      </c>
    </row>
    <row r="72" spans="1:16" ht="12.75">
      <c r="A72" s="613" t="s">
        <v>586</v>
      </c>
      <c r="B72" s="13"/>
      <c r="C72" s="164">
        <f t="shared" si="3"/>
        <v>48632</v>
      </c>
      <c r="D72" s="124"/>
      <c r="E72" s="157"/>
      <c r="F72" s="124">
        <v>38457</v>
      </c>
      <c r="G72" s="124">
        <v>0</v>
      </c>
      <c r="H72" s="124">
        <v>0</v>
      </c>
      <c r="I72" s="124">
        <v>0</v>
      </c>
      <c r="J72" s="124">
        <v>0</v>
      </c>
      <c r="K72" s="124">
        <v>10175</v>
      </c>
      <c r="L72" s="164"/>
      <c r="M72" s="124"/>
      <c r="N72" s="164"/>
      <c r="O72" s="124"/>
      <c r="P72" s="150"/>
    </row>
    <row r="73" spans="1:16" ht="12.75">
      <c r="A73" s="613" t="s">
        <v>769</v>
      </c>
      <c r="B73" s="13"/>
      <c r="C73" s="164">
        <f t="shared" si="3"/>
        <v>-3288</v>
      </c>
      <c r="D73" s="124"/>
      <c r="E73" s="157"/>
      <c r="F73" s="124">
        <v>-3288</v>
      </c>
      <c r="G73" s="164"/>
      <c r="H73" s="124"/>
      <c r="I73" s="150"/>
      <c r="J73" s="173"/>
      <c r="K73" s="124"/>
      <c r="L73" s="164"/>
      <c r="M73" s="124"/>
      <c r="N73" s="164"/>
      <c r="O73" s="124"/>
      <c r="P73" s="150"/>
    </row>
    <row r="74" spans="1:16" ht="12.75">
      <c r="A74" s="613" t="s">
        <v>746</v>
      </c>
      <c r="B74" s="13"/>
      <c r="C74" s="164">
        <f t="shared" si="3"/>
        <v>-5730</v>
      </c>
      <c r="D74" s="124"/>
      <c r="E74" s="157"/>
      <c r="F74" s="124"/>
      <c r="G74" s="164"/>
      <c r="H74" s="124"/>
      <c r="I74" s="150"/>
      <c r="J74" s="173"/>
      <c r="K74" s="124">
        <v>-5730</v>
      </c>
      <c r="L74" s="164"/>
      <c r="M74" s="124"/>
      <c r="N74" s="164"/>
      <c r="O74" s="124"/>
      <c r="P74" s="150"/>
    </row>
    <row r="75" spans="1:16" ht="12.75">
      <c r="A75" s="613" t="s">
        <v>549</v>
      </c>
      <c r="B75" s="13"/>
      <c r="C75" s="164">
        <f t="shared" si="3"/>
        <v>-9018</v>
      </c>
      <c r="D75" s="124"/>
      <c r="E75" s="157"/>
      <c r="F75" s="124">
        <v>-3288</v>
      </c>
      <c r="G75" s="164"/>
      <c r="H75" s="124"/>
      <c r="I75" s="150"/>
      <c r="J75" s="173"/>
      <c r="K75" s="124">
        <v>-5730</v>
      </c>
      <c r="L75" s="164"/>
      <c r="M75" s="124"/>
      <c r="N75" s="164"/>
      <c r="O75" s="124"/>
      <c r="P75" s="150"/>
    </row>
    <row r="76" spans="1:22" ht="12.75">
      <c r="A76" s="643" t="s">
        <v>696</v>
      </c>
      <c r="B76" s="13"/>
      <c r="C76" s="164">
        <f t="shared" si="3"/>
        <v>39614</v>
      </c>
      <c r="D76" s="124"/>
      <c r="E76" s="157"/>
      <c r="F76" s="124">
        <f>SUM(F72,F75)</f>
        <v>35169</v>
      </c>
      <c r="G76" s="124">
        <f aca="true" t="shared" si="4" ref="G76:O76">SUM(G72,G75)</f>
        <v>0</v>
      </c>
      <c r="H76" s="124">
        <f t="shared" si="4"/>
        <v>0</v>
      </c>
      <c r="I76" s="124">
        <f t="shared" si="4"/>
        <v>0</v>
      </c>
      <c r="J76" s="124">
        <f t="shared" si="4"/>
        <v>0</v>
      </c>
      <c r="K76" s="124">
        <f t="shared" si="4"/>
        <v>4445</v>
      </c>
      <c r="L76" s="124">
        <f t="shared" si="4"/>
        <v>0</v>
      </c>
      <c r="M76" s="124">
        <f t="shared" si="4"/>
        <v>0</v>
      </c>
      <c r="N76" s="124">
        <f t="shared" si="4"/>
        <v>0</v>
      </c>
      <c r="O76" s="124">
        <f t="shared" si="4"/>
        <v>0</v>
      </c>
      <c r="P76" s="150"/>
      <c r="V76" s="80"/>
    </row>
    <row r="77" spans="1:16" ht="12.75">
      <c r="A77" s="653" t="s">
        <v>801</v>
      </c>
      <c r="B77" s="68"/>
      <c r="C77" s="160"/>
      <c r="D77" s="156"/>
      <c r="E77" s="160"/>
      <c r="F77" s="156"/>
      <c r="G77" s="160"/>
      <c r="H77" s="156"/>
      <c r="I77" s="158"/>
      <c r="J77" s="159"/>
      <c r="K77" s="156"/>
      <c r="L77" s="160"/>
      <c r="M77" s="156"/>
      <c r="N77" s="160"/>
      <c r="O77" s="156"/>
      <c r="P77" s="158"/>
    </row>
    <row r="78" spans="1:16" ht="12.75">
      <c r="A78" s="531" t="s">
        <v>63</v>
      </c>
      <c r="B78" s="13" t="s">
        <v>494</v>
      </c>
      <c r="C78" s="150">
        <f aca="true" t="shared" si="5" ref="C78:C83">SUM(D78:P78)</f>
        <v>38976</v>
      </c>
      <c r="D78" s="124">
        <v>0</v>
      </c>
      <c r="E78" s="164">
        <v>0</v>
      </c>
      <c r="F78" s="245">
        <v>38646</v>
      </c>
      <c r="G78" s="164">
        <v>0</v>
      </c>
      <c r="H78" s="124">
        <v>0</v>
      </c>
      <c r="I78" s="150">
        <v>0</v>
      </c>
      <c r="J78" s="173">
        <v>0</v>
      </c>
      <c r="K78" s="124">
        <v>330</v>
      </c>
      <c r="L78" s="164">
        <v>0</v>
      </c>
      <c r="M78" s="124">
        <v>0</v>
      </c>
      <c r="N78" s="164"/>
      <c r="O78" s="124">
        <v>0</v>
      </c>
      <c r="P78" s="150">
        <v>0</v>
      </c>
    </row>
    <row r="79" spans="1:16" ht="12.75">
      <c r="A79" s="613" t="s">
        <v>586</v>
      </c>
      <c r="B79" s="13"/>
      <c r="C79" s="164">
        <f t="shared" si="5"/>
        <v>38976</v>
      </c>
      <c r="D79" s="124"/>
      <c r="E79" s="164"/>
      <c r="F79" s="245">
        <v>38646</v>
      </c>
      <c r="G79" s="164"/>
      <c r="H79" s="124"/>
      <c r="I79" s="150"/>
      <c r="J79" s="173"/>
      <c r="K79" s="124">
        <v>330</v>
      </c>
      <c r="L79" s="164"/>
      <c r="M79" s="124"/>
      <c r="N79" s="164"/>
      <c r="O79" s="124"/>
      <c r="P79" s="150"/>
    </row>
    <row r="80" spans="1:16" ht="12.75">
      <c r="A80" s="613" t="s">
        <v>768</v>
      </c>
      <c r="B80" s="13"/>
      <c r="C80" s="164">
        <f t="shared" si="5"/>
        <v>-18407</v>
      </c>
      <c r="D80" s="124"/>
      <c r="E80" s="164"/>
      <c r="F80" s="245">
        <v>-18407</v>
      </c>
      <c r="G80" s="164"/>
      <c r="H80" s="124"/>
      <c r="I80" s="164"/>
      <c r="J80" s="173"/>
      <c r="K80" s="124"/>
      <c r="L80" s="164"/>
      <c r="M80" s="124"/>
      <c r="N80" s="164"/>
      <c r="O80" s="124"/>
      <c r="P80" s="150"/>
    </row>
    <row r="81" spans="1:16" ht="12.75">
      <c r="A81" s="613" t="s">
        <v>754</v>
      </c>
      <c r="B81" s="13"/>
      <c r="C81" s="164">
        <f t="shared" si="5"/>
        <v>-330</v>
      </c>
      <c r="D81" s="124"/>
      <c r="E81" s="164"/>
      <c r="F81" s="245"/>
      <c r="G81" s="164"/>
      <c r="H81" s="124"/>
      <c r="I81" s="164"/>
      <c r="J81" s="173"/>
      <c r="K81" s="124">
        <v>-330</v>
      </c>
      <c r="L81" s="164"/>
      <c r="M81" s="124"/>
      <c r="N81" s="164"/>
      <c r="O81" s="124"/>
      <c r="P81" s="150"/>
    </row>
    <row r="82" spans="1:16" ht="12.75">
      <c r="A82" s="613" t="s">
        <v>549</v>
      </c>
      <c r="B82" s="13"/>
      <c r="C82" s="164">
        <f t="shared" si="5"/>
        <v>-18737</v>
      </c>
      <c r="D82" s="124"/>
      <c r="E82" s="164"/>
      <c r="F82" s="245">
        <f>SUM(F80:F81)</f>
        <v>-18407</v>
      </c>
      <c r="G82" s="245">
        <f aca="true" t="shared" si="6" ref="G82:P82">SUM(G80:G81)</f>
        <v>0</v>
      </c>
      <c r="H82" s="245">
        <f t="shared" si="6"/>
        <v>0</v>
      </c>
      <c r="I82" s="245">
        <f t="shared" si="6"/>
        <v>0</v>
      </c>
      <c r="J82" s="245">
        <f t="shared" si="6"/>
        <v>0</v>
      </c>
      <c r="K82" s="245">
        <f t="shared" si="6"/>
        <v>-330</v>
      </c>
      <c r="L82" s="245">
        <f t="shared" si="6"/>
        <v>0</v>
      </c>
      <c r="M82" s="245">
        <f t="shared" si="6"/>
        <v>0</v>
      </c>
      <c r="N82" s="245">
        <f t="shared" si="6"/>
        <v>0</v>
      </c>
      <c r="O82" s="245">
        <f t="shared" si="6"/>
        <v>0</v>
      </c>
      <c r="P82" s="245">
        <f t="shared" si="6"/>
        <v>0</v>
      </c>
    </row>
    <row r="83" spans="1:18" ht="12.75">
      <c r="A83" s="643" t="s">
        <v>696</v>
      </c>
      <c r="B83" s="13"/>
      <c r="C83" s="164">
        <f t="shared" si="5"/>
        <v>20239</v>
      </c>
      <c r="D83" s="124"/>
      <c r="E83" s="164"/>
      <c r="F83" s="245">
        <f>SUM(F79,F82)</f>
        <v>20239</v>
      </c>
      <c r="G83" s="245">
        <f aca="true" t="shared" si="7" ref="G83:P83">SUM(G79,G82)</f>
        <v>0</v>
      </c>
      <c r="H83" s="245">
        <f t="shared" si="7"/>
        <v>0</v>
      </c>
      <c r="I83" s="245">
        <f t="shared" si="7"/>
        <v>0</v>
      </c>
      <c r="J83" s="245">
        <f t="shared" si="7"/>
        <v>0</v>
      </c>
      <c r="K83" s="245">
        <f t="shared" si="7"/>
        <v>0</v>
      </c>
      <c r="L83" s="245">
        <f t="shared" si="7"/>
        <v>0</v>
      </c>
      <c r="M83" s="245">
        <f t="shared" si="7"/>
        <v>0</v>
      </c>
      <c r="N83" s="245">
        <f t="shared" si="7"/>
        <v>0</v>
      </c>
      <c r="O83" s="245">
        <f t="shared" si="7"/>
        <v>0</v>
      </c>
      <c r="P83" s="245">
        <f t="shared" si="7"/>
        <v>0</v>
      </c>
      <c r="R83" s="80"/>
    </row>
    <row r="84" spans="1:16" ht="12.75">
      <c r="A84" s="653" t="s">
        <v>802</v>
      </c>
      <c r="B84" s="68"/>
      <c r="C84" s="160"/>
      <c r="D84" s="156"/>
      <c r="E84" s="160"/>
      <c r="F84" s="156"/>
      <c r="G84" s="160"/>
      <c r="H84" s="156"/>
      <c r="I84" s="160"/>
      <c r="J84" s="159"/>
      <c r="K84" s="156"/>
      <c r="L84" s="160"/>
      <c r="M84" s="156"/>
      <c r="N84" s="160"/>
      <c r="O84" s="156"/>
      <c r="P84" s="158"/>
    </row>
    <row r="85" spans="1:16" ht="12.75">
      <c r="A85" s="531" t="s">
        <v>63</v>
      </c>
      <c r="B85" s="13" t="s">
        <v>494</v>
      </c>
      <c r="C85" s="164">
        <f>SUM(D85:P85)</f>
        <v>296704</v>
      </c>
      <c r="D85" s="124">
        <v>0</v>
      </c>
      <c r="E85" s="164">
        <v>0</v>
      </c>
      <c r="F85" s="124">
        <v>159867</v>
      </c>
      <c r="G85" s="164">
        <v>143</v>
      </c>
      <c r="H85" s="124">
        <v>0</v>
      </c>
      <c r="I85" s="164">
        <v>0</v>
      </c>
      <c r="J85" s="173">
        <v>0</v>
      </c>
      <c r="K85" s="124">
        <v>0</v>
      </c>
      <c r="L85" s="164">
        <v>2500</v>
      </c>
      <c r="M85" s="124">
        <v>0</v>
      </c>
      <c r="N85" s="164"/>
      <c r="O85" s="124">
        <v>134194</v>
      </c>
      <c r="P85" s="150">
        <v>0</v>
      </c>
    </row>
    <row r="86" spans="1:16" ht="12.75">
      <c r="A86" s="613" t="s">
        <v>586</v>
      </c>
      <c r="B86" s="13"/>
      <c r="C86" s="164">
        <f>SUM(D86:P86)</f>
        <v>1094263</v>
      </c>
      <c r="D86" s="124">
        <v>3000</v>
      </c>
      <c r="E86" s="164">
        <v>0</v>
      </c>
      <c r="F86" s="124">
        <v>75495</v>
      </c>
      <c r="G86" s="164">
        <v>143</v>
      </c>
      <c r="H86" s="124">
        <v>145164</v>
      </c>
      <c r="I86" s="164">
        <v>0</v>
      </c>
      <c r="J86" s="173">
        <v>0</v>
      </c>
      <c r="K86" s="124">
        <v>16142</v>
      </c>
      <c r="L86" s="164">
        <v>11500</v>
      </c>
      <c r="M86" s="124">
        <v>30000</v>
      </c>
      <c r="N86" s="514">
        <v>200000</v>
      </c>
      <c r="O86" s="124">
        <v>612819</v>
      </c>
      <c r="P86" s="150">
        <v>0</v>
      </c>
    </row>
    <row r="87" spans="1:16" ht="12.75">
      <c r="A87" s="613" t="s">
        <v>770</v>
      </c>
      <c r="B87" s="13"/>
      <c r="C87" s="164">
        <f aca="true" t="shared" si="8" ref="C87:C94">SUM(D87:P87)</f>
        <v>16414</v>
      </c>
      <c r="D87" s="124">
        <v>9752</v>
      </c>
      <c r="E87" s="164">
        <v>6662</v>
      </c>
      <c r="F87" s="124"/>
      <c r="G87" s="164"/>
      <c r="H87" s="124"/>
      <c r="I87" s="164"/>
      <c r="J87" s="173"/>
      <c r="K87" s="124"/>
      <c r="L87" s="164"/>
      <c r="M87" s="124"/>
      <c r="N87" s="164"/>
      <c r="O87" s="124"/>
      <c r="P87" s="150"/>
    </row>
    <row r="88" spans="1:16" ht="12.75">
      <c r="A88" s="613" t="s">
        <v>756</v>
      </c>
      <c r="B88" s="13"/>
      <c r="C88" s="164">
        <f t="shared" si="8"/>
        <v>-1250</v>
      </c>
      <c r="D88" s="124"/>
      <c r="E88" s="164"/>
      <c r="F88" s="124">
        <v>-1250</v>
      </c>
      <c r="G88" s="164"/>
      <c r="H88" s="124"/>
      <c r="I88" s="164"/>
      <c r="J88" s="173"/>
      <c r="K88" s="124"/>
      <c r="L88" s="164"/>
      <c r="M88" s="124"/>
      <c r="N88" s="164"/>
      <c r="O88" s="124"/>
      <c r="P88" s="150"/>
    </row>
    <row r="89" spans="1:16" ht="12.75">
      <c r="A89" s="613" t="s">
        <v>771</v>
      </c>
      <c r="B89" s="13"/>
      <c r="C89" s="164">
        <f t="shared" si="8"/>
        <v>864</v>
      </c>
      <c r="D89" s="124"/>
      <c r="E89" s="164"/>
      <c r="F89" s="124"/>
      <c r="G89" s="164"/>
      <c r="H89" s="124">
        <v>864</v>
      </c>
      <c r="I89" s="164"/>
      <c r="J89" s="173"/>
      <c r="K89" s="124"/>
      <c r="L89" s="164"/>
      <c r="M89" s="124"/>
      <c r="N89" s="164"/>
      <c r="O89" s="124"/>
      <c r="P89" s="150"/>
    </row>
    <row r="90" spans="1:16" ht="12.75">
      <c r="A90" s="613" t="s">
        <v>759</v>
      </c>
      <c r="B90" s="13"/>
      <c r="C90" s="164">
        <f t="shared" si="8"/>
        <v>27331</v>
      </c>
      <c r="D90" s="124"/>
      <c r="E90" s="164"/>
      <c r="F90" s="124"/>
      <c r="G90" s="164"/>
      <c r="H90" s="124"/>
      <c r="I90" s="164"/>
      <c r="J90" s="173"/>
      <c r="K90" s="124">
        <v>27331</v>
      </c>
      <c r="L90" s="164"/>
      <c r="M90" s="124"/>
      <c r="N90" s="164"/>
      <c r="O90" s="124"/>
      <c r="P90" s="150"/>
    </row>
    <row r="91" spans="1:16" ht="12.75">
      <c r="A91" s="613" t="s">
        <v>772</v>
      </c>
      <c r="B91" s="13"/>
      <c r="C91" s="164">
        <f t="shared" si="8"/>
        <v>-1470</v>
      </c>
      <c r="D91" s="124"/>
      <c r="E91" s="164"/>
      <c r="F91" s="124"/>
      <c r="G91" s="164"/>
      <c r="H91" s="124"/>
      <c r="I91" s="164"/>
      <c r="J91" s="173"/>
      <c r="K91" s="124"/>
      <c r="L91" s="164">
        <v>-1470</v>
      </c>
      <c r="M91" s="124"/>
      <c r="N91" s="164"/>
      <c r="O91" s="124"/>
      <c r="P91" s="150"/>
    </row>
    <row r="92" spans="1:16" ht="12.75">
      <c r="A92" s="613" t="s">
        <v>773</v>
      </c>
      <c r="B92" s="13"/>
      <c r="C92" s="164">
        <f t="shared" si="8"/>
        <v>-4050</v>
      </c>
      <c r="D92" s="124"/>
      <c r="E92" s="164"/>
      <c r="F92" s="124"/>
      <c r="G92" s="164"/>
      <c r="H92" s="124"/>
      <c r="I92" s="164"/>
      <c r="J92" s="173"/>
      <c r="K92" s="124"/>
      <c r="L92" s="164"/>
      <c r="M92" s="124">
        <v>-4050</v>
      </c>
      <c r="N92" s="164"/>
      <c r="O92" s="124"/>
      <c r="P92" s="150"/>
    </row>
    <row r="93" spans="1:16" ht="12.75">
      <c r="A93" s="613" t="s">
        <v>549</v>
      </c>
      <c r="B93" s="13"/>
      <c r="C93" s="164">
        <f t="shared" si="8"/>
        <v>37839</v>
      </c>
      <c r="D93" s="124">
        <f aca="true" t="shared" si="9" ref="D93:P93">SUM(D87:D92)</f>
        <v>9752</v>
      </c>
      <c r="E93" s="124">
        <f t="shared" si="9"/>
        <v>6662</v>
      </c>
      <c r="F93" s="124">
        <f t="shared" si="9"/>
        <v>-1250</v>
      </c>
      <c r="G93" s="124">
        <f t="shared" si="9"/>
        <v>0</v>
      </c>
      <c r="H93" s="124">
        <f t="shared" si="9"/>
        <v>864</v>
      </c>
      <c r="I93" s="124">
        <f t="shared" si="9"/>
        <v>0</v>
      </c>
      <c r="J93" s="124">
        <f t="shared" si="9"/>
        <v>0</v>
      </c>
      <c r="K93" s="124">
        <f t="shared" si="9"/>
        <v>27331</v>
      </c>
      <c r="L93" s="124">
        <f t="shared" si="9"/>
        <v>-1470</v>
      </c>
      <c r="M93" s="124">
        <f t="shared" si="9"/>
        <v>-4050</v>
      </c>
      <c r="N93" s="124">
        <f t="shared" si="9"/>
        <v>0</v>
      </c>
      <c r="O93" s="124">
        <f t="shared" si="9"/>
        <v>0</v>
      </c>
      <c r="P93" s="124">
        <f t="shared" si="9"/>
        <v>0</v>
      </c>
    </row>
    <row r="94" spans="1:16" ht="12.75">
      <c r="A94" s="643" t="s">
        <v>696</v>
      </c>
      <c r="B94" s="13"/>
      <c r="C94" s="164">
        <f t="shared" si="8"/>
        <v>1132102</v>
      </c>
      <c r="D94" s="611">
        <f aca="true" t="shared" si="10" ref="D94:P94">SUM(D86,D93)</f>
        <v>12752</v>
      </c>
      <c r="E94" s="611">
        <f t="shared" si="10"/>
        <v>6662</v>
      </c>
      <c r="F94" s="611">
        <f t="shared" si="10"/>
        <v>74245</v>
      </c>
      <c r="G94" s="611">
        <f t="shared" si="10"/>
        <v>143</v>
      </c>
      <c r="H94" s="611">
        <f t="shared" si="10"/>
        <v>146028</v>
      </c>
      <c r="I94" s="124">
        <f t="shared" si="10"/>
        <v>0</v>
      </c>
      <c r="J94" s="124">
        <f t="shared" si="10"/>
        <v>0</v>
      </c>
      <c r="K94" s="611">
        <f t="shared" si="10"/>
        <v>43473</v>
      </c>
      <c r="L94" s="611">
        <f t="shared" si="10"/>
        <v>10030</v>
      </c>
      <c r="M94" s="611">
        <f t="shared" si="10"/>
        <v>25950</v>
      </c>
      <c r="N94" s="124">
        <f t="shared" si="10"/>
        <v>200000</v>
      </c>
      <c r="O94" s="611">
        <f t="shared" si="10"/>
        <v>612819</v>
      </c>
      <c r="P94" s="124">
        <f t="shared" si="10"/>
        <v>0</v>
      </c>
    </row>
    <row r="95" spans="1:16" ht="12.75">
      <c r="A95" s="653" t="s">
        <v>803</v>
      </c>
      <c r="B95" s="68"/>
      <c r="C95" s="156"/>
      <c r="D95" s="156"/>
      <c r="E95" s="160"/>
      <c r="F95" s="156"/>
      <c r="G95" s="160"/>
      <c r="H95" s="156"/>
      <c r="I95" s="158"/>
      <c r="J95" s="159"/>
      <c r="K95" s="156"/>
      <c r="L95" s="160"/>
      <c r="M95" s="156"/>
      <c r="N95" s="160"/>
      <c r="O95" s="614"/>
      <c r="P95" s="158"/>
    </row>
    <row r="96" spans="1:16" ht="12.75">
      <c r="A96" s="531" t="s">
        <v>63</v>
      </c>
      <c r="B96" s="13" t="s">
        <v>494</v>
      </c>
      <c r="C96" s="124">
        <f>SUM(D96:P96)</f>
        <v>0</v>
      </c>
      <c r="D96" s="124">
        <v>0</v>
      </c>
      <c r="E96" s="164">
        <v>0</v>
      </c>
      <c r="F96" s="124">
        <v>0</v>
      </c>
      <c r="G96" s="164">
        <v>0</v>
      </c>
      <c r="H96" s="124">
        <v>0</v>
      </c>
      <c r="I96" s="150">
        <v>0</v>
      </c>
      <c r="J96" s="173">
        <v>0</v>
      </c>
      <c r="K96" s="124">
        <v>0</v>
      </c>
      <c r="L96" s="164">
        <v>0</v>
      </c>
      <c r="M96" s="124">
        <v>0</v>
      </c>
      <c r="N96" s="164"/>
      <c r="O96" s="124">
        <v>0</v>
      </c>
      <c r="P96" s="150">
        <v>0</v>
      </c>
    </row>
    <row r="97" spans="1:16" ht="12.75">
      <c r="A97" s="613" t="s">
        <v>586</v>
      </c>
      <c r="B97" s="13"/>
      <c r="C97" s="124">
        <f>SUM(D97:P97)</f>
        <v>11123</v>
      </c>
      <c r="D97" s="124"/>
      <c r="E97" s="164"/>
      <c r="F97" s="124">
        <v>11123</v>
      </c>
      <c r="G97" s="164"/>
      <c r="H97" s="124">
        <v>0</v>
      </c>
      <c r="I97" s="150"/>
      <c r="J97" s="173"/>
      <c r="K97" s="124"/>
      <c r="L97" s="164"/>
      <c r="M97" s="124"/>
      <c r="N97" s="164"/>
      <c r="O97" s="124"/>
      <c r="P97" s="150"/>
    </row>
    <row r="98" spans="1:16" ht="12.75">
      <c r="A98" s="613" t="s">
        <v>751</v>
      </c>
      <c r="B98" s="13"/>
      <c r="C98" s="124">
        <f>SUM(D98:P98)</f>
        <v>178</v>
      </c>
      <c r="D98" s="124"/>
      <c r="E98" s="164"/>
      <c r="F98" s="124">
        <v>-11066</v>
      </c>
      <c r="G98" s="164"/>
      <c r="H98" s="124">
        <v>11244</v>
      </c>
      <c r="I98" s="150"/>
      <c r="J98" s="173"/>
      <c r="K98" s="124"/>
      <c r="L98" s="164"/>
      <c r="M98" s="124"/>
      <c r="N98" s="164"/>
      <c r="O98" s="124"/>
      <c r="P98" s="150"/>
    </row>
    <row r="99" spans="1:16" ht="12.75">
      <c r="A99" s="613" t="s">
        <v>549</v>
      </c>
      <c r="B99" s="13"/>
      <c r="C99" s="124">
        <f>SUM(D99:P99)</f>
        <v>178</v>
      </c>
      <c r="D99" s="124"/>
      <c r="E99" s="164"/>
      <c r="F99" s="124">
        <v>-11066</v>
      </c>
      <c r="G99" s="164"/>
      <c r="H99" s="124">
        <v>11244</v>
      </c>
      <c r="I99" s="150"/>
      <c r="J99" s="173"/>
      <c r="K99" s="124"/>
      <c r="L99" s="164"/>
      <c r="M99" s="124"/>
      <c r="N99" s="164"/>
      <c r="O99" s="124"/>
      <c r="P99" s="150"/>
    </row>
    <row r="100" spans="1:16" ht="12.75">
      <c r="A100" s="643" t="s">
        <v>696</v>
      </c>
      <c r="B100" s="17"/>
      <c r="C100" s="153">
        <f>SUM(D100:P100)</f>
        <v>11301</v>
      </c>
      <c r="D100" s="153"/>
      <c r="E100" s="162"/>
      <c r="F100" s="153">
        <v>57</v>
      </c>
      <c r="G100" s="162"/>
      <c r="H100" s="153">
        <v>11244</v>
      </c>
      <c r="I100" s="149"/>
      <c r="J100" s="161"/>
      <c r="K100" s="153"/>
      <c r="L100" s="162"/>
      <c r="M100" s="153"/>
      <c r="N100" s="162"/>
      <c r="O100" s="153"/>
      <c r="P100" s="149"/>
    </row>
    <row r="101" spans="1:16" ht="12.75">
      <c r="A101" s="644" t="s">
        <v>497</v>
      </c>
      <c r="B101" s="71"/>
      <c r="C101" s="164"/>
      <c r="D101" s="124"/>
      <c r="E101" s="164"/>
      <c r="F101" s="124"/>
      <c r="G101" s="164"/>
      <c r="H101" s="124"/>
      <c r="I101" s="150"/>
      <c r="J101" s="173"/>
      <c r="K101" s="124"/>
      <c r="L101" s="164"/>
      <c r="M101" s="124"/>
      <c r="N101" s="164"/>
      <c r="O101" s="124"/>
      <c r="P101" s="150"/>
    </row>
    <row r="102" spans="1:16" ht="12.75">
      <c r="A102" s="531" t="s">
        <v>63</v>
      </c>
      <c r="B102" s="13" t="s">
        <v>494</v>
      </c>
      <c r="C102" s="150">
        <f>SUM(D102:P102)</f>
        <v>0</v>
      </c>
      <c r="D102" s="124">
        <v>0</v>
      </c>
      <c r="E102" s="164">
        <v>0</v>
      </c>
      <c r="F102" s="124">
        <v>0</v>
      </c>
      <c r="G102" s="164">
        <v>0</v>
      </c>
      <c r="H102" s="124">
        <v>0</v>
      </c>
      <c r="I102" s="150">
        <v>0</v>
      </c>
      <c r="J102" s="173">
        <v>0</v>
      </c>
      <c r="K102" s="124">
        <v>0</v>
      </c>
      <c r="L102" s="164">
        <v>0</v>
      </c>
      <c r="M102" s="124">
        <v>0</v>
      </c>
      <c r="N102" s="164"/>
      <c r="O102" s="124">
        <v>0</v>
      </c>
      <c r="P102" s="150">
        <v>0</v>
      </c>
    </row>
    <row r="103" spans="1:16" ht="12.75">
      <c r="A103" s="613" t="s">
        <v>586</v>
      </c>
      <c r="B103" s="13"/>
      <c r="C103" s="124">
        <f>SUM(D103:P103)</f>
        <v>0</v>
      </c>
      <c r="D103" s="124"/>
      <c r="E103" s="164"/>
      <c r="F103" s="124"/>
      <c r="G103" s="164"/>
      <c r="H103" s="124"/>
      <c r="I103" s="150"/>
      <c r="J103" s="173"/>
      <c r="K103" s="124"/>
      <c r="L103" s="164"/>
      <c r="M103" s="124"/>
      <c r="N103" s="164"/>
      <c r="O103" s="124"/>
      <c r="P103" s="150"/>
    </row>
    <row r="104" spans="1:16" ht="12.75">
      <c r="A104" s="643" t="s">
        <v>696</v>
      </c>
      <c r="B104" s="13"/>
      <c r="C104" s="164">
        <v>0</v>
      </c>
      <c r="D104" s="124">
        <v>0</v>
      </c>
      <c r="E104" s="164">
        <v>0</v>
      </c>
      <c r="F104" s="124">
        <v>0</v>
      </c>
      <c r="G104" s="164">
        <v>0</v>
      </c>
      <c r="H104" s="124">
        <v>0</v>
      </c>
      <c r="I104" s="150">
        <v>0</v>
      </c>
      <c r="J104" s="173">
        <v>0</v>
      </c>
      <c r="K104" s="124">
        <v>0</v>
      </c>
      <c r="L104" s="164">
        <v>0</v>
      </c>
      <c r="M104" s="124">
        <v>0</v>
      </c>
      <c r="N104" s="164">
        <v>0</v>
      </c>
      <c r="O104" s="124">
        <v>0</v>
      </c>
      <c r="P104" s="150">
        <v>0</v>
      </c>
    </row>
    <row r="105" spans="1:16" ht="12.75">
      <c r="A105" s="653" t="s">
        <v>804</v>
      </c>
      <c r="B105" s="68"/>
      <c r="C105" s="160"/>
      <c r="D105" s="156"/>
      <c r="E105" s="160"/>
      <c r="F105" s="156"/>
      <c r="G105" s="160"/>
      <c r="H105" s="156"/>
      <c r="I105" s="158"/>
      <c r="J105" s="159"/>
      <c r="K105" s="156"/>
      <c r="L105" s="160"/>
      <c r="M105" s="156"/>
      <c r="N105" s="160"/>
      <c r="O105" s="156"/>
      <c r="P105" s="158"/>
    </row>
    <row r="106" spans="1:16" ht="12.75">
      <c r="A106" s="531" t="s">
        <v>63</v>
      </c>
      <c r="B106" s="13" t="s">
        <v>494</v>
      </c>
      <c r="C106" s="150">
        <f aca="true" t="shared" si="11" ref="C106:C111">SUM(D106:P106)</f>
        <v>10210</v>
      </c>
      <c r="D106" s="124">
        <v>0</v>
      </c>
      <c r="E106" s="164">
        <v>0</v>
      </c>
      <c r="F106" s="124">
        <v>7210</v>
      </c>
      <c r="G106" s="164">
        <v>0</v>
      </c>
      <c r="H106" s="124">
        <v>0</v>
      </c>
      <c r="I106" s="150">
        <v>0</v>
      </c>
      <c r="J106" s="173">
        <v>3000</v>
      </c>
      <c r="K106" s="124">
        <v>0</v>
      </c>
      <c r="L106" s="164">
        <v>0</v>
      </c>
      <c r="M106" s="124">
        <v>0</v>
      </c>
      <c r="N106" s="164"/>
      <c r="O106" s="124">
        <v>0</v>
      </c>
      <c r="P106" s="150">
        <v>0</v>
      </c>
    </row>
    <row r="107" spans="1:16" ht="12.75">
      <c r="A107" s="613" t="s">
        <v>586</v>
      </c>
      <c r="B107" s="368"/>
      <c r="C107" s="164">
        <f t="shared" si="11"/>
        <v>10210</v>
      </c>
      <c r="D107" s="124"/>
      <c r="E107" s="164"/>
      <c r="F107" s="124">
        <v>7210</v>
      </c>
      <c r="G107" s="164"/>
      <c r="H107" s="124"/>
      <c r="I107" s="150"/>
      <c r="J107" s="173">
        <v>3000</v>
      </c>
      <c r="K107" s="124"/>
      <c r="L107" s="164"/>
      <c r="M107" s="124"/>
      <c r="N107" s="164"/>
      <c r="O107" s="124"/>
      <c r="P107" s="150"/>
    </row>
    <row r="108" spans="1:16" ht="12.75">
      <c r="A108" s="613" t="s">
        <v>756</v>
      </c>
      <c r="B108" s="368"/>
      <c r="C108" s="164">
        <f t="shared" si="11"/>
        <v>-3199</v>
      </c>
      <c r="D108" s="124"/>
      <c r="E108" s="164"/>
      <c r="F108" s="124">
        <v>-3199</v>
      </c>
      <c r="G108" s="164"/>
      <c r="H108" s="124"/>
      <c r="I108" s="150"/>
      <c r="J108" s="173"/>
      <c r="K108" s="124"/>
      <c r="L108" s="164"/>
      <c r="M108" s="124"/>
      <c r="N108" s="164"/>
      <c r="O108" s="124"/>
      <c r="P108" s="150"/>
    </row>
    <row r="109" spans="1:16" ht="12.75">
      <c r="A109" s="613" t="s">
        <v>749</v>
      </c>
      <c r="B109" s="368"/>
      <c r="C109" s="164">
        <f t="shared" si="11"/>
        <v>-3000</v>
      </c>
      <c r="D109" s="124"/>
      <c r="E109" s="164"/>
      <c r="F109" s="124"/>
      <c r="G109" s="164"/>
      <c r="H109" s="124"/>
      <c r="I109" s="150"/>
      <c r="J109" s="173">
        <v>-3000</v>
      </c>
      <c r="K109" s="124"/>
      <c r="L109" s="164"/>
      <c r="M109" s="124"/>
      <c r="N109" s="164"/>
      <c r="O109" s="124"/>
      <c r="P109" s="150"/>
    </row>
    <row r="110" spans="1:16" ht="12.75">
      <c r="A110" s="613" t="s">
        <v>549</v>
      </c>
      <c r="B110" s="368"/>
      <c r="C110" s="164">
        <f t="shared" si="11"/>
        <v>-6199</v>
      </c>
      <c r="D110" s="124"/>
      <c r="E110" s="164"/>
      <c r="F110" s="124">
        <v>-3199</v>
      </c>
      <c r="G110" s="164"/>
      <c r="H110" s="124"/>
      <c r="I110" s="150"/>
      <c r="J110" s="173">
        <v>-3000</v>
      </c>
      <c r="K110" s="124"/>
      <c r="L110" s="164"/>
      <c r="M110" s="124"/>
      <c r="N110" s="164"/>
      <c r="O110" s="124"/>
      <c r="P110" s="150"/>
    </row>
    <row r="111" spans="1:16" ht="12.75">
      <c r="A111" s="643" t="s">
        <v>696</v>
      </c>
      <c r="B111" s="368"/>
      <c r="C111" s="164">
        <f t="shared" si="11"/>
        <v>4011</v>
      </c>
      <c r="D111" s="124"/>
      <c r="E111" s="164"/>
      <c r="F111" s="124">
        <f>SUM(F107,F110)</f>
        <v>4011</v>
      </c>
      <c r="G111" s="164"/>
      <c r="H111" s="124"/>
      <c r="I111" s="150"/>
      <c r="J111" s="173">
        <v>0</v>
      </c>
      <c r="K111" s="124"/>
      <c r="L111" s="164"/>
      <c r="M111" s="124"/>
      <c r="N111" s="164"/>
      <c r="O111" s="124"/>
      <c r="P111" s="150"/>
    </row>
    <row r="112" spans="1:19" ht="12.75">
      <c r="A112" s="645" t="s">
        <v>455</v>
      </c>
      <c r="B112" s="15"/>
      <c r="C112" s="160"/>
      <c r="D112" s="156"/>
      <c r="E112" s="160"/>
      <c r="F112" s="156"/>
      <c r="G112" s="160"/>
      <c r="H112" s="156"/>
      <c r="I112" s="156"/>
      <c r="J112" s="159"/>
      <c r="K112" s="156"/>
      <c r="L112" s="158"/>
      <c r="M112" s="156"/>
      <c r="N112" s="160"/>
      <c r="O112" s="156"/>
      <c r="P112" s="158"/>
      <c r="S112" s="80"/>
    </row>
    <row r="113" spans="1:16" ht="12.75">
      <c r="A113" s="502" t="s">
        <v>757</v>
      </c>
      <c r="B113" s="28"/>
      <c r="C113" s="164"/>
      <c r="D113" s="124"/>
      <c r="E113" s="164"/>
      <c r="F113" s="124"/>
      <c r="G113" s="164"/>
      <c r="H113" s="124"/>
      <c r="I113" s="124"/>
      <c r="J113" s="173"/>
      <c r="K113" s="124"/>
      <c r="L113" s="150"/>
      <c r="M113" s="124"/>
      <c r="N113" s="164"/>
      <c r="O113" s="124"/>
      <c r="P113" s="150"/>
    </row>
    <row r="114" spans="1:16" ht="12.75">
      <c r="A114" s="531" t="s">
        <v>63</v>
      </c>
      <c r="B114" s="13" t="s">
        <v>494</v>
      </c>
      <c r="C114" s="150">
        <f>SUM(D114:P114)</f>
        <v>0</v>
      </c>
      <c r="D114" s="124">
        <v>0</v>
      </c>
      <c r="E114" s="164">
        <v>0</v>
      </c>
      <c r="F114" s="124">
        <v>0</v>
      </c>
      <c r="G114" s="164">
        <v>0</v>
      </c>
      <c r="H114" s="124">
        <v>0</v>
      </c>
      <c r="I114" s="124">
        <v>0</v>
      </c>
      <c r="J114" s="173">
        <v>0</v>
      </c>
      <c r="K114" s="124">
        <v>0</v>
      </c>
      <c r="L114" s="150">
        <v>0</v>
      </c>
      <c r="M114" s="124">
        <v>0</v>
      </c>
      <c r="N114" s="164"/>
      <c r="O114" s="124">
        <v>0</v>
      </c>
      <c r="P114" s="150">
        <v>0</v>
      </c>
    </row>
    <row r="115" spans="1:16" ht="12.75">
      <c r="A115" s="613" t="s">
        <v>586</v>
      </c>
      <c r="B115" s="13"/>
      <c r="C115" s="150">
        <f>SUM(D115:P115)</f>
        <v>0</v>
      </c>
      <c r="D115" s="124"/>
      <c r="E115" s="164"/>
      <c r="F115" s="124"/>
      <c r="G115" s="164"/>
      <c r="H115" s="124"/>
      <c r="I115" s="124"/>
      <c r="J115" s="173"/>
      <c r="K115" s="124"/>
      <c r="L115" s="150"/>
      <c r="M115" s="124"/>
      <c r="N115" s="164"/>
      <c r="O115" s="124"/>
      <c r="P115" s="150"/>
    </row>
    <row r="116" spans="1:16" ht="12.75">
      <c r="A116" s="643" t="s">
        <v>696</v>
      </c>
      <c r="B116" s="13"/>
      <c r="C116" s="150">
        <v>0</v>
      </c>
      <c r="D116" s="124">
        <v>0</v>
      </c>
      <c r="E116" s="164">
        <v>0</v>
      </c>
      <c r="F116" s="124">
        <v>0</v>
      </c>
      <c r="G116" s="164">
        <v>0</v>
      </c>
      <c r="H116" s="124">
        <v>0</v>
      </c>
      <c r="I116" s="124">
        <v>0</v>
      </c>
      <c r="J116" s="153">
        <v>0</v>
      </c>
      <c r="K116" s="153">
        <v>0</v>
      </c>
      <c r="L116" s="153">
        <v>0</v>
      </c>
      <c r="M116" s="124">
        <v>0</v>
      </c>
      <c r="N116" s="164">
        <v>0</v>
      </c>
      <c r="O116" s="124">
        <v>0</v>
      </c>
      <c r="P116" s="150">
        <v>0</v>
      </c>
    </row>
    <row r="117" spans="1:23" ht="12.75">
      <c r="A117" s="645" t="s">
        <v>456</v>
      </c>
      <c r="B117" s="15"/>
      <c r="C117" s="158"/>
      <c r="D117" s="156"/>
      <c r="E117" s="160"/>
      <c r="F117" s="156"/>
      <c r="G117" s="160"/>
      <c r="H117" s="156"/>
      <c r="I117" s="156"/>
      <c r="J117" s="159"/>
      <c r="K117" s="156"/>
      <c r="L117" s="158"/>
      <c r="M117" s="156"/>
      <c r="N117" s="160"/>
      <c r="O117" s="156"/>
      <c r="P117" s="158"/>
      <c r="W117" s="80"/>
    </row>
    <row r="118" spans="1:16" ht="12.75">
      <c r="A118" s="502" t="s">
        <v>805</v>
      </c>
      <c r="B118" s="28"/>
      <c r="C118" s="150"/>
      <c r="D118" s="124"/>
      <c r="E118" s="164"/>
      <c r="F118" s="124"/>
      <c r="G118" s="164"/>
      <c r="H118" s="124"/>
      <c r="I118" s="124"/>
      <c r="J118" s="173"/>
      <c r="K118" s="124"/>
      <c r="L118" s="150"/>
      <c r="M118" s="124"/>
      <c r="N118" s="164"/>
      <c r="O118" s="124"/>
      <c r="P118" s="150"/>
    </row>
    <row r="119" spans="1:16" ht="12.75">
      <c r="A119" s="531" t="s">
        <v>63</v>
      </c>
      <c r="B119" s="13" t="s">
        <v>494</v>
      </c>
      <c r="C119" s="150">
        <f aca="true" t="shared" si="12" ref="C119:C124">SUM(D119:P119)</f>
        <v>13229</v>
      </c>
      <c r="D119" s="124">
        <v>0</v>
      </c>
      <c r="E119" s="164">
        <v>0</v>
      </c>
      <c r="F119" s="124">
        <v>11229</v>
      </c>
      <c r="G119" s="164">
        <v>0</v>
      </c>
      <c r="H119" s="124">
        <v>0</v>
      </c>
      <c r="I119" s="124">
        <v>0</v>
      </c>
      <c r="J119" s="173">
        <v>2000</v>
      </c>
      <c r="K119" s="124">
        <v>0</v>
      </c>
      <c r="L119" s="150">
        <v>0</v>
      </c>
      <c r="M119" s="124">
        <v>0</v>
      </c>
      <c r="N119" s="164"/>
      <c r="O119" s="124">
        <v>0</v>
      </c>
      <c r="P119" s="150"/>
    </row>
    <row r="120" spans="1:16" ht="12.75">
      <c r="A120" s="613" t="s">
        <v>586</v>
      </c>
      <c r="B120" s="13"/>
      <c r="C120" s="164">
        <f t="shared" si="12"/>
        <v>13419</v>
      </c>
      <c r="D120" s="124"/>
      <c r="E120" s="164"/>
      <c r="F120" s="124">
        <v>11419</v>
      </c>
      <c r="G120" s="164"/>
      <c r="H120" s="124"/>
      <c r="I120" s="124"/>
      <c r="J120" s="173">
        <v>2000</v>
      </c>
      <c r="K120" s="124"/>
      <c r="L120" s="150"/>
      <c r="M120" s="124"/>
      <c r="N120" s="164"/>
      <c r="O120" s="124"/>
      <c r="P120" s="150"/>
    </row>
    <row r="121" spans="1:16" ht="12.75">
      <c r="A121" s="613" t="s">
        <v>756</v>
      </c>
      <c r="B121" s="13"/>
      <c r="C121" s="164">
        <f t="shared" si="12"/>
        <v>-651</v>
      </c>
      <c r="D121" s="124"/>
      <c r="E121" s="164"/>
      <c r="F121" s="124">
        <v>-651</v>
      </c>
      <c r="G121" s="164"/>
      <c r="H121" s="124"/>
      <c r="I121" s="124"/>
      <c r="J121" s="173"/>
      <c r="K121" s="124"/>
      <c r="L121" s="150"/>
      <c r="M121" s="124"/>
      <c r="N121" s="164"/>
      <c r="O121" s="124"/>
      <c r="P121" s="150"/>
    </row>
    <row r="122" spans="1:16" ht="12.75">
      <c r="A122" s="613" t="s">
        <v>749</v>
      </c>
      <c r="B122" s="13"/>
      <c r="C122" s="164">
        <f t="shared" si="12"/>
        <v>-2000</v>
      </c>
      <c r="D122" s="124"/>
      <c r="E122" s="164"/>
      <c r="F122" s="124"/>
      <c r="G122" s="164"/>
      <c r="H122" s="124"/>
      <c r="I122" s="124"/>
      <c r="J122" s="173">
        <v>-2000</v>
      </c>
      <c r="K122" s="124"/>
      <c r="L122" s="150"/>
      <c r="M122" s="124"/>
      <c r="N122" s="164"/>
      <c r="O122" s="124"/>
      <c r="P122" s="150"/>
    </row>
    <row r="123" spans="1:16" ht="12.75">
      <c r="A123" s="613" t="s">
        <v>549</v>
      </c>
      <c r="B123" s="13"/>
      <c r="C123" s="164">
        <f t="shared" si="12"/>
        <v>-2651</v>
      </c>
      <c r="D123" s="124"/>
      <c r="E123" s="164"/>
      <c r="F123" s="124">
        <v>-651</v>
      </c>
      <c r="G123" s="164"/>
      <c r="H123" s="124"/>
      <c r="I123" s="124"/>
      <c r="J123" s="173">
        <v>-2000</v>
      </c>
      <c r="K123" s="124"/>
      <c r="L123" s="150"/>
      <c r="M123" s="124"/>
      <c r="N123" s="164"/>
      <c r="O123" s="124"/>
      <c r="P123" s="150"/>
    </row>
    <row r="124" spans="1:16" ht="12.75">
      <c r="A124" s="643" t="s">
        <v>696</v>
      </c>
      <c r="B124" s="13"/>
      <c r="C124" s="164">
        <f t="shared" si="12"/>
        <v>10768</v>
      </c>
      <c r="D124" s="124"/>
      <c r="E124" s="164"/>
      <c r="F124" s="124">
        <f aca="true" t="shared" si="13" ref="F124:K124">SUM(F120,F123)</f>
        <v>10768</v>
      </c>
      <c r="G124" s="124">
        <f t="shared" si="13"/>
        <v>0</v>
      </c>
      <c r="H124" s="124">
        <f t="shared" si="13"/>
        <v>0</v>
      </c>
      <c r="I124" s="124">
        <f t="shared" si="13"/>
        <v>0</v>
      </c>
      <c r="J124" s="124">
        <f t="shared" si="13"/>
        <v>0</v>
      </c>
      <c r="K124" s="124">
        <f t="shared" si="13"/>
        <v>0</v>
      </c>
      <c r="L124" s="149"/>
      <c r="M124" s="124"/>
      <c r="N124" s="164"/>
      <c r="O124" s="124"/>
      <c r="P124" s="150"/>
    </row>
    <row r="125" spans="1:16" ht="12.75">
      <c r="A125" s="645" t="s">
        <v>806</v>
      </c>
      <c r="B125" s="15"/>
      <c r="C125" s="160"/>
      <c r="D125" s="156"/>
      <c r="E125" s="156"/>
      <c r="F125" s="158"/>
      <c r="G125" s="160"/>
      <c r="H125" s="156"/>
      <c r="I125" s="156"/>
      <c r="J125" s="159"/>
      <c r="K125" s="156"/>
      <c r="L125" s="158"/>
      <c r="M125" s="156"/>
      <c r="N125" s="160"/>
      <c r="O125" s="156"/>
      <c r="P125" s="158"/>
    </row>
    <row r="126" spans="1:16" ht="12.75">
      <c r="A126" s="531" t="s">
        <v>63</v>
      </c>
      <c r="B126" s="13" t="s">
        <v>494</v>
      </c>
      <c r="C126" s="150">
        <f>SUM(D126:P126)</f>
        <v>644</v>
      </c>
      <c r="D126" s="124">
        <v>0</v>
      </c>
      <c r="E126" s="124">
        <v>0</v>
      </c>
      <c r="F126" s="150">
        <v>644</v>
      </c>
      <c r="G126" s="164">
        <v>0</v>
      </c>
      <c r="H126" s="245">
        <v>0</v>
      </c>
      <c r="I126" s="124">
        <v>0</v>
      </c>
      <c r="J126" s="173">
        <v>0</v>
      </c>
      <c r="K126" s="124">
        <v>0</v>
      </c>
      <c r="L126" s="150">
        <v>0</v>
      </c>
      <c r="M126" s="124">
        <v>0</v>
      </c>
      <c r="N126" s="164"/>
      <c r="O126" s="124">
        <v>0</v>
      </c>
      <c r="P126" s="150">
        <v>0</v>
      </c>
    </row>
    <row r="127" spans="1:16" ht="12.75">
      <c r="A127" s="613" t="s">
        <v>586</v>
      </c>
      <c r="B127" s="13"/>
      <c r="C127" s="150">
        <f>SUM(D127:P127)</f>
        <v>644</v>
      </c>
      <c r="D127" s="124"/>
      <c r="E127" s="124"/>
      <c r="F127" s="150">
        <v>644</v>
      </c>
      <c r="G127" s="164"/>
      <c r="H127" s="245"/>
      <c r="I127" s="150"/>
      <c r="J127" s="173"/>
      <c r="K127" s="124"/>
      <c r="L127" s="150"/>
      <c r="M127" s="124"/>
      <c r="N127" s="164"/>
      <c r="O127" s="124"/>
      <c r="P127" s="150"/>
    </row>
    <row r="128" spans="1:16" ht="12.75">
      <c r="A128" s="613" t="s">
        <v>756</v>
      </c>
      <c r="B128" s="13"/>
      <c r="C128" s="164">
        <f>SUM(D128:P128)</f>
        <v>-81</v>
      </c>
      <c r="D128" s="124"/>
      <c r="E128" s="124"/>
      <c r="F128" s="150">
        <v>-81</v>
      </c>
      <c r="G128" s="164"/>
      <c r="H128" s="245"/>
      <c r="I128" s="150"/>
      <c r="J128" s="173"/>
      <c r="K128" s="124"/>
      <c r="L128" s="150"/>
      <c r="M128" s="124"/>
      <c r="N128" s="164"/>
      <c r="O128" s="124"/>
      <c r="P128" s="150"/>
    </row>
    <row r="129" spans="1:16" ht="12.75">
      <c r="A129" s="613" t="s">
        <v>549</v>
      </c>
      <c r="B129" s="13"/>
      <c r="C129" s="164">
        <f>SUM(D129:P129)</f>
        <v>-81</v>
      </c>
      <c r="D129" s="124"/>
      <c r="E129" s="124"/>
      <c r="F129" s="150">
        <v>-81</v>
      </c>
      <c r="G129" s="164"/>
      <c r="H129" s="245"/>
      <c r="I129" s="150"/>
      <c r="J129" s="173"/>
      <c r="K129" s="124"/>
      <c r="L129" s="150"/>
      <c r="M129" s="124"/>
      <c r="N129" s="164"/>
      <c r="O129" s="124"/>
      <c r="P129" s="150"/>
    </row>
    <row r="130" spans="1:16" ht="12.75">
      <c r="A130" s="643" t="s">
        <v>696</v>
      </c>
      <c r="B130" s="13"/>
      <c r="C130" s="164">
        <f>SUM(D130:P130)</f>
        <v>563</v>
      </c>
      <c r="D130" s="124"/>
      <c r="E130" s="153"/>
      <c r="F130" s="150">
        <f>SUM(F127,F129)</f>
        <v>563</v>
      </c>
      <c r="G130" s="164"/>
      <c r="H130" s="245"/>
      <c r="I130" s="150"/>
      <c r="J130" s="173"/>
      <c r="K130" s="124"/>
      <c r="L130" s="150"/>
      <c r="M130" s="124"/>
      <c r="N130" s="164"/>
      <c r="O130" s="124"/>
      <c r="P130" s="150"/>
    </row>
    <row r="131" spans="1:20" ht="12.75">
      <c r="A131" s="502" t="s">
        <v>457</v>
      </c>
      <c r="B131" s="15"/>
      <c r="C131" s="160"/>
      <c r="D131" s="156"/>
      <c r="E131" s="159"/>
      <c r="F131" s="156"/>
      <c r="G131" s="160"/>
      <c r="H131" s="156"/>
      <c r="I131" s="158"/>
      <c r="J131" s="159"/>
      <c r="K131" s="156"/>
      <c r="L131" s="158">
        <v>0</v>
      </c>
      <c r="M131" s="156"/>
      <c r="N131" s="159"/>
      <c r="O131" s="156"/>
      <c r="P131" s="158"/>
      <c r="T131" s="80"/>
    </row>
    <row r="132" spans="1:16" ht="12.75">
      <c r="A132" s="531" t="s">
        <v>63</v>
      </c>
      <c r="B132" s="13" t="s">
        <v>494</v>
      </c>
      <c r="C132" s="164">
        <f>SUM(D132:P132)</f>
        <v>10941</v>
      </c>
      <c r="D132" s="124">
        <v>0</v>
      </c>
      <c r="E132" s="173">
        <v>0</v>
      </c>
      <c r="F132" s="124">
        <v>10941</v>
      </c>
      <c r="G132" s="164">
        <v>0</v>
      </c>
      <c r="H132" s="124">
        <v>0</v>
      </c>
      <c r="I132" s="150">
        <v>0</v>
      </c>
      <c r="J132" s="173">
        <v>0</v>
      </c>
      <c r="K132" s="124">
        <v>0</v>
      </c>
      <c r="L132" s="150">
        <v>0</v>
      </c>
      <c r="M132" s="124">
        <v>0</v>
      </c>
      <c r="N132" s="173"/>
      <c r="O132" s="124">
        <v>0</v>
      </c>
      <c r="P132" s="150">
        <v>0</v>
      </c>
    </row>
    <row r="133" spans="1:16" ht="12.75">
      <c r="A133" s="613" t="s">
        <v>586</v>
      </c>
      <c r="B133" s="13"/>
      <c r="C133" s="164">
        <f>SUM(D133:P133)</f>
        <v>11114</v>
      </c>
      <c r="D133" s="124"/>
      <c r="E133" s="173"/>
      <c r="F133" s="124">
        <v>11114</v>
      </c>
      <c r="G133" s="164"/>
      <c r="H133" s="124"/>
      <c r="I133" s="150"/>
      <c r="J133" s="173"/>
      <c r="K133" s="124"/>
      <c r="L133" s="150"/>
      <c r="M133" s="124"/>
      <c r="N133" s="173"/>
      <c r="O133" s="124"/>
      <c r="P133" s="150"/>
    </row>
    <row r="134" spans="1:16" ht="12.75">
      <c r="A134" s="613" t="s">
        <v>774</v>
      </c>
      <c r="B134" s="13"/>
      <c r="C134" s="164">
        <f>SUM(D134:P134)</f>
        <v>-1642</v>
      </c>
      <c r="D134" s="124"/>
      <c r="E134" s="164"/>
      <c r="F134" s="124">
        <v>-1642</v>
      </c>
      <c r="G134" s="164"/>
      <c r="H134" s="124"/>
      <c r="I134" s="150"/>
      <c r="J134" s="164"/>
      <c r="K134" s="124"/>
      <c r="L134" s="150"/>
      <c r="M134" s="124"/>
      <c r="N134" s="164"/>
      <c r="O134" s="124"/>
      <c r="P134" s="150"/>
    </row>
    <row r="135" spans="1:16" ht="12.75">
      <c r="A135" s="613" t="s">
        <v>549</v>
      </c>
      <c r="B135" s="13"/>
      <c r="C135" s="164">
        <f>SUM(D135:P135)</f>
        <v>-1642</v>
      </c>
      <c r="D135" s="124"/>
      <c r="E135" s="164"/>
      <c r="F135" s="124">
        <v>-1642</v>
      </c>
      <c r="G135" s="164"/>
      <c r="H135" s="124"/>
      <c r="I135" s="150"/>
      <c r="J135" s="164"/>
      <c r="K135" s="124"/>
      <c r="L135" s="150"/>
      <c r="M135" s="124"/>
      <c r="N135" s="164"/>
      <c r="O135" s="124"/>
      <c r="P135" s="150"/>
    </row>
    <row r="136" spans="1:16" ht="12.75">
      <c r="A136" s="643" t="s">
        <v>696</v>
      </c>
      <c r="B136" s="17"/>
      <c r="C136" s="164">
        <f>SUM(D136:P136)</f>
        <v>9472</v>
      </c>
      <c r="D136" s="153">
        <v>0</v>
      </c>
      <c r="E136" s="162">
        <v>0</v>
      </c>
      <c r="F136" s="153">
        <f>SUM(F133,F135)</f>
        <v>9472</v>
      </c>
      <c r="G136" s="162">
        <v>0</v>
      </c>
      <c r="H136" s="153">
        <v>0</v>
      </c>
      <c r="I136" s="149">
        <v>0</v>
      </c>
      <c r="J136" s="162">
        <v>0</v>
      </c>
      <c r="K136" s="153">
        <v>0</v>
      </c>
      <c r="L136" s="149">
        <v>0</v>
      </c>
      <c r="M136" s="153">
        <v>0</v>
      </c>
      <c r="N136" s="162">
        <v>0</v>
      </c>
      <c r="O136" s="153">
        <v>0</v>
      </c>
      <c r="P136" s="149">
        <v>0</v>
      </c>
    </row>
    <row r="137" spans="1:16" ht="12.75">
      <c r="A137" s="653" t="s">
        <v>807</v>
      </c>
      <c r="B137" s="68"/>
      <c r="C137" s="160"/>
      <c r="D137" s="156"/>
      <c r="E137" s="160"/>
      <c r="F137" s="156"/>
      <c r="G137" s="160"/>
      <c r="H137" s="156"/>
      <c r="I137" s="156"/>
      <c r="J137" s="160"/>
      <c r="K137" s="156"/>
      <c r="L137" s="158"/>
      <c r="M137" s="156"/>
      <c r="N137" s="160"/>
      <c r="O137" s="156"/>
      <c r="P137" s="158"/>
    </row>
    <row r="138" spans="1:16" ht="12.75">
      <c r="A138" s="531" t="s">
        <v>63</v>
      </c>
      <c r="B138" s="13" t="s">
        <v>526</v>
      </c>
      <c r="C138" s="150">
        <f aca="true" t="shared" si="14" ref="C138:C143">SUM(D138:P138)</f>
        <v>1073</v>
      </c>
      <c r="D138" s="124">
        <v>0</v>
      </c>
      <c r="E138" s="164">
        <v>0</v>
      </c>
      <c r="F138" s="124">
        <v>1073</v>
      </c>
      <c r="G138" s="164">
        <v>0</v>
      </c>
      <c r="H138" s="124">
        <v>0</v>
      </c>
      <c r="I138" s="124">
        <v>0</v>
      </c>
      <c r="J138" s="164">
        <v>0</v>
      </c>
      <c r="K138" s="124">
        <v>0</v>
      </c>
      <c r="L138" s="150">
        <v>0</v>
      </c>
      <c r="M138" s="124">
        <v>0</v>
      </c>
      <c r="N138" s="164"/>
      <c r="O138" s="124">
        <v>0</v>
      </c>
      <c r="P138" s="150">
        <v>0</v>
      </c>
    </row>
    <row r="139" spans="1:16" ht="12.75">
      <c r="A139" s="613" t="s">
        <v>586</v>
      </c>
      <c r="B139" s="13"/>
      <c r="C139" s="150">
        <f t="shared" si="14"/>
        <v>7073</v>
      </c>
      <c r="D139" s="124"/>
      <c r="E139" s="164"/>
      <c r="F139" s="124">
        <v>1073</v>
      </c>
      <c r="G139" s="164"/>
      <c r="H139" s="124"/>
      <c r="I139" s="124"/>
      <c r="J139" s="164">
        <v>5000</v>
      </c>
      <c r="K139" s="124">
        <v>1000</v>
      </c>
      <c r="L139" s="150"/>
      <c r="M139" s="124"/>
      <c r="N139" s="164"/>
      <c r="O139" s="124"/>
      <c r="P139" s="150"/>
    </row>
    <row r="140" spans="1:16" ht="12.75">
      <c r="A140" s="613" t="s">
        <v>763</v>
      </c>
      <c r="B140" s="13"/>
      <c r="C140" s="150">
        <f t="shared" si="14"/>
        <v>6032</v>
      </c>
      <c r="D140" s="124"/>
      <c r="E140" s="164"/>
      <c r="F140" s="124">
        <v>6032</v>
      </c>
      <c r="G140" s="164"/>
      <c r="H140" s="124"/>
      <c r="I140" s="124"/>
      <c r="J140" s="164"/>
      <c r="K140" s="124"/>
      <c r="L140" s="150"/>
      <c r="M140" s="124"/>
      <c r="N140" s="164"/>
      <c r="O140" s="124"/>
      <c r="P140" s="150"/>
    </row>
    <row r="141" spans="1:16" ht="12.75">
      <c r="A141" s="646" t="s">
        <v>764</v>
      </c>
      <c r="B141" s="13"/>
      <c r="C141" s="150">
        <f t="shared" si="14"/>
        <v>-6000</v>
      </c>
      <c r="D141" s="124"/>
      <c r="E141" s="164"/>
      <c r="F141" s="124"/>
      <c r="G141" s="164"/>
      <c r="H141" s="124"/>
      <c r="I141" s="124"/>
      <c r="J141" s="164">
        <v>-5000</v>
      </c>
      <c r="K141" s="124">
        <v>-1000</v>
      </c>
      <c r="L141" s="150"/>
      <c r="M141" s="124"/>
      <c r="N141" s="164"/>
      <c r="O141" s="124"/>
      <c r="P141" s="150"/>
    </row>
    <row r="142" spans="1:16" ht="12.75">
      <c r="A142" s="646" t="s">
        <v>549</v>
      </c>
      <c r="B142" s="13"/>
      <c r="C142" s="150">
        <f t="shared" si="14"/>
        <v>32</v>
      </c>
      <c r="D142" s="124">
        <f>SUM(D141)</f>
        <v>0</v>
      </c>
      <c r="E142" s="124">
        <f aca="true" t="shared" si="15" ref="E142:P142">SUM(E141)</f>
        <v>0</v>
      </c>
      <c r="F142" s="124">
        <v>6032</v>
      </c>
      <c r="G142" s="124">
        <f t="shared" si="15"/>
        <v>0</v>
      </c>
      <c r="H142" s="124">
        <f t="shared" si="15"/>
        <v>0</v>
      </c>
      <c r="I142" s="124">
        <f t="shared" si="15"/>
        <v>0</v>
      </c>
      <c r="J142" s="124">
        <v>-5000</v>
      </c>
      <c r="K142" s="124">
        <f t="shared" si="15"/>
        <v>-1000</v>
      </c>
      <c r="L142" s="124">
        <f t="shared" si="15"/>
        <v>0</v>
      </c>
      <c r="M142" s="124">
        <f t="shared" si="15"/>
        <v>0</v>
      </c>
      <c r="N142" s="173"/>
      <c r="O142" s="124">
        <f t="shared" si="15"/>
        <v>0</v>
      </c>
      <c r="P142" s="150">
        <f t="shared" si="15"/>
        <v>0</v>
      </c>
    </row>
    <row r="143" spans="1:16" ht="12.75">
      <c r="A143" s="643" t="s">
        <v>696</v>
      </c>
      <c r="B143" s="13"/>
      <c r="C143" s="150">
        <f t="shared" si="14"/>
        <v>7105</v>
      </c>
      <c r="D143" s="124">
        <f>SUM(D139,D142)</f>
        <v>0</v>
      </c>
      <c r="E143" s="124">
        <f>SUM(E139,E142)</f>
        <v>0</v>
      </c>
      <c r="F143" s="124">
        <f>SUM(F139,F142)</f>
        <v>7105</v>
      </c>
      <c r="G143" s="124">
        <f aca="true" t="shared" si="16" ref="G143:O143">SUM(G139,G142)</f>
        <v>0</v>
      </c>
      <c r="H143" s="124">
        <f t="shared" si="16"/>
        <v>0</v>
      </c>
      <c r="I143" s="124">
        <f t="shared" si="16"/>
        <v>0</v>
      </c>
      <c r="J143" s="124">
        <f t="shared" si="16"/>
        <v>0</v>
      </c>
      <c r="K143" s="124">
        <f t="shared" si="16"/>
        <v>0</v>
      </c>
      <c r="L143" s="124">
        <f t="shared" si="16"/>
        <v>0</v>
      </c>
      <c r="M143" s="124">
        <f t="shared" si="16"/>
        <v>0</v>
      </c>
      <c r="N143" s="124">
        <f t="shared" si="16"/>
        <v>0</v>
      </c>
      <c r="O143" s="124">
        <f t="shared" si="16"/>
        <v>0</v>
      </c>
      <c r="P143" s="150">
        <f>SUM(P139,P142)</f>
        <v>0</v>
      </c>
    </row>
    <row r="144" spans="1:16" ht="12.75">
      <c r="A144" s="653" t="s">
        <v>808</v>
      </c>
      <c r="B144" s="68"/>
      <c r="C144" s="158"/>
      <c r="D144" s="156"/>
      <c r="E144" s="160"/>
      <c r="F144" s="156"/>
      <c r="G144" s="160"/>
      <c r="H144" s="156"/>
      <c r="I144" s="156"/>
      <c r="J144" s="159"/>
      <c r="K144" s="156"/>
      <c r="L144" s="158"/>
      <c r="M144" s="156"/>
      <c r="N144" s="160"/>
      <c r="O144" s="156"/>
      <c r="P144" s="158"/>
    </row>
    <row r="145" spans="1:16" ht="12.75">
      <c r="A145" s="531" t="s">
        <v>63</v>
      </c>
      <c r="B145" s="13" t="s">
        <v>494</v>
      </c>
      <c r="C145" s="150">
        <f>SUM(D145:Q145)</f>
        <v>36016</v>
      </c>
      <c r="D145" s="124">
        <v>0</v>
      </c>
      <c r="E145" s="164">
        <v>0</v>
      </c>
      <c r="F145" s="124">
        <v>300</v>
      </c>
      <c r="G145" s="164">
        <v>0</v>
      </c>
      <c r="H145" s="245">
        <v>35716</v>
      </c>
      <c r="I145" s="124">
        <v>0</v>
      </c>
      <c r="J145" s="173">
        <v>0</v>
      </c>
      <c r="K145" s="124">
        <v>0</v>
      </c>
      <c r="L145" s="150">
        <v>0</v>
      </c>
      <c r="M145" s="124">
        <v>0</v>
      </c>
      <c r="N145" s="164"/>
      <c r="O145" s="124">
        <v>0</v>
      </c>
      <c r="P145" s="150">
        <v>0</v>
      </c>
    </row>
    <row r="146" spans="1:16" ht="12.75">
      <c r="A146" s="613" t="s">
        <v>586</v>
      </c>
      <c r="B146" s="13"/>
      <c r="C146" s="164">
        <f>SUM(D146:P146)</f>
        <v>300</v>
      </c>
      <c r="D146" s="124"/>
      <c r="E146" s="164"/>
      <c r="F146" s="124">
        <v>300</v>
      </c>
      <c r="G146" s="164"/>
      <c r="H146" s="245">
        <v>0</v>
      </c>
      <c r="I146" s="124"/>
      <c r="J146" s="173"/>
      <c r="K146" s="124"/>
      <c r="L146" s="150"/>
      <c r="M146" s="124"/>
      <c r="N146" s="164"/>
      <c r="O146" s="124"/>
      <c r="P146" s="150"/>
    </row>
    <row r="147" spans="1:16" ht="12.75">
      <c r="A147" s="643" t="s">
        <v>696</v>
      </c>
      <c r="B147" s="13"/>
      <c r="C147" s="164">
        <f>SUM(D147:P147)</f>
        <v>300</v>
      </c>
      <c r="D147" s="124"/>
      <c r="E147" s="164"/>
      <c r="F147" s="124">
        <v>300</v>
      </c>
      <c r="G147" s="164"/>
      <c r="H147" s="245"/>
      <c r="I147" s="124"/>
      <c r="J147" s="164"/>
      <c r="K147" s="124"/>
      <c r="L147" s="150"/>
      <c r="M147" s="124"/>
      <c r="N147" s="164"/>
      <c r="O147" s="124"/>
      <c r="P147" s="150"/>
    </row>
    <row r="148" spans="1:22" ht="12.75">
      <c r="A148" s="659" t="s">
        <v>498</v>
      </c>
      <c r="B148" s="256"/>
      <c r="C148" s="165"/>
      <c r="D148" s="156"/>
      <c r="E148" s="160"/>
      <c r="F148" s="156"/>
      <c r="G148" s="160"/>
      <c r="H148" s="156"/>
      <c r="I148" s="167"/>
      <c r="J148" s="159"/>
      <c r="K148" s="156"/>
      <c r="L148" s="158"/>
      <c r="M148" s="156"/>
      <c r="N148" s="160"/>
      <c r="O148" s="156"/>
      <c r="P148" s="158"/>
      <c r="V148" s="80"/>
    </row>
    <row r="149" spans="1:16" ht="12.75">
      <c r="A149" s="647" t="s">
        <v>63</v>
      </c>
      <c r="B149" s="13" t="s">
        <v>526</v>
      </c>
      <c r="C149" s="150">
        <f>SUM(D149:P149)</f>
        <v>3000</v>
      </c>
      <c r="D149" s="124">
        <v>0</v>
      </c>
      <c r="E149" s="164">
        <v>0</v>
      </c>
      <c r="F149" s="124">
        <v>0</v>
      </c>
      <c r="G149" s="164">
        <v>0</v>
      </c>
      <c r="H149" s="124">
        <v>0</v>
      </c>
      <c r="I149" s="245">
        <v>3000</v>
      </c>
      <c r="J149" s="173">
        <v>0</v>
      </c>
      <c r="K149" s="124">
        <v>0</v>
      </c>
      <c r="L149" s="150">
        <v>0</v>
      </c>
      <c r="M149" s="124">
        <v>0</v>
      </c>
      <c r="N149" s="173"/>
      <c r="O149" s="124">
        <v>0</v>
      </c>
      <c r="P149" s="150"/>
    </row>
    <row r="150" spans="1:16" ht="12.75">
      <c r="A150" s="613" t="s">
        <v>586</v>
      </c>
      <c r="B150" s="13"/>
      <c r="C150" s="150">
        <f>SUM(D150:P150)</f>
        <v>2600</v>
      </c>
      <c r="D150" s="124"/>
      <c r="E150" s="164"/>
      <c r="F150" s="124"/>
      <c r="G150" s="164"/>
      <c r="H150" s="124"/>
      <c r="I150" s="245">
        <v>2600</v>
      </c>
      <c r="J150" s="173"/>
      <c r="K150" s="124"/>
      <c r="L150" s="150"/>
      <c r="M150" s="124"/>
      <c r="N150" s="164"/>
      <c r="O150" s="124"/>
      <c r="P150" s="150"/>
    </row>
    <row r="151" spans="1:21" ht="12.75">
      <c r="A151" s="648" t="s">
        <v>842</v>
      </c>
      <c r="B151" s="13"/>
      <c r="C151" s="150">
        <f>SUM(D151:P151)</f>
        <v>-58</v>
      </c>
      <c r="D151" s="124"/>
      <c r="E151" s="164"/>
      <c r="F151" s="124"/>
      <c r="G151" s="164"/>
      <c r="H151" s="124"/>
      <c r="I151" s="245">
        <v>-58</v>
      </c>
      <c r="J151" s="173"/>
      <c r="K151" s="124"/>
      <c r="L151" s="150"/>
      <c r="M151" s="124"/>
      <c r="N151" s="164"/>
      <c r="O151" s="124"/>
      <c r="P151" s="150"/>
      <c r="U151" s="80"/>
    </row>
    <row r="152" spans="1:20" ht="12.75">
      <c r="A152" s="648" t="s">
        <v>608</v>
      </c>
      <c r="B152" s="13"/>
      <c r="C152" s="150">
        <f>SUM(D152:P152)</f>
        <v>-58</v>
      </c>
      <c r="D152" s="124"/>
      <c r="E152" s="164"/>
      <c r="F152" s="124"/>
      <c r="G152" s="164"/>
      <c r="H152" s="124"/>
      <c r="I152" s="245">
        <v>-58</v>
      </c>
      <c r="J152" s="173"/>
      <c r="K152" s="124"/>
      <c r="L152" s="150"/>
      <c r="M152" s="124"/>
      <c r="N152" s="164"/>
      <c r="O152" s="124"/>
      <c r="P152" s="150"/>
      <c r="T152" s="80"/>
    </row>
    <row r="153" spans="1:16" ht="12.75">
      <c r="A153" s="643" t="s">
        <v>696</v>
      </c>
      <c r="B153" s="13"/>
      <c r="C153" s="150">
        <f>SUM(D153:P153)</f>
        <v>2542</v>
      </c>
      <c r="D153" s="124"/>
      <c r="E153" s="164"/>
      <c r="F153" s="124"/>
      <c r="G153" s="164"/>
      <c r="H153" s="124"/>
      <c r="I153" s="245">
        <f>SUM(I150,I152)</f>
        <v>2542</v>
      </c>
      <c r="J153" s="161"/>
      <c r="K153" s="153"/>
      <c r="L153" s="149"/>
      <c r="M153" s="153"/>
      <c r="N153" s="164"/>
      <c r="O153" s="124"/>
      <c r="P153" s="149"/>
    </row>
    <row r="154" spans="1:17" ht="12.75">
      <c r="A154" s="653" t="s">
        <v>809</v>
      </c>
      <c r="B154" s="255"/>
      <c r="C154" s="158"/>
      <c r="D154" s="156"/>
      <c r="E154" s="160"/>
      <c r="F154" s="156"/>
      <c r="G154" s="160"/>
      <c r="H154" s="156"/>
      <c r="I154" s="263"/>
      <c r="J154" s="160"/>
      <c r="K154" s="156"/>
      <c r="L154" s="158"/>
      <c r="M154" s="156"/>
      <c r="N154" s="160"/>
      <c r="O154" s="156"/>
      <c r="P154" s="158"/>
      <c r="Q154" s="33"/>
    </row>
    <row r="155" spans="1:17" ht="12.75">
      <c r="A155" s="647" t="s">
        <v>63</v>
      </c>
      <c r="B155" s="13" t="s">
        <v>526</v>
      </c>
      <c r="C155" s="150">
        <f>SUM(D155:P155)</f>
        <v>4150</v>
      </c>
      <c r="D155" s="124">
        <v>0</v>
      </c>
      <c r="E155" s="164">
        <v>0</v>
      </c>
      <c r="F155" s="124">
        <v>0</v>
      </c>
      <c r="G155" s="164">
        <v>0</v>
      </c>
      <c r="H155" s="124">
        <v>0</v>
      </c>
      <c r="I155" s="245">
        <v>4150</v>
      </c>
      <c r="J155" s="164">
        <v>0</v>
      </c>
      <c r="K155" s="124">
        <v>0</v>
      </c>
      <c r="L155" s="150">
        <v>0</v>
      </c>
      <c r="M155" s="124">
        <v>0</v>
      </c>
      <c r="N155" s="164"/>
      <c r="O155" s="124">
        <v>0</v>
      </c>
      <c r="P155" s="150">
        <v>0</v>
      </c>
      <c r="Q155" s="33"/>
    </row>
    <row r="156" spans="1:17" ht="12.75">
      <c r="A156" s="613" t="s">
        <v>586</v>
      </c>
      <c r="B156" s="13"/>
      <c r="C156" s="164">
        <f>SUM(D156:P156)</f>
        <v>4150</v>
      </c>
      <c r="D156" s="124"/>
      <c r="E156" s="164"/>
      <c r="F156" s="124"/>
      <c r="G156" s="164"/>
      <c r="H156" s="124"/>
      <c r="I156" s="245">
        <v>4150</v>
      </c>
      <c r="J156" s="164"/>
      <c r="K156" s="124"/>
      <c r="L156" s="150"/>
      <c r="M156" s="124"/>
      <c r="N156" s="164"/>
      <c r="O156" s="124"/>
      <c r="P156" s="150"/>
      <c r="Q156" s="33"/>
    </row>
    <row r="157" spans="1:17" ht="12.75">
      <c r="A157" s="613" t="s">
        <v>778</v>
      </c>
      <c r="B157" s="13"/>
      <c r="C157" s="164">
        <f>SUM(D157:P157)</f>
        <v>-802</v>
      </c>
      <c r="D157" s="124"/>
      <c r="E157" s="164"/>
      <c r="F157" s="124"/>
      <c r="G157" s="164"/>
      <c r="H157" s="124"/>
      <c r="I157" s="245">
        <v>-802</v>
      </c>
      <c r="J157" s="164"/>
      <c r="K157" s="124"/>
      <c r="L157" s="150"/>
      <c r="M157" s="124"/>
      <c r="N157" s="164"/>
      <c r="O157" s="124"/>
      <c r="P157" s="150"/>
      <c r="Q157" s="33"/>
    </row>
    <row r="158" spans="1:17" ht="12.75">
      <c r="A158" s="613" t="s">
        <v>549</v>
      </c>
      <c r="B158" s="13"/>
      <c r="C158" s="164">
        <f>SUM(D158:P158)</f>
        <v>-802</v>
      </c>
      <c r="D158" s="124"/>
      <c r="E158" s="164"/>
      <c r="F158" s="124"/>
      <c r="G158" s="164"/>
      <c r="H158" s="124"/>
      <c r="I158" s="245">
        <v>-802</v>
      </c>
      <c r="J158" s="164"/>
      <c r="K158" s="124"/>
      <c r="L158" s="150"/>
      <c r="M158" s="124"/>
      <c r="N158" s="164"/>
      <c r="O158" s="124"/>
      <c r="P158" s="150"/>
      <c r="Q158" s="33"/>
    </row>
    <row r="159" spans="1:17" ht="12.75">
      <c r="A159" s="643" t="s">
        <v>696</v>
      </c>
      <c r="B159" s="13"/>
      <c r="C159" s="164">
        <f>SUM(D159:P159)</f>
        <v>3348</v>
      </c>
      <c r="D159" s="124"/>
      <c r="E159" s="164"/>
      <c r="F159" s="124"/>
      <c r="G159" s="164"/>
      <c r="H159" s="124"/>
      <c r="I159" s="245">
        <f>SUM(I156,I158)</f>
        <v>3348</v>
      </c>
      <c r="J159" s="164"/>
      <c r="K159" s="124"/>
      <c r="L159" s="150"/>
      <c r="M159" s="124"/>
      <c r="N159" s="164"/>
      <c r="O159" s="124"/>
      <c r="P159" s="150"/>
      <c r="Q159" s="33"/>
    </row>
    <row r="160" spans="1:17" ht="12.75">
      <c r="A160" s="653" t="s">
        <v>810</v>
      </c>
      <c r="B160" s="255"/>
      <c r="C160" s="160"/>
      <c r="D160" s="156"/>
      <c r="E160" s="156"/>
      <c r="F160" s="156"/>
      <c r="G160" s="156"/>
      <c r="H160" s="158"/>
      <c r="I160" s="263"/>
      <c r="J160" s="156"/>
      <c r="K160" s="156"/>
      <c r="L160" s="156"/>
      <c r="M160" s="156"/>
      <c r="N160" s="159"/>
      <c r="O160" s="156"/>
      <c r="P160" s="158"/>
      <c r="Q160" s="33"/>
    </row>
    <row r="161" spans="1:22" ht="12.75">
      <c r="A161" s="647" t="s">
        <v>63</v>
      </c>
      <c r="B161" s="13" t="s">
        <v>494</v>
      </c>
      <c r="C161" s="164">
        <f>SUM(D161:Q161)</f>
        <v>500</v>
      </c>
      <c r="D161" s="124">
        <v>0</v>
      </c>
      <c r="E161" s="124">
        <v>0</v>
      </c>
      <c r="F161" s="124">
        <v>0</v>
      </c>
      <c r="G161" s="124">
        <v>0</v>
      </c>
      <c r="H161" s="150">
        <v>0</v>
      </c>
      <c r="I161" s="245">
        <v>500</v>
      </c>
      <c r="J161" s="124">
        <v>0</v>
      </c>
      <c r="K161" s="124">
        <v>0</v>
      </c>
      <c r="L161" s="124">
        <v>0</v>
      </c>
      <c r="M161" s="124">
        <v>0</v>
      </c>
      <c r="N161" s="173"/>
      <c r="O161" s="124">
        <v>0</v>
      </c>
      <c r="P161" s="150">
        <v>0</v>
      </c>
      <c r="Q161" s="33"/>
      <c r="V161" s="80"/>
    </row>
    <row r="162" spans="1:17" ht="12.75">
      <c r="A162" s="613" t="s">
        <v>586</v>
      </c>
      <c r="B162" s="13"/>
      <c r="C162" s="164">
        <f>SUM(D162:P162)</f>
        <v>500</v>
      </c>
      <c r="D162" s="124"/>
      <c r="E162" s="124"/>
      <c r="F162" s="124"/>
      <c r="G162" s="124"/>
      <c r="H162" s="150"/>
      <c r="I162" s="245">
        <v>500</v>
      </c>
      <c r="J162" s="124"/>
      <c r="K162" s="124"/>
      <c r="L162" s="124"/>
      <c r="M162" s="124"/>
      <c r="N162" s="173"/>
      <c r="O162" s="124"/>
      <c r="P162" s="150"/>
      <c r="Q162" s="33"/>
    </row>
    <row r="163" spans="1:17" ht="12.75">
      <c r="A163" s="613" t="s">
        <v>775</v>
      </c>
      <c r="B163" s="13"/>
      <c r="C163" s="164">
        <f>SUM(D163:P163)</f>
        <v>1456</v>
      </c>
      <c r="D163" s="124"/>
      <c r="E163" s="124"/>
      <c r="F163" s="124">
        <v>72</v>
      </c>
      <c r="G163" s="124"/>
      <c r="H163" s="150"/>
      <c r="I163" s="245">
        <v>1384</v>
      </c>
      <c r="J163" s="164"/>
      <c r="K163" s="124"/>
      <c r="L163" s="164"/>
      <c r="M163" s="124"/>
      <c r="N163" s="164"/>
      <c r="O163" s="124"/>
      <c r="P163" s="150"/>
      <c r="Q163" s="33"/>
    </row>
    <row r="164" spans="1:17" ht="12.75">
      <c r="A164" s="613" t="s">
        <v>549</v>
      </c>
      <c r="B164" s="13"/>
      <c r="C164" s="164">
        <f>SUM(D164:P164)</f>
        <v>1456</v>
      </c>
      <c r="D164" s="124"/>
      <c r="E164" s="124"/>
      <c r="F164" s="124">
        <v>72</v>
      </c>
      <c r="G164" s="124"/>
      <c r="H164" s="150"/>
      <c r="I164" s="245">
        <v>1384</v>
      </c>
      <c r="J164" s="164"/>
      <c r="K164" s="124"/>
      <c r="L164" s="164"/>
      <c r="M164" s="124"/>
      <c r="N164" s="164"/>
      <c r="O164" s="124"/>
      <c r="P164" s="150"/>
      <c r="Q164" s="33"/>
    </row>
    <row r="165" spans="1:17" ht="12.75">
      <c r="A165" s="643" t="s">
        <v>696</v>
      </c>
      <c r="B165" s="13"/>
      <c r="C165" s="164">
        <f>SUM(D165:P165)</f>
        <v>1956</v>
      </c>
      <c r="D165" s="124"/>
      <c r="E165" s="124"/>
      <c r="F165" s="124">
        <v>72</v>
      </c>
      <c r="G165" s="124"/>
      <c r="H165" s="150"/>
      <c r="I165" s="245">
        <f>SUM(I162,I164)</f>
        <v>1884</v>
      </c>
      <c r="J165" s="164"/>
      <c r="K165" s="124"/>
      <c r="L165" s="164"/>
      <c r="M165" s="124"/>
      <c r="N165" s="164"/>
      <c r="O165" s="124"/>
      <c r="P165" s="150"/>
      <c r="Q165" s="33"/>
    </row>
    <row r="166" spans="1:16" ht="12.75">
      <c r="A166" s="645" t="s">
        <v>811</v>
      </c>
      <c r="B166" s="246"/>
      <c r="C166" s="160"/>
      <c r="D166" s="156"/>
      <c r="E166" s="156"/>
      <c r="F166" s="156"/>
      <c r="G166" s="156"/>
      <c r="H166" s="160"/>
      <c r="I166" s="263"/>
      <c r="J166" s="160"/>
      <c r="K166" s="156"/>
      <c r="L166" s="160"/>
      <c r="M166" s="156"/>
      <c r="N166" s="160"/>
      <c r="O166" s="156"/>
      <c r="P166" s="158"/>
    </row>
    <row r="167" spans="1:16" ht="12.75">
      <c r="A167" s="531" t="s">
        <v>63</v>
      </c>
      <c r="B167" s="13" t="s">
        <v>494</v>
      </c>
      <c r="C167" s="164">
        <f>SUM(D167:Q167)</f>
        <v>1500</v>
      </c>
      <c r="D167" s="124">
        <v>0</v>
      </c>
      <c r="E167" s="124">
        <v>0</v>
      </c>
      <c r="F167" s="124">
        <v>0</v>
      </c>
      <c r="G167" s="124">
        <v>0</v>
      </c>
      <c r="H167" s="164">
        <v>0</v>
      </c>
      <c r="I167" s="245">
        <v>1500</v>
      </c>
      <c r="J167" s="164">
        <v>0</v>
      </c>
      <c r="K167" s="124">
        <v>0</v>
      </c>
      <c r="L167" s="164">
        <v>0</v>
      </c>
      <c r="M167" s="124">
        <v>0</v>
      </c>
      <c r="N167" s="164"/>
      <c r="O167" s="124">
        <v>0</v>
      </c>
      <c r="P167" s="150">
        <v>0</v>
      </c>
    </row>
    <row r="168" spans="1:16" ht="12.75">
      <c r="A168" s="613" t="s">
        <v>586</v>
      </c>
      <c r="B168" s="13"/>
      <c r="C168" s="164">
        <f>SUM(D168:P168)</f>
        <v>7931</v>
      </c>
      <c r="D168" s="124">
        <v>0</v>
      </c>
      <c r="E168" s="124">
        <v>0</v>
      </c>
      <c r="F168" s="124">
        <v>0</v>
      </c>
      <c r="G168" s="124">
        <v>0</v>
      </c>
      <c r="H168" s="150">
        <v>0</v>
      </c>
      <c r="I168" s="124">
        <v>7931</v>
      </c>
      <c r="J168" s="124">
        <v>0</v>
      </c>
      <c r="K168" s="124">
        <v>0</v>
      </c>
      <c r="L168" s="124">
        <v>0</v>
      </c>
      <c r="M168" s="124">
        <v>0</v>
      </c>
      <c r="N168" s="173"/>
      <c r="O168" s="124">
        <v>0</v>
      </c>
      <c r="P168" s="150">
        <v>0</v>
      </c>
    </row>
    <row r="169" spans="1:16" ht="12.75">
      <c r="A169" s="646" t="s">
        <v>602</v>
      </c>
      <c r="B169" s="13"/>
      <c r="C169" s="164">
        <f>SUM(D169:P169)</f>
        <v>-917</v>
      </c>
      <c r="D169" s="124"/>
      <c r="E169" s="124"/>
      <c r="F169" s="124"/>
      <c r="G169" s="124"/>
      <c r="H169" s="150"/>
      <c r="I169" s="124">
        <v>-917</v>
      </c>
      <c r="J169" s="164"/>
      <c r="K169" s="124"/>
      <c r="L169" s="164"/>
      <c r="M169" s="124"/>
      <c r="N169" s="164"/>
      <c r="O169" s="124"/>
      <c r="P169" s="150"/>
    </row>
    <row r="170" spans="1:16" ht="12.75">
      <c r="A170" s="646" t="s">
        <v>549</v>
      </c>
      <c r="B170" s="13"/>
      <c r="C170" s="164">
        <f>SUM(D170:P170)</f>
        <v>-917</v>
      </c>
      <c r="D170" s="124"/>
      <c r="E170" s="124"/>
      <c r="F170" s="124"/>
      <c r="G170" s="124"/>
      <c r="H170" s="150"/>
      <c r="I170" s="124">
        <v>-917</v>
      </c>
      <c r="J170" s="164"/>
      <c r="K170" s="124"/>
      <c r="L170" s="164"/>
      <c r="M170" s="124"/>
      <c r="N170" s="164"/>
      <c r="O170" s="124"/>
      <c r="P170" s="150"/>
    </row>
    <row r="171" spans="1:16" ht="12.75">
      <c r="A171" s="643" t="s">
        <v>696</v>
      </c>
      <c r="B171" s="13"/>
      <c r="C171" s="164">
        <f>SUM(D171:P171)</f>
        <v>7014</v>
      </c>
      <c r="D171" s="124"/>
      <c r="E171" s="153"/>
      <c r="F171" s="153"/>
      <c r="G171" s="153"/>
      <c r="H171" s="149"/>
      <c r="I171" s="153">
        <f>SUM(I168,I170)</f>
        <v>7014</v>
      </c>
      <c r="J171" s="162"/>
      <c r="K171" s="153"/>
      <c r="L171" s="162"/>
      <c r="M171" s="153"/>
      <c r="N171" s="162"/>
      <c r="O171" s="153"/>
      <c r="P171" s="149"/>
    </row>
    <row r="172" spans="1:16" s="210" customFormat="1" ht="12.75">
      <c r="A172" s="660" t="s">
        <v>780</v>
      </c>
      <c r="B172" s="15"/>
      <c r="C172" s="160"/>
      <c r="D172" s="156" t="s">
        <v>548</v>
      </c>
      <c r="E172" s="156"/>
      <c r="F172" s="156"/>
      <c r="G172" s="156"/>
      <c r="H172" s="158"/>
      <c r="I172" s="263"/>
      <c r="J172" s="160"/>
      <c r="K172" s="156"/>
      <c r="L172" s="160"/>
      <c r="M172" s="156"/>
      <c r="N172" s="160"/>
      <c r="O172" s="156"/>
      <c r="P172" s="158"/>
    </row>
    <row r="173" spans="1:20" s="210" customFormat="1" ht="12.75">
      <c r="A173" s="512" t="s">
        <v>63</v>
      </c>
      <c r="B173" s="13" t="s">
        <v>494</v>
      </c>
      <c r="C173" s="164">
        <f>SUM(D173:Q173)</f>
        <v>2700</v>
      </c>
      <c r="D173" s="124">
        <v>0</v>
      </c>
      <c r="E173" s="124">
        <v>0</v>
      </c>
      <c r="F173" s="124">
        <v>0</v>
      </c>
      <c r="G173" s="124">
        <v>0</v>
      </c>
      <c r="H173" s="150">
        <v>0</v>
      </c>
      <c r="I173" s="245">
        <v>2700</v>
      </c>
      <c r="J173" s="164">
        <v>0</v>
      </c>
      <c r="K173" s="124">
        <v>0</v>
      </c>
      <c r="L173" s="164">
        <v>0</v>
      </c>
      <c r="M173" s="124">
        <v>0</v>
      </c>
      <c r="N173" s="164"/>
      <c r="O173" s="124">
        <v>0</v>
      </c>
      <c r="P173" s="150">
        <v>0</v>
      </c>
      <c r="T173" s="359"/>
    </row>
    <row r="174" spans="1:16" s="210" customFormat="1" ht="12.75">
      <c r="A174" s="613" t="s">
        <v>586</v>
      </c>
      <c r="B174" s="13"/>
      <c r="C174" s="164">
        <f>SUM(D174:P174)</f>
        <v>4293</v>
      </c>
      <c r="D174" s="124"/>
      <c r="E174" s="124"/>
      <c r="F174" s="124"/>
      <c r="G174" s="124"/>
      <c r="H174" s="150"/>
      <c r="I174" s="245">
        <v>4293</v>
      </c>
      <c r="J174" s="164"/>
      <c r="K174" s="124"/>
      <c r="L174" s="164"/>
      <c r="M174" s="124"/>
      <c r="N174" s="164"/>
      <c r="O174" s="124"/>
      <c r="P174" s="150"/>
    </row>
    <row r="175" spans="1:16" s="210" customFormat="1" ht="12.75">
      <c r="A175" s="613" t="s">
        <v>777</v>
      </c>
      <c r="B175" s="13"/>
      <c r="C175" s="164">
        <f>SUM(D175:P175)</f>
        <v>-1481</v>
      </c>
      <c r="D175" s="124"/>
      <c r="E175" s="124"/>
      <c r="F175" s="124"/>
      <c r="G175" s="124"/>
      <c r="H175" s="164"/>
      <c r="I175" s="245">
        <v>-1481</v>
      </c>
      <c r="J175" s="164"/>
      <c r="K175" s="124"/>
      <c r="L175" s="164"/>
      <c r="M175" s="124"/>
      <c r="N175" s="164"/>
      <c r="O175" s="124"/>
      <c r="P175" s="150"/>
    </row>
    <row r="176" spans="1:16" s="210" customFormat="1" ht="12.75">
      <c r="A176" s="613" t="s">
        <v>549</v>
      </c>
      <c r="B176" s="13"/>
      <c r="C176" s="164">
        <f>SUM(D176:P176)</f>
        <v>-1481</v>
      </c>
      <c r="D176" s="124"/>
      <c r="E176" s="124"/>
      <c r="F176" s="124"/>
      <c r="G176" s="124"/>
      <c r="H176" s="164"/>
      <c r="I176" s="245">
        <v>-1481</v>
      </c>
      <c r="J176" s="164"/>
      <c r="K176" s="124"/>
      <c r="L176" s="164"/>
      <c r="M176" s="124"/>
      <c r="N176" s="164"/>
      <c r="O176" s="124"/>
      <c r="P176" s="150"/>
    </row>
    <row r="177" spans="1:16" s="210" customFormat="1" ht="12.75">
      <c r="A177" s="643" t="s">
        <v>696</v>
      </c>
      <c r="B177" s="17"/>
      <c r="C177" s="164">
        <f>SUM(D177:P177)</f>
        <v>2812</v>
      </c>
      <c r="D177" s="153"/>
      <c r="E177" s="153"/>
      <c r="F177" s="153"/>
      <c r="G177" s="153"/>
      <c r="H177" s="164"/>
      <c r="I177" s="245">
        <f>SUM(I174,I176)</f>
        <v>2812</v>
      </c>
      <c r="J177" s="164"/>
      <c r="K177" s="124"/>
      <c r="L177" s="164"/>
      <c r="M177" s="124"/>
      <c r="N177" s="164"/>
      <c r="O177" s="124"/>
      <c r="P177" s="150"/>
    </row>
    <row r="178" spans="1:20" ht="12.75">
      <c r="A178" s="645" t="s">
        <v>812</v>
      </c>
      <c r="B178" s="15"/>
      <c r="C178" s="160"/>
      <c r="D178" s="156"/>
      <c r="E178" s="160"/>
      <c r="F178" s="156"/>
      <c r="G178" s="156"/>
      <c r="H178" s="160"/>
      <c r="I178" s="263"/>
      <c r="J178" s="160"/>
      <c r="K178" s="156"/>
      <c r="L178" s="158"/>
      <c r="M178" s="156"/>
      <c r="N178" s="160"/>
      <c r="O178" s="156"/>
      <c r="P178" s="158"/>
      <c r="T178" s="80"/>
    </row>
    <row r="179" spans="1:16" ht="12.75">
      <c r="A179" s="531" t="s">
        <v>63</v>
      </c>
      <c r="B179" s="13" t="s">
        <v>494</v>
      </c>
      <c r="C179" s="164">
        <f>SUM(D179:Q179)</f>
        <v>800</v>
      </c>
      <c r="D179" s="124">
        <v>0</v>
      </c>
      <c r="E179" s="164">
        <v>0</v>
      </c>
      <c r="F179" s="124">
        <v>0</v>
      </c>
      <c r="G179" s="124">
        <v>0</v>
      </c>
      <c r="H179" s="164">
        <v>0</v>
      </c>
      <c r="I179" s="245">
        <v>800</v>
      </c>
      <c r="J179" s="164">
        <v>0</v>
      </c>
      <c r="K179" s="124">
        <v>0</v>
      </c>
      <c r="L179" s="150">
        <v>0</v>
      </c>
      <c r="M179" s="124">
        <v>0</v>
      </c>
      <c r="N179" s="164"/>
      <c r="O179" s="124">
        <v>0</v>
      </c>
      <c r="P179" s="150">
        <v>0</v>
      </c>
    </row>
    <row r="180" spans="1:16" ht="12.75">
      <c r="A180" s="613" t="s">
        <v>586</v>
      </c>
      <c r="B180" s="13"/>
      <c r="C180" s="164">
        <f>SUM(D180:P180)</f>
        <v>800</v>
      </c>
      <c r="D180" s="124"/>
      <c r="E180" s="164"/>
      <c r="F180" s="124"/>
      <c r="G180" s="124"/>
      <c r="H180" s="164"/>
      <c r="I180" s="245">
        <v>800</v>
      </c>
      <c r="J180" s="164"/>
      <c r="K180" s="124"/>
      <c r="L180" s="150"/>
      <c r="M180" s="124"/>
      <c r="N180" s="164"/>
      <c r="O180" s="124"/>
      <c r="P180" s="150"/>
    </row>
    <row r="181" spans="1:16" ht="12.75">
      <c r="A181" s="613" t="s">
        <v>762</v>
      </c>
      <c r="B181" s="13"/>
      <c r="C181" s="164">
        <f>SUM(D181:P181)</f>
        <v>-573</v>
      </c>
      <c r="D181" s="124"/>
      <c r="E181" s="164"/>
      <c r="F181" s="124"/>
      <c r="G181" s="124"/>
      <c r="H181" s="164"/>
      <c r="I181" s="245">
        <v>-573</v>
      </c>
      <c r="J181" s="164"/>
      <c r="K181" s="124"/>
      <c r="L181" s="150"/>
      <c r="M181" s="124"/>
      <c r="N181" s="164"/>
      <c r="O181" s="124"/>
      <c r="P181" s="150"/>
    </row>
    <row r="182" spans="1:16" ht="12.75">
      <c r="A182" s="613" t="s">
        <v>549</v>
      </c>
      <c r="B182" s="13"/>
      <c r="C182" s="164">
        <f>SUM(D182:P182)</f>
        <v>-573</v>
      </c>
      <c r="D182" s="124"/>
      <c r="E182" s="164"/>
      <c r="F182" s="124"/>
      <c r="G182" s="124"/>
      <c r="H182" s="164"/>
      <c r="I182" s="245">
        <v>-573</v>
      </c>
      <c r="J182" s="164"/>
      <c r="K182" s="124"/>
      <c r="L182" s="150"/>
      <c r="M182" s="124"/>
      <c r="N182" s="164"/>
      <c r="O182" s="124"/>
      <c r="P182" s="150"/>
    </row>
    <row r="183" spans="1:16" ht="12.75">
      <c r="A183" s="643" t="s">
        <v>696</v>
      </c>
      <c r="B183" s="13"/>
      <c r="C183" s="164">
        <f>SUM(D183:P183)</f>
        <v>227</v>
      </c>
      <c r="D183" s="124"/>
      <c r="E183" s="164"/>
      <c r="F183" s="124"/>
      <c r="G183" s="124"/>
      <c r="H183" s="164"/>
      <c r="I183" s="245">
        <f>SUM(I180,I182)</f>
        <v>227</v>
      </c>
      <c r="J183" s="164"/>
      <c r="K183" s="124"/>
      <c r="L183" s="150"/>
      <c r="M183" s="124"/>
      <c r="N183" s="164"/>
      <c r="O183" s="124"/>
      <c r="P183" s="150"/>
    </row>
    <row r="184" spans="1:16" ht="12.75">
      <c r="A184" s="645" t="s">
        <v>813</v>
      </c>
      <c r="B184" s="15"/>
      <c r="C184" s="160"/>
      <c r="D184" s="156"/>
      <c r="E184" s="160"/>
      <c r="F184" s="156"/>
      <c r="G184" s="156"/>
      <c r="H184" s="160"/>
      <c r="I184" s="156"/>
      <c r="J184" s="160"/>
      <c r="K184" s="156"/>
      <c r="L184" s="158"/>
      <c r="M184" s="156"/>
      <c r="N184" s="160"/>
      <c r="O184" s="156"/>
      <c r="P184" s="158"/>
    </row>
    <row r="185" spans="1:16" ht="12.75">
      <c r="A185" s="531" t="s">
        <v>63</v>
      </c>
      <c r="B185" s="13" t="s">
        <v>494</v>
      </c>
      <c r="C185" s="164">
        <f>SUM(D185:Q185)</f>
        <v>796</v>
      </c>
      <c r="D185" s="124">
        <v>0</v>
      </c>
      <c r="E185" s="164">
        <v>0</v>
      </c>
      <c r="F185" s="124">
        <v>796</v>
      </c>
      <c r="G185" s="124">
        <v>0</v>
      </c>
      <c r="H185" s="164">
        <v>0</v>
      </c>
      <c r="I185" s="124">
        <v>0</v>
      </c>
      <c r="J185" s="164">
        <v>0</v>
      </c>
      <c r="K185" s="124">
        <v>0</v>
      </c>
      <c r="L185" s="150">
        <v>0</v>
      </c>
      <c r="M185" s="124">
        <v>0</v>
      </c>
      <c r="N185" s="164"/>
      <c r="O185" s="124">
        <v>0</v>
      </c>
      <c r="P185" s="150">
        <v>0</v>
      </c>
    </row>
    <row r="186" spans="1:16" ht="12.75">
      <c r="A186" s="613" t="s">
        <v>586</v>
      </c>
      <c r="B186" s="13"/>
      <c r="C186" s="164">
        <f>SUM(D186:P186)</f>
        <v>796</v>
      </c>
      <c r="D186" s="124"/>
      <c r="E186" s="164"/>
      <c r="F186" s="124">
        <v>796</v>
      </c>
      <c r="G186" s="124"/>
      <c r="H186" s="164"/>
      <c r="I186" s="124"/>
      <c r="J186" s="164"/>
      <c r="K186" s="124"/>
      <c r="L186" s="150"/>
      <c r="M186" s="124"/>
      <c r="N186" s="164"/>
      <c r="O186" s="124"/>
      <c r="P186" s="150"/>
    </row>
    <row r="187" spans="1:16" ht="12.75">
      <c r="A187" s="613" t="s">
        <v>763</v>
      </c>
      <c r="B187" s="13"/>
      <c r="C187" s="164">
        <f>SUM(D187:P187)</f>
        <v>828</v>
      </c>
      <c r="D187" s="124"/>
      <c r="E187" s="164"/>
      <c r="F187" s="124">
        <v>828</v>
      </c>
      <c r="G187" s="124"/>
      <c r="H187" s="164"/>
      <c r="I187" s="124"/>
      <c r="J187" s="164"/>
      <c r="K187" s="124"/>
      <c r="L187" s="150"/>
      <c r="M187" s="124"/>
      <c r="N187" s="164"/>
      <c r="O187" s="124"/>
      <c r="P187" s="150"/>
    </row>
    <row r="188" spans="1:16" ht="12.75">
      <c r="A188" s="613" t="s">
        <v>549</v>
      </c>
      <c r="B188" s="13"/>
      <c r="C188" s="164">
        <f>SUM(D188:P188)</f>
        <v>828</v>
      </c>
      <c r="D188" s="124"/>
      <c r="E188" s="164"/>
      <c r="F188" s="124">
        <v>828</v>
      </c>
      <c r="G188" s="124"/>
      <c r="H188" s="164"/>
      <c r="I188" s="124"/>
      <c r="J188" s="164"/>
      <c r="K188" s="124"/>
      <c r="L188" s="150"/>
      <c r="M188" s="124"/>
      <c r="N188" s="164"/>
      <c r="O188" s="124"/>
      <c r="P188" s="150"/>
    </row>
    <row r="189" spans="1:16" ht="12.75">
      <c r="A189" s="643" t="s">
        <v>696</v>
      </c>
      <c r="B189" s="13"/>
      <c r="C189" s="164">
        <f>SUM(D189:P189)</f>
        <v>1624</v>
      </c>
      <c r="D189" s="124"/>
      <c r="E189" s="164"/>
      <c r="F189" s="124">
        <f>SUM(F186,F188)</f>
        <v>1624</v>
      </c>
      <c r="G189" s="124"/>
      <c r="H189" s="164"/>
      <c r="I189" s="124"/>
      <c r="J189" s="164"/>
      <c r="K189" s="124"/>
      <c r="L189" s="150"/>
      <c r="M189" s="124"/>
      <c r="N189" s="164"/>
      <c r="O189" s="124"/>
      <c r="P189" s="150"/>
    </row>
    <row r="190" spans="1:16" ht="12.75">
      <c r="A190" s="644" t="s">
        <v>501</v>
      </c>
      <c r="B190" s="68"/>
      <c r="C190" s="160"/>
      <c r="D190" s="156"/>
      <c r="E190" s="160"/>
      <c r="F190" s="156"/>
      <c r="G190" s="156"/>
      <c r="H190" s="160"/>
      <c r="I190" s="156"/>
      <c r="J190" s="160"/>
      <c r="K190" s="156"/>
      <c r="L190" s="158"/>
      <c r="M190" s="156"/>
      <c r="N190" s="160"/>
      <c r="O190" s="156"/>
      <c r="P190" s="158"/>
    </row>
    <row r="191" spans="1:16" ht="12.75">
      <c r="A191" s="531" t="s">
        <v>63</v>
      </c>
      <c r="B191" s="13" t="s">
        <v>494</v>
      </c>
      <c r="C191" s="150">
        <f>SUM(D191:Q191)</f>
        <v>27403</v>
      </c>
      <c r="D191" s="124">
        <v>0</v>
      </c>
      <c r="E191" s="164">
        <v>0</v>
      </c>
      <c r="F191" s="124">
        <v>0</v>
      </c>
      <c r="G191" s="124">
        <v>0</v>
      </c>
      <c r="H191" s="164">
        <v>27403</v>
      </c>
      <c r="I191" s="124">
        <v>0</v>
      </c>
      <c r="J191" s="164">
        <v>0</v>
      </c>
      <c r="K191" s="124">
        <v>0</v>
      </c>
      <c r="L191" s="150">
        <v>0</v>
      </c>
      <c r="M191" s="124">
        <v>0</v>
      </c>
      <c r="N191" s="164"/>
      <c r="O191" s="124">
        <v>0</v>
      </c>
      <c r="P191" s="150">
        <v>0</v>
      </c>
    </row>
    <row r="192" spans="1:16" ht="12.75">
      <c r="A192" s="613" t="s">
        <v>586</v>
      </c>
      <c r="B192" s="13"/>
      <c r="C192" s="124">
        <f>SUM(D192:P192)</f>
        <v>0</v>
      </c>
      <c r="D192" s="124"/>
      <c r="E192" s="164"/>
      <c r="F192" s="124"/>
      <c r="G192" s="124"/>
      <c r="H192" s="164">
        <v>0</v>
      </c>
      <c r="I192" s="124"/>
      <c r="J192" s="164"/>
      <c r="K192" s="124"/>
      <c r="L192" s="150"/>
      <c r="M192" s="124"/>
      <c r="N192" s="164"/>
      <c r="O192" s="124"/>
      <c r="P192" s="150"/>
    </row>
    <row r="193" spans="1:16" ht="12.75">
      <c r="A193" s="643" t="s">
        <v>696</v>
      </c>
      <c r="B193" s="17"/>
      <c r="C193" s="153">
        <v>0</v>
      </c>
      <c r="D193" s="153">
        <v>0</v>
      </c>
      <c r="E193" s="162">
        <v>0</v>
      </c>
      <c r="F193" s="153">
        <v>0</v>
      </c>
      <c r="G193" s="153">
        <v>0</v>
      </c>
      <c r="H193" s="162">
        <v>0</v>
      </c>
      <c r="I193" s="153">
        <v>0</v>
      </c>
      <c r="J193" s="162">
        <v>0</v>
      </c>
      <c r="K193" s="153">
        <v>0</v>
      </c>
      <c r="L193" s="149">
        <v>0</v>
      </c>
      <c r="M193" s="153">
        <v>0</v>
      </c>
      <c r="N193" s="162">
        <v>0</v>
      </c>
      <c r="O193" s="153">
        <v>0</v>
      </c>
      <c r="P193" s="149">
        <v>0</v>
      </c>
    </row>
    <row r="194" spans="1:16" ht="12.75">
      <c r="A194" s="645" t="s">
        <v>460</v>
      </c>
      <c r="B194" s="246"/>
      <c r="C194" s="160"/>
      <c r="D194" s="156"/>
      <c r="E194" s="160"/>
      <c r="F194" s="156"/>
      <c r="G194" s="156"/>
      <c r="H194" s="160"/>
      <c r="I194" s="156"/>
      <c r="J194" s="160"/>
      <c r="K194" s="156"/>
      <c r="L194" s="158"/>
      <c r="M194" s="156"/>
      <c r="N194" s="160"/>
      <c r="O194" s="156"/>
      <c r="P194" s="158"/>
    </row>
    <row r="195" spans="1:16" ht="12.75">
      <c r="A195" s="531" t="s">
        <v>63</v>
      </c>
      <c r="B195" s="13" t="s">
        <v>494</v>
      </c>
      <c r="C195" s="164">
        <f>SUM(D195:Q195)</f>
        <v>33713</v>
      </c>
      <c r="D195" s="124">
        <v>0</v>
      </c>
      <c r="E195" s="164">
        <v>0</v>
      </c>
      <c r="F195" s="124">
        <v>0</v>
      </c>
      <c r="G195" s="124">
        <v>0</v>
      </c>
      <c r="H195" s="364">
        <v>33713</v>
      </c>
      <c r="I195" s="124">
        <v>0</v>
      </c>
      <c r="J195" s="164">
        <v>0</v>
      </c>
      <c r="K195" s="124">
        <v>0</v>
      </c>
      <c r="L195" s="150">
        <v>0</v>
      </c>
      <c r="M195" s="124">
        <v>0</v>
      </c>
      <c r="N195" s="164"/>
      <c r="O195" s="124">
        <v>0</v>
      </c>
      <c r="P195" s="150">
        <v>0</v>
      </c>
    </row>
    <row r="196" spans="1:22" ht="13.5" customHeight="1">
      <c r="A196" s="613" t="s">
        <v>586</v>
      </c>
      <c r="B196" s="13"/>
      <c r="C196" s="164">
        <f>SUM(D196:P196)</f>
        <v>0</v>
      </c>
      <c r="D196" s="124"/>
      <c r="E196" s="164"/>
      <c r="F196" s="124"/>
      <c r="G196" s="124"/>
      <c r="H196" s="364">
        <v>0</v>
      </c>
      <c r="I196" s="124"/>
      <c r="J196" s="164"/>
      <c r="K196" s="124"/>
      <c r="L196" s="150"/>
      <c r="M196" s="124"/>
      <c r="N196" s="164"/>
      <c r="O196" s="124"/>
      <c r="P196" s="150"/>
      <c r="V196" s="80"/>
    </row>
    <row r="197" spans="1:16" ht="12.75">
      <c r="A197" s="643" t="s">
        <v>696</v>
      </c>
      <c r="B197" s="13"/>
      <c r="C197" s="164">
        <v>0</v>
      </c>
      <c r="D197" s="124">
        <v>0</v>
      </c>
      <c r="E197" s="164">
        <v>0</v>
      </c>
      <c r="F197" s="124">
        <v>0</v>
      </c>
      <c r="G197" s="124">
        <v>0</v>
      </c>
      <c r="H197" s="364">
        <v>0</v>
      </c>
      <c r="I197" s="124">
        <v>0</v>
      </c>
      <c r="J197" s="164">
        <v>0</v>
      </c>
      <c r="K197" s="153">
        <v>0</v>
      </c>
      <c r="L197" s="150">
        <v>0</v>
      </c>
      <c r="M197" s="124">
        <v>0</v>
      </c>
      <c r="N197" s="164">
        <v>0</v>
      </c>
      <c r="O197" s="124">
        <v>0</v>
      </c>
      <c r="P197" s="150">
        <v>0</v>
      </c>
    </row>
    <row r="198" spans="1:16" ht="12.75">
      <c r="A198" s="653" t="s">
        <v>814</v>
      </c>
      <c r="B198" s="68"/>
      <c r="C198" s="159"/>
      <c r="D198" s="156"/>
      <c r="E198" s="160"/>
      <c r="F198" s="156"/>
      <c r="G198" s="156"/>
      <c r="H198" s="160"/>
      <c r="I198" s="156"/>
      <c r="J198" s="156"/>
      <c r="K198" s="160"/>
      <c r="L198" s="156"/>
      <c r="M198" s="156"/>
      <c r="N198" s="160"/>
      <c r="O198" s="156"/>
      <c r="P198" s="158"/>
    </row>
    <row r="199" spans="1:16" ht="12.75">
      <c r="A199" s="531" t="s">
        <v>84</v>
      </c>
      <c r="B199" s="13" t="s">
        <v>526</v>
      </c>
      <c r="C199" s="173">
        <f>SUM(D199:Q199)</f>
        <v>2488</v>
      </c>
      <c r="D199" s="124">
        <v>0</v>
      </c>
      <c r="E199" s="164">
        <v>0</v>
      </c>
      <c r="F199" s="124">
        <v>0</v>
      </c>
      <c r="G199" s="124">
        <v>2338</v>
      </c>
      <c r="H199" s="164">
        <v>150</v>
      </c>
      <c r="I199" s="124">
        <v>0</v>
      </c>
      <c r="J199" s="124">
        <v>0</v>
      </c>
      <c r="K199" s="164">
        <v>0</v>
      </c>
      <c r="L199" s="124">
        <v>0</v>
      </c>
      <c r="M199" s="124">
        <v>0</v>
      </c>
      <c r="N199" s="164"/>
      <c r="O199" s="124">
        <v>0</v>
      </c>
      <c r="P199" s="150">
        <v>0</v>
      </c>
    </row>
    <row r="200" spans="1:16" ht="12.75">
      <c r="A200" s="613" t="s">
        <v>586</v>
      </c>
      <c r="B200" s="13"/>
      <c r="C200" s="173">
        <f>SUM(D200:P200)</f>
        <v>2488</v>
      </c>
      <c r="D200" s="124"/>
      <c r="E200" s="164"/>
      <c r="F200" s="124"/>
      <c r="G200" s="124">
        <v>2338</v>
      </c>
      <c r="H200" s="164">
        <v>150</v>
      </c>
      <c r="I200" s="124"/>
      <c r="J200" s="124"/>
      <c r="K200" s="164"/>
      <c r="L200" s="124"/>
      <c r="M200" s="150"/>
      <c r="N200" s="164"/>
      <c r="O200" s="124"/>
      <c r="P200" s="150"/>
    </row>
    <row r="201" spans="1:16" ht="12.75">
      <c r="A201" s="613" t="s">
        <v>755</v>
      </c>
      <c r="B201" s="13"/>
      <c r="C201" s="173">
        <f>SUM(D201:P201)</f>
        <v>1461</v>
      </c>
      <c r="D201" s="124"/>
      <c r="E201" s="164"/>
      <c r="F201" s="124"/>
      <c r="G201" s="124">
        <v>1611</v>
      </c>
      <c r="H201" s="164">
        <v>-150</v>
      </c>
      <c r="I201" s="124"/>
      <c r="J201" s="124"/>
      <c r="K201" s="164"/>
      <c r="L201" s="124"/>
      <c r="M201" s="150"/>
      <c r="N201" s="164"/>
      <c r="O201" s="124"/>
      <c r="P201" s="150"/>
    </row>
    <row r="202" spans="1:16" ht="12.75">
      <c r="A202" s="613" t="s">
        <v>549</v>
      </c>
      <c r="B202" s="13"/>
      <c r="C202" s="173">
        <f>SUM(D202:P202)</f>
        <v>1461</v>
      </c>
      <c r="D202" s="124"/>
      <c r="E202" s="164"/>
      <c r="F202" s="124"/>
      <c r="G202" s="124">
        <v>1611</v>
      </c>
      <c r="H202" s="164">
        <v>-150</v>
      </c>
      <c r="I202" s="124"/>
      <c r="J202" s="124"/>
      <c r="K202" s="164"/>
      <c r="L202" s="124"/>
      <c r="M202" s="150"/>
      <c r="N202" s="164"/>
      <c r="O202" s="124"/>
      <c r="P202" s="150"/>
    </row>
    <row r="203" spans="1:16" ht="12.75">
      <c r="A203" s="643" t="s">
        <v>696</v>
      </c>
      <c r="B203" s="13"/>
      <c r="C203" s="173">
        <f>SUM(D203:P203)</f>
        <v>3949</v>
      </c>
      <c r="D203" s="124"/>
      <c r="E203" s="164"/>
      <c r="F203" s="124"/>
      <c r="G203" s="124">
        <f>SUM(G200,G202)</f>
        <v>3949</v>
      </c>
      <c r="H203" s="164">
        <v>0</v>
      </c>
      <c r="I203" s="124"/>
      <c r="J203" s="124"/>
      <c r="K203" s="164"/>
      <c r="L203" s="124"/>
      <c r="M203" s="150"/>
      <c r="N203" s="164"/>
      <c r="O203" s="124"/>
      <c r="P203" s="150"/>
    </row>
    <row r="204" spans="1:17" s="210" customFormat="1" ht="12.75">
      <c r="A204" s="650" t="s">
        <v>815</v>
      </c>
      <c r="B204" s="68"/>
      <c r="C204" s="159"/>
      <c r="D204" s="156"/>
      <c r="E204" s="160"/>
      <c r="F204" s="156"/>
      <c r="G204" s="156"/>
      <c r="H204" s="160"/>
      <c r="I204" s="156"/>
      <c r="J204" s="159"/>
      <c r="K204" s="156"/>
      <c r="L204" s="158"/>
      <c r="M204" s="158"/>
      <c r="N204" s="160"/>
      <c r="O204" s="156"/>
      <c r="P204" s="158"/>
      <c r="Q204" s="164"/>
    </row>
    <row r="205" spans="1:17" s="210" customFormat="1" ht="12.75">
      <c r="A205" s="649" t="s">
        <v>84</v>
      </c>
      <c r="B205" s="13" t="s">
        <v>494</v>
      </c>
      <c r="C205" s="173">
        <f>SUM(D205:R205)</f>
        <v>2181</v>
      </c>
      <c r="D205" s="124">
        <v>1930</v>
      </c>
      <c r="E205" s="164">
        <v>251</v>
      </c>
      <c r="F205" s="124"/>
      <c r="G205" s="124">
        <v>0</v>
      </c>
      <c r="H205" s="164">
        <v>0</v>
      </c>
      <c r="I205" s="124">
        <v>0</v>
      </c>
      <c r="J205" s="173">
        <v>0</v>
      </c>
      <c r="K205" s="124">
        <v>0</v>
      </c>
      <c r="L205" s="150">
        <v>0</v>
      </c>
      <c r="M205" s="150">
        <v>0</v>
      </c>
      <c r="N205" s="164"/>
      <c r="O205" s="124">
        <v>0</v>
      </c>
      <c r="P205" s="150">
        <v>0</v>
      </c>
      <c r="Q205" s="164"/>
    </row>
    <row r="206" spans="1:17" s="210" customFormat="1" ht="12.75">
      <c r="A206" s="613" t="s">
        <v>586</v>
      </c>
      <c r="B206" s="13"/>
      <c r="C206" s="173">
        <f>SUM(D206:P206)</f>
        <v>10736</v>
      </c>
      <c r="D206" s="124">
        <v>8666</v>
      </c>
      <c r="E206" s="164">
        <v>2070</v>
      </c>
      <c r="F206" s="124">
        <v>0</v>
      </c>
      <c r="G206" s="150">
        <v>0</v>
      </c>
      <c r="H206" s="164">
        <v>0</v>
      </c>
      <c r="I206" s="124">
        <v>0</v>
      </c>
      <c r="J206" s="173">
        <v>0</v>
      </c>
      <c r="K206" s="124">
        <v>0</v>
      </c>
      <c r="L206" s="150">
        <v>0</v>
      </c>
      <c r="M206" s="150">
        <v>0</v>
      </c>
      <c r="N206" s="164"/>
      <c r="O206" s="124">
        <v>0</v>
      </c>
      <c r="P206" s="150">
        <v>0</v>
      </c>
      <c r="Q206" s="164"/>
    </row>
    <row r="207" spans="1:17" s="210" customFormat="1" ht="12.75">
      <c r="A207" s="613" t="s">
        <v>765</v>
      </c>
      <c r="B207" s="13"/>
      <c r="C207" s="173">
        <f>SUM(D207:P207)</f>
        <v>19510</v>
      </c>
      <c r="D207" s="124">
        <v>17566</v>
      </c>
      <c r="E207" s="164">
        <v>1944</v>
      </c>
      <c r="F207" s="124"/>
      <c r="G207" s="150"/>
      <c r="H207" s="164"/>
      <c r="I207" s="124"/>
      <c r="J207" s="164"/>
      <c r="K207" s="124"/>
      <c r="L207" s="150"/>
      <c r="M207" s="150"/>
      <c r="N207" s="164"/>
      <c r="O207" s="124"/>
      <c r="P207" s="150"/>
      <c r="Q207" s="164"/>
    </row>
    <row r="208" spans="1:17" s="210" customFormat="1" ht="12.75">
      <c r="A208" s="613" t="s">
        <v>766</v>
      </c>
      <c r="B208" s="13"/>
      <c r="C208" s="173">
        <f>SUM(D208:P208)</f>
        <v>759</v>
      </c>
      <c r="D208" s="124"/>
      <c r="E208" s="164"/>
      <c r="F208" s="124">
        <v>759</v>
      </c>
      <c r="G208" s="150"/>
      <c r="H208" s="164"/>
      <c r="I208" s="124"/>
      <c r="J208" s="164"/>
      <c r="K208" s="124"/>
      <c r="L208" s="150"/>
      <c r="M208" s="150"/>
      <c r="N208" s="164"/>
      <c r="O208" s="124"/>
      <c r="P208" s="150"/>
      <c r="Q208" s="164"/>
    </row>
    <row r="209" spans="1:17" s="210" customFormat="1" ht="12.75">
      <c r="A209" s="613" t="s">
        <v>549</v>
      </c>
      <c r="B209" s="13"/>
      <c r="C209" s="173">
        <f>SUM(D209:P209)</f>
        <v>20269</v>
      </c>
      <c r="D209" s="124">
        <f>SUM(D207:D208)</f>
        <v>17566</v>
      </c>
      <c r="E209" s="124">
        <f aca="true" t="shared" si="17" ref="E209:P209">SUM(E207:E208)</f>
        <v>1944</v>
      </c>
      <c r="F209" s="124">
        <f t="shared" si="17"/>
        <v>759</v>
      </c>
      <c r="G209" s="124">
        <f t="shared" si="17"/>
        <v>0</v>
      </c>
      <c r="H209" s="124">
        <f t="shared" si="17"/>
        <v>0</v>
      </c>
      <c r="I209" s="124">
        <f t="shared" si="17"/>
        <v>0</v>
      </c>
      <c r="J209" s="124">
        <f t="shared" si="17"/>
        <v>0</v>
      </c>
      <c r="K209" s="124">
        <f t="shared" si="17"/>
        <v>0</v>
      </c>
      <c r="L209" s="124">
        <f t="shared" si="17"/>
        <v>0</v>
      </c>
      <c r="M209" s="124">
        <f t="shared" si="17"/>
        <v>0</v>
      </c>
      <c r="N209" s="124">
        <f t="shared" si="17"/>
        <v>0</v>
      </c>
      <c r="O209" s="124">
        <f t="shared" si="17"/>
        <v>0</v>
      </c>
      <c r="P209" s="124">
        <f t="shared" si="17"/>
        <v>0</v>
      </c>
      <c r="Q209" s="164"/>
    </row>
    <row r="210" spans="1:17" s="210" customFormat="1" ht="12.75">
      <c r="A210" s="643" t="s">
        <v>696</v>
      </c>
      <c r="B210" s="13"/>
      <c r="C210" s="173">
        <f>SUM(D210:P210)</f>
        <v>31005</v>
      </c>
      <c r="D210" s="153">
        <f>SUM(D206,D209)</f>
        <v>26232</v>
      </c>
      <c r="E210" s="153">
        <f aca="true" t="shared" si="18" ref="E210:P210">SUM(E206,E209)</f>
        <v>4014</v>
      </c>
      <c r="F210" s="153">
        <f t="shared" si="18"/>
        <v>759</v>
      </c>
      <c r="G210" s="153">
        <f t="shared" si="18"/>
        <v>0</v>
      </c>
      <c r="H210" s="153">
        <f t="shared" si="18"/>
        <v>0</v>
      </c>
      <c r="I210" s="153">
        <f t="shared" si="18"/>
        <v>0</v>
      </c>
      <c r="J210" s="153">
        <f t="shared" si="18"/>
        <v>0</v>
      </c>
      <c r="K210" s="153">
        <f t="shared" si="18"/>
        <v>0</v>
      </c>
      <c r="L210" s="153">
        <f t="shared" si="18"/>
        <v>0</v>
      </c>
      <c r="M210" s="153">
        <f t="shared" si="18"/>
        <v>0</v>
      </c>
      <c r="N210" s="153">
        <f t="shared" si="18"/>
        <v>0</v>
      </c>
      <c r="O210" s="153">
        <f t="shared" si="18"/>
        <v>0</v>
      </c>
      <c r="P210" s="153">
        <f t="shared" si="18"/>
        <v>0</v>
      </c>
      <c r="Q210" s="164"/>
    </row>
    <row r="211" spans="1:16" ht="12.75">
      <c r="A211" s="645" t="s">
        <v>816</v>
      </c>
      <c r="B211" s="255"/>
      <c r="C211" s="158"/>
      <c r="D211" s="156"/>
      <c r="E211" s="160"/>
      <c r="F211" s="156"/>
      <c r="G211" s="156"/>
      <c r="H211" s="160"/>
      <c r="I211" s="156"/>
      <c r="J211" s="160"/>
      <c r="K211" s="156"/>
      <c r="L211" s="158"/>
      <c r="M211" s="156"/>
      <c r="N211" s="160"/>
      <c r="O211" s="156"/>
      <c r="P211" s="158"/>
    </row>
    <row r="212" spans="1:16" ht="12.75">
      <c r="A212" s="531" t="s">
        <v>63</v>
      </c>
      <c r="B212" s="13" t="s">
        <v>494</v>
      </c>
      <c r="C212" s="150">
        <f>SUM(D212:Q212)</f>
        <v>1424</v>
      </c>
      <c r="D212" s="124">
        <v>1260</v>
      </c>
      <c r="E212" s="164">
        <v>164</v>
      </c>
      <c r="F212" s="124">
        <v>0</v>
      </c>
      <c r="G212" s="124">
        <v>0</v>
      </c>
      <c r="H212" s="164">
        <v>0</v>
      </c>
      <c r="I212" s="124">
        <v>0</v>
      </c>
      <c r="J212" s="164">
        <v>0</v>
      </c>
      <c r="K212" s="124">
        <v>0</v>
      </c>
      <c r="L212" s="150">
        <v>0</v>
      </c>
      <c r="M212" s="124">
        <v>0</v>
      </c>
      <c r="N212" s="164"/>
      <c r="O212" s="124">
        <v>0</v>
      </c>
      <c r="P212" s="150">
        <v>0</v>
      </c>
    </row>
    <row r="213" spans="1:19" ht="12.75">
      <c r="A213" s="613" t="s">
        <v>586</v>
      </c>
      <c r="B213" s="13"/>
      <c r="C213" s="150">
        <f>SUM(D213:P213)</f>
        <v>77844</v>
      </c>
      <c r="D213" s="124">
        <v>69512</v>
      </c>
      <c r="E213" s="124">
        <v>8332</v>
      </c>
      <c r="F213" s="124">
        <v>0</v>
      </c>
      <c r="G213" s="124">
        <v>0</v>
      </c>
      <c r="H213" s="124">
        <v>0</v>
      </c>
      <c r="I213" s="124">
        <v>0</v>
      </c>
      <c r="J213" s="124">
        <v>0</v>
      </c>
      <c r="K213" s="124">
        <v>0</v>
      </c>
      <c r="L213" s="124">
        <v>0</v>
      </c>
      <c r="M213" s="124">
        <v>0</v>
      </c>
      <c r="N213" s="173"/>
      <c r="O213" s="124">
        <v>0</v>
      </c>
      <c r="P213" s="150">
        <v>0</v>
      </c>
      <c r="S213" s="80"/>
    </row>
    <row r="214" spans="1:16" ht="12.75">
      <c r="A214" s="646" t="s">
        <v>603</v>
      </c>
      <c r="B214" s="13"/>
      <c r="C214" s="150">
        <f>SUM(D214:P214)</f>
        <v>-19873</v>
      </c>
      <c r="D214" s="611">
        <v>-20803</v>
      </c>
      <c r="E214" s="612">
        <v>-2350</v>
      </c>
      <c r="F214" s="124">
        <v>2747</v>
      </c>
      <c r="G214" s="124"/>
      <c r="H214" s="164"/>
      <c r="I214" s="124"/>
      <c r="J214" s="164"/>
      <c r="K214" s="124">
        <v>533</v>
      </c>
      <c r="L214" s="150"/>
      <c r="M214" s="124"/>
      <c r="N214" s="164"/>
      <c r="O214" s="124"/>
      <c r="P214" s="150"/>
    </row>
    <row r="215" spans="1:16" ht="12.75">
      <c r="A215" s="646" t="s">
        <v>549</v>
      </c>
      <c r="B215" s="13"/>
      <c r="C215" s="150">
        <f>SUM(D215:P215)</f>
        <v>-19873</v>
      </c>
      <c r="D215" s="124">
        <f>SUM(D214)</f>
        <v>-20803</v>
      </c>
      <c r="E215" s="124">
        <f>SUM(E214)</f>
        <v>-2350</v>
      </c>
      <c r="F215" s="124">
        <v>2747</v>
      </c>
      <c r="G215" s="124"/>
      <c r="H215" s="164"/>
      <c r="I215" s="124"/>
      <c r="J215" s="164"/>
      <c r="K215" s="124">
        <v>533</v>
      </c>
      <c r="L215" s="150"/>
      <c r="M215" s="124"/>
      <c r="N215" s="164"/>
      <c r="O215" s="124"/>
      <c r="P215" s="150"/>
    </row>
    <row r="216" spans="1:16" ht="12.75">
      <c r="A216" s="643" t="s">
        <v>696</v>
      </c>
      <c r="B216" s="13"/>
      <c r="C216" s="150">
        <f>SUM(D216:P216)</f>
        <v>57971</v>
      </c>
      <c r="D216" s="124">
        <f>SUM(D213,D215)</f>
        <v>48709</v>
      </c>
      <c r="E216" s="124">
        <f>SUM(E213,E215)</f>
        <v>5982</v>
      </c>
      <c r="F216" s="124">
        <f>SUM(F213,F215)</f>
        <v>2747</v>
      </c>
      <c r="G216" s="124"/>
      <c r="H216" s="164"/>
      <c r="I216" s="124"/>
      <c r="J216" s="164"/>
      <c r="K216" s="124">
        <v>533</v>
      </c>
      <c r="L216" s="150"/>
      <c r="M216" s="124"/>
      <c r="N216" s="164"/>
      <c r="O216" s="124"/>
      <c r="P216" s="150"/>
    </row>
    <row r="217" spans="1:16" s="210" customFormat="1" ht="12.75">
      <c r="A217" s="645" t="s">
        <v>462</v>
      </c>
      <c r="B217" s="15"/>
      <c r="C217" s="160"/>
      <c r="D217" s="156"/>
      <c r="E217" s="160"/>
      <c r="F217" s="156"/>
      <c r="G217" s="156"/>
      <c r="H217" s="160"/>
      <c r="I217" s="156"/>
      <c r="J217" s="160"/>
      <c r="K217" s="156"/>
      <c r="L217" s="158"/>
      <c r="M217" s="156"/>
      <c r="N217" s="160"/>
      <c r="O217" s="156"/>
      <c r="P217" s="158"/>
    </row>
    <row r="218" spans="1:21" ht="12.75">
      <c r="A218" s="531" t="s">
        <v>63</v>
      </c>
      <c r="B218" s="13" t="s">
        <v>494</v>
      </c>
      <c r="C218" s="164">
        <f>SUM(D218:Q218)</f>
        <v>170411</v>
      </c>
      <c r="D218" s="124">
        <v>0</v>
      </c>
      <c r="E218" s="164">
        <v>0</v>
      </c>
      <c r="F218" s="124">
        <v>29407</v>
      </c>
      <c r="G218" s="124">
        <v>56618</v>
      </c>
      <c r="H218" s="164">
        <v>0</v>
      </c>
      <c r="I218" s="124">
        <v>0</v>
      </c>
      <c r="J218" s="164">
        <v>84386</v>
      </c>
      <c r="K218" s="124">
        <v>0</v>
      </c>
      <c r="L218" s="150">
        <v>0</v>
      </c>
      <c r="M218" s="124">
        <v>0</v>
      </c>
      <c r="N218" s="164"/>
      <c r="O218" s="124">
        <v>0</v>
      </c>
      <c r="P218" s="150">
        <v>0</v>
      </c>
      <c r="U218" s="80"/>
    </row>
    <row r="219" spans="1:16" ht="12.75">
      <c r="A219" s="613" t="s">
        <v>586</v>
      </c>
      <c r="B219" s="13"/>
      <c r="C219" s="164">
        <f aca="true" t="shared" si="19" ref="C219:C225">SUM(D219:P219)</f>
        <v>280437</v>
      </c>
      <c r="D219" s="124"/>
      <c r="E219" s="164"/>
      <c r="F219" s="124">
        <v>73505</v>
      </c>
      <c r="G219" s="124">
        <v>59520</v>
      </c>
      <c r="H219" s="164"/>
      <c r="I219" s="124"/>
      <c r="J219" s="164">
        <v>147412</v>
      </c>
      <c r="K219" s="124"/>
      <c r="L219" s="150"/>
      <c r="M219" s="124"/>
      <c r="N219" s="164"/>
      <c r="O219" s="124"/>
      <c r="P219" s="150"/>
    </row>
    <row r="220" spans="1:16" ht="12.75">
      <c r="A220" s="646" t="s">
        <v>752</v>
      </c>
      <c r="B220" s="13"/>
      <c r="C220" s="164">
        <f t="shared" si="19"/>
        <v>14</v>
      </c>
      <c r="D220" s="124">
        <v>14</v>
      </c>
      <c r="E220" s="164"/>
      <c r="F220" s="124"/>
      <c r="G220" s="124"/>
      <c r="H220" s="164"/>
      <c r="I220" s="124"/>
      <c r="J220" s="164"/>
      <c r="K220" s="124"/>
      <c r="L220" s="150"/>
      <c r="M220" s="124"/>
      <c r="N220" s="164"/>
      <c r="O220" s="124"/>
      <c r="P220" s="150"/>
    </row>
    <row r="221" spans="1:20" ht="12.75">
      <c r="A221" s="646" t="s">
        <v>753</v>
      </c>
      <c r="B221" s="13"/>
      <c r="C221" s="164">
        <f t="shared" si="19"/>
        <v>-23961</v>
      </c>
      <c r="D221" s="124"/>
      <c r="E221" s="164"/>
      <c r="F221" s="124">
        <v>-23961</v>
      </c>
      <c r="G221" s="124"/>
      <c r="H221" s="164"/>
      <c r="I221" s="124"/>
      <c r="J221" s="164"/>
      <c r="K221" s="124"/>
      <c r="L221" s="150"/>
      <c r="M221" s="124"/>
      <c r="N221" s="164"/>
      <c r="O221" s="124"/>
      <c r="P221" s="150"/>
      <c r="T221" s="80"/>
    </row>
    <row r="222" spans="1:20" ht="12.75">
      <c r="A222" s="646" t="s">
        <v>754</v>
      </c>
      <c r="B222" s="13"/>
      <c r="C222" s="164">
        <f t="shared" si="19"/>
        <v>15650</v>
      </c>
      <c r="D222" s="124"/>
      <c r="E222" s="164"/>
      <c r="F222" s="124"/>
      <c r="G222" s="124"/>
      <c r="H222" s="164"/>
      <c r="I222" s="124"/>
      <c r="J222" s="164"/>
      <c r="K222" s="124">
        <v>15650</v>
      </c>
      <c r="L222" s="150"/>
      <c r="M222" s="124"/>
      <c r="N222" s="164"/>
      <c r="O222" s="124"/>
      <c r="P222" s="150"/>
      <c r="T222" s="80"/>
    </row>
    <row r="223" spans="1:16" ht="12.75">
      <c r="A223" s="646" t="s">
        <v>844</v>
      </c>
      <c r="B223" s="13"/>
      <c r="C223" s="164">
        <f t="shared" si="19"/>
        <v>1579</v>
      </c>
      <c r="D223" s="124"/>
      <c r="E223" s="164"/>
      <c r="F223" s="124"/>
      <c r="G223" s="124">
        <v>1579</v>
      </c>
      <c r="H223" s="164"/>
      <c r="I223" s="124"/>
      <c r="J223" s="164"/>
      <c r="K223" s="124"/>
      <c r="L223" s="150"/>
      <c r="M223" s="124"/>
      <c r="N223" s="164"/>
      <c r="O223" s="124"/>
      <c r="P223" s="150"/>
    </row>
    <row r="224" spans="1:16" ht="12.75">
      <c r="A224" s="646" t="s">
        <v>549</v>
      </c>
      <c r="B224" s="13"/>
      <c r="C224" s="164">
        <f t="shared" si="19"/>
        <v>-6718</v>
      </c>
      <c r="D224" s="124">
        <f aca="true" t="shared" si="20" ref="D224:P224">SUM(D220:D223)</f>
        <v>14</v>
      </c>
      <c r="E224" s="124">
        <f t="shared" si="20"/>
        <v>0</v>
      </c>
      <c r="F224" s="124">
        <f t="shared" si="20"/>
        <v>-23961</v>
      </c>
      <c r="G224" s="124">
        <f t="shared" si="20"/>
        <v>1579</v>
      </c>
      <c r="H224" s="124">
        <f t="shared" si="20"/>
        <v>0</v>
      </c>
      <c r="I224" s="124">
        <f t="shared" si="20"/>
        <v>0</v>
      </c>
      <c r="J224" s="124">
        <f t="shared" si="20"/>
        <v>0</v>
      </c>
      <c r="K224" s="124">
        <f t="shared" si="20"/>
        <v>15650</v>
      </c>
      <c r="L224" s="124">
        <f t="shared" si="20"/>
        <v>0</v>
      </c>
      <c r="M224" s="124">
        <f t="shared" si="20"/>
        <v>0</v>
      </c>
      <c r="N224" s="124">
        <f t="shared" si="20"/>
        <v>0</v>
      </c>
      <c r="O224" s="124">
        <f t="shared" si="20"/>
        <v>0</v>
      </c>
      <c r="P224" s="124">
        <f t="shared" si="20"/>
        <v>0</v>
      </c>
    </row>
    <row r="225" spans="1:16" ht="12.75">
      <c r="A225" s="643" t="s">
        <v>696</v>
      </c>
      <c r="B225" s="13"/>
      <c r="C225" s="164">
        <f t="shared" si="19"/>
        <v>273719</v>
      </c>
      <c r="D225" s="124">
        <f aca="true" t="shared" si="21" ref="D225:P225">SUM(D219,D224)</f>
        <v>14</v>
      </c>
      <c r="E225" s="124">
        <f t="shared" si="21"/>
        <v>0</v>
      </c>
      <c r="F225" s="124">
        <f t="shared" si="21"/>
        <v>49544</v>
      </c>
      <c r="G225" s="124">
        <f t="shared" si="21"/>
        <v>61099</v>
      </c>
      <c r="H225" s="124">
        <f t="shared" si="21"/>
        <v>0</v>
      </c>
      <c r="I225" s="124">
        <f t="shared" si="21"/>
        <v>0</v>
      </c>
      <c r="J225" s="124">
        <f t="shared" si="21"/>
        <v>147412</v>
      </c>
      <c r="K225" s="124">
        <f t="shared" si="21"/>
        <v>15650</v>
      </c>
      <c r="L225" s="124">
        <f t="shared" si="21"/>
        <v>0</v>
      </c>
      <c r="M225" s="124">
        <f t="shared" si="21"/>
        <v>0</v>
      </c>
      <c r="N225" s="124">
        <f t="shared" si="21"/>
        <v>0</v>
      </c>
      <c r="O225" s="124">
        <f t="shared" si="21"/>
        <v>0</v>
      </c>
      <c r="P225" s="124">
        <f t="shared" si="21"/>
        <v>0</v>
      </c>
    </row>
    <row r="226" spans="1:16" ht="12.75">
      <c r="A226" s="653" t="s">
        <v>817</v>
      </c>
      <c r="B226" s="68"/>
      <c r="C226" s="160"/>
      <c r="D226" s="156"/>
      <c r="E226" s="160"/>
      <c r="F226" s="156"/>
      <c r="G226" s="156"/>
      <c r="H226" s="160"/>
      <c r="I226" s="156"/>
      <c r="J226" s="160"/>
      <c r="K226" s="156"/>
      <c r="L226" s="158"/>
      <c r="M226" s="156"/>
      <c r="N226" s="160"/>
      <c r="O226" s="156"/>
      <c r="P226" s="158"/>
    </row>
    <row r="227" spans="1:16" ht="12.75">
      <c r="A227" s="531" t="s">
        <v>84</v>
      </c>
      <c r="B227" s="13" t="s">
        <v>494</v>
      </c>
      <c r="C227" s="164">
        <f>SUM(D227:Q227)</f>
        <v>5000</v>
      </c>
      <c r="D227" s="124">
        <v>0</v>
      </c>
      <c r="E227" s="164">
        <v>0</v>
      </c>
      <c r="F227" s="124">
        <v>2000</v>
      </c>
      <c r="G227" s="124">
        <v>0</v>
      </c>
      <c r="H227" s="164">
        <v>0</v>
      </c>
      <c r="I227" s="124">
        <v>0</v>
      </c>
      <c r="J227" s="164">
        <v>3000</v>
      </c>
      <c r="K227" s="124">
        <v>0</v>
      </c>
      <c r="L227" s="150">
        <v>0</v>
      </c>
      <c r="M227" s="124">
        <v>0</v>
      </c>
      <c r="N227" s="164"/>
      <c r="O227" s="124">
        <v>0</v>
      </c>
      <c r="P227" s="150">
        <v>0</v>
      </c>
    </row>
    <row r="228" spans="1:16" ht="12.75">
      <c r="A228" s="613" t="s">
        <v>586</v>
      </c>
      <c r="B228" s="13"/>
      <c r="C228" s="164">
        <f aca="true" t="shared" si="22" ref="C228:C233">SUM(D228:P228)</f>
        <v>12379</v>
      </c>
      <c r="D228" s="124"/>
      <c r="E228" s="164"/>
      <c r="F228" s="124">
        <v>2982</v>
      </c>
      <c r="G228" s="124"/>
      <c r="H228" s="164"/>
      <c r="I228" s="124"/>
      <c r="J228" s="164">
        <v>7415</v>
      </c>
      <c r="K228" s="124">
        <v>1982</v>
      </c>
      <c r="L228" s="150"/>
      <c r="M228" s="124"/>
      <c r="N228" s="164"/>
      <c r="O228" s="124"/>
      <c r="P228" s="150"/>
    </row>
    <row r="229" spans="1:16" ht="12.75">
      <c r="A229" s="613" t="s">
        <v>758</v>
      </c>
      <c r="B229" s="13"/>
      <c r="C229" s="164">
        <f t="shared" si="22"/>
        <v>1135</v>
      </c>
      <c r="D229" s="124"/>
      <c r="E229" s="164"/>
      <c r="F229" s="124">
        <v>1135</v>
      </c>
      <c r="G229" s="124"/>
      <c r="H229" s="164"/>
      <c r="I229" s="124"/>
      <c r="J229" s="164"/>
      <c r="K229" s="124"/>
      <c r="L229" s="150"/>
      <c r="M229" s="124"/>
      <c r="N229" s="164"/>
      <c r="O229" s="124"/>
      <c r="P229" s="150"/>
    </row>
    <row r="230" spans="1:16" ht="12.75">
      <c r="A230" s="613" t="s">
        <v>759</v>
      </c>
      <c r="B230" s="13"/>
      <c r="C230" s="164">
        <f t="shared" si="22"/>
        <v>88</v>
      </c>
      <c r="D230" s="124"/>
      <c r="E230" s="164"/>
      <c r="F230" s="124"/>
      <c r="G230" s="124"/>
      <c r="H230" s="164"/>
      <c r="I230" s="124"/>
      <c r="J230" s="164"/>
      <c r="K230" s="124">
        <v>88</v>
      </c>
      <c r="L230" s="150"/>
      <c r="M230" s="124"/>
      <c r="N230" s="164"/>
      <c r="O230" s="124"/>
      <c r="P230" s="150"/>
    </row>
    <row r="231" spans="1:16" ht="12.75">
      <c r="A231" s="613" t="s">
        <v>749</v>
      </c>
      <c r="B231" s="13"/>
      <c r="C231" s="164">
        <f t="shared" si="22"/>
        <v>480</v>
      </c>
      <c r="D231" s="124"/>
      <c r="E231" s="164"/>
      <c r="F231" s="124"/>
      <c r="G231" s="124"/>
      <c r="H231" s="164"/>
      <c r="I231" s="124"/>
      <c r="J231" s="164">
        <v>480</v>
      </c>
      <c r="K231" s="124"/>
      <c r="L231" s="150"/>
      <c r="M231" s="124"/>
      <c r="N231" s="164"/>
      <c r="O231" s="124"/>
      <c r="P231" s="150"/>
    </row>
    <row r="232" spans="1:16" ht="12.75">
      <c r="A232" s="613" t="s">
        <v>549</v>
      </c>
      <c r="B232" s="13"/>
      <c r="C232" s="164">
        <f t="shared" si="22"/>
        <v>1703</v>
      </c>
      <c r="D232" s="124"/>
      <c r="E232" s="164"/>
      <c r="F232" s="124">
        <f>SUM(F229:F231)</f>
        <v>1135</v>
      </c>
      <c r="G232" s="124">
        <f aca="true" t="shared" si="23" ref="G232:P232">SUM(G229:G231)</f>
        <v>0</v>
      </c>
      <c r="H232" s="124">
        <f t="shared" si="23"/>
        <v>0</v>
      </c>
      <c r="I232" s="124">
        <f t="shared" si="23"/>
        <v>0</v>
      </c>
      <c r="J232" s="124">
        <f t="shared" si="23"/>
        <v>480</v>
      </c>
      <c r="K232" s="124">
        <f t="shared" si="23"/>
        <v>88</v>
      </c>
      <c r="L232" s="124">
        <f t="shared" si="23"/>
        <v>0</v>
      </c>
      <c r="M232" s="124">
        <f t="shared" si="23"/>
        <v>0</v>
      </c>
      <c r="N232" s="124">
        <f t="shared" si="23"/>
        <v>0</v>
      </c>
      <c r="O232" s="124">
        <f t="shared" si="23"/>
        <v>0</v>
      </c>
      <c r="P232" s="124">
        <f t="shared" si="23"/>
        <v>0</v>
      </c>
    </row>
    <row r="233" spans="1:16" ht="12.75">
      <c r="A233" s="643" t="s">
        <v>696</v>
      </c>
      <c r="B233" s="13"/>
      <c r="C233" s="164">
        <f t="shared" si="22"/>
        <v>14082</v>
      </c>
      <c r="D233" s="124"/>
      <c r="E233" s="164"/>
      <c r="F233" s="124">
        <f>SUM(F228,F232)</f>
        <v>4117</v>
      </c>
      <c r="G233" s="124">
        <f aca="true" t="shared" si="24" ref="G233:P233">SUM(G228,G232)</f>
        <v>0</v>
      </c>
      <c r="H233" s="124">
        <f t="shared" si="24"/>
        <v>0</v>
      </c>
      <c r="I233" s="124">
        <f t="shared" si="24"/>
        <v>0</v>
      </c>
      <c r="J233" s="124">
        <f t="shared" si="24"/>
        <v>7895</v>
      </c>
      <c r="K233" s="124">
        <f t="shared" si="24"/>
        <v>2070</v>
      </c>
      <c r="L233" s="124">
        <f t="shared" si="24"/>
        <v>0</v>
      </c>
      <c r="M233" s="124">
        <f t="shared" si="24"/>
        <v>0</v>
      </c>
      <c r="N233" s="124">
        <f t="shared" si="24"/>
        <v>0</v>
      </c>
      <c r="O233" s="124">
        <f t="shared" si="24"/>
        <v>0</v>
      </c>
      <c r="P233" s="124">
        <f t="shared" si="24"/>
        <v>0</v>
      </c>
    </row>
    <row r="234" spans="1:16" ht="12.75">
      <c r="A234" s="650" t="s">
        <v>463</v>
      </c>
      <c r="B234" s="68"/>
      <c r="C234" s="160"/>
      <c r="D234" s="156"/>
      <c r="E234" s="160"/>
      <c r="F234" s="156"/>
      <c r="G234" s="156"/>
      <c r="H234" s="160"/>
      <c r="I234" s="156"/>
      <c r="J234" s="160"/>
      <c r="K234" s="156"/>
      <c r="L234" s="158"/>
      <c r="M234" s="156"/>
      <c r="N234" s="160"/>
      <c r="O234" s="156"/>
      <c r="P234" s="158"/>
    </row>
    <row r="235" spans="1:16" ht="12.75">
      <c r="A235" s="649" t="s">
        <v>63</v>
      </c>
      <c r="B235" s="13" t="s">
        <v>494</v>
      </c>
      <c r="C235" s="150">
        <f>SUM(D235:Q235)</f>
        <v>6221</v>
      </c>
      <c r="D235" s="124">
        <v>0</v>
      </c>
      <c r="E235" s="164">
        <v>0</v>
      </c>
      <c r="F235" s="124">
        <v>0</v>
      </c>
      <c r="G235" s="124">
        <v>0</v>
      </c>
      <c r="H235" s="164">
        <v>6221</v>
      </c>
      <c r="I235" s="124">
        <v>0</v>
      </c>
      <c r="J235" s="164">
        <v>0</v>
      </c>
      <c r="K235" s="124">
        <v>0</v>
      </c>
      <c r="L235" s="150">
        <v>0</v>
      </c>
      <c r="M235" s="124">
        <v>0</v>
      </c>
      <c r="N235" s="164"/>
      <c r="O235" s="124">
        <v>0</v>
      </c>
      <c r="P235" s="150">
        <v>0</v>
      </c>
    </row>
    <row r="236" spans="1:16" ht="12.75">
      <c r="A236" s="613" t="s">
        <v>586</v>
      </c>
      <c r="B236" s="13"/>
      <c r="C236" s="150">
        <f>SUM(D236:Q236)</f>
        <v>0</v>
      </c>
      <c r="D236" s="124"/>
      <c r="E236" s="164"/>
      <c r="F236" s="124"/>
      <c r="G236" s="124"/>
      <c r="H236" s="164">
        <v>0</v>
      </c>
      <c r="I236" s="124"/>
      <c r="J236" s="164"/>
      <c r="K236" s="124"/>
      <c r="L236" s="150"/>
      <c r="M236" s="124"/>
      <c r="N236" s="164"/>
      <c r="O236" s="124"/>
      <c r="P236" s="150"/>
    </row>
    <row r="237" spans="1:16" ht="12.75">
      <c r="A237" s="651" t="s">
        <v>696</v>
      </c>
      <c r="B237" s="17"/>
      <c r="C237" s="164">
        <v>0</v>
      </c>
      <c r="D237" s="124"/>
      <c r="E237" s="164"/>
      <c r="F237" s="124"/>
      <c r="G237" s="124"/>
      <c r="H237" s="164">
        <v>0</v>
      </c>
      <c r="I237" s="124"/>
      <c r="J237" s="164"/>
      <c r="K237" s="124"/>
      <c r="L237" s="150"/>
      <c r="M237" s="124"/>
      <c r="N237" s="164"/>
      <c r="O237" s="124"/>
      <c r="P237" s="150"/>
    </row>
    <row r="238" spans="1:16" ht="12.75">
      <c r="A238" s="645" t="s">
        <v>818</v>
      </c>
      <c r="B238" s="15"/>
      <c r="C238" s="160"/>
      <c r="D238" s="156"/>
      <c r="E238" s="160"/>
      <c r="F238" s="156"/>
      <c r="G238" s="156"/>
      <c r="H238" s="160"/>
      <c r="I238" s="156"/>
      <c r="J238" s="160"/>
      <c r="K238" s="156"/>
      <c r="L238" s="158"/>
      <c r="M238" s="156"/>
      <c r="N238" s="160"/>
      <c r="O238" s="156"/>
      <c r="P238" s="158"/>
    </row>
    <row r="239" spans="1:23" ht="12.75">
      <c r="A239" s="531" t="s">
        <v>63</v>
      </c>
      <c r="B239" s="13" t="s">
        <v>494</v>
      </c>
      <c r="C239" s="164">
        <f>SUM(D239:Q239)</f>
        <v>2757</v>
      </c>
      <c r="D239" s="124">
        <v>0</v>
      </c>
      <c r="E239" s="164">
        <v>0</v>
      </c>
      <c r="F239" s="124">
        <v>2757</v>
      </c>
      <c r="G239" s="124">
        <v>0</v>
      </c>
      <c r="H239" s="164">
        <v>0</v>
      </c>
      <c r="I239" s="124">
        <v>0</v>
      </c>
      <c r="J239" s="164">
        <v>0</v>
      </c>
      <c r="K239" s="124">
        <v>0</v>
      </c>
      <c r="L239" s="150">
        <v>0</v>
      </c>
      <c r="M239" s="124">
        <v>0</v>
      </c>
      <c r="N239" s="164"/>
      <c r="O239" s="124">
        <v>0</v>
      </c>
      <c r="P239" s="150">
        <v>0</v>
      </c>
      <c r="W239" s="80"/>
    </row>
    <row r="240" spans="1:16" ht="12.75">
      <c r="A240" s="613" t="s">
        <v>586</v>
      </c>
      <c r="B240" s="13"/>
      <c r="C240" s="164">
        <f>SUM(D240:P240)</f>
        <v>2757</v>
      </c>
      <c r="D240" s="124"/>
      <c r="E240" s="164"/>
      <c r="F240" s="124">
        <v>2757</v>
      </c>
      <c r="G240" s="124"/>
      <c r="H240" s="164"/>
      <c r="I240" s="124"/>
      <c r="J240" s="164"/>
      <c r="K240" s="124"/>
      <c r="L240" s="150"/>
      <c r="M240" s="124"/>
      <c r="N240" s="164"/>
      <c r="O240" s="124"/>
      <c r="P240" s="150"/>
    </row>
    <row r="241" spans="1:16" ht="12.75">
      <c r="A241" s="613" t="s">
        <v>760</v>
      </c>
      <c r="B241" s="13"/>
      <c r="C241" s="164">
        <f>SUM(D241:P241)</f>
        <v>198</v>
      </c>
      <c r="D241" s="124"/>
      <c r="E241" s="164"/>
      <c r="F241" s="124">
        <v>198</v>
      </c>
      <c r="G241" s="124"/>
      <c r="H241" s="164"/>
      <c r="I241" s="124"/>
      <c r="J241" s="164"/>
      <c r="K241" s="124"/>
      <c r="L241" s="150"/>
      <c r="M241" s="124"/>
      <c r="N241" s="164"/>
      <c r="O241" s="124"/>
      <c r="P241" s="150"/>
    </row>
    <row r="242" spans="1:16" ht="12.75">
      <c r="A242" s="613" t="s">
        <v>549</v>
      </c>
      <c r="B242" s="13"/>
      <c r="C242" s="164">
        <f>SUM(D242:P242)</f>
        <v>198</v>
      </c>
      <c r="D242" s="124"/>
      <c r="E242" s="164"/>
      <c r="F242" s="124">
        <v>198</v>
      </c>
      <c r="G242" s="124"/>
      <c r="H242" s="164"/>
      <c r="I242" s="124"/>
      <c r="J242" s="164"/>
      <c r="K242" s="124"/>
      <c r="L242" s="150"/>
      <c r="M242" s="124"/>
      <c r="N242" s="164"/>
      <c r="O242" s="124"/>
      <c r="P242" s="150"/>
    </row>
    <row r="243" spans="1:16" ht="12.75">
      <c r="A243" s="643" t="s">
        <v>696</v>
      </c>
      <c r="B243" s="13"/>
      <c r="C243" s="164">
        <f>SUM(D243:P243)</f>
        <v>2955</v>
      </c>
      <c r="D243" s="124"/>
      <c r="E243" s="164"/>
      <c r="F243" s="124">
        <f>SUM(F240,F242)</f>
        <v>2955</v>
      </c>
      <c r="G243" s="124"/>
      <c r="H243" s="164"/>
      <c r="I243" s="124"/>
      <c r="J243" s="164"/>
      <c r="K243" s="124"/>
      <c r="L243" s="150"/>
      <c r="M243" s="124"/>
      <c r="N243" s="164"/>
      <c r="O243" s="124"/>
      <c r="P243" s="150"/>
    </row>
    <row r="244" spans="1:23" ht="12.75">
      <c r="A244" s="645" t="s">
        <v>819</v>
      </c>
      <c r="B244" s="15"/>
      <c r="C244" s="160"/>
      <c r="D244" s="156"/>
      <c r="E244" s="160"/>
      <c r="F244" s="156"/>
      <c r="G244" s="156"/>
      <c r="H244" s="160"/>
      <c r="I244" s="156"/>
      <c r="J244" s="160"/>
      <c r="K244" s="156"/>
      <c r="L244" s="158"/>
      <c r="M244" s="156"/>
      <c r="N244" s="160"/>
      <c r="O244" s="156"/>
      <c r="P244" s="158"/>
      <c r="W244" s="80"/>
    </row>
    <row r="245" spans="1:16" ht="12.75">
      <c r="A245" s="531" t="s">
        <v>63</v>
      </c>
      <c r="B245" s="13" t="s">
        <v>526</v>
      </c>
      <c r="C245" s="164">
        <f>SUM(D245:Q245)</f>
        <v>393</v>
      </c>
      <c r="D245" s="124">
        <v>0</v>
      </c>
      <c r="E245" s="164">
        <v>0</v>
      </c>
      <c r="F245" s="124">
        <v>393</v>
      </c>
      <c r="G245" s="124"/>
      <c r="H245" s="164">
        <v>0</v>
      </c>
      <c r="I245" s="124">
        <v>0</v>
      </c>
      <c r="J245" s="164">
        <v>0</v>
      </c>
      <c r="K245" s="124">
        <v>0</v>
      </c>
      <c r="L245" s="150">
        <v>0</v>
      </c>
      <c r="M245" s="124">
        <v>0</v>
      </c>
      <c r="N245" s="164"/>
      <c r="O245" s="124">
        <v>0</v>
      </c>
      <c r="P245" s="150">
        <v>0</v>
      </c>
    </row>
    <row r="246" spans="1:16" ht="12.75">
      <c r="A246" s="613" t="s">
        <v>586</v>
      </c>
      <c r="B246" s="13"/>
      <c r="C246" s="164">
        <f>SUM(D246:P246)</f>
        <v>393</v>
      </c>
      <c r="D246" s="124"/>
      <c r="E246" s="164"/>
      <c r="F246" s="124">
        <v>393</v>
      </c>
      <c r="G246" s="124"/>
      <c r="H246" s="164"/>
      <c r="I246" s="124"/>
      <c r="J246" s="164"/>
      <c r="K246" s="124"/>
      <c r="L246" s="150"/>
      <c r="M246" s="124"/>
      <c r="N246" s="164"/>
      <c r="O246" s="124"/>
      <c r="P246" s="150"/>
    </row>
    <row r="247" spans="1:16" ht="12.75">
      <c r="A247" s="613" t="s">
        <v>756</v>
      </c>
      <c r="B247" s="13"/>
      <c r="C247" s="164">
        <f>SUM(D247:P247)</f>
        <v>-146</v>
      </c>
      <c r="D247" s="124"/>
      <c r="E247" s="164"/>
      <c r="F247" s="124">
        <v>-146</v>
      </c>
      <c r="G247" s="124"/>
      <c r="H247" s="164"/>
      <c r="I247" s="124"/>
      <c r="J247" s="164"/>
      <c r="K247" s="124"/>
      <c r="L247" s="150"/>
      <c r="M247" s="124"/>
      <c r="N247" s="164"/>
      <c r="O247" s="124"/>
      <c r="P247" s="150"/>
    </row>
    <row r="248" spans="1:16" ht="12.75">
      <c r="A248" s="613" t="s">
        <v>761</v>
      </c>
      <c r="B248" s="13"/>
      <c r="C248" s="164">
        <f>SUM(D248:P248)</f>
        <v>72</v>
      </c>
      <c r="D248" s="124">
        <v>72</v>
      </c>
      <c r="E248" s="164"/>
      <c r="F248" s="124"/>
      <c r="G248" s="124"/>
      <c r="H248" s="164"/>
      <c r="I248" s="124"/>
      <c r="J248" s="164"/>
      <c r="K248" s="124"/>
      <c r="L248" s="150"/>
      <c r="M248" s="124"/>
      <c r="N248" s="164"/>
      <c r="O248" s="124"/>
      <c r="P248" s="150"/>
    </row>
    <row r="249" spans="1:16" ht="12.75">
      <c r="A249" s="613" t="s">
        <v>549</v>
      </c>
      <c r="B249" s="13"/>
      <c r="C249" s="164">
        <f>SUM(D249:P249)</f>
        <v>-74</v>
      </c>
      <c r="D249" s="124">
        <v>72</v>
      </c>
      <c r="E249" s="164"/>
      <c r="F249" s="124">
        <v>-146</v>
      </c>
      <c r="G249" s="124"/>
      <c r="H249" s="164"/>
      <c r="I249" s="124"/>
      <c r="J249" s="164"/>
      <c r="K249" s="124"/>
      <c r="L249" s="150"/>
      <c r="M249" s="124"/>
      <c r="N249" s="164"/>
      <c r="O249" s="124"/>
      <c r="P249" s="150"/>
    </row>
    <row r="250" spans="1:16" ht="12.75">
      <c r="A250" s="613" t="s">
        <v>696</v>
      </c>
      <c r="B250" s="13"/>
      <c r="C250" s="164">
        <f>SUM(D250:P250)</f>
        <v>319</v>
      </c>
      <c r="D250" s="124">
        <v>72</v>
      </c>
      <c r="E250" s="164"/>
      <c r="F250" s="124">
        <v>247</v>
      </c>
      <c r="G250" s="124"/>
      <c r="H250" s="164"/>
      <c r="I250" s="124"/>
      <c r="J250" s="164"/>
      <c r="K250" s="124"/>
      <c r="L250" s="150"/>
      <c r="M250" s="124"/>
      <c r="N250" s="164"/>
      <c r="O250" s="124"/>
      <c r="P250" s="150"/>
    </row>
    <row r="251" spans="1:16" ht="16.5" customHeight="1">
      <c r="A251" s="653" t="s">
        <v>820</v>
      </c>
      <c r="B251" s="615"/>
      <c r="C251" s="158"/>
      <c r="D251" s="156"/>
      <c r="E251" s="160"/>
      <c r="F251" s="156"/>
      <c r="G251" s="156"/>
      <c r="H251" s="160"/>
      <c r="I251" s="156"/>
      <c r="J251" s="160"/>
      <c r="K251" s="156"/>
      <c r="L251" s="158"/>
      <c r="M251" s="156"/>
      <c r="N251" s="160"/>
      <c r="O251" s="156"/>
      <c r="P251" s="158"/>
    </row>
    <row r="252" spans="1:23" ht="12.75">
      <c r="A252" s="531" t="s">
        <v>63</v>
      </c>
      <c r="B252" s="368" t="s">
        <v>494</v>
      </c>
      <c r="C252" s="150">
        <f>SUM(D252:Q252)</f>
        <v>1894</v>
      </c>
      <c r="D252" s="124">
        <v>0</v>
      </c>
      <c r="E252" s="164">
        <v>0</v>
      </c>
      <c r="F252" s="124">
        <v>1894</v>
      </c>
      <c r="G252" s="124">
        <v>0</v>
      </c>
      <c r="H252" s="164">
        <v>0</v>
      </c>
      <c r="I252" s="124">
        <v>0</v>
      </c>
      <c r="J252" s="164">
        <v>0</v>
      </c>
      <c r="K252" s="124">
        <v>0</v>
      </c>
      <c r="L252" s="150">
        <v>0</v>
      </c>
      <c r="M252" s="124">
        <v>0</v>
      </c>
      <c r="N252" s="164"/>
      <c r="O252" s="124">
        <v>0</v>
      </c>
      <c r="P252" s="150">
        <v>0</v>
      </c>
      <c r="W252" s="80"/>
    </row>
    <row r="253" spans="1:23" ht="12.75">
      <c r="A253" s="613" t="s">
        <v>586</v>
      </c>
      <c r="B253" s="368"/>
      <c r="C253" s="150">
        <f>SUM(D253:P253)</f>
        <v>1894</v>
      </c>
      <c r="D253" s="124"/>
      <c r="E253" s="164"/>
      <c r="F253" s="124">
        <v>1894</v>
      </c>
      <c r="G253" s="124"/>
      <c r="H253" s="164"/>
      <c r="I253" s="124"/>
      <c r="J253" s="164"/>
      <c r="K253" s="124"/>
      <c r="L253" s="150"/>
      <c r="M253" s="124"/>
      <c r="N253" s="164"/>
      <c r="O253" s="124"/>
      <c r="P253" s="150"/>
      <c r="W253" s="80"/>
    </row>
    <row r="254" spans="1:23" ht="12.75">
      <c r="A254" s="613" t="s">
        <v>606</v>
      </c>
      <c r="B254" s="368"/>
      <c r="C254" s="150">
        <f>SUM(D254:P254)</f>
        <v>523</v>
      </c>
      <c r="D254" s="124"/>
      <c r="E254" s="164"/>
      <c r="F254" s="124">
        <v>523</v>
      </c>
      <c r="G254" s="124"/>
      <c r="H254" s="164"/>
      <c r="I254" s="124"/>
      <c r="J254" s="164"/>
      <c r="K254" s="124"/>
      <c r="L254" s="150"/>
      <c r="M254" s="124"/>
      <c r="N254" s="164"/>
      <c r="O254" s="124"/>
      <c r="P254" s="150"/>
      <c r="W254" s="80"/>
    </row>
    <row r="255" spans="1:23" ht="12.75">
      <c r="A255" s="613" t="s">
        <v>549</v>
      </c>
      <c r="B255" s="368"/>
      <c r="C255" s="150">
        <f>SUM(D255:P255)</f>
        <v>523</v>
      </c>
      <c r="D255" s="124"/>
      <c r="E255" s="164"/>
      <c r="F255" s="124">
        <v>523</v>
      </c>
      <c r="G255" s="124"/>
      <c r="H255" s="164"/>
      <c r="I255" s="124"/>
      <c r="J255" s="164"/>
      <c r="K255" s="124"/>
      <c r="L255" s="150"/>
      <c r="M255" s="124"/>
      <c r="N255" s="164"/>
      <c r="O255" s="124"/>
      <c r="P255" s="150"/>
      <c r="W255" s="80"/>
    </row>
    <row r="256" spans="1:23" ht="12.75">
      <c r="A256" s="643" t="s">
        <v>696</v>
      </c>
      <c r="B256" s="368"/>
      <c r="C256" s="150">
        <f>SUM(D256:P256)</f>
        <v>2417</v>
      </c>
      <c r="D256" s="124"/>
      <c r="E256" s="164"/>
      <c r="F256" s="124">
        <f>SUM(F253,F255)</f>
        <v>2417</v>
      </c>
      <c r="G256" s="124"/>
      <c r="H256" s="164"/>
      <c r="I256" s="124"/>
      <c r="J256" s="164"/>
      <c r="K256" s="124"/>
      <c r="L256" s="150"/>
      <c r="M256" s="124"/>
      <c r="N256" s="164"/>
      <c r="O256" s="124"/>
      <c r="P256" s="150"/>
      <c r="W256" s="80"/>
    </row>
    <row r="257" spans="1:16" ht="12.75">
      <c r="A257" s="652" t="s">
        <v>482</v>
      </c>
      <c r="B257" s="123"/>
      <c r="C257" s="158"/>
      <c r="D257" s="156"/>
      <c r="E257" s="160"/>
      <c r="F257" s="156"/>
      <c r="G257" s="156"/>
      <c r="H257" s="160"/>
      <c r="I257" s="156"/>
      <c r="J257" s="160"/>
      <c r="K257" s="156"/>
      <c r="L257" s="158"/>
      <c r="M257" s="156"/>
      <c r="N257" s="160"/>
      <c r="O257" s="156"/>
      <c r="P257" s="158"/>
    </row>
    <row r="258" spans="1:16" ht="12.75">
      <c r="A258" s="531" t="s">
        <v>84</v>
      </c>
      <c r="B258" s="13" t="s">
        <v>494</v>
      </c>
      <c r="C258" s="150">
        <f>SUM(D258:Q258)</f>
        <v>24511</v>
      </c>
      <c r="D258" s="124">
        <v>0</v>
      </c>
      <c r="E258" s="164">
        <v>0</v>
      </c>
      <c r="F258" s="124">
        <v>0</v>
      </c>
      <c r="G258" s="124">
        <v>0</v>
      </c>
      <c r="H258" s="164">
        <v>24511</v>
      </c>
      <c r="I258" s="124">
        <v>0</v>
      </c>
      <c r="J258" s="164">
        <v>0</v>
      </c>
      <c r="K258" s="124">
        <v>0</v>
      </c>
      <c r="L258" s="150">
        <v>0</v>
      </c>
      <c r="M258" s="124">
        <v>0</v>
      </c>
      <c r="N258" s="164"/>
      <c r="O258" s="124">
        <v>0</v>
      </c>
      <c r="P258" s="150">
        <v>0</v>
      </c>
    </row>
    <row r="259" spans="1:16" ht="12.75">
      <c r="A259" s="613" t="s">
        <v>586</v>
      </c>
      <c r="B259" s="13"/>
      <c r="C259" s="150">
        <f>SUM(D259:Q259)</f>
        <v>0</v>
      </c>
      <c r="D259" s="124"/>
      <c r="E259" s="164"/>
      <c r="F259" s="124"/>
      <c r="G259" s="124"/>
      <c r="H259" s="164">
        <v>0</v>
      </c>
      <c r="I259" s="124"/>
      <c r="J259" s="164"/>
      <c r="K259" s="124"/>
      <c r="L259" s="150"/>
      <c r="M259" s="124"/>
      <c r="N259" s="164"/>
      <c r="O259" s="124"/>
      <c r="P259" s="150"/>
    </row>
    <row r="260" spans="1:16" ht="12.75">
      <c r="A260" s="613" t="s">
        <v>779</v>
      </c>
      <c r="B260" s="13"/>
      <c r="C260" s="150">
        <f>SUM(D260:Q260)</f>
        <v>0</v>
      </c>
      <c r="D260" s="124"/>
      <c r="E260" s="164"/>
      <c r="F260" s="124"/>
      <c r="G260" s="124"/>
      <c r="H260" s="164">
        <v>0</v>
      </c>
      <c r="I260" s="124"/>
      <c r="J260" s="164"/>
      <c r="K260" s="124"/>
      <c r="L260" s="150"/>
      <c r="M260" s="124"/>
      <c r="N260" s="164"/>
      <c r="O260" s="124"/>
      <c r="P260" s="150"/>
    </row>
    <row r="261" spans="1:16" ht="12.75">
      <c r="A261" s="613" t="s">
        <v>549</v>
      </c>
      <c r="B261" s="13"/>
      <c r="C261" s="150">
        <f>SUM(D261:Q261)</f>
        <v>0</v>
      </c>
      <c r="D261" s="124"/>
      <c r="E261" s="164"/>
      <c r="F261" s="124"/>
      <c r="G261" s="124"/>
      <c r="H261" s="164">
        <v>0</v>
      </c>
      <c r="I261" s="124"/>
      <c r="J261" s="164"/>
      <c r="K261" s="124"/>
      <c r="L261" s="150"/>
      <c r="M261" s="124"/>
      <c r="N261" s="164"/>
      <c r="O261" s="124"/>
      <c r="P261" s="150"/>
    </row>
    <row r="262" spans="1:16" ht="12.75">
      <c r="A262" s="643" t="s">
        <v>696</v>
      </c>
      <c r="B262" s="13"/>
      <c r="C262" s="150">
        <f>SUM(D262:Q262)</f>
        <v>0</v>
      </c>
      <c r="D262" s="124"/>
      <c r="E262" s="164"/>
      <c r="F262" s="124"/>
      <c r="G262" s="124"/>
      <c r="H262" s="164">
        <v>0</v>
      </c>
      <c r="I262" s="124"/>
      <c r="J262" s="164"/>
      <c r="K262" s="124"/>
      <c r="L262" s="150"/>
      <c r="M262" s="124"/>
      <c r="N262" s="164"/>
      <c r="O262" s="124"/>
      <c r="P262" s="150"/>
    </row>
    <row r="263" spans="1:20" ht="12.75">
      <c r="A263" s="652" t="s">
        <v>502</v>
      </c>
      <c r="B263" s="123"/>
      <c r="C263" s="158"/>
      <c r="D263" s="156"/>
      <c r="E263" s="160"/>
      <c r="F263" s="156"/>
      <c r="G263" s="156"/>
      <c r="H263" s="160"/>
      <c r="I263" s="156"/>
      <c r="J263" s="160"/>
      <c r="K263" s="156"/>
      <c r="L263" s="158"/>
      <c r="M263" s="156"/>
      <c r="N263" s="160"/>
      <c r="O263" s="156"/>
      <c r="P263" s="158"/>
      <c r="T263" s="80"/>
    </row>
    <row r="264" spans="1:16" ht="12.75">
      <c r="A264" s="531" t="s">
        <v>84</v>
      </c>
      <c r="B264" s="13" t="s">
        <v>527</v>
      </c>
      <c r="C264" s="150">
        <f>SUM(D264:Q264)</f>
        <v>37723</v>
      </c>
      <c r="D264" s="124">
        <v>29900</v>
      </c>
      <c r="E264" s="164">
        <v>7823</v>
      </c>
      <c r="F264" s="124">
        <v>0</v>
      </c>
      <c r="G264" s="124">
        <v>0</v>
      </c>
      <c r="H264" s="164">
        <v>0</v>
      </c>
      <c r="I264" s="124">
        <v>0</v>
      </c>
      <c r="J264" s="164">
        <v>0</v>
      </c>
      <c r="K264" s="124">
        <v>0</v>
      </c>
      <c r="L264" s="150">
        <v>0</v>
      </c>
      <c r="M264" s="124">
        <v>0</v>
      </c>
      <c r="N264" s="164"/>
      <c r="O264" s="124">
        <v>0</v>
      </c>
      <c r="P264" s="150">
        <v>0</v>
      </c>
    </row>
    <row r="265" spans="1:16" ht="12.75">
      <c r="A265" s="613" t="s">
        <v>586</v>
      </c>
      <c r="B265" s="13"/>
      <c r="C265" s="124">
        <v>33906</v>
      </c>
      <c r="D265" s="124">
        <v>24638</v>
      </c>
      <c r="E265" s="124">
        <v>7952</v>
      </c>
      <c r="F265" s="124">
        <v>0</v>
      </c>
      <c r="G265" s="124">
        <v>300</v>
      </c>
      <c r="H265" s="124">
        <v>0</v>
      </c>
      <c r="I265" s="124">
        <v>0</v>
      </c>
      <c r="J265" s="124">
        <v>0</v>
      </c>
      <c r="K265" s="124">
        <v>1016</v>
      </c>
      <c r="L265" s="124">
        <v>0</v>
      </c>
      <c r="M265" s="124">
        <v>0</v>
      </c>
      <c r="N265" s="173"/>
      <c r="O265" s="124">
        <v>0</v>
      </c>
      <c r="P265" s="150">
        <v>0</v>
      </c>
    </row>
    <row r="266" spans="1:16" ht="12.75">
      <c r="A266" s="613" t="s">
        <v>746</v>
      </c>
      <c r="B266" s="13"/>
      <c r="C266" s="124">
        <v>-412</v>
      </c>
      <c r="D266" s="124"/>
      <c r="E266" s="164"/>
      <c r="F266" s="124"/>
      <c r="G266" s="124"/>
      <c r="H266" s="164"/>
      <c r="I266" s="124"/>
      <c r="J266" s="164"/>
      <c r="K266" s="124">
        <v>-412</v>
      </c>
      <c r="L266" s="150"/>
      <c r="M266" s="124"/>
      <c r="N266" s="164"/>
      <c r="O266" s="124"/>
      <c r="P266" s="150"/>
    </row>
    <row r="267" spans="1:16" ht="12.75">
      <c r="A267" s="613" t="s">
        <v>604</v>
      </c>
      <c r="B267" s="13"/>
      <c r="C267" s="124">
        <f>SUM(D267:P267)</f>
        <v>-13206</v>
      </c>
      <c r="D267" s="515">
        <v>-9612</v>
      </c>
      <c r="E267" s="164">
        <v>-3594</v>
      </c>
      <c r="F267" s="124"/>
      <c r="G267" s="124"/>
      <c r="H267" s="164"/>
      <c r="I267" s="124"/>
      <c r="J267" s="164"/>
      <c r="K267" s="124"/>
      <c r="L267" s="150"/>
      <c r="M267" s="124"/>
      <c r="N267" s="164"/>
      <c r="O267" s="124"/>
      <c r="P267" s="150"/>
    </row>
    <row r="268" spans="1:16" ht="12.75">
      <c r="A268" s="613" t="s">
        <v>745</v>
      </c>
      <c r="B268" s="13"/>
      <c r="C268" s="124">
        <f>SUM(D268:P268)</f>
        <v>-1619</v>
      </c>
      <c r="D268" s="515">
        <v>-1619</v>
      </c>
      <c r="E268" s="164"/>
      <c r="F268" s="124"/>
      <c r="G268" s="124"/>
      <c r="H268" s="164"/>
      <c r="I268" s="124"/>
      <c r="J268" s="164"/>
      <c r="K268" s="124"/>
      <c r="L268" s="150"/>
      <c r="M268" s="124"/>
      <c r="N268" s="164"/>
      <c r="O268" s="124"/>
      <c r="P268" s="150"/>
    </row>
    <row r="269" spans="1:16" ht="12.75">
      <c r="A269" s="613" t="s">
        <v>744</v>
      </c>
      <c r="B269" s="13"/>
      <c r="C269" s="124">
        <f>SUM(D269:P269)</f>
        <v>-863</v>
      </c>
      <c r="D269" s="124">
        <v>-863</v>
      </c>
      <c r="E269" s="164"/>
      <c r="F269" s="124"/>
      <c r="G269" s="124"/>
      <c r="H269" s="164"/>
      <c r="I269" s="124"/>
      <c r="J269" s="164"/>
      <c r="K269" s="124"/>
      <c r="L269" s="150"/>
      <c r="M269" s="124"/>
      <c r="N269" s="164"/>
      <c r="O269" s="124"/>
      <c r="P269" s="150"/>
    </row>
    <row r="270" spans="1:16" ht="12.75">
      <c r="A270" s="613" t="s">
        <v>549</v>
      </c>
      <c r="B270" s="13"/>
      <c r="C270" s="124">
        <f>SUM(D270:P270)</f>
        <v>-16400</v>
      </c>
      <c r="D270" s="124">
        <f>SUM(D267:D269)</f>
        <v>-12094</v>
      </c>
      <c r="E270" s="124">
        <f>SUM(E267:E269)</f>
        <v>-3594</v>
      </c>
      <c r="F270" s="124">
        <f>SUM(F267:F269)</f>
        <v>0</v>
      </c>
      <c r="G270" s="124">
        <v>-300</v>
      </c>
      <c r="H270" s="124">
        <f>SUM(H267:H269)</f>
        <v>0</v>
      </c>
      <c r="I270" s="124">
        <f>SUM(I267:I269)</f>
        <v>0</v>
      </c>
      <c r="J270" s="124">
        <f>SUM(J267:J269)</f>
        <v>0</v>
      </c>
      <c r="K270" s="124">
        <f>SUM(K266:K269)</f>
        <v>-412</v>
      </c>
      <c r="L270" s="124"/>
      <c r="M270" s="124"/>
      <c r="N270" s="173"/>
      <c r="O270" s="124"/>
      <c r="P270" s="150"/>
    </row>
    <row r="271" spans="1:16" ht="12.75">
      <c r="A271" s="643" t="s">
        <v>696</v>
      </c>
      <c r="B271" s="17"/>
      <c r="C271" s="124">
        <f>SUM(D271:P271)</f>
        <v>17506</v>
      </c>
      <c r="D271" s="153">
        <f>SUM(D265,D270)</f>
        <v>12544</v>
      </c>
      <c r="E271" s="153">
        <f>SUM(E265,E270)</f>
        <v>4358</v>
      </c>
      <c r="F271" s="153">
        <f aca="true" t="shared" si="25" ref="F271:K271">SUM(F265,F270)</f>
        <v>0</v>
      </c>
      <c r="G271" s="153">
        <f t="shared" si="25"/>
        <v>0</v>
      </c>
      <c r="H271" s="153">
        <f t="shared" si="25"/>
        <v>0</v>
      </c>
      <c r="I271" s="153">
        <f t="shared" si="25"/>
        <v>0</v>
      </c>
      <c r="J271" s="153">
        <f t="shared" si="25"/>
        <v>0</v>
      </c>
      <c r="K271" s="153">
        <f t="shared" si="25"/>
        <v>604</v>
      </c>
      <c r="L271" s="153">
        <f>SUM(L265,L270)</f>
        <v>0</v>
      </c>
      <c r="M271" s="153">
        <f>SUM(M265,M270)</f>
        <v>0</v>
      </c>
      <c r="N271" s="161"/>
      <c r="O271" s="153">
        <f>SUM(O265,O270)</f>
        <v>0</v>
      </c>
      <c r="P271" s="149">
        <f>SUM(P265,P270)</f>
        <v>0</v>
      </c>
    </row>
    <row r="272" spans="1:16" ht="12.75">
      <c r="A272" s="653" t="s">
        <v>479</v>
      </c>
      <c r="B272" s="68"/>
      <c r="C272" s="158"/>
      <c r="D272" s="156"/>
      <c r="E272" s="160"/>
      <c r="F272" s="156"/>
      <c r="G272" s="156"/>
      <c r="H272" s="160"/>
      <c r="I272" s="156"/>
      <c r="J272" s="160"/>
      <c r="K272" s="156"/>
      <c r="L272" s="158"/>
      <c r="M272" s="156"/>
      <c r="N272" s="160"/>
      <c r="O272" s="156"/>
      <c r="P272" s="158"/>
    </row>
    <row r="273" spans="1:18" ht="12.75">
      <c r="A273" s="531" t="s">
        <v>63</v>
      </c>
      <c r="B273" s="13" t="s">
        <v>494</v>
      </c>
      <c r="C273" s="150">
        <f>SUM(D273:Q273)</f>
        <v>0</v>
      </c>
      <c r="D273" s="124">
        <v>0</v>
      </c>
      <c r="E273" s="164">
        <v>0</v>
      </c>
      <c r="F273" s="124">
        <v>0</v>
      </c>
      <c r="G273" s="124">
        <v>0</v>
      </c>
      <c r="H273" s="164">
        <v>0</v>
      </c>
      <c r="I273" s="124">
        <v>0</v>
      </c>
      <c r="J273" s="164">
        <v>0</v>
      </c>
      <c r="K273" s="124">
        <v>0</v>
      </c>
      <c r="L273" s="150">
        <v>0</v>
      </c>
      <c r="M273" s="124">
        <v>0</v>
      </c>
      <c r="N273" s="164"/>
      <c r="O273" s="124">
        <v>0</v>
      </c>
      <c r="P273" s="150">
        <v>0</v>
      </c>
      <c r="R273" s="200"/>
    </row>
    <row r="274" spans="1:18" ht="12.75">
      <c r="A274" s="613" t="s">
        <v>696</v>
      </c>
      <c r="B274" s="13"/>
      <c r="C274" s="150">
        <f>SUM(D274:P274)</f>
        <v>0</v>
      </c>
      <c r="D274" s="124"/>
      <c r="E274" s="164"/>
      <c r="F274" s="124"/>
      <c r="G274" s="124"/>
      <c r="H274" s="164"/>
      <c r="I274" s="124"/>
      <c r="J274" s="164"/>
      <c r="K274" s="124"/>
      <c r="L274" s="150"/>
      <c r="M274" s="124"/>
      <c r="N274" s="164"/>
      <c r="O274" s="124"/>
      <c r="P274" s="150"/>
      <c r="R274" s="200"/>
    </row>
    <row r="275" spans="1:18" ht="12.75">
      <c r="A275" s="643" t="s">
        <v>586</v>
      </c>
      <c r="B275" s="13"/>
      <c r="C275" s="150">
        <v>0</v>
      </c>
      <c r="D275" s="124">
        <v>0</v>
      </c>
      <c r="E275" s="164">
        <v>0</v>
      </c>
      <c r="F275" s="124">
        <v>0</v>
      </c>
      <c r="G275" s="124">
        <v>0</v>
      </c>
      <c r="H275" s="164">
        <v>0</v>
      </c>
      <c r="I275" s="124">
        <v>0</v>
      </c>
      <c r="J275" s="164">
        <v>0</v>
      </c>
      <c r="K275" s="124">
        <v>0</v>
      </c>
      <c r="L275" s="150">
        <v>0</v>
      </c>
      <c r="M275" s="124">
        <v>0</v>
      </c>
      <c r="N275" s="164">
        <v>0</v>
      </c>
      <c r="O275" s="124">
        <v>0</v>
      </c>
      <c r="P275" s="150">
        <v>0</v>
      </c>
      <c r="R275" s="200"/>
    </row>
    <row r="276" spans="1:16" ht="12.75">
      <c r="A276" s="653" t="s">
        <v>480</v>
      </c>
      <c r="B276" s="68"/>
      <c r="C276" s="158"/>
      <c r="D276" s="156"/>
      <c r="E276" s="160"/>
      <c r="F276" s="156"/>
      <c r="G276" s="156"/>
      <c r="H276" s="160"/>
      <c r="I276" s="156"/>
      <c r="J276" s="160"/>
      <c r="K276" s="156"/>
      <c r="L276" s="158"/>
      <c r="M276" s="156"/>
      <c r="N276" s="160"/>
      <c r="O276" s="156"/>
      <c r="P276" s="158"/>
    </row>
    <row r="277" spans="1:16" ht="12.75">
      <c r="A277" s="531" t="s">
        <v>63</v>
      </c>
      <c r="B277" s="13" t="s">
        <v>494</v>
      </c>
      <c r="C277" s="150">
        <f>SUM(D277:Q277)</f>
        <v>5000</v>
      </c>
      <c r="D277" s="124">
        <v>0</v>
      </c>
      <c r="E277" s="164">
        <v>0</v>
      </c>
      <c r="F277" s="124">
        <v>0</v>
      </c>
      <c r="G277" s="124">
        <v>0</v>
      </c>
      <c r="H277" s="164">
        <v>0</v>
      </c>
      <c r="I277" s="124">
        <v>0</v>
      </c>
      <c r="J277" s="164">
        <v>0</v>
      </c>
      <c r="K277" s="124">
        <v>0</v>
      </c>
      <c r="L277" s="150">
        <v>0</v>
      </c>
      <c r="M277" s="124">
        <v>0</v>
      </c>
      <c r="N277" s="164"/>
      <c r="O277" s="124">
        <v>0</v>
      </c>
      <c r="P277" s="150">
        <v>5000</v>
      </c>
    </row>
    <row r="278" spans="1:16" ht="12.75">
      <c r="A278" s="613" t="s">
        <v>586</v>
      </c>
      <c r="B278" s="13"/>
      <c r="C278" s="150">
        <f>SUM(D278:P278)</f>
        <v>0</v>
      </c>
      <c r="D278" s="124"/>
      <c r="E278" s="164"/>
      <c r="F278" s="124"/>
      <c r="G278" s="124"/>
      <c r="H278" s="164"/>
      <c r="I278" s="124"/>
      <c r="J278" s="164"/>
      <c r="K278" s="124"/>
      <c r="L278" s="150"/>
      <c r="M278" s="124"/>
      <c r="N278" s="164"/>
      <c r="O278" s="124"/>
      <c r="P278" s="150">
        <v>0</v>
      </c>
    </row>
    <row r="279" spans="1:16" ht="12.75">
      <c r="A279" s="613" t="s">
        <v>843</v>
      </c>
      <c r="B279" s="13"/>
      <c r="C279" s="150">
        <v>77333</v>
      </c>
      <c r="D279" s="124"/>
      <c r="E279" s="164"/>
      <c r="F279" s="124"/>
      <c r="G279" s="124"/>
      <c r="H279" s="164"/>
      <c r="I279" s="124"/>
      <c r="J279" s="164"/>
      <c r="K279" s="124"/>
      <c r="L279" s="150"/>
      <c r="M279" s="124"/>
      <c r="N279" s="164"/>
      <c r="O279" s="124"/>
      <c r="P279" s="150">
        <v>77333</v>
      </c>
    </row>
    <row r="280" spans="1:20" ht="12.75">
      <c r="A280" s="646" t="s">
        <v>549</v>
      </c>
      <c r="B280" s="13"/>
      <c r="C280" s="150">
        <f>SUM(D280:P280)</f>
        <v>77333</v>
      </c>
      <c r="D280" s="124"/>
      <c r="E280" s="164"/>
      <c r="F280" s="124"/>
      <c r="G280" s="124"/>
      <c r="H280" s="164"/>
      <c r="I280" s="124"/>
      <c r="J280" s="164"/>
      <c r="K280" s="124"/>
      <c r="L280" s="150"/>
      <c r="M280" s="124"/>
      <c r="N280" s="164"/>
      <c r="O280" s="124"/>
      <c r="P280" s="150">
        <v>77333</v>
      </c>
      <c r="T280" s="80"/>
    </row>
    <row r="281" spans="1:16" ht="12.75">
      <c r="A281" s="643" t="s">
        <v>696</v>
      </c>
      <c r="B281" s="13"/>
      <c r="C281" s="150">
        <f>SUM(D281:P281)</f>
        <v>77333</v>
      </c>
      <c r="D281" s="124">
        <v>0</v>
      </c>
      <c r="E281" s="164">
        <v>0</v>
      </c>
      <c r="F281" s="124">
        <v>0</v>
      </c>
      <c r="G281" s="124">
        <v>0</v>
      </c>
      <c r="H281" s="164">
        <v>0</v>
      </c>
      <c r="I281" s="124">
        <v>0</v>
      </c>
      <c r="J281" s="164">
        <v>0</v>
      </c>
      <c r="K281" s="124">
        <v>0</v>
      </c>
      <c r="L281" s="150">
        <v>0</v>
      </c>
      <c r="M281" s="124">
        <v>0</v>
      </c>
      <c r="N281" s="164">
        <v>0</v>
      </c>
      <c r="O281" s="124">
        <v>0</v>
      </c>
      <c r="P281" s="150">
        <v>77333</v>
      </c>
    </row>
    <row r="282" spans="1:16" ht="12.75">
      <c r="A282" s="502" t="s">
        <v>87</v>
      </c>
      <c r="B282" s="35"/>
      <c r="C282" s="634"/>
      <c r="D282" s="634"/>
      <c r="E282" s="635"/>
      <c r="F282" s="634"/>
      <c r="G282" s="635"/>
      <c r="H282" s="634"/>
      <c r="I282" s="635"/>
      <c r="J282" s="634"/>
      <c r="K282" s="635"/>
      <c r="L282" s="634"/>
      <c r="M282" s="635"/>
      <c r="N282" s="634"/>
      <c r="O282" s="635"/>
      <c r="P282" s="634"/>
    </row>
    <row r="283" spans="1:16" s="391" customFormat="1" ht="12.75">
      <c r="A283" s="502" t="s">
        <v>63</v>
      </c>
      <c r="B283" s="494"/>
      <c r="C283" s="636">
        <f>SUM(D283:P283)</f>
        <v>1037758</v>
      </c>
      <c r="D283" s="636">
        <f aca="true" t="shared" si="26" ref="D283:M283">SUM(D195,D199,D205,D212,D218,D227,D235,D239,D245,D252,D258,D264,D273,D277,D297)</f>
        <v>33090</v>
      </c>
      <c r="E283" s="637">
        <f t="shared" si="26"/>
        <v>8238</v>
      </c>
      <c r="F283" s="636">
        <f t="shared" si="26"/>
        <v>464398</v>
      </c>
      <c r="G283" s="637">
        <f t="shared" si="26"/>
        <v>59099</v>
      </c>
      <c r="H283" s="636">
        <f t="shared" si="26"/>
        <v>127714</v>
      </c>
      <c r="I283" s="637">
        <f t="shared" si="26"/>
        <v>12650</v>
      </c>
      <c r="J283" s="636">
        <f t="shared" si="26"/>
        <v>107195</v>
      </c>
      <c r="K283" s="637">
        <f t="shared" si="26"/>
        <v>82880</v>
      </c>
      <c r="L283" s="636">
        <f t="shared" si="26"/>
        <v>3300</v>
      </c>
      <c r="M283" s="637">
        <f t="shared" si="26"/>
        <v>0</v>
      </c>
      <c r="N283" s="636"/>
      <c r="O283" s="637">
        <f>SUM(O195,O199,O205,O212,O218,O227,O235,O239,O245,O252,O258,O264,O273,O277,O297)</f>
        <v>134194</v>
      </c>
      <c r="P283" s="636">
        <f>SUM(P195,P199,P205,P212,P218,P227,P235,P239,P245,P252,P258,P264,P273,P277,P297)</f>
        <v>5000</v>
      </c>
    </row>
    <row r="284" spans="1:20" s="391" customFormat="1" ht="12.75">
      <c r="A284" s="613" t="s">
        <v>586</v>
      </c>
      <c r="B284" s="494"/>
      <c r="C284" s="636">
        <f>SUM(D284:P284)</f>
        <v>1933441</v>
      </c>
      <c r="D284" s="636">
        <v>105816</v>
      </c>
      <c r="E284" s="637">
        <v>18354</v>
      </c>
      <c r="F284" s="636">
        <v>454577</v>
      </c>
      <c r="G284" s="637">
        <v>62301</v>
      </c>
      <c r="H284" s="636">
        <v>145314</v>
      </c>
      <c r="I284" s="637">
        <v>20274</v>
      </c>
      <c r="J284" s="636">
        <v>188436</v>
      </c>
      <c r="K284" s="637">
        <v>83250</v>
      </c>
      <c r="L284" s="636">
        <v>12300</v>
      </c>
      <c r="M284" s="637">
        <v>30000</v>
      </c>
      <c r="N284" s="636">
        <v>200000</v>
      </c>
      <c r="O284" s="637">
        <v>612819</v>
      </c>
      <c r="P284" s="636">
        <v>0</v>
      </c>
      <c r="T284" s="610"/>
    </row>
    <row r="285" spans="1:16" s="391" customFormat="1" ht="12.75">
      <c r="A285" s="654" t="s">
        <v>549</v>
      </c>
      <c r="B285" s="494"/>
      <c r="C285" s="638">
        <f>SUM(D285:P285)</f>
        <v>54681</v>
      </c>
      <c r="D285" s="638">
        <f>SUM(D320,D209,D215,D224,D232,D242,D249,D261,D270,D280,D255,)</f>
        <v>-5493</v>
      </c>
      <c r="E285" s="638">
        <f aca="true" t="shared" si="27" ref="E285:P285">SUM(E320,E209,E215,E224,E232,E242,E249,E261,E270,E280,E255,)</f>
        <v>2662</v>
      </c>
      <c r="F285" s="638">
        <f t="shared" si="27"/>
        <v>-49669</v>
      </c>
      <c r="G285" s="638">
        <f t="shared" si="27"/>
        <v>2890</v>
      </c>
      <c r="H285" s="638">
        <f t="shared" si="27"/>
        <v>11958</v>
      </c>
      <c r="I285" s="638">
        <f>SUM(I320,I209,I215,I224,I232,I242,I249,I261,I270,I280,I255,)</f>
        <v>-2447</v>
      </c>
      <c r="J285" s="638">
        <f t="shared" si="27"/>
        <v>-32670</v>
      </c>
      <c r="K285" s="638">
        <f t="shared" si="27"/>
        <v>56437</v>
      </c>
      <c r="L285" s="638">
        <f t="shared" si="27"/>
        <v>-2270</v>
      </c>
      <c r="M285" s="638">
        <f t="shared" si="27"/>
        <v>-4050</v>
      </c>
      <c r="N285" s="638">
        <f t="shared" si="27"/>
        <v>0</v>
      </c>
      <c r="O285" s="638">
        <f t="shared" si="27"/>
        <v>0</v>
      </c>
      <c r="P285" s="638">
        <f t="shared" si="27"/>
        <v>77333</v>
      </c>
    </row>
    <row r="286" spans="1:16" s="391" customFormat="1" ht="12.75">
      <c r="A286" s="643" t="s">
        <v>696</v>
      </c>
      <c r="B286" s="493"/>
      <c r="C286" s="638">
        <f>SUM(D286:P286)</f>
        <v>1988122</v>
      </c>
      <c r="D286" s="639">
        <f>SUM(D284,D285)</f>
        <v>100323</v>
      </c>
      <c r="E286" s="679">
        <f aca="true" t="shared" si="28" ref="E286:P286">SUM(E284,E285)</f>
        <v>21016</v>
      </c>
      <c r="F286" s="679">
        <f t="shared" si="28"/>
        <v>404908</v>
      </c>
      <c r="G286" s="679">
        <f t="shared" si="28"/>
        <v>65191</v>
      </c>
      <c r="H286" s="679">
        <f t="shared" si="28"/>
        <v>157272</v>
      </c>
      <c r="I286" s="679">
        <f t="shared" si="28"/>
        <v>17827</v>
      </c>
      <c r="J286" s="679">
        <f t="shared" si="28"/>
        <v>155766</v>
      </c>
      <c r="K286" s="679">
        <f t="shared" si="28"/>
        <v>139687</v>
      </c>
      <c r="L286" s="679">
        <f t="shared" si="28"/>
        <v>10030</v>
      </c>
      <c r="M286" s="679">
        <f t="shared" si="28"/>
        <v>25950</v>
      </c>
      <c r="N286" s="679">
        <f t="shared" si="28"/>
        <v>200000</v>
      </c>
      <c r="O286" s="679">
        <f t="shared" si="28"/>
        <v>612819</v>
      </c>
      <c r="P286" s="679">
        <f t="shared" si="28"/>
        <v>77333</v>
      </c>
    </row>
    <row r="287" spans="1:20" ht="12.75">
      <c r="A287" s="645" t="s">
        <v>530</v>
      </c>
      <c r="B287" s="361"/>
      <c r="C287" s="618">
        <v>977990</v>
      </c>
      <c r="D287" s="619">
        <v>3190</v>
      </c>
      <c r="E287" s="620">
        <v>415</v>
      </c>
      <c r="F287" s="619">
        <v>462932</v>
      </c>
      <c r="G287" s="618">
        <v>56761</v>
      </c>
      <c r="H287" s="619">
        <v>127564</v>
      </c>
      <c r="I287" s="618">
        <v>5500</v>
      </c>
      <c r="J287" s="619">
        <v>107195</v>
      </c>
      <c r="K287" s="618">
        <v>82880</v>
      </c>
      <c r="L287" s="619">
        <v>3300</v>
      </c>
      <c r="M287" s="620">
        <v>0</v>
      </c>
      <c r="N287" s="621"/>
      <c r="O287" s="618">
        <v>134194</v>
      </c>
      <c r="P287" s="618">
        <v>5000</v>
      </c>
      <c r="T287" s="80"/>
    </row>
    <row r="288" spans="1:16" ht="12.75">
      <c r="A288" s="613" t="s">
        <v>586</v>
      </c>
      <c r="B288" s="80"/>
      <c r="C288" s="432">
        <f>SUM(D288:P288)</f>
        <v>1682816</v>
      </c>
      <c r="D288" s="622">
        <v>81178</v>
      </c>
      <c r="E288" s="432">
        <v>2070</v>
      </c>
      <c r="F288" s="622">
        <v>436917</v>
      </c>
      <c r="G288" s="432">
        <v>59663</v>
      </c>
      <c r="H288" s="622">
        <v>169675</v>
      </c>
      <c r="I288" s="432">
        <v>13524</v>
      </c>
      <c r="J288" s="622">
        <v>183436</v>
      </c>
      <c r="K288" s="432">
        <v>81234</v>
      </c>
      <c r="L288" s="622">
        <v>12300</v>
      </c>
      <c r="M288" s="432">
        <v>30000</v>
      </c>
      <c r="N288" s="622">
        <v>0</v>
      </c>
      <c r="O288" s="432">
        <v>612819</v>
      </c>
      <c r="P288" s="432">
        <v>0</v>
      </c>
    </row>
    <row r="289" spans="1:16" ht="12.75">
      <c r="A289" s="643" t="s">
        <v>696</v>
      </c>
      <c r="B289" s="80"/>
      <c r="C289" s="432">
        <f>SUM(D289:P289)</f>
        <v>1953353</v>
      </c>
      <c r="D289" s="622">
        <v>87707</v>
      </c>
      <c r="E289" s="432">
        <f aca="true" t="shared" si="29" ref="E289:P289">E316+E317</f>
        <v>16658</v>
      </c>
      <c r="F289" s="622">
        <v>397556</v>
      </c>
      <c r="G289" s="432">
        <f t="shared" si="29"/>
        <v>61242</v>
      </c>
      <c r="H289" s="622">
        <f t="shared" si="29"/>
        <v>157272</v>
      </c>
      <c r="I289" s="432">
        <f t="shared" si="29"/>
        <v>11937</v>
      </c>
      <c r="J289" s="622">
        <f t="shared" si="29"/>
        <v>155766</v>
      </c>
      <c r="K289" s="432">
        <f t="shared" si="29"/>
        <v>139083</v>
      </c>
      <c r="L289" s="622">
        <f t="shared" si="29"/>
        <v>10030</v>
      </c>
      <c r="M289" s="432">
        <f t="shared" si="29"/>
        <v>25950</v>
      </c>
      <c r="N289" s="622">
        <f t="shared" si="29"/>
        <v>200000</v>
      </c>
      <c r="O289" s="432">
        <f t="shared" si="29"/>
        <v>612819</v>
      </c>
      <c r="P289" s="432">
        <f t="shared" si="29"/>
        <v>77333</v>
      </c>
    </row>
    <row r="290" spans="1:23" s="308" customFormat="1" ht="12.75">
      <c r="A290" s="645" t="s">
        <v>531</v>
      </c>
      <c r="B290" s="434"/>
      <c r="C290" s="263">
        <v>22045</v>
      </c>
      <c r="D290" s="623">
        <v>0</v>
      </c>
      <c r="E290" s="555">
        <v>0</v>
      </c>
      <c r="F290" s="623">
        <v>1466</v>
      </c>
      <c r="G290" s="555">
        <v>2338</v>
      </c>
      <c r="H290" s="623">
        <v>150</v>
      </c>
      <c r="I290" s="555">
        <v>7150</v>
      </c>
      <c r="J290" s="623">
        <v>0</v>
      </c>
      <c r="K290" s="555">
        <v>0</v>
      </c>
      <c r="L290" s="623">
        <v>0</v>
      </c>
      <c r="M290" s="555">
        <v>0</v>
      </c>
      <c r="N290" s="623"/>
      <c r="O290" s="555">
        <v>0</v>
      </c>
      <c r="P290" s="688">
        <v>0</v>
      </c>
      <c r="W290" s="335"/>
    </row>
    <row r="291" spans="1:16" s="308" customFormat="1" ht="12.75">
      <c r="A291" s="613" t="s">
        <v>586</v>
      </c>
      <c r="B291" s="439"/>
      <c r="C291" s="245">
        <f>SUM(D291:P291)</f>
        <v>16704</v>
      </c>
      <c r="D291" s="624">
        <f>D308</f>
        <v>0</v>
      </c>
      <c r="E291" s="557">
        <f aca="true" t="shared" si="30" ref="E291:P291">E308</f>
        <v>0</v>
      </c>
      <c r="F291" s="624">
        <f t="shared" si="30"/>
        <v>1466</v>
      </c>
      <c r="G291" s="557">
        <f t="shared" si="30"/>
        <v>2338</v>
      </c>
      <c r="H291" s="624">
        <f t="shared" si="30"/>
        <v>150</v>
      </c>
      <c r="I291" s="557">
        <f t="shared" si="30"/>
        <v>6750</v>
      </c>
      <c r="J291" s="624">
        <f t="shared" si="30"/>
        <v>5000</v>
      </c>
      <c r="K291" s="557">
        <f t="shared" si="30"/>
        <v>1000</v>
      </c>
      <c r="L291" s="624">
        <f t="shared" si="30"/>
        <v>0</v>
      </c>
      <c r="M291" s="557">
        <f t="shared" si="30"/>
        <v>0</v>
      </c>
      <c r="N291" s="624"/>
      <c r="O291" s="557">
        <f t="shared" si="30"/>
        <v>0</v>
      </c>
      <c r="P291" s="689">
        <f t="shared" si="30"/>
        <v>0</v>
      </c>
    </row>
    <row r="292" spans="1:16" s="308" customFormat="1" ht="12.75">
      <c r="A292" s="643" t="s">
        <v>696</v>
      </c>
      <c r="B292" s="439"/>
      <c r="C292" s="245">
        <f>SUM(D292:P292)</f>
        <v>17263</v>
      </c>
      <c r="D292" s="624">
        <f>SUM(D250,D203,D159,D153,D143,)</f>
        <v>72</v>
      </c>
      <c r="E292" s="559">
        <f aca="true" t="shared" si="31" ref="E292:P292">SUM(E250,E203,E159,E153,E143,)</f>
        <v>0</v>
      </c>
      <c r="F292" s="624">
        <f t="shared" si="31"/>
        <v>7352</v>
      </c>
      <c r="G292" s="559">
        <f t="shared" si="31"/>
        <v>3949</v>
      </c>
      <c r="H292" s="624">
        <f t="shared" si="31"/>
        <v>0</v>
      </c>
      <c r="I292" s="559">
        <f t="shared" si="31"/>
        <v>5890</v>
      </c>
      <c r="J292" s="624">
        <f t="shared" si="31"/>
        <v>0</v>
      </c>
      <c r="K292" s="559">
        <f t="shared" si="31"/>
        <v>0</v>
      </c>
      <c r="L292" s="624">
        <f t="shared" si="31"/>
        <v>0</v>
      </c>
      <c r="M292" s="559">
        <f t="shared" si="31"/>
        <v>0</v>
      </c>
      <c r="N292" s="624">
        <f t="shared" si="31"/>
        <v>0</v>
      </c>
      <c r="O292" s="559">
        <f t="shared" si="31"/>
        <v>0</v>
      </c>
      <c r="P292" s="624">
        <f t="shared" si="31"/>
        <v>0</v>
      </c>
    </row>
    <row r="293" spans="1:16" s="308" customFormat="1" ht="12.75">
      <c r="A293" s="645" t="s">
        <v>532</v>
      </c>
      <c r="B293" s="434"/>
      <c r="C293" s="263">
        <v>37723</v>
      </c>
      <c r="D293" s="623">
        <v>29900</v>
      </c>
      <c r="E293" s="555">
        <v>7823</v>
      </c>
      <c r="F293" s="623">
        <v>0</v>
      </c>
      <c r="G293" s="555">
        <v>0</v>
      </c>
      <c r="H293" s="623">
        <v>0</v>
      </c>
      <c r="I293" s="555">
        <v>0</v>
      </c>
      <c r="J293" s="623">
        <v>0</v>
      </c>
      <c r="K293" s="555">
        <v>0</v>
      </c>
      <c r="L293" s="623">
        <v>0</v>
      </c>
      <c r="M293" s="555">
        <v>0</v>
      </c>
      <c r="N293" s="623"/>
      <c r="O293" s="555">
        <v>0</v>
      </c>
      <c r="P293" s="555">
        <v>0</v>
      </c>
    </row>
    <row r="294" spans="1:16" s="308" customFormat="1" ht="12.75">
      <c r="A294" s="613" t="s">
        <v>586</v>
      </c>
      <c r="B294" s="439"/>
      <c r="C294" s="245">
        <f>SUM(D294:P294)</f>
        <v>33906</v>
      </c>
      <c r="D294" s="624">
        <v>24638</v>
      </c>
      <c r="E294" s="557">
        <f aca="true" t="shared" si="32" ref="E294:P294">E265</f>
        <v>7952</v>
      </c>
      <c r="F294" s="624">
        <f t="shared" si="32"/>
        <v>0</v>
      </c>
      <c r="G294" s="557">
        <f t="shared" si="32"/>
        <v>300</v>
      </c>
      <c r="H294" s="624">
        <f t="shared" si="32"/>
        <v>0</v>
      </c>
      <c r="I294" s="557">
        <f t="shared" si="32"/>
        <v>0</v>
      </c>
      <c r="J294" s="624">
        <f t="shared" si="32"/>
        <v>0</v>
      </c>
      <c r="K294" s="557">
        <v>1016</v>
      </c>
      <c r="L294" s="624">
        <f t="shared" si="32"/>
        <v>0</v>
      </c>
      <c r="M294" s="557">
        <f t="shared" si="32"/>
        <v>0</v>
      </c>
      <c r="N294" s="624">
        <v>0</v>
      </c>
      <c r="O294" s="557">
        <f t="shared" si="32"/>
        <v>0</v>
      </c>
      <c r="P294" s="557">
        <f t="shared" si="32"/>
        <v>0</v>
      </c>
    </row>
    <row r="295" spans="1:16" ht="12.75">
      <c r="A295" s="643" t="s">
        <v>696</v>
      </c>
      <c r="B295" s="491"/>
      <c r="C295" s="501">
        <f>SUM(D295:P295)</f>
        <v>17506</v>
      </c>
      <c r="D295" s="625">
        <f>SUM(D271)</f>
        <v>12544</v>
      </c>
      <c r="E295" s="501">
        <f aca="true" t="shared" si="33" ref="E295:P295">SUM(E271)</f>
        <v>4358</v>
      </c>
      <c r="F295" s="625">
        <f t="shared" si="33"/>
        <v>0</v>
      </c>
      <c r="G295" s="501">
        <f t="shared" si="33"/>
        <v>0</v>
      </c>
      <c r="H295" s="625">
        <f t="shared" si="33"/>
        <v>0</v>
      </c>
      <c r="I295" s="501">
        <f t="shared" si="33"/>
        <v>0</v>
      </c>
      <c r="J295" s="625">
        <f t="shared" si="33"/>
        <v>0</v>
      </c>
      <c r="K295" s="501">
        <f t="shared" si="33"/>
        <v>604</v>
      </c>
      <c r="L295" s="625">
        <f t="shared" si="33"/>
        <v>0</v>
      </c>
      <c r="M295" s="501">
        <f t="shared" si="33"/>
        <v>0</v>
      </c>
      <c r="N295" s="625">
        <f t="shared" si="33"/>
        <v>0</v>
      </c>
      <c r="O295" s="501">
        <f t="shared" si="33"/>
        <v>0</v>
      </c>
      <c r="P295" s="501">
        <f t="shared" si="33"/>
        <v>0</v>
      </c>
    </row>
    <row r="296" spans="1:16" ht="12.75">
      <c r="A296" s="516" t="s">
        <v>279</v>
      </c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</row>
    <row r="297" spans="1:16" ht="12.75">
      <c r="A297" s="655" t="s">
        <v>483</v>
      </c>
      <c r="B297" s="340"/>
      <c r="C297" s="207"/>
      <c r="D297" s="207">
        <f aca="true" t="shared" si="34" ref="D297:M297">SUM(D13,D19,D25,D32,D38,D44,D50,D56,D65,D71,D78,D85,D96,D102,D106,D114,D119,D126,D132,D138,D145,D149,D155,D161,D167,D173,D179,D185,D191,)</f>
        <v>0</v>
      </c>
      <c r="E297" s="207">
        <f t="shared" si="34"/>
        <v>0</v>
      </c>
      <c r="F297" s="207">
        <f t="shared" si="34"/>
        <v>427947</v>
      </c>
      <c r="G297" s="207">
        <f t="shared" si="34"/>
        <v>143</v>
      </c>
      <c r="H297" s="207">
        <f t="shared" si="34"/>
        <v>63119</v>
      </c>
      <c r="I297" s="207">
        <f t="shared" si="34"/>
        <v>12650</v>
      </c>
      <c r="J297" s="207">
        <f t="shared" si="34"/>
        <v>19809</v>
      </c>
      <c r="K297" s="207">
        <f t="shared" si="34"/>
        <v>82880</v>
      </c>
      <c r="L297" s="207">
        <f t="shared" si="34"/>
        <v>3300</v>
      </c>
      <c r="M297" s="207">
        <f t="shared" si="34"/>
        <v>0</v>
      </c>
      <c r="N297" s="207"/>
      <c r="O297" s="207">
        <f>SUM(O13,O19,O25,O32,O38,O44,O50,O56,O65,O71,O78,O85,O96,O102,O106,O114,O119,O126,O132,O138,O145,O149,O155,O161,O167,O173,O179,O185,O191,)</f>
        <v>134194</v>
      </c>
      <c r="P297" s="207">
        <f>SUM(P13,P19,P25,P32,P38,P44,P50,P56,P65,P71,P78,P85,P96,P102,P106,P114,P119,P126,P132,P138,P145,P149,P155,P161,P167,P173,P179,P185,P191,)</f>
        <v>0</v>
      </c>
    </row>
    <row r="298" spans="1:16" ht="12.75">
      <c r="A298" s="516"/>
      <c r="B298" s="1"/>
      <c r="C298" s="207"/>
      <c r="D298" s="207"/>
      <c r="E298" s="207"/>
      <c r="F298" s="207"/>
      <c r="G298" s="207"/>
      <c r="H298" s="207"/>
      <c r="I298" s="207"/>
      <c r="J298" s="207"/>
      <c r="K298" s="207"/>
      <c r="L298" s="207"/>
      <c r="M298" s="207"/>
      <c r="N298" s="207"/>
      <c r="O298" s="207"/>
      <c r="P298" s="207"/>
    </row>
    <row r="299" spans="1:16" ht="12.75">
      <c r="A299" s="516" t="s">
        <v>535</v>
      </c>
      <c r="B299" s="1"/>
      <c r="C299" s="207"/>
      <c r="D299" s="207"/>
      <c r="E299" s="207"/>
      <c r="F299" s="207"/>
      <c r="G299" s="207"/>
      <c r="H299" s="207"/>
      <c r="I299" s="207"/>
      <c r="J299" s="207"/>
      <c r="K299" s="207"/>
      <c r="L299" s="207"/>
      <c r="M299" s="207"/>
      <c r="N299" s="207"/>
      <c r="O299" s="207"/>
      <c r="P299" s="207"/>
    </row>
    <row r="300" spans="1:16" ht="12.75">
      <c r="A300" s="516" t="s">
        <v>536</v>
      </c>
      <c r="B300" s="1"/>
      <c r="C300" s="207">
        <f>SUM(C13:C106,C119:C126,C145,C161:C185,C191,C195,C205:C239,C252:C258,C277)</f>
        <v>4666105</v>
      </c>
      <c r="D300" s="207"/>
      <c r="E300" s="207"/>
      <c r="F300" s="207"/>
      <c r="G300" s="207"/>
      <c r="H300" s="207"/>
      <c r="I300" s="207"/>
      <c r="J300" s="207"/>
      <c r="K300" s="207"/>
      <c r="L300" s="207"/>
      <c r="M300" s="207"/>
      <c r="N300" s="207"/>
      <c r="O300" s="207"/>
      <c r="P300" s="207"/>
    </row>
    <row r="301" spans="1:16" ht="12.75">
      <c r="A301" s="516" t="s">
        <v>433</v>
      </c>
      <c r="B301" s="1"/>
      <c r="C301" s="207">
        <f>SUM(C132,C138,C149:C155,C199,C245,)</f>
        <v>27071</v>
      </c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</row>
    <row r="302" spans="1:16" ht="12.75">
      <c r="A302" s="516"/>
      <c r="B302" s="1"/>
      <c r="C302" s="207">
        <f>SUM(C264)</f>
        <v>37723</v>
      </c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</row>
    <row r="303" spans="1:16" ht="12.75">
      <c r="A303" s="516"/>
      <c r="B303" s="1"/>
      <c r="C303" s="207">
        <f>SUM(C300:C302)</f>
        <v>4730899</v>
      </c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</row>
    <row r="304" spans="1:16" ht="12.75">
      <c r="A304" s="516" t="s">
        <v>542</v>
      </c>
      <c r="B304" s="1"/>
      <c r="C304" s="1"/>
      <c r="D304" s="207">
        <f aca="true" t="shared" si="35" ref="D304:M304">D14+D20+D26+D33+D39+D45+D51+D57+D66+D72+D79+D86+D97+D103+D107+D115+D120+D127+D133+D139+D146+D150+D156+D162+D168+D174+D180+D186+D192+D196</f>
        <v>3000</v>
      </c>
      <c r="E304" s="207">
        <f t="shared" si="35"/>
        <v>0</v>
      </c>
      <c r="F304" s="207">
        <f t="shared" si="35"/>
        <v>367966</v>
      </c>
      <c r="G304" s="207">
        <f t="shared" si="35"/>
        <v>143</v>
      </c>
      <c r="H304" s="207">
        <f t="shared" si="35"/>
        <v>145164</v>
      </c>
      <c r="I304" s="207">
        <f t="shared" si="35"/>
        <v>20274</v>
      </c>
      <c r="J304" s="207">
        <f t="shared" si="35"/>
        <v>33609</v>
      </c>
      <c r="K304" s="207">
        <f t="shared" si="35"/>
        <v>80252</v>
      </c>
      <c r="L304" s="207">
        <f t="shared" si="35"/>
        <v>12300</v>
      </c>
      <c r="M304" s="207">
        <f t="shared" si="35"/>
        <v>30000</v>
      </c>
      <c r="N304" s="207"/>
      <c r="O304" s="207">
        <f>O14+O20+O26+O33+O39+O45+O51+O57+O66+O72+O79+O86+O97+O103+O107+O115+O120+O127+O133+O139+O146+O150+O156+O162+O168+O174+O180+O186+O192+O196</f>
        <v>612819</v>
      </c>
      <c r="P304" s="207">
        <f>P14+P20+P26+P33+P39+P45+P51+P57+P66+P72+P79+P86+P97+P103+P107+P115+P120+P127+P133+P139+P146+P150+P156+P162+P168+P174+P180+P186+P192+P196</f>
        <v>0</v>
      </c>
    </row>
    <row r="305" spans="1:16" ht="12.75">
      <c r="A305" s="516" t="s">
        <v>538</v>
      </c>
      <c r="B305" s="1"/>
      <c r="C305" s="1"/>
      <c r="D305" s="207" t="e">
        <f>D200+D206+D213+D219+D228+#REF!+D240+D246+D253+#REF!+D265+D274+D278</f>
        <v>#REF!</v>
      </c>
      <c r="E305" s="207" t="e">
        <f>E200+E206+E213+E219+E228+#REF!+E240+E246+E253+#REF!+E265+E274+E278</f>
        <v>#REF!</v>
      </c>
      <c r="F305" s="207" t="e">
        <f>F200+F206+F213+F219+F228+#REF!+F240+F246+F253+#REF!+F265+F274+F278</f>
        <v>#REF!</v>
      </c>
      <c r="G305" s="207" t="e">
        <f>G200+G206+G213+G219+G228+#REF!+G240+G246+G253+#REF!+G265+G274+G278</f>
        <v>#REF!</v>
      </c>
      <c r="H305" s="207" t="e">
        <f>H200+H206+H213+H219+H228+#REF!+H240+H246+H253+#REF!+H265+H274+H278</f>
        <v>#REF!</v>
      </c>
      <c r="I305" s="207" t="e">
        <f>I200+I206+I213+I219+I228+#REF!+I240+I246+I253+#REF!+I265+I274+I278</f>
        <v>#REF!</v>
      </c>
      <c r="J305" s="207" t="e">
        <f>J200+J206+J213+J219+J228+#REF!+J240+J246+J253+#REF!+J265+J274+J278</f>
        <v>#REF!</v>
      </c>
      <c r="K305" s="207" t="e">
        <f>K200+K206+K213+K219+K228+#REF!+K240+K246+K253+#REF!+K265+K274+K278</f>
        <v>#REF!</v>
      </c>
      <c r="L305" s="207" t="e">
        <f>L200+L206+L213+L219+L228+#REF!+L240+L246+L253+#REF!+L265+L274+L278</f>
        <v>#REF!</v>
      </c>
      <c r="M305" s="207" t="e">
        <f>M200+M206+M213+M219+M228+#REF!+M240+M246+M253+#REF!+M265+M274+M278</f>
        <v>#REF!</v>
      </c>
      <c r="N305" s="207"/>
      <c r="O305" s="207" t="e">
        <f>O200+O206+O213+O219+O228+#REF!+O240+O246+O253+#REF!+O265+O274+O278</f>
        <v>#REF!</v>
      </c>
      <c r="P305" s="207" t="e">
        <f>P200+P206+P213+P219+P228+#REF!+P240+P246+P253+#REF!+P265+P274+P278</f>
        <v>#REF!</v>
      </c>
    </row>
    <row r="306" spans="1:16" ht="12.75">
      <c r="A306" s="516" t="s">
        <v>541</v>
      </c>
      <c r="B306" s="1"/>
      <c r="C306" s="1"/>
      <c r="D306" s="207">
        <f aca="true" t="shared" si="36" ref="D306:M306">D14+D20+D26+D33+D39+D45+D51+D57+D66+D72+D79+D86+D97+D103+D107+D115+D120+D127+D133+D146+D162+D168+D174+D180+D186+D192+D196+D206+D213+D219</f>
        <v>81178</v>
      </c>
      <c r="E306" s="207">
        <f t="shared" si="36"/>
        <v>10402</v>
      </c>
      <c r="F306" s="207">
        <f t="shared" si="36"/>
        <v>440398</v>
      </c>
      <c r="G306" s="207">
        <f t="shared" si="36"/>
        <v>59663</v>
      </c>
      <c r="H306" s="207">
        <f t="shared" si="36"/>
        <v>145164</v>
      </c>
      <c r="I306" s="207">
        <f t="shared" si="36"/>
        <v>13524</v>
      </c>
      <c r="J306" s="207">
        <f t="shared" si="36"/>
        <v>176021</v>
      </c>
      <c r="K306" s="207">
        <f t="shared" si="36"/>
        <v>79252</v>
      </c>
      <c r="L306" s="207">
        <f t="shared" si="36"/>
        <v>12300</v>
      </c>
      <c r="M306" s="207">
        <f t="shared" si="36"/>
        <v>30000</v>
      </c>
      <c r="N306" s="207"/>
      <c r="O306" s="207">
        <f>O14+O20+O26+O33+O39+O45+O51+O57+O66+O72+O79+O86+O97+O103+O107+O115+O120+O127+O133+O146+O162+O168+O174+O180+O186+O192+O196+O206+O213+O219</f>
        <v>612819</v>
      </c>
      <c r="P306" s="207">
        <f>P14+P20+P26+P33+P39+P45+P51+P57+P66+P72+P79+P86+P97+P103+P107+P115+P120+P127+P133+P146+P162+P168+P174+P180+P186+P192+P196+P206+P213+P219</f>
        <v>0</v>
      </c>
    </row>
    <row r="307" spans="1:16" ht="12.75">
      <c r="A307" s="516" t="s">
        <v>541</v>
      </c>
      <c r="B307" s="1"/>
      <c r="C307" s="1"/>
      <c r="D307" s="207" t="e">
        <f>D228+#REF!+D240+D253+#REF!+D274+D278</f>
        <v>#REF!</v>
      </c>
      <c r="E307" s="207" t="e">
        <f>E228+#REF!+E240+E253+#REF!+E274+E278</f>
        <v>#REF!</v>
      </c>
      <c r="F307" s="207" t="e">
        <f>F228+#REF!+F240+F253+#REF!+F274+F278</f>
        <v>#REF!</v>
      </c>
      <c r="G307" s="207" t="e">
        <f>G228+#REF!+G240+G253+#REF!+G274+G278</f>
        <v>#REF!</v>
      </c>
      <c r="H307" s="207" t="e">
        <f>H228+#REF!+H240+H253+#REF!+H274+H278</f>
        <v>#REF!</v>
      </c>
      <c r="I307" s="207" t="e">
        <f>I228+#REF!+I240+I253+#REF!+I274+I278</f>
        <v>#REF!</v>
      </c>
      <c r="J307" s="207" t="e">
        <f>J228+#REF!+J240+J253+#REF!+J274+J278</f>
        <v>#REF!</v>
      </c>
      <c r="K307" s="207" t="e">
        <f>K228+#REF!+K240+K253+#REF!+K274+K278</f>
        <v>#REF!</v>
      </c>
      <c r="L307" s="207" t="e">
        <f>L228+#REF!+L240+L253+#REF!+L274+L278</f>
        <v>#REF!</v>
      </c>
      <c r="M307" s="207" t="e">
        <f>M228+#REF!+M240+M253+#REF!+M274+M278</f>
        <v>#REF!</v>
      </c>
      <c r="N307" s="207"/>
      <c r="O307" s="207" t="e">
        <f>O228+#REF!+O240+O253+#REF!+O274+O278</f>
        <v>#REF!</v>
      </c>
      <c r="P307" s="207" t="e">
        <f>P228+#REF!+P240+P253+#REF!+P274+P278</f>
        <v>#REF!</v>
      </c>
    </row>
    <row r="308" spans="1:16" ht="12.75">
      <c r="A308" s="516" t="s">
        <v>543</v>
      </c>
      <c r="B308" s="1"/>
      <c r="C308" s="1"/>
      <c r="D308" s="207">
        <f aca="true" t="shared" si="37" ref="D308:M308">D139+D150+D156+D200+D246</f>
        <v>0</v>
      </c>
      <c r="E308" s="207">
        <f t="shared" si="37"/>
        <v>0</v>
      </c>
      <c r="F308" s="207">
        <f t="shared" si="37"/>
        <v>1466</v>
      </c>
      <c r="G308" s="207">
        <f t="shared" si="37"/>
        <v>2338</v>
      </c>
      <c r="H308" s="207">
        <f t="shared" si="37"/>
        <v>150</v>
      </c>
      <c r="I308" s="207">
        <f t="shared" si="37"/>
        <v>6750</v>
      </c>
      <c r="J308" s="207">
        <f t="shared" si="37"/>
        <v>5000</v>
      </c>
      <c r="K308" s="207">
        <f t="shared" si="37"/>
        <v>1000</v>
      </c>
      <c r="L308" s="207">
        <f t="shared" si="37"/>
        <v>0</v>
      </c>
      <c r="M308" s="207">
        <f t="shared" si="37"/>
        <v>0</v>
      </c>
      <c r="N308" s="207"/>
      <c r="O308" s="207">
        <f>O139+O150+O156+O200+O246</f>
        <v>0</v>
      </c>
      <c r="P308" s="207">
        <f>P139+P150+P156+P200+P246</f>
        <v>0</v>
      </c>
    </row>
    <row r="309" spans="1:16" ht="12.75">
      <c r="A309" s="516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</row>
    <row r="310" spans="1:16" ht="12.75">
      <c r="A310" s="516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</row>
    <row r="311" spans="1:16" ht="12.75">
      <c r="A311" s="516" t="s">
        <v>643</v>
      </c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</row>
    <row r="312" spans="1:16" ht="12.75">
      <c r="A312" s="516" t="s">
        <v>622</v>
      </c>
      <c r="B312" s="1"/>
      <c r="C312" s="207">
        <f>SUM(D312:P312)</f>
        <v>1485786</v>
      </c>
      <c r="D312" s="207">
        <f aca="true" t="shared" si="38" ref="D312:P312">D17+D23+D30+D36+D42+D48+D54+D63+D69+D76+D83+D94+D100+D104+D111+D116+D124+D130+D136+D143+D147+D153+D159+D165+D171+D177+D183+D189+D193+D197</f>
        <v>12752</v>
      </c>
      <c r="E312" s="207">
        <f t="shared" si="38"/>
        <v>6662</v>
      </c>
      <c r="F312" s="207">
        <f t="shared" si="38"/>
        <v>321042</v>
      </c>
      <c r="G312" s="207">
        <f t="shared" si="38"/>
        <v>143</v>
      </c>
      <c r="H312" s="207">
        <f t="shared" si="38"/>
        <v>157272</v>
      </c>
      <c r="I312" s="207">
        <f t="shared" si="38"/>
        <v>17827</v>
      </c>
      <c r="J312" s="207">
        <f t="shared" si="38"/>
        <v>459</v>
      </c>
      <c r="K312" s="207">
        <f t="shared" si="38"/>
        <v>120830</v>
      </c>
      <c r="L312" s="207">
        <f t="shared" si="38"/>
        <v>10030</v>
      </c>
      <c r="M312" s="207">
        <f t="shared" si="38"/>
        <v>25950</v>
      </c>
      <c r="N312" s="207">
        <f t="shared" si="38"/>
        <v>200000</v>
      </c>
      <c r="O312" s="207">
        <f t="shared" si="38"/>
        <v>612819</v>
      </c>
      <c r="P312" s="207">
        <f t="shared" si="38"/>
        <v>0</v>
      </c>
    </row>
    <row r="313" spans="1:16" ht="12.75">
      <c r="A313" s="516" t="s">
        <v>644</v>
      </c>
      <c r="B313" s="1"/>
      <c r="C313" s="207">
        <f>SUM(D313:P313)</f>
        <v>481256</v>
      </c>
      <c r="D313" s="207">
        <f aca="true" t="shared" si="39" ref="D313:P313">D203+D210+D216+D225+D233+D237+D243+D250+D256+D262+D271+D275+D281</f>
        <v>87571</v>
      </c>
      <c r="E313" s="207">
        <f t="shared" si="39"/>
        <v>14354</v>
      </c>
      <c r="F313" s="207">
        <f t="shared" si="39"/>
        <v>62786</v>
      </c>
      <c r="G313" s="207">
        <f t="shared" si="39"/>
        <v>65048</v>
      </c>
      <c r="H313" s="207">
        <f t="shared" si="39"/>
        <v>0</v>
      </c>
      <c r="I313" s="207">
        <f t="shared" si="39"/>
        <v>0</v>
      </c>
      <c r="J313" s="207">
        <f t="shared" si="39"/>
        <v>155307</v>
      </c>
      <c r="K313" s="207">
        <f t="shared" si="39"/>
        <v>18857</v>
      </c>
      <c r="L313" s="207">
        <f t="shared" si="39"/>
        <v>0</v>
      </c>
      <c r="M313" s="207">
        <f t="shared" si="39"/>
        <v>0</v>
      </c>
      <c r="N313" s="207">
        <f t="shared" si="39"/>
        <v>0</v>
      </c>
      <c r="O313" s="207">
        <f t="shared" si="39"/>
        <v>0</v>
      </c>
      <c r="P313" s="207">
        <f t="shared" si="39"/>
        <v>77333</v>
      </c>
    </row>
    <row r="314" spans="1:16" ht="12.75">
      <c r="A314" s="516" t="s">
        <v>645</v>
      </c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</row>
    <row r="315" spans="1:16" ht="12.75">
      <c r="A315" s="516" t="s">
        <v>646</v>
      </c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</row>
    <row r="316" spans="1:16" ht="12.75">
      <c r="A316" s="516" t="s">
        <v>619</v>
      </c>
      <c r="B316" s="1"/>
      <c r="C316" s="1"/>
      <c r="D316" s="207">
        <f aca="true" t="shared" si="40" ref="D316:P316">D17+D23+D30+D36+D42+D48+D54+D63+D69+D76+D83+D94+D100+D104+D111+D116+D124+D130+D136+D147+D165+D171+D177+D183+D189+D193+D197+D210+D216+D225</f>
        <v>87707</v>
      </c>
      <c r="E316" s="207">
        <f t="shared" si="40"/>
        <v>16658</v>
      </c>
      <c r="F316" s="207">
        <f t="shared" si="40"/>
        <v>366987</v>
      </c>
      <c r="G316" s="207">
        <f t="shared" si="40"/>
        <v>61242</v>
      </c>
      <c r="H316" s="207">
        <f t="shared" si="40"/>
        <v>157272</v>
      </c>
      <c r="I316" s="207">
        <f t="shared" si="40"/>
        <v>11937</v>
      </c>
      <c r="J316" s="207">
        <f t="shared" si="40"/>
        <v>147871</v>
      </c>
      <c r="K316" s="207">
        <f t="shared" si="40"/>
        <v>137013</v>
      </c>
      <c r="L316" s="207">
        <f t="shared" si="40"/>
        <v>10030</v>
      </c>
      <c r="M316" s="207">
        <f t="shared" si="40"/>
        <v>25950</v>
      </c>
      <c r="N316" s="207">
        <f t="shared" si="40"/>
        <v>200000</v>
      </c>
      <c r="O316" s="207">
        <f t="shared" si="40"/>
        <v>612819</v>
      </c>
      <c r="P316" s="207">
        <f t="shared" si="40"/>
        <v>0</v>
      </c>
    </row>
    <row r="317" spans="1:16" ht="12.75">
      <c r="A317" s="516" t="s">
        <v>647</v>
      </c>
      <c r="B317" s="1"/>
      <c r="C317" s="1"/>
      <c r="D317" s="207">
        <f aca="true" t="shared" si="41" ref="D317:P317">D233+D237+D243+D256+D262+D275+D281</f>
        <v>0</v>
      </c>
      <c r="E317" s="207">
        <f t="shared" si="41"/>
        <v>0</v>
      </c>
      <c r="F317" s="207">
        <f t="shared" si="41"/>
        <v>9489</v>
      </c>
      <c r="G317" s="207">
        <f t="shared" si="41"/>
        <v>0</v>
      </c>
      <c r="H317" s="207">
        <f t="shared" si="41"/>
        <v>0</v>
      </c>
      <c r="I317" s="207">
        <f t="shared" si="41"/>
        <v>0</v>
      </c>
      <c r="J317" s="207">
        <f t="shared" si="41"/>
        <v>7895</v>
      </c>
      <c r="K317" s="207">
        <f t="shared" si="41"/>
        <v>2070</v>
      </c>
      <c r="L317" s="207">
        <f t="shared" si="41"/>
        <v>0</v>
      </c>
      <c r="M317" s="207">
        <f t="shared" si="41"/>
        <v>0</v>
      </c>
      <c r="N317" s="207">
        <f t="shared" si="41"/>
        <v>0</v>
      </c>
      <c r="O317" s="207">
        <f t="shared" si="41"/>
        <v>0</v>
      </c>
      <c r="P317" s="207">
        <f t="shared" si="41"/>
        <v>77333</v>
      </c>
    </row>
    <row r="318" spans="1:16" ht="12.75">
      <c r="A318" s="516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</row>
    <row r="319" spans="1:16" ht="12.75">
      <c r="A319" s="656" t="s">
        <v>781</v>
      </c>
      <c r="B319" s="616"/>
      <c r="C319" s="616"/>
      <c r="D319" s="616"/>
      <c r="E319" s="616"/>
      <c r="F319" s="616"/>
      <c r="G319" s="616"/>
      <c r="H319" s="616"/>
      <c r="I319" s="616"/>
      <c r="J319" s="616"/>
      <c r="K319" s="616"/>
      <c r="L319" s="616"/>
      <c r="M319" s="616"/>
      <c r="N319" s="616"/>
      <c r="O319" s="616"/>
      <c r="P319" s="616"/>
    </row>
    <row r="320" spans="1:16" ht="12.75">
      <c r="A320" s="657" t="s">
        <v>782</v>
      </c>
      <c r="B320" s="616"/>
      <c r="C320" s="616"/>
      <c r="D320" s="617">
        <f aca="true" t="shared" si="42" ref="D320:P320">SUM(D16,D22,D29,D35,D47,D53,D62,D68,D75,D82,D93,D99,D110,D123,D129,D135,D142,D152,D158,D164,D170,D176,D182,D188,D202,D41)</f>
        <v>9752</v>
      </c>
      <c r="E320" s="617">
        <f t="shared" si="42"/>
        <v>6662</v>
      </c>
      <c r="F320" s="617">
        <f t="shared" si="42"/>
        <v>-30924</v>
      </c>
      <c r="G320" s="617">
        <f t="shared" si="42"/>
        <v>1611</v>
      </c>
      <c r="H320" s="617">
        <f t="shared" si="42"/>
        <v>11958</v>
      </c>
      <c r="I320" s="617">
        <f t="shared" si="42"/>
        <v>-2447</v>
      </c>
      <c r="J320" s="617">
        <f t="shared" si="42"/>
        <v>-33150</v>
      </c>
      <c r="K320" s="617">
        <f t="shared" si="42"/>
        <v>40578</v>
      </c>
      <c r="L320" s="617">
        <f t="shared" si="42"/>
        <v>-2270</v>
      </c>
      <c r="M320" s="617">
        <f t="shared" si="42"/>
        <v>-4050</v>
      </c>
      <c r="N320" s="617">
        <f t="shared" si="42"/>
        <v>0</v>
      </c>
      <c r="O320" s="617">
        <f t="shared" si="42"/>
        <v>0</v>
      </c>
      <c r="P320" s="617">
        <f t="shared" si="42"/>
        <v>0</v>
      </c>
    </row>
    <row r="321" spans="1:16" ht="12.75">
      <c r="A321" s="658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</row>
    <row r="322" spans="1:16" ht="12.75">
      <c r="A322" s="516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</row>
    <row r="323" spans="1:16" ht="12.75">
      <c r="A323" s="516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</row>
    <row r="324" spans="1:16" ht="12.75">
      <c r="A324" s="516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</row>
    <row r="325" spans="1:16" ht="12.75">
      <c r="A325" s="516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</row>
    <row r="326" spans="1:16" ht="12.75">
      <c r="A326" s="516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</row>
    <row r="327" spans="1:16" ht="12.75">
      <c r="A327" s="516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</row>
    <row r="328" spans="1:16" ht="12.75">
      <c r="A328" s="516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</row>
    <row r="329" spans="1:16" ht="12.75">
      <c r="A329" s="516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</row>
    <row r="330" spans="1:16" ht="12.75">
      <c r="A330" s="516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</row>
    <row r="331" spans="1:16" ht="12.75">
      <c r="A331" s="516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</row>
    <row r="332" spans="1:16" ht="12.75">
      <c r="A332" s="516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</row>
    <row r="333" spans="1:16" ht="12.75">
      <c r="A333" s="516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</row>
    <row r="334" spans="1:16" ht="12.75">
      <c r="A334" s="516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</row>
    <row r="335" spans="1:16" ht="12.75">
      <c r="A335" s="516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</row>
    <row r="336" spans="1:16" ht="12.75">
      <c r="A336" s="516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</row>
    <row r="337" spans="1:16" ht="12.75">
      <c r="A337" s="516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</row>
    <row r="338" spans="1:16" ht="12.75">
      <c r="A338" s="516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</row>
    <row r="339" spans="1:16" ht="12.75">
      <c r="A339" s="516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</row>
    <row r="340" spans="1:16" ht="12.75">
      <c r="A340" s="516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</row>
    <row r="341" spans="1:16" ht="12.75">
      <c r="A341" s="516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</row>
    <row r="342" spans="1:16" ht="12.75">
      <c r="A342" s="516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</row>
    <row r="343" spans="1:16" ht="12.75">
      <c r="A343" s="516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</row>
    <row r="344" spans="1:16" ht="12.75">
      <c r="A344" s="516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</row>
    <row r="345" spans="1:16" ht="12.75">
      <c r="A345" s="516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</row>
    <row r="346" spans="1:16" ht="12.75">
      <c r="A346" s="516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</row>
    <row r="347" spans="1:16" ht="12.75">
      <c r="A347" s="516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</row>
    <row r="348" spans="1:16" ht="12.75">
      <c r="A348" s="516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</row>
    <row r="349" spans="1:16" ht="12.75">
      <c r="A349" s="516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</row>
    <row r="350" spans="1:16" ht="12.75">
      <c r="A350" s="516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</row>
    <row r="351" spans="1:16" ht="12.75">
      <c r="A351" s="516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</row>
    <row r="352" spans="1:16" ht="12.75">
      <c r="A352" s="516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</row>
    <row r="353" spans="1:16" ht="12.75">
      <c r="A353" s="516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</row>
    <row r="354" spans="1:16" ht="12.75">
      <c r="A354" s="516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</row>
    <row r="355" spans="1:16" ht="12.75">
      <c r="A355" s="516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</row>
    <row r="356" spans="1:16" ht="12.75">
      <c r="A356" s="516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</row>
    <row r="357" spans="1:16" ht="12.75">
      <c r="A357" s="516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</row>
    <row r="358" spans="1:16" ht="12.75">
      <c r="A358" s="516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</row>
    <row r="359" spans="1:16" ht="12.75">
      <c r="A359" s="516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</row>
    <row r="360" spans="1:16" ht="12.75">
      <c r="A360" s="516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</row>
    <row r="361" spans="1:16" ht="12.75">
      <c r="A361" s="516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</row>
    <row r="362" spans="1:16" ht="12.75">
      <c r="A362" s="516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</row>
    <row r="363" spans="1:16" ht="12.75">
      <c r="A363" s="516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</row>
    <row r="364" spans="1:16" ht="12.75">
      <c r="A364" s="516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</row>
    <row r="365" spans="1:16" ht="12.75">
      <c r="A365" s="516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</row>
    <row r="366" spans="1:16" ht="12.75">
      <c r="A366" s="516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</row>
    <row r="367" spans="1:16" ht="12.75">
      <c r="A367" s="516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</row>
    <row r="368" spans="1:16" ht="12.75">
      <c r="A368" s="516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</row>
    <row r="369" spans="1:16" ht="12.75">
      <c r="A369" s="516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</row>
    <row r="370" spans="1:16" ht="12.75">
      <c r="A370" s="516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</row>
    <row r="371" spans="1:16" ht="12.75">
      <c r="A371" s="516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</row>
    <row r="372" spans="1:16" ht="12.75">
      <c r="A372" s="516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</row>
    <row r="373" spans="1:16" ht="12.75">
      <c r="A373" s="516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</row>
    <row r="374" spans="1:16" ht="12.75">
      <c r="A374" s="516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</row>
    <row r="375" spans="1:16" ht="12.75">
      <c r="A375" s="516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</row>
    <row r="376" spans="1:16" ht="12.75">
      <c r="A376" s="516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</row>
    <row r="377" spans="1:16" ht="12.75">
      <c r="A377" s="516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</row>
    <row r="378" spans="1:16" ht="12.75">
      <c r="A378" s="516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</row>
    <row r="379" spans="1:16" ht="12.75">
      <c r="A379" s="516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</row>
    <row r="380" spans="1:16" ht="12.75">
      <c r="A380" s="516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</row>
    <row r="381" spans="1:16" ht="12.75">
      <c r="A381" s="516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</row>
    <row r="382" spans="1:16" ht="12.75">
      <c r="A382" s="516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</row>
    <row r="383" spans="1:16" ht="12.75">
      <c r="A383" s="516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</row>
    <row r="384" spans="1:16" ht="12.75">
      <c r="A384" s="516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</row>
    <row r="385" spans="1:16" ht="12.75">
      <c r="A385" s="516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</row>
    <row r="386" spans="1:16" ht="12.75">
      <c r="A386" s="516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</row>
    <row r="387" spans="1:16" ht="12.75">
      <c r="A387" s="516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</row>
    <row r="388" spans="1:16" ht="12.75">
      <c r="A388" s="516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</row>
    <row r="389" spans="1:16" ht="12.75">
      <c r="A389" s="516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</row>
    <row r="390" spans="1:16" ht="12.75">
      <c r="A390" s="516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</row>
    <row r="391" spans="1:16" ht="12.75">
      <c r="A391" s="516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</row>
    <row r="392" spans="1:16" ht="12.75">
      <c r="A392" s="516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</row>
    <row r="393" spans="1:16" ht="12.75">
      <c r="A393" s="516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</row>
    <row r="394" spans="1:16" ht="12.75">
      <c r="A394" s="516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</row>
    <row r="395" spans="1:16" ht="12.75">
      <c r="A395" s="516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</row>
    <row r="396" spans="1:16" ht="12.75">
      <c r="A396" s="516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</row>
    <row r="397" spans="1:16" ht="12.75">
      <c r="A397" s="516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</row>
    <row r="398" spans="1:16" ht="12.75">
      <c r="A398" s="516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</row>
    <row r="399" spans="1:16" ht="12.75">
      <c r="A399" s="516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</row>
    <row r="400" spans="1:16" ht="12.75">
      <c r="A400" s="516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</row>
    <row r="401" spans="1:16" ht="12.75">
      <c r="A401" s="516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</row>
    <row r="402" spans="1:16" ht="12.75">
      <c r="A402" s="516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</row>
    <row r="403" spans="1:16" ht="12.75">
      <c r="A403" s="516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</row>
    <row r="404" spans="1:16" ht="12.75">
      <c r="A404" s="516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</row>
    <row r="405" spans="1:16" ht="12.75">
      <c r="A405" s="516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</row>
    <row r="406" spans="1:16" ht="12.75">
      <c r="A406" s="516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</row>
    <row r="407" spans="1:16" ht="12.75">
      <c r="A407" s="516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</row>
    <row r="408" spans="1:16" ht="12.75">
      <c r="A408" s="516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</row>
    <row r="409" spans="1:16" ht="12.75">
      <c r="A409" s="516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</row>
    <row r="410" spans="1:16" ht="12.75">
      <c r="A410" s="516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</row>
    <row r="411" spans="1:16" ht="12.75">
      <c r="A411" s="516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</row>
    <row r="412" spans="1:16" ht="12.75">
      <c r="A412" s="516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</row>
    <row r="413" spans="1:16" ht="12.75">
      <c r="A413" s="516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</row>
    <row r="414" spans="1:16" ht="12.75">
      <c r="A414" s="516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</row>
    <row r="415" spans="1:16" ht="12.75">
      <c r="A415" s="516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</row>
    <row r="416" spans="1:16" ht="12.75">
      <c r="A416" s="516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</row>
    <row r="417" spans="1:16" ht="12.75">
      <c r="A417" s="516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</row>
    <row r="418" spans="1:16" ht="12.75">
      <c r="A418" s="516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</row>
    <row r="419" spans="1:16" ht="12.75">
      <c r="A419" s="516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</row>
    <row r="420" spans="1:16" ht="12.75">
      <c r="A420" s="516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</row>
    <row r="421" spans="1:16" ht="12.75">
      <c r="A421" s="516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</row>
    <row r="422" spans="1:16" ht="12.75">
      <c r="A422" s="516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</row>
    <row r="423" spans="1:16" ht="12.75">
      <c r="A423" s="516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</row>
    <row r="424" spans="1:16" ht="12.75">
      <c r="A424" s="516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</row>
    <row r="425" spans="1:16" ht="12.75">
      <c r="A425" s="516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</row>
    <row r="426" spans="1:16" ht="12.75">
      <c r="A426" s="516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</row>
    <row r="427" spans="1:16" ht="12.75">
      <c r="A427" s="516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</row>
    <row r="428" spans="1:16" ht="12.75">
      <c r="A428" s="516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</row>
    <row r="429" spans="1:16" ht="12.75">
      <c r="A429" s="516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</row>
    <row r="430" spans="1:16" ht="12.75">
      <c r="A430" s="516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</row>
    <row r="431" spans="1:16" ht="12.75">
      <c r="A431" s="516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</row>
    <row r="432" spans="1:16" ht="12.75">
      <c r="A432" s="516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</row>
    <row r="433" spans="1:16" ht="12.75">
      <c r="A433" s="516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</row>
    <row r="434" spans="1:16" ht="12.75">
      <c r="A434" s="516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</row>
    <row r="435" spans="1:16" ht="12.75">
      <c r="A435" s="516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</row>
    <row r="436" spans="1:16" ht="12.75">
      <c r="A436" s="516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</row>
    <row r="437" spans="1:16" ht="12.75">
      <c r="A437" s="516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</row>
    <row r="438" spans="1:16" ht="12.75">
      <c r="A438" s="516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</row>
    <row r="439" spans="1:16" ht="12.75">
      <c r="A439" s="516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</row>
    <row r="440" spans="1:16" ht="12.75">
      <c r="A440" s="516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</row>
    <row r="441" spans="1:16" ht="12.75">
      <c r="A441" s="516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</row>
    <row r="442" spans="1:16" ht="12.75">
      <c r="A442" s="516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</row>
    <row r="443" spans="1:16" ht="12.75">
      <c r="A443" s="516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</row>
    <row r="444" spans="1:16" ht="12.75">
      <c r="A444" s="516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</row>
    <row r="445" spans="1:16" ht="12.75">
      <c r="A445" s="516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</row>
    <row r="446" spans="1:16" ht="12.75">
      <c r="A446" s="516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</row>
    <row r="447" spans="1:16" ht="12.75">
      <c r="A447" s="516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</row>
    <row r="448" spans="1:16" ht="12.75">
      <c r="A448" s="516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</row>
    <row r="449" spans="1:16" ht="12.75">
      <c r="A449" s="516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</row>
    <row r="450" spans="1:16" ht="12.75">
      <c r="A450" s="516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</row>
    <row r="451" spans="1:16" ht="12.75">
      <c r="A451" s="516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</row>
  </sheetData>
  <sheetProtection/>
  <mergeCells count="7">
    <mergeCell ref="J7:L7"/>
    <mergeCell ref="D7:I7"/>
    <mergeCell ref="A4:P4"/>
    <mergeCell ref="A3:P3"/>
    <mergeCell ref="A5:P5"/>
    <mergeCell ref="J6:P6"/>
    <mergeCell ref="N7:N10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58" r:id="rId1"/>
  <headerFooter alignWithMargins="0">
    <oddFooter>&amp;C&amp;P. oldal</oddFooter>
  </headerFooter>
  <rowBreaks count="4" manualBreakCount="4">
    <brk id="69" max="15" man="1"/>
    <brk id="130" max="15" man="1"/>
    <brk id="193" max="15" man="1"/>
    <brk id="243" max="1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X229"/>
  <sheetViews>
    <sheetView view="pageBreakPreview" zoomScaleSheetLayoutView="100" zoomScalePageLayoutView="0" workbookViewId="0" topLeftCell="A76">
      <selection activeCell="A4" sqref="A4:O4"/>
    </sheetView>
  </sheetViews>
  <sheetFormatPr defaultColWidth="9.140625" defaultRowHeight="12.75"/>
  <cols>
    <col min="1" max="1" width="42.421875" style="0" customWidth="1"/>
    <col min="2" max="2" width="10.140625" style="0" customWidth="1"/>
    <col min="3" max="3" width="9.8515625" style="0" bestFit="1" customWidth="1"/>
    <col min="4" max="6" width="9.7109375" style="0" customWidth="1"/>
    <col min="7" max="8" width="10.421875" style="0" customWidth="1"/>
    <col min="9" max="12" width="9.7109375" style="0" customWidth="1"/>
    <col min="13" max="13" width="8.28125" style="0" customWidth="1"/>
    <col min="14" max="14" width="8.140625" style="0" customWidth="1"/>
    <col min="15" max="15" width="8.00390625" style="0" customWidth="1"/>
    <col min="16" max="16" width="9.8515625" style="0" bestFit="1" customWidth="1"/>
  </cols>
  <sheetData>
    <row r="1" spans="1:15" ht="15.75">
      <c r="A1" s="4" t="s">
        <v>897</v>
      </c>
      <c r="B1" s="4"/>
      <c r="C1" s="4"/>
      <c r="D1" s="4"/>
      <c r="E1" s="4"/>
      <c r="F1" s="4"/>
      <c r="G1" s="4"/>
      <c r="H1" s="4"/>
      <c r="I1" s="4"/>
      <c r="J1" s="5"/>
      <c r="K1" s="5"/>
      <c r="L1" s="5"/>
      <c r="M1" s="5"/>
      <c r="N1" s="5"/>
      <c r="O1" s="5"/>
    </row>
    <row r="2" spans="1:15" ht="15.75">
      <c r="A2" s="4"/>
      <c r="B2" s="4"/>
      <c r="C2" s="4"/>
      <c r="D2" s="4"/>
      <c r="E2" s="4"/>
      <c r="F2" s="4"/>
      <c r="G2" s="4"/>
      <c r="H2" s="4"/>
      <c r="I2" s="4"/>
      <c r="J2" s="5"/>
      <c r="K2" s="5"/>
      <c r="L2" s="5"/>
      <c r="M2" s="5"/>
      <c r="N2" s="5"/>
      <c r="O2" s="5"/>
    </row>
    <row r="3" spans="1:15" ht="15.75">
      <c r="A3" s="738" t="s">
        <v>64</v>
      </c>
      <c r="B3" s="737"/>
      <c r="C3" s="737"/>
      <c r="D3" s="737"/>
      <c r="E3" s="737"/>
      <c r="F3" s="737"/>
      <c r="G3" s="737"/>
      <c r="H3" s="737"/>
      <c r="I3" s="737"/>
      <c r="J3" s="737"/>
      <c r="K3" s="737"/>
      <c r="L3" s="737"/>
      <c r="M3" s="737"/>
      <c r="N3" s="737"/>
      <c r="O3" s="737"/>
    </row>
    <row r="4" spans="1:15" ht="15.75">
      <c r="A4" s="738" t="s">
        <v>700</v>
      </c>
      <c r="B4" s="737"/>
      <c r="C4" s="737"/>
      <c r="D4" s="737"/>
      <c r="E4" s="737"/>
      <c r="F4" s="737"/>
      <c r="G4" s="737"/>
      <c r="H4" s="737"/>
      <c r="I4" s="737"/>
      <c r="J4" s="737"/>
      <c r="K4" s="737"/>
      <c r="L4" s="737"/>
      <c r="M4" s="737"/>
      <c r="N4" s="737"/>
      <c r="O4" s="737"/>
    </row>
    <row r="5" spans="1:15" ht="15.75">
      <c r="A5" s="738" t="s">
        <v>20</v>
      </c>
      <c r="B5" s="737"/>
      <c r="C5" s="737"/>
      <c r="D5" s="737"/>
      <c r="E5" s="737"/>
      <c r="F5" s="737"/>
      <c r="G5" s="737"/>
      <c r="H5" s="737"/>
      <c r="I5" s="737"/>
      <c r="J5" s="737"/>
      <c r="K5" s="737"/>
      <c r="L5" s="737"/>
      <c r="M5" s="737"/>
      <c r="N5" s="737"/>
      <c r="O5" s="737"/>
    </row>
    <row r="6" spans="1:15" ht="12.75">
      <c r="A6" s="5"/>
      <c r="B6" s="5"/>
      <c r="C6" s="5"/>
      <c r="D6" s="5"/>
      <c r="E6" s="5"/>
      <c r="F6" s="5"/>
      <c r="G6" s="5"/>
      <c r="H6" s="5"/>
      <c r="I6" s="5"/>
      <c r="J6" s="734" t="s">
        <v>41</v>
      </c>
      <c r="K6" s="734"/>
      <c r="L6" s="734"/>
      <c r="M6" s="734"/>
      <c r="N6" s="734"/>
      <c r="O6" s="734"/>
    </row>
    <row r="7" spans="1:15" ht="12.75">
      <c r="A7" s="7" t="s">
        <v>67</v>
      </c>
      <c r="B7" s="7" t="s">
        <v>495</v>
      </c>
      <c r="C7" s="18" t="s">
        <v>43</v>
      </c>
      <c r="D7" s="757" t="s">
        <v>68</v>
      </c>
      <c r="E7" s="769"/>
      <c r="F7" s="769"/>
      <c r="G7" s="769"/>
      <c r="H7" s="769"/>
      <c r="I7" s="740"/>
      <c r="J7" s="770" t="s">
        <v>69</v>
      </c>
      <c r="K7" s="771"/>
      <c r="L7" s="771"/>
      <c r="M7" s="132" t="s">
        <v>236</v>
      </c>
      <c r="N7" s="8" t="s">
        <v>93</v>
      </c>
      <c r="O7" s="7" t="s">
        <v>71</v>
      </c>
    </row>
    <row r="8" spans="1:15" ht="12.75">
      <c r="A8" s="21" t="s">
        <v>72</v>
      </c>
      <c r="B8" s="21" t="s">
        <v>503</v>
      </c>
      <c r="C8" s="22" t="s">
        <v>88</v>
      </c>
      <c r="D8" s="21" t="s">
        <v>89</v>
      </c>
      <c r="E8" s="22" t="s">
        <v>73</v>
      </c>
      <c r="F8" s="21" t="s">
        <v>74</v>
      </c>
      <c r="G8" s="22" t="s">
        <v>75</v>
      </c>
      <c r="H8" s="21" t="s">
        <v>239</v>
      </c>
      <c r="I8" s="7" t="s">
        <v>45</v>
      </c>
      <c r="J8" s="29" t="s">
        <v>76</v>
      </c>
      <c r="K8" s="7" t="s">
        <v>77</v>
      </c>
      <c r="L8" s="18" t="s">
        <v>46</v>
      </c>
      <c r="M8" s="21" t="s">
        <v>242</v>
      </c>
      <c r="N8" s="23" t="s">
        <v>243</v>
      </c>
      <c r="O8" s="21"/>
    </row>
    <row r="9" spans="1:15" ht="12.75">
      <c r="A9" s="21"/>
      <c r="B9" s="21"/>
      <c r="C9" s="22" t="s">
        <v>58</v>
      </c>
      <c r="D9" s="21" t="s">
        <v>78</v>
      </c>
      <c r="E9" s="22" t="s">
        <v>79</v>
      </c>
      <c r="F9" s="21"/>
      <c r="G9" s="22" t="s">
        <v>80</v>
      </c>
      <c r="H9" s="21" t="s">
        <v>240</v>
      </c>
      <c r="I9" s="21" t="s">
        <v>246</v>
      </c>
      <c r="J9" s="30"/>
      <c r="K9" s="21"/>
      <c r="L9" s="22" t="s">
        <v>81</v>
      </c>
      <c r="M9" s="21" t="s">
        <v>96</v>
      </c>
      <c r="N9" s="23" t="s">
        <v>96</v>
      </c>
      <c r="O9" s="21"/>
    </row>
    <row r="10" spans="1:15" ht="12.75">
      <c r="A10" s="9"/>
      <c r="B10" s="9"/>
      <c r="C10" s="24"/>
      <c r="D10" s="9"/>
      <c r="E10" s="24" t="s">
        <v>82</v>
      </c>
      <c r="F10" s="9"/>
      <c r="G10" s="24" t="s">
        <v>83</v>
      </c>
      <c r="H10" s="9" t="s">
        <v>241</v>
      </c>
      <c r="I10" s="9" t="s">
        <v>247</v>
      </c>
      <c r="J10" s="31"/>
      <c r="K10" s="9"/>
      <c r="L10" s="24" t="s">
        <v>54</v>
      </c>
      <c r="M10" s="9"/>
      <c r="N10" s="25"/>
      <c r="O10" s="9"/>
    </row>
    <row r="11" spans="1:15" ht="12.75">
      <c r="A11" s="10" t="s">
        <v>6</v>
      </c>
      <c r="B11" s="10" t="s">
        <v>7</v>
      </c>
      <c r="C11" s="20" t="s">
        <v>8</v>
      </c>
      <c r="D11" s="10" t="s">
        <v>9</v>
      </c>
      <c r="E11" s="20" t="s">
        <v>10</v>
      </c>
      <c r="F11" s="10" t="s">
        <v>11</v>
      </c>
      <c r="G11" s="20" t="s">
        <v>12</v>
      </c>
      <c r="H11" s="10" t="s">
        <v>13</v>
      </c>
      <c r="I11" s="11" t="s">
        <v>14</v>
      </c>
      <c r="J11" s="19" t="s">
        <v>15</v>
      </c>
      <c r="K11" s="10" t="s">
        <v>16</v>
      </c>
      <c r="L11" s="20" t="s">
        <v>17</v>
      </c>
      <c r="M11" s="9" t="s">
        <v>18</v>
      </c>
      <c r="N11" s="20" t="s">
        <v>19</v>
      </c>
      <c r="O11" s="10" t="s">
        <v>238</v>
      </c>
    </row>
    <row r="12" spans="1:15" ht="12.75">
      <c r="A12" s="15" t="s">
        <v>504</v>
      </c>
      <c r="B12" s="15"/>
      <c r="C12" s="156"/>
      <c r="D12" s="156"/>
      <c r="E12" s="160"/>
      <c r="F12" s="156"/>
      <c r="G12" s="160"/>
      <c r="H12" s="156"/>
      <c r="I12" s="158"/>
      <c r="J12" s="159"/>
      <c r="K12" s="156"/>
      <c r="L12" s="160"/>
      <c r="M12" s="156"/>
      <c r="N12" s="160"/>
      <c r="O12" s="156"/>
    </row>
    <row r="13" spans="1:15" ht="12.75">
      <c r="A13" s="13" t="s">
        <v>86</v>
      </c>
      <c r="B13" s="13" t="s">
        <v>528</v>
      </c>
      <c r="C13" s="124">
        <f>SUM(D13:O13)</f>
        <v>0</v>
      </c>
      <c r="D13" s="124">
        <v>0</v>
      </c>
      <c r="E13" s="164">
        <v>0</v>
      </c>
      <c r="F13" s="124">
        <v>0</v>
      </c>
      <c r="G13" s="164"/>
      <c r="H13" s="124">
        <v>0</v>
      </c>
      <c r="I13" s="150">
        <v>0</v>
      </c>
      <c r="J13" s="173">
        <v>0</v>
      </c>
      <c r="K13" s="124">
        <v>0</v>
      </c>
      <c r="L13" s="164">
        <v>0</v>
      </c>
      <c r="M13" s="124">
        <v>0</v>
      </c>
      <c r="N13" s="164">
        <v>0</v>
      </c>
      <c r="O13" s="124">
        <v>0</v>
      </c>
    </row>
    <row r="14" spans="1:24" ht="12.75">
      <c r="A14" s="363" t="s">
        <v>586</v>
      </c>
      <c r="B14" s="13"/>
      <c r="C14" s="124">
        <f>SUM(D14:O14)</f>
        <v>5615</v>
      </c>
      <c r="D14" s="124">
        <v>3851</v>
      </c>
      <c r="E14" s="124">
        <v>1119</v>
      </c>
      <c r="F14" s="124">
        <v>645</v>
      </c>
      <c r="G14" s="124">
        <v>0</v>
      </c>
      <c r="H14" s="124">
        <v>0</v>
      </c>
      <c r="I14" s="124">
        <v>0</v>
      </c>
      <c r="J14" s="124">
        <v>0</v>
      </c>
      <c r="K14" s="124">
        <v>0</v>
      </c>
      <c r="L14" s="124">
        <v>0</v>
      </c>
      <c r="M14" s="124">
        <v>0</v>
      </c>
      <c r="N14" s="124">
        <v>0</v>
      </c>
      <c r="O14" s="124">
        <v>0</v>
      </c>
      <c r="X14" s="80"/>
    </row>
    <row r="15" spans="1:15" ht="12.75">
      <c r="A15" s="369" t="s">
        <v>696</v>
      </c>
      <c r="B15" s="13"/>
      <c r="C15" s="124">
        <f>SUM(D15:O15)</f>
        <v>5615</v>
      </c>
      <c r="D15" s="124">
        <f>SUM(D14)</f>
        <v>3851</v>
      </c>
      <c r="E15" s="124">
        <f aca="true" t="shared" si="0" ref="E15:O15">SUM(E14)</f>
        <v>1119</v>
      </c>
      <c r="F15" s="124">
        <f t="shared" si="0"/>
        <v>645</v>
      </c>
      <c r="G15" s="124">
        <f t="shared" si="0"/>
        <v>0</v>
      </c>
      <c r="H15" s="124">
        <f t="shared" si="0"/>
        <v>0</v>
      </c>
      <c r="I15" s="124">
        <f t="shared" si="0"/>
        <v>0</v>
      </c>
      <c r="J15" s="124">
        <f t="shared" si="0"/>
        <v>0</v>
      </c>
      <c r="K15" s="124">
        <f t="shared" si="0"/>
        <v>0</v>
      </c>
      <c r="L15" s="124">
        <f t="shared" si="0"/>
        <v>0</v>
      </c>
      <c r="M15" s="124">
        <f t="shared" si="0"/>
        <v>0</v>
      </c>
      <c r="N15" s="124">
        <f t="shared" si="0"/>
        <v>0</v>
      </c>
      <c r="O15" s="124">
        <f t="shared" si="0"/>
        <v>0</v>
      </c>
    </row>
    <row r="16" spans="1:15" ht="12.75">
      <c r="A16" s="15" t="s">
        <v>505</v>
      </c>
      <c r="B16" s="15"/>
      <c r="C16" s="165"/>
      <c r="D16" s="156"/>
      <c r="E16" s="160"/>
      <c r="F16" s="156"/>
      <c r="G16" s="160"/>
      <c r="H16" s="156"/>
      <c r="I16" s="166"/>
      <c r="J16" s="159"/>
      <c r="K16" s="156"/>
      <c r="L16" s="160"/>
      <c r="M16" s="156"/>
      <c r="N16" s="160"/>
      <c r="O16" s="156"/>
    </row>
    <row r="17" spans="1:15" ht="12.75">
      <c r="A17" s="13" t="s">
        <v>63</v>
      </c>
      <c r="B17" s="13" t="s">
        <v>528</v>
      </c>
      <c r="C17" s="150">
        <f>SUM(D17:O17)</f>
        <v>232067</v>
      </c>
      <c r="D17" s="124">
        <v>138484</v>
      </c>
      <c r="E17" s="164">
        <v>34912</v>
      </c>
      <c r="F17" s="124">
        <v>58671</v>
      </c>
      <c r="G17" s="164">
        <v>0</v>
      </c>
      <c r="H17" s="124">
        <v>0</v>
      </c>
      <c r="I17" s="145">
        <v>0</v>
      </c>
      <c r="J17" s="173">
        <v>0</v>
      </c>
      <c r="K17" s="124">
        <v>0</v>
      </c>
      <c r="L17" s="164">
        <v>0</v>
      </c>
      <c r="M17" s="124">
        <v>0</v>
      </c>
      <c r="N17" s="164">
        <v>0</v>
      </c>
      <c r="O17" s="124">
        <v>0</v>
      </c>
    </row>
    <row r="18" spans="1:15" ht="12.75">
      <c r="A18" s="363" t="s">
        <v>586</v>
      </c>
      <c r="B18" s="13"/>
      <c r="C18" s="150">
        <f>SUM(D18:O18)</f>
        <v>252149</v>
      </c>
      <c r="D18" s="124">
        <v>158574</v>
      </c>
      <c r="E18" s="124">
        <v>38070</v>
      </c>
      <c r="F18" s="124">
        <v>52336</v>
      </c>
      <c r="G18" s="124">
        <v>0</v>
      </c>
      <c r="H18" s="124">
        <v>0</v>
      </c>
      <c r="I18" s="124">
        <v>0</v>
      </c>
      <c r="J18" s="124">
        <v>0</v>
      </c>
      <c r="K18" s="124">
        <v>3169</v>
      </c>
      <c r="L18" s="124">
        <v>0</v>
      </c>
      <c r="M18" s="124">
        <v>0</v>
      </c>
      <c r="N18" s="124">
        <v>0</v>
      </c>
      <c r="O18" s="124">
        <v>0</v>
      </c>
    </row>
    <row r="19" spans="1:15" ht="12.75">
      <c r="A19" s="363" t="s">
        <v>717</v>
      </c>
      <c r="B19" s="13"/>
      <c r="C19" s="150">
        <f aca="true" t="shared" si="1" ref="C19:C45">SUM(D19:O19)</f>
        <v>645</v>
      </c>
      <c r="D19" s="124">
        <v>645</v>
      </c>
      <c r="E19" s="164"/>
      <c r="F19" s="124"/>
      <c r="G19" s="164"/>
      <c r="H19" s="124"/>
      <c r="I19" s="150"/>
      <c r="J19" s="173"/>
      <c r="K19" s="124"/>
      <c r="L19" s="164"/>
      <c r="M19" s="124"/>
      <c r="N19" s="124"/>
      <c r="O19" s="124"/>
    </row>
    <row r="20" spans="1:15" ht="12.75">
      <c r="A20" s="363" t="s">
        <v>718</v>
      </c>
      <c r="B20" s="13"/>
      <c r="C20" s="150">
        <f t="shared" si="1"/>
        <v>-683</v>
      </c>
      <c r="D20" s="124">
        <v>-683</v>
      </c>
      <c r="E20" s="164"/>
      <c r="F20" s="124"/>
      <c r="G20" s="164"/>
      <c r="H20" s="124"/>
      <c r="I20" s="150"/>
      <c r="J20" s="173"/>
      <c r="K20" s="124"/>
      <c r="L20" s="164"/>
      <c r="M20" s="124"/>
      <c r="N20" s="124"/>
      <c r="O20" s="124"/>
    </row>
    <row r="21" spans="1:15" ht="12.75">
      <c r="A21" s="363" t="s">
        <v>719</v>
      </c>
      <c r="B21" s="13"/>
      <c r="C21" s="150">
        <f t="shared" si="1"/>
        <v>-22</v>
      </c>
      <c r="D21" s="124">
        <v>-22</v>
      </c>
      <c r="E21" s="164"/>
      <c r="F21" s="124"/>
      <c r="G21" s="164"/>
      <c r="H21" s="124"/>
      <c r="I21" s="150"/>
      <c r="J21" s="173"/>
      <c r="K21" s="124"/>
      <c r="L21" s="164"/>
      <c r="M21" s="124"/>
      <c r="N21" s="124"/>
      <c r="O21" s="124"/>
    </row>
    <row r="22" spans="1:15" ht="12.75">
      <c r="A22" s="363" t="s">
        <v>720</v>
      </c>
      <c r="B22" s="13"/>
      <c r="C22" s="150">
        <f t="shared" si="1"/>
        <v>-1441</v>
      </c>
      <c r="D22" s="124">
        <v>-1441</v>
      </c>
      <c r="E22" s="164"/>
      <c r="F22" s="124"/>
      <c r="G22" s="164"/>
      <c r="H22" s="124"/>
      <c r="I22" s="150"/>
      <c r="J22" s="173"/>
      <c r="K22" s="124"/>
      <c r="L22" s="164"/>
      <c r="M22" s="124"/>
      <c r="N22" s="124"/>
      <c r="O22" s="124"/>
    </row>
    <row r="23" spans="1:15" ht="12.75">
      <c r="A23" s="363" t="s">
        <v>721</v>
      </c>
      <c r="B23" s="13"/>
      <c r="C23" s="150">
        <f t="shared" si="1"/>
        <v>-317</v>
      </c>
      <c r="D23" s="124">
        <v>-317</v>
      </c>
      <c r="E23" s="164"/>
      <c r="F23" s="124"/>
      <c r="G23" s="164"/>
      <c r="H23" s="124"/>
      <c r="I23" s="150"/>
      <c r="J23" s="173"/>
      <c r="K23" s="124"/>
      <c r="L23" s="164"/>
      <c r="M23" s="124"/>
      <c r="N23" s="124"/>
      <c r="O23" s="124"/>
    </row>
    <row r="24" spans="1:15" ht="12.75">
      <c r="A24" s="363" t="s">
        <v>722</v>
      </c>
      <c r="B24" s="13"/>
      <c r="C24" s="150">
        <f t="shared" si="1"/>
        <v>-367</v>
      </c>
      <c r="D24" s="124">
        <v>-367</v>
      </c>
      <c r="E24" s="164"/>
      <c r="F24" s="124"/>
      <c r="G24" s="164"/>
      <c r="H24" s="124"/>
      <c r="I24" s="150"/>
      <c r="J24" s="173"/>
      <c r="K24" s="124"/>
      <c r="L24" s="164"/>
      <c r="M24" s="124"/>
      <c r="N24" s="124"/>
      <c r="O24" s="124"/>
    </row>
    <row r="25" spans="1:15" ht="12.75">
      <c r="A25" s="363" t="s">
        <v>605</v>
      </c>
      <c r="B25" s="13"/>
      <c r="C25" s="150">
        <f t="shared" si="1"/>
        <v>-80</v>
      </c>
      <c r="D25" s="124">
        <v>-80</v>
      </c>
      <c r="E25" s="164"/>
      <c r="F25" s="124"/>
      <c r="G25" s="164"/>
      <c r="H25" s="124"/>
      <c r="I25" s="150"/>
      <c r="J25" s="173"/>
      <c r="K25" s="124"/>
      <c r="L25" s="164"/>
      <c r="M25" s="124"/>
      <c r="N25" s="124"/>
      <c r="O25" s="124"/>
    </row>
    <row r="26" spans="1:15" ht="12.75">
      <c r="A26" s="363" t="s">
        <v>739</v>
      </c>
      <c r="B26" s="13"/>
      <c r="C26" s="150">
        <f t="shared" si="1"/>
        <v>3395</v>
      </c>
      <c r="D26" s="124"/>
      <c r="E26" s="164"/>
      <c r="F26" s="124"/>
      <c r="G26" s="164"/>
      <c r="H26" s="124"/>
      <c r="I26" s="150"/>
      <c r="J26" s="173"/>
      <c r="K26" s="124">
        <v>3395</v>
      </c>
      <c r="L26" s="164"/>
      <c r="M26" s="124"/>
      <c r="N26" s="124"/>
      <c r="O26" s="124"/>
    </row>
    <row r="27" spans="1:15" ht="12.75">
      <c r="A27" s="363" t="s">
        <v>597</v>
      </c>
      <c r="B27" s="13"/>
      <c r="C27" s="150">
        <f t="shared" si="1"/>
        <v>347</v>
      </c>
      <c r="D27" s="124"/>
      <c r="E27" s="164"/>
      <c r="F27" s="124">
        <v>347</v>
      </c>
      <c r="G27" s="164"/>
      <c r="H27" s="124"/>
      <c r="I27" s="150"/>
      <c r="J27" s="173"/>
      <c r="K27" s="124"/>
      <c r="L27" s="164"/>
      <c r="M27" s="124"/>
      <c r="N27" s="124"/>
      <c r="O27" s="124"/>
    </row>
    <row r="28" spans="1:15" ht="12.75">
      <c r="A28" s="363" t="s">
        <v>728</v>
      </c>
      <c r="B28" s="13"/>
      <c r="C28" s="150">
        <f t="shared" si="1"/>
        <v>1642</v>
      </c>
      <c r="D28" s="124"/>
      <c r="E28" s="164"/>
      <c r="F28" s="124">
        <v>1642</v>
      </c>
      <c r="G28" s="164"/>
      <c r="H28" s="124"/>
      <c r="I28" s="150"/>
      <c r="J28" s="173"/>
      <c r="K28" s="124"/>
      <c r="L28" s="164"/>
      <c r="M28" s="124"/>
      <c r="N28" s="124"/>
      <c r="O28" s="124"/>
    </row>
    <row r="29" spans="1:15" ht="12.75">
      <c r="A29" s="363" t="s">
        <v>729</v>
      </c>
      <c r="B29" s="13"/>
      <c r="C29" s="150">
        <f t="shared" si="1"/>
        <v>-1436</v>
      </c>
      <c r="D29" s="124"/>
      <c r="E29" s="164"/>
      <c r="F29" s="124">
        <v>-1436</v>
      </c>
      <c r="G29" s="164"/>
      <c r="H29" s="124"/>
      <c r="I29" s="150"/>
      <c r="J29" s="173"/>
      <c r="K29" s="124"/>
      <c r="L29" s="164"/>
      <c r="M29" s="124"/>
      <c r="N29" s="124"/>
      <c r="O29" s="124"/>
    </row>
    <row r="30" spans="1:15" ht="12.75">
      <c r="A30" s="363" t="s">
        <v>730</v>
      </c>
      <c r="B30" s="13"/>
      <c r="C30" s="150">
        <f t="shared" si="1"/>
        <v>151</v>
      </c>
      <c r="D30" s="124"/>
      <c r="E30" s="164"/>
      <c r="F30" s="124">
        <v>151</v>
      </c>
      <c r="G30" s="164"/>
      <c r="H30" s="124"/>
      <c r="I30" s="150"/>
      <c r="J30" s="173"/>
      <c r="K30" s="124"/>
      <c r="L30" s="164"/>
      <c r="M30" s="124"/>
      <c r="N30" s="124"/>
      <c r="O30" s="124"/>
    </row>
    <row r="31" spans="1:15" ht="12.75">
      <c r="A31" s="363" t="s">
        <v>731</v>
      </c>
      <c r="B31" s="13"/>
      <c r="C31" s="150">
        <f t="shared" si="1"/>
        <v>5077</v>
      </c>
      <c r="D31" s="124"/>
      <c r="E31" s="164"/>
      <c r="F31" s="124">
        <v>5077</v>
      </c>
      <c r="G31" s="164"/>
      <c r="H31" s="124"/>
      <c r="I31" s="150"/>
      <c r="J31" s="173"/>
      <c r="K31" s="124"/>
      <c r="L31" s="164"/>
      <c r="M31" s="124"/>
      <c r="N31" s="124"/>
      <c r="O31" s="124"/>
    </row>
    <row r="32" spans="1:15" ht="12.75">
      <c r="A32" s="363" t="s">
        <v>732</v>
      </c>
      <c r="B32" s="13"/>
      <c r="C32" s="150">
        <f t="shared" si="1"/>
        <v>1718</v>
      </c>
      <c r="D32" s="124"/>
      <c r="E32" s="164"/>
      <c r="F32" s="124">
        <v>1718</v>
      </c>
      <c r="G32" s="164"/>
      <c r="H32" s="124"/>
      <c r="I32" s="150"/>
      <c r="J32" s="173"/>
      <c r="K32" s="124"/>
      <c r="L32" s="164"/>
      <c r="M32" s="124"/>
      <c r="N32" s="124"/>
      <c r="O32" s="124"/>
    </row>
    <row r="33" spans="1:15" ht="12.75">
      <c r="A33" s="363" t="s">
        <v>733</v>
      </c>
      <c r="B33" s="13"/>
      <c r="C33" s="150">
        <f t="shared" si="1"/>
        <v>-306</v>
      </c>
      <c r="D33" s="124"/>
      <c r="E33" s="164"/>
      <c r="F33" s="124">
        <v>-306</v>
      </c>
      <c r="G33" s="164"/>
      <c r="H33" s="124"/>
      <c r="I33" s="150"/>
      <c r="J33" s="173"/>
      <c r="K33" s="124"/>
      <c r="L33" s="164"/>
      <c r="M33" s="124"/>
      <c r="N33" s="124"/>
      <c r="O33" s="124"/>
    </row>
    <row r="34" spans="1:15" ht="12.75">
      <c r="A34" s="363" t="s">
        <v>734</v>
      </c>
      <c r="B34" s="13"/>
      <c r="C34" s="150">
        <f t="shared" si="1"/>
        <v>2140</v>
      </c>
      <c r="D34" s="124"/>
      <c r="E34" s="164"/>
      <c r="F34" s="124">
        <v>2140</v>
      </c>
      <c r="G34" s="164"/>
      <c r="H34" s="124"/>
      <c r="I34" s="150"/>
      <c r="J34" s="173"/>
      <c r="K34" s="124"/>
      <c r="L34" s="164"/>
      <c r="M34" s="124"/>
      <c r="N34" s="124"/>
      <c r="O34" s="124"/>
    </row>
    <row r="35" spans="1:15" ht="12.75">
      <c r="A35" s="363" t="s">
        <v>735</v>
      </c>
      <c r="B35" s="13"/>
      <c r="C35" s="150">
        <f t="shared" si="1"/>
        <v>1267</v>
      </c>
      <c r="D35" s="124"/>
      <c r="E35" s="164"/>
      <c r="F35" s="124">
        <v>1267</v>
      </c>
      <c r="G35" s="164"/>
      <c r="H35" s="124"/>
      <c r="I35" s="150"/>
      <c r="J35" s="173"/>
      <c r="K35" s="124"/>
      <c r="L35" s="164"/>
      <c r="M35" s="124"/>
      <c r="N35" s="124"/>
      <c r="O35" s="124"/>
    </row>
    <row r="36" spans="1:15" ht="12.75">
      <c r="A36" s="363" t="s">
        <v>736</v>
      </c>
      <c r="B36" s="13"/>
      <c r="C36" s="150">
        <f t="shared" si="1"/>
        <v>69</v>
      </c>
      <c r="D36" s="124"/>
      <c r="E36" s="164"/>
      <c r="F36" s="124">
        <v>69</v>
      </c>
      <c r="G36" s="164"/>
      <c r="H36" s="124"/>
      <c r="I36" s="150"/>
      <c r="J36" s="173"/>
      <c r="K36" s="124"/>
      <c r="L36" s="164"/>
      <c r="M36" s="124"/>
      <c r="N36" s="124"/>
      <c r="O36" s="124"/>
    </row>
    <row r="37" spans="1:15" ht="12.75">
      <c r="A37" s="363" t="s">
        <v>737</v>
      </c>
      <c r="B37" s="13"/>
      <c r="C37" s="150">
        <f t="shared" si="1"/>
        <v>-3143</v>
      </c>
      <c r="D37" s="124"/>
      <c r="E37" s="164"/>
      <c r="F37" s="124">
        <v>-3143</v>
      </c>
      <c r="G37" s="164"/>
      <c r="H37" s="124"/>
      <c r="I37" s="150"/>
      <c r="J37" s="173"/>
      <c r="K37" s="124"/>
      <c r="L37" s="164"/>
      <c r="M37" s="124"/>
      <c r="N37" s="124"/>
      <c r="O37" s="124"/>
    </row>
    <row r="38" spans="1:15" ht="12.75">
      <c r="A38" s="363" t="s">
        <v>738</v>
      </c>
      <c r="B38" s="13"/>
      <c r="C38" s="150">
        <f t="shared" si="1"/>
        <v>-8</v>
      </c>
      <c r="D38" s="124"/>
      <c r="E38" s="164"/>
      <c r="F38" s="124">
        <v>-8</v>
      </c>
      <c r="G38" s="164"/>
      <c r="H38" s="124"/>
      <c r="I38" s="150"/>
      <c r="J38" s="173"/>
      <c r="K38" s="124"/>
      <c r="L38" s="164"/>
      <c r="M38" s="124"/>
      <c r="N38" s="124"/>
      <c r="O38" s="124"/>
    </row>
    <row r="39" spans="1:15" ht="12.75">
      <c r="A39" s="363" t="s">
        <v>723</v>
      </c>
      <c r="B39" s="13"/>
      <c r="C39" s="150">
        <f t="shared" si="1"/>
        <v>1129</v>
      </c>
      <c r="D39" s="124"/>
      <c r="E39" s="164">
        <v>1129</v>
      </c>
      <c r="F39" s="124"/>
      <c r="G39" s="164"/>
      <c r="H39" s="124"/>
      <c r="I39" s="150"/>
      <c r="J39" s="173"/>
      <c r="K39" s="124"/>
      <c r="L39" s="164"/>
      <c r="M39" s="124"/>
      <c r="N39" s="124"/>
      <c r="O39" s="124"/>
    </row>
    <row r="40" spans="1:21" ht="12.75">
      <c r="A40" s="363" t="s">
        <v>724</v>
      </c>
      <c r="B40" s="13"/>
      <c r="C40" s="150">
        <f t="shared" si="1"/>
        <v>-314</v>
      </c>
      <c r="D40" s="124"/>
      <c r="E40" s="164">
        <v>-314</v>
      </c>
      <c r="F40" s="124"/>
      <c r="G40" s="164"/>
      <c r="H40" s="124"/>
      <c r="I40" s="150"/>
      <c r="J40" s="173"/>
      <c r="K40" s="124"/>
      <c r="L40" s="164"/>
      <c r="M40" s="124"/>
      <c r="N40" s="124"/>
      <c r="O40" s="124"/>
      <c r="U40" s="80"/>
    </row>
    <row r="41" spans="1:15" ht="12.75">
      <c r="A41" s="363" t="s">
        <v>725</v>
      </c>
      <c r="B41" s="13"/>
      <c r="C41" s="150">
        <f t="shared" si="1"/>
        <v>1870</v>
      </c>
      <c r="D41" s="124"/>
      <c r="E41" s="164">
        <v>1870</v>
      </c>
      <c r="F41" s="124"/>
      <c r="G41" s="164"/>
      <c r="H41" s="124"/>
      <c r="I41" s="150"/>
      <c r="J41" s="173"/>
      <c r="K41" s="124"/>
      <c r="L41" s="164"/>
      <c r="M41" s="124"/>
      <c r="N41" s="124"/>
      <c r="O41" s="124"/>
    </row>
    <row r="42" spans="1:15" ht="12.75">
      <c r="A42" s="363" t="s">
        <v>726</v>
      </c>
      <c r="B42" s="13"/>
      <c r="C42" s="150">
        <f t="shared" si="1"/>
        <v>474</v>
      </c>
      <c r="D42" s="124"/>
      <c r="E42" s="164">
        <v>474</v>
      </c>
      <c r="F42" s="124"/>
      <c r="G42" s="164"/>
      <c r="H42" s="124"/>
      <c r="I42" s="150"/>
      <c r="J42" s="173"/>
      <c r="K42" s="124"/>
      <c r="L42" s="164"/>
      <c r="M42" s="124"/>
      <c r="N42" s="124"/>
      <c r="O42" s="124"/>
    </row>
    <row r="43" spans="1:15" ht="12.75">
      <c r="A43" s="363" t="s">
        <v>727</v>
      </c>
      <c r="B43" s="13"/>
      <c r="C43" s="150">
        <f t="shared" si="1"/>
        <v>1468</v>
      </c>
      <c r="D43" s="124"/>
      <c r="E43" s="164">
        <v>1468</v>
      </c>
      <c r="F43" s="124"/>
      <c r="G43" s="164"/>
      <c r="H43" s="124"/>
      <c r="I43" s="150"/>
      <c r="J43" s="173"/>
      <c r="K43" s="124"/>
      <c r="L43" s="164"/>
      <c r="M43" s="124"/>
      <c r="N43" s="124"/>
      <c r="O43" s="124"/>
    </row>
    <row r="44" spans="1:15" ht="12.75">
      <c r="A44" s="363" t="s">
        <v>549</v>
      </c>
      <c r="B44" s="13"/>
      <c r="C44" s="150">
        <f t="shared" si="1"/>
        <v>13275</v>
      </c>
      <c r="D44" s="124">
        <f>SUM(D19:D43)</f>
        <v>-2265</v>
      </c>
      <c r="E44" s="124">
        <f aca="true" t="shared" si="2" ref="E44:O44">SUM(E19:E43)</f>
        <v>4627</v>
      </c>
      <c r="F44" s="124">
        <f t="shared" si="2"/>
        <v>7518</v>
      </c>
      <c r="G44" s="124">
        <f t="shared" si="2"/>
        <v>0</v>
      </c>
      <c r="H44" s="124">
        <f t="shared" si="2"/>
        <v>0</v>
      </c>
      <c r="I44" s="124">
        <f t="shared" si="2"/>
        <v>0</v>
      </c>
      <c r="J44" s="124">
        <f t="shared" si="2"/>
        <v>0</v>
      </c>
      <c r="K44" s="124">
        <f t="shared" si="2"/>
        <v>3395</v>
      </c>
      <c r="L44" s="124">
        <f t="shared" si="2"/>
        <v>0</v>
      </c>
      <c r="M44" s="124">
        <f t="shared" si="2"/>
        <v>0</v>
      </c>
      <c r="N44" s="124">
        <f t="shared" si="2"/>
        <v>0</v>
      </c>
      <c r="O44" s="124">
        <f t="shared" si="2"/>
        <v>0</v>
      </c>
    </row>
    <row r="45" spans="1:15" ht="12.75">
      <c r="A45" s="369" t="s">
        <v>696</v>
      </c>
      <c r="B45" s="13"/>
      <c r="C45" s="150">
        <f t="shared" si="1"/>
        <v>265424</v>
      </c>
      <c r="D45" s="124">
        <f>SUM(D18,D44)</f>
        <v>156309</v>
      </c>
      <c r="E45" s="124">
        <f aca="true" t="shared" si="3" ref="E45:O45">SUM(E18,E44)</f>
        <v>42697</v>
      </c>
      <c r="F45" s="124">
        <f t="shared" si="3"/>
        <v>59854</v>
      </c>
      <c r="G45" s="124">
        <f t="shared" si="3"/>
        <v>0</v>
      </c>
      <c r="H45" s="124">
        <f t="shared" si="3"/>
        <v>0</v>
      </c>
      <c r="I45" s="124">
        <f t="shared" si="3"/>
        <v>0</v>
      </c>
      <c r="J45" s="124">
        <f t="shared" si="3"/>
        <v>0</v>
      </c>
      <c r="K45" s="124">
        <f t="shared" si="3"/>
        <v>6564</v>
      </c>
      <c r="L45" s="124">
        <f t="shared" si="3"/>
        <v>0</v>
      </c>
      <c r="M45" s="124">
        <f t="shared" si="3"/>
        <v>0</v>
      </c>
      <c r="N45" s="124">
        <f t="shared" si="3"/>
        <v>0</v>
      </c>
      <c r="O45" s="124">
        <f t="shared" si="3"/>
        <v>0</v>
      </c>
    </row>
    <row r="46" spans="1:15" ht="12.75">
      <c r="A46" s="15" t="s">
        <v>478</v>
      </c>
      <c r="B46" s="15"/>
      <c r="C46" s="156"/>
      <c r="D46" s="156"/>
      <c r="E46" s="160"/>
      <c r="F46" s="156"/>
      <c r="G46" s="160"/>
      <c r="H46" s="156"/>
      <c r="I46" s="158"/>
      <c r="J46" s="159"/>
      <c r="K46" s="156"/>
      <c r="L46" s="160"/>
      <c r="M46" s="156"/>
      <c r="N46" s="156"/>
      <c r="O46" s="156"/>
    </row>
    <row r="47" spans="1:15" ht="11.25" customHeight="1">
      <c r="A47" s="13" t="s">
        <v>86</v>
      </c>
      <c r="B47" s="13" t="s">
        <v>494</v>
      </c>
      <c r="C47" s="124">
        <f>SUM(D47:O47)</f>
        <v>13000</v>
      </c>
      <c r="D47" s="124">
        <v>0</v>
      </c>
      <c r="E47" s="164">
        <v>0</v>
      </c>
      <c r="F47" s="124">
        <v>0</v>
      </c>
      <c r="G47" s="164">
        <v>0</v>
      </c>
      <c r="H47" s="124">
        <v>0</v>
      </c>
      <c r="I47" s="150">
        <v>13000</v>
      </c>
      <c r="J47" s="173">
        <v>0</v>
      </c>
      <c r="K47" s="124">
        <v>0</v>
      </c>
      <c r="L47" s="164">
        <v>0</v>
      </c>
      <c r="M47" s="124">
        <v>0</v>
      </c>
      <c r="N47" s="124">
        <v>0</v>
      </c>
      <c r="O47" s="124">
        <v>0</v>
      </c>
    </row>
    <row r="48" spans="1:15" ht="11.25" customHeight="1">
      <c r="A48" s="363" t="s">
        <v>586</v>
      </c>
      <c r="B48" s="13"/>
      <c r="C48" s="124">
        <f>SUM(D48:O48)</f>
        <v>48474</v>
      </c>
      <c r="D48" s="124"/>
      <c r="E48" s="164"/>
      <c r="F48" s="124"/>
      <c r="G48" s="164"/>
      <c r="H48" s="124"/>
      <c r="I48" s="150">
        <v>48474</v>
      </c>
      <c r="J48" s="173"/>
      <c r="K48" s="124"/>
      <c r="L48" s="164"/>
      <c r="M48" s="124"/>
      <c r="N48" s="124"/>
      <c r="O48" s="124"/>
    </row>
    <row r="49" spans="1:15" ht="11.25" customHeight="1">
      <c r="A49" s="363" t="s">
        <v>598</v>
      </c>
      <c r="B49" s="13"/>
      <c r="C49" s="124">
        <f>SUM(D49:O49)</f>
        <v>-1363</v>
      </c>
      <c r="D49" s="124"/>
      <c r="E49" s="164"/>
      <c r="F49" s="124"/>
      <c r="G49" s="164"/>
      <c r="H49" s="124"/>
      <c r="I49" s="150">
        <v>-1363</v>
      </c>
      <c r="J49" s="173"/>
      <c r="K49" s="124"/>
      <c r="L49" s="164"/>
      <c r="M49" s="124"/>
      <c r="N49" s="124"/>
      <c r="O49" s="124"/>
    </row>
    <row r="50" spans="1:15" ht="11.25" customHeight="1">
      <c r="A50" s="363" t="s">
        <v>549</v>
      </c>
      <c r="B50" s="13"/>
      <c r="C50" s="124">
        <f>SUM(D50:O50)</f>
        <v>-1363</v>
      </c>
      <c r="D50" s="124"/>
      <c r="E50" s="164"/>
      <c r="F50" s="124"/>
      <c r="G50" s="164"/>
      <c r="H50" s="124"/>
      <c r="I50" s="150">
        <f>SUM(I49)</f>
        <v>-1363</v>
      </c>
      <c r="J50" s="173"/>
      <c r="K50" s="124"/>
      <c r="L50" s="164"/>
      <c r="M50" s="124"/>
      <c r="N50" s="124"/>
      <c r="O50" s="124"/>
    </row>
    <row r="51" spans="1:15" ht="11.25" customHeight="1">
      <c r="A51" s="369" t="s">
        <v>696</v>
      </c>
      <c r="B51" s="13"/>
      <c r="C51" s="124">
        <f>SUM(D51:O51)</f>
        <v>47111</v>
      </c>
      <c r="D51" s="124"/>
      <c r="E51" s="164"/>
      <c r="F51" s="124"/>
      <c r="G51" s="164"/>
      <c r="H51" s="124"/>
      <c r="I51" s="150">
        <f>SUM(I48,I50)</f>
        <v>47111</v>
      </c>
      <c r="J51" s="173"/>
      <c r="K51" s="124"/>
      <c r="L51" s="164"/>
      <c r="M51" s="124"/>
      <c r="N51" s="124"/>
      <c r="O51" s="124"/>
    </row>
    <row r="52" spans="1:15" ht="12.75">
      <c r="A52" s="15" t="s">
        <v>506</v>
      </c>
      <c r="B52" s="15"/>
      <c r="C52" s="156"/>
      <c r="D52" s="156"/>
      <c r="E52" s="160"/>
      <c r="F52" s="156"/>
      <c r="G52" s="160"/>
      <c r="H52" s="156"/>
      <c r="I52" s="158"/>
      <c r="J52" s="159"/>
      <c r="K52" s="156"/>
      <c r="L52" s="160"/>
      <c r="M52" s="156"/>
      <c r="N52" s="156"/>
      <c r="O52" s="156"/>
    </row>
    <row r="53" spans="1:15" ht="12.75">
      <c r="A53" s="13" t="s">
        <v>86</v>
      </c>
      <c r="B53" s="13" t="s">
        <v>494</v>
      </c>
      <c r="C53" s="124">
        <f>SUM(D53:O53)</f>
        <v>1500</v>
      </c>
      <c r="D53" s="124">
        <v>0</v>
      </c>
      <c r="E53" s="164">
        <v>0</v>
      </c>
      <c r="F53" s="124">
        <v>0</v>
      </c>
      <c r="G53" s="164">
        <v>0</v>
      </c>
      <c r="H53" s="124">
        <v>0</v>
      </c>
      <c r="I53" s="150">
        <v>1500</v>
      </c>
      <c r="J53" s="173">
        <v>0</v>
      </c>
      <c r="K53" s="124">
        <v>0</v>
      </c>
      <c r="L53" s="164">
        <v>0</v>
      </c>
      <c r="M53" s="124">
        <v>0</v>
      </c>
      <c r="N53" s="124">
        <v>0</v>
      </c>
      <c r="O53" s="124">
        <v>0</v>
      </c>
    </row>
    <row r="54" spans="1:15" ht="12.75">
      <c r="A54" s="363" t="s">
        <v>586</v>
      </c>
      <c r="B54" s="13"/>
      <c r="C54" s="124">
        <f>SUM(D54:O54)</f>
        <v>13093</v>
      </c>
      <c r="D54" s="124"/>
      <c r="E54" s="164"/>
      <c r="F54" s="124"/>
      <c r="G54" s="164"/>
      <c r="H54" s="124"/>
      <c r="I54" s="150">
        <v>13093</v>
      </c>
      <c r="J54" s="173"/>
      <c r="K54" s="124"/>
      <c r="L54" s="164"/>
      <c r="M54" s="124"/>
      <c r="N54" s="124"/>
      <c r="O54" s="124"/>
    </row>
    <row r="55" spans="1:15" ht="12.75">
      <c r="A55" s="363" t="s">
        <v>599</v>
      </c>
      <c r="B55" s="13"/>
      <c r="C55" s="124">
        <f>SUM(D55:O55)</f>
        <v>-3536</v>
      </c>
      <c r="D55" s="124"/>
      <c r="E55" s="164"/>
      <c r="F55" s="124"/>
      <c r="G55" s="164"/>
      <c r="H55" s="124"/>
      <c r="I55" s="150">
        <v>-3536</v>
      </c>
      <c r="J55" s="173"/>
      <c r="K55" s="124"/>
      <c r="L55" s="164"/>
      <c r="M55" s="124"/>
      <c r="N55" s="124"/>
      <c r="O55" s="124"/>
    </row>
    <row r="56" spans="1:15" ht="12.75">
      <c r="A56" s="363" t="s">
        <v>549</v>
      </c>
      <c r="B56" s="13"/>
      <c r="C56" s="124">
        <f>SUM(D56:O56)</f>
        <v>-3536</v>
      </c>
      <c r="D56" s="124"/>
      <c r="E56" s="164"/>
      <c r="F56" s="124"/>
      <c r="G56" s="164"/>
      <c r="H56" s="124"/>
      <c r="I56" s="150">
        <v>-3536</v>
      </c>
      <c r="J56" s="173"/>
      <c r="K56" s="124"/>
      <c r="L56" s="164"/>
      <c r="M56" s="124"/>
      <c r="N56" s="124"/>
      <c r="O56" s="124"/>
    </row>
    <row r="57" spans="1:15" ht="12.75">
      <c r="A57" s="369" t="s">
        <v>696</v>
      </c>
      <c r="B57" s="13"/>
      <c r="C57" s="124">
        <f>SUM(D57:O57)</f>
        <v>9557</v>
      </c>
      <c r="D57" s="124"/>
      <c r="E57" s="164"/>
      <c r="F57" s="124"/>
      <c r="G57" s="164"/>
      <c r="H57" s="124"/>
      <c r="I57" s="150">
        <f>SUM(I54,I56)</f>
        <v>9557</v>
      </c>
      <c r="J57" s="173"/>
      <c r="K57" s="124"/>
      <c r="L57" s="164"/>
      <c r="M57" s="124"/>
      <c r="N57" s="124"/>
      <c r="O57" s="124"/>
    </row>
    <row r="58" spans="1:15" ht="12.75">
      <c r="A58" s="15" t="s">
        <v>507</v>
      </c>
      <c r="B58" s="15"/>
      <c r="C58" s="156"/>
      <c r="D58" s="156"/>
      <c r="E58" s="160"/>
      <c r="F58" s="156"/>
      <c r="G58" s="156"/>
      <c r="H58" s="160"/>
      <c r="I58" s="156"/>
      <c r="J58" s="159"/>
      <c r="K58" s="156"/>
      <c r="L58" s="160"/>
      <c r="M58" s="156"/>
      <c r="N58" s="156"/>
      <c r="O58" s="156"/>
    </row>
    <row r="59" spans="1:15" ht="12.75">
      <c r="A59" s="13" t="s">
        <v>86</v>
      </c>
      <c r="B59" s="13" t="s">
        <v>494</v>
      </c>
      <c r="C59" s="124">
        <f>SUM(D59:O59)</f>
        <v>0</v>
      </c>
      <c r="D59" s="124">
        <v>0</v>
      </c>
      <c r="E59" s="164">
        <v>0</v>
      </c>
      <c r="F59" s="124">
        <v>0</v>
      </c>
      <c r="G59" s="124">
        <v>0</v>
      </c>
      <c r="H59" s="164">
        <v>0</v>
      </c>
      <c r="I59" s="124">
        <v>0</v>
      </c>
      <c r="J59" s="173">
        <v>0</v>
      </c>
      <c r="K59" s="124">
        <v>0</v>
      </c>
      <c r="L59" s="164">
        <v>0</v>
      </c>
      <c r="M59" s="124">
        <v>0</v>
      </c>
      <c r="N59" s="124">
        <v>0</v>
      </c>
      <c r="O59" s="124">
        <v>0</v>
      </c>
    </row>
    <row r="60" spans="1:15" ht="12.75">
      <c r="A60" s="363" t="s">
        <v>586</v>
      </c>
      <c r="B60" s="13"/>
      <c r="C60" s="164">
        <f>SUM(D60:O60)</f>
        <v>193</v>
      </c>
      <c r="D60" s="124"/>
      <c r="E60" s="164"/>
      <c r="F60" s="124"/>
      <c r="G60" s="124"/>
      <c r="H60" s="164"/>
      <c r="I60" s="124">
        <v>193</v>
      </c>
      <c r="J60" s="173"/>
      <c r="K60" s="124"/>
      <c r="L60" s="164"/>
      <c r="M60" s="124"/>
      <c r="N60" s="164"/>
      <c r="O60" s="124"/>
    </row>
    <row r="61" spans="1:15" ht="12.75">
      <c r="A61" s="363" t="s">
        <v>742</v>
      </c>
      <c r="B61" s="13"/>
      <c r="C61" s="164">
        <f>SUM(D61:O61)</f>
        <v>-70</v>
      </c>
      <c r="D61" s="124"/>
      <c r="E61" s="164"/>
      <c r="F61" s="124"/>
      <c r="G61" s="124"/>
      <c r="H61" s="164"/>
      <c r="I61" s="124">
        <v>-70</v>
      </c>
      <c r="J61" s="164"/>
      <c r="K61" s="124"/>
      <c r="L61" s="164"/>
      <c r="M61" s="124"/>
      <c r="N61" s="164"/>
      <c r="O61" s="124"/>
    </row>
    <row r="62" spans="1:19" ht="12.75">
      <c r="A62" s="363" t="s">
        <v>549</v>
      </c>
      <c r="B62" s="13"/>
      <c r="C62" s="164">
        <f>SUM(D62:O62)</f>
        <v>-70</v>
      </c>
      <c r="D62" s="124"/>
      <c r="E62" s="164"/>
      <c r="F62" s="124"/>
      <c r="G62" s="124"/>
      <c r="H62" s="164"/>
      <c r="I62" s="124">
        <f>SUM(I61)</f>
        <v>-70</v>
      </c>
      <c r="J62" s="164"/>
      <c r="K62" s="124"/>
      <c r="L62" s="164"/>
      <c r="M62" s="124"/>
      <c r="N62" s="164"/>
      <c r="O62" s="124"/>
      <c r="S62" s="80"/>
    </row>
    <row r="63" spans="1:15" ht="12.75">
      <c r="A63" s="369" t="s">
        <v>696</v>
      </c>
      <c r="B63" s="13"/>
      <c r="C63" s="164">
        <f>SUM(D63:O63)</f>
        <v>123</v>
      </c>
      <c r="D63" s="124">
        <f>SUM(D60,D62)</f>
        <v>0</v>
      </c>
      <c r="E63" s="124">
        <f aca="true" t="shared" si="4" ref="E63:O63">SUM(E60,E62)</f>
        <v>0</v>
      </c>
      <c r="F63" s="124">
        <f t="shared" si="4"/>
        <v>0</v>
      </c>
      <c r="G63" s="124">
        <f t="shared" si="4"/>
        <v>0</v>
      </c>
      <c r="H63" s="124">
        <f t="shared" si="4"/>
        <v>0</v>
      </c>
      <c r="I63" s="124">
        <f t="shared" si="4"/>
        <v>123</v>
      </c>
      <c r="J63" s="124">
        <f t="shared" si="4"/>
        <v>0</v>
      </c>
      <c r="K63" s="124">
        <f t="shared" si="4"/>
        <v>0</v>
      </c>
      <c r="L63" s="124">
        <f t="shared" si="4"/>
        <v>0</v>
      </c>
      <c r="M63" s="124">
        <f t="shared" si="4"/>
        <v>0</v>
      </c>
      <c r="N63" s="124">
        <f t="shared" si="4"/>
        <v>0</v>
      </c>
      <c r="O63" s="124">
        <f t="shared" si="4"/>
        <v>0</v>
      </c>
    </row>
    <row r="64" spans="1:15" ht="12.75">
      <c r="A64" s="15" t="s">
        <v>99</v>
      </c>
      <c r="B64" s="15"/>
      <c r="C64" s="159"/>
      <c r="D64" s="156"/>
      <c r="E64" s="156"/>
      <c r="F64" s="160"/>
      <c r="G64" s="156"/>
      <c r="H64" s="160"/>
      <c r="I64" s="156"/>
      <c r="J64" s="160"/>
      <c r="K64" s="156"/>
      <c r="L64" s="160"/>
      <c r="M64" s="156"/>
      <c r="N64" s="160"/>
      <c r="O64" s="156"/>
    </row>
    <row r="65" spans="1:15" s="506" customFormat="1" ht="12.75">
      <c r="A65" s="502" t="s">
        <v>63</v>
      </c>
      <c r="B65" s="502"/>
      <c r="C65" s="503">
        <f>SUM(D65:O65)</f>
        <v>246567</v>
      </c>
      <c r="D65" s="504">
        <f aca="true" t="shared" si="5" ref="D65:O65">SUM(D13,D17,D47,D53,D59)</f>
        <v>138484</v>
      </c>
      <c r="E65" s="504">
        <f t="shared" si="5"/>
        <v>34912</v>
      </c>
      <c r="F65" s="505">
        <f t="shared" si="5"/>
        <v>58671</v>
      </c>
      <c r="G65" s="504">
        <f t="shared" si="5"/>
        <v>0</v>
      </c>
      <c r="H65" s="505">
        <f t="shared" si="5"/>
        <v>0</v>
      </c>
      <c r="I65" s="504">
        <f t="shared" si="5"/>
        <v>14500</v>
      </c>
      <c r="J65" s="505">
        <f t="shared" si="5"/>
        <v>0</v>
      </c>
      <c r="K65" s="504">
        <f t="shared" si="5"/>
        <v>0</v>
      </c>
      <c r="L65" s="505">
        <f t="shared" si="5"/>
        <v>0</v>
      </c>
      <c r="M65" s="504">
        <f t="shared" si="5"/>
        <v>0</v>
      </c>
      <c r="N65" s="505">
        <f t="shared" si="5"/>
        <v>0</v>
      </c>
      <c r="O65" s="504">
        <f t="shared" si="5"/>
        <v>0</v>
      </c>
    </row>
    <row r="66" spans="1:15" s="506" customFormat="1" ht="12.75">
      <c r="A66" s="507" t="s">
        <v>586</v>
      </c>
      <c r="B66" s="502"/>
      <c r="C66" s="503">
        <f>SUM(D66:O66)</f>
        <v>319524</v>
      </c>
      <c r="D66" s="504">
        <f aca="true" t="shared" si="6" ref="D66:O66">SUM(D14,D18,D48,D54,D60,)</f>
        <v>162425</v>
      </c>
      <c r="E66" s="504">
        <f t="shared" si="6"/>
        <v>39189</v>
      </c>
      <c r="F66" s="505">
        <f t="shared" si="6"/>
        <v>52981</v>
      </c>
      <c r="G66" s="504">
        <f t="shared" si="6"/>
        <v>0</v>
      </c>
      <c r="H66" s="505">
        <f t="shared" si="6"/>
        <v>0</v>
      </c>
      <c r="I66" s="504">
        <f t="shared" si="6"/>
        <v>61760</v>
      </c>
      <c r="J66" s="505">
        <f t="shared" si="6"/>
        <v>0</v>
      </c>
      <c r="K66" s="504">
        <f t="shared" si="6"/>
        <v>3169</v>
      </c>
      <c r="L66" s="505">
        <f t="shared" si="6"/>
        <v>0</v>
      </c>
      <c r="M66" s="504">
        <f t="shared" si="6"/>
        <v>0</v>
      </c>
      <c r="N66" s="505">
        <f t="shared" si="6"/>
        <v>0</v>
      </c>
      <c r="O66" s="504">
        <f t="shared" si="6"/>
        <v>0</v>
      </c>
    </row>
    <row r="67" spans="1:15" s="506" customFormat="1" ht="12.75">
      <c r="A67" s="507" t="s">
        <v>549</v>
      </c>
      <c r="B67" s="502"/>
      <c r="C67" s="503">
        <f>SUM(D67:O67)</f>
        <v>8306</v>
      </c>
      <c r="D67" s="504">
        <f>SUM(D44,D50,D56,D62)</f>
        <v>-2265</v>
      </c>
      <c r="E67" s="504">
        <f aca="true" t="shared" si="7" ref="E67:O67">SUM(E44,E50,E56,E62)</f>
        <v>4627</v>
      </c>
      <c r="F67" s="504">
        <f t="shared" si="7"/>
        <v>7518</v>
      </c>
      <c r="G67" s="504">
        <f t="shared" si="7"/>
        <v>0</v>
      </c>
      <c r="H67" s="504">
        <f t="shared" si="7"/>
        <v>0</v>
      </c>
      <c r="I67" s="504">
        <f t="shared" si="7"/>
        <v>-4969</v>
      </c>
      <c r="J67" s="504">
        <f t="shared" si="7"/>
        <v>0</v>
      </c>
      <c r="K67" s="504">
        <f t="shared" si="7"/>
        <v>3395</v>
      </c>
      <c r="L67" s="504">
        <f t="shared" si="7"/>
        <v>0</v>
      </c>
      <c r="M67" s="504">
        <f t="shared" si="7"/>
        <v>0</v>
      </c>
      <c r="N67" s="504">
        <f t="shared" si="7"/>
        <v>0</v>
      </c>
      <c r="O67" s="504">
        <f t="shared" si="7"/>
        <v>0</v>
      </c>
    </row>
    <row r="68" spans="1:15" s="506" customFormat="1" ht="12.75">
      <c r="A68" s="508" t="s">
        <v>696</v>
      </c>
      <c r="B68" s="502"/>
      <c r="C68" s="503">
        <f>SUM(D68:O68)</f>
        <v>327830</v>
      </c>
      <c r="D68" s="504">
        <f>SUM(D66:D67)</f>
        <v>160160</v>
      </c>
      <c r="E68" s="504">
        <f aca="true" t="shared" si="8" ref="E68:O68">SUM(E66:E67)</f>
        <v>43816</v>
      </c>
      <c r="F68" s="504">
        <f t="shared" si="8"/>
        <v>60499</v>
      </c>
      <c r="G68" s="504">
        <f t="shared" si="8"/>
        <v>0</v>
      </c>
      <c r="H68" s="504">
        <f t="shared" si="8"/>
        <v>0</v>
      </c>
      <c r="I68" s="504">
        <f t="shared" si="8"/>
        <v>56791</v>
      </c>
      <c r="J68" s="504">
        <f t="shared" si="8"/>
        <v>0</v>
      </c>
      <c r="K68" s="504">
        <f t="shared" si="8"/>
        <v>6564</v>
      </c>
      <c r="L68" s="504">
        <f t="shared" si="8"/>
        <v>0</v>
      </c>
      <c r="M68" s="504">
        <f t="shared" si="8"/>
        <v>0</v>
      </c>
      <c r="N68" s="504">
        <f t="shared" si="8"/>
        <v>0</v>
      </c>
      <c r="O68" s="504">
        <f t="shared" si="8"/>
        <v>0</v>
      </c>
    </row>
    <row r="69" spans="1:15" ht="12.75">
      <c r="A69" s="381" t="s">
        <v>530</v>
      </c>
      <c r="B69" s="379"/>
      <c r="C69" s="464">
        <v>14500</v>
      </c>
      <c r="D69" s="233">
        <v>0</v>
      </c>
      <c r="E69" s="465">
        <v>0</v>
      </c>
      <c r="F69" s="233">
        <v>0</v>
      </c>
      <c r="G69" s="465">
        <v>0</v>
      </c>
      <c r="H69" s="233">
        <v>0</v>
      </c>
      <c r="I69" s="468">
        <v>14500</v>
      </c>
      <c r="J69" s="233">
        <v>0</v>
      </c>
      <c r="K69" s="465">
        <v>0</v>
      </c>
      <c r="L69" s="233">
        <v>0</v>
      </c>
      <c r="M69" s="465">
        <v>0</v>
      </c>
      <c r="N69" s="233">
        <v>0</v>
      </c>
      <c r="O69" s="233">
        <v>0</v>
      </c>
    </row>
    <row r="70" spans="1:15" ht="12.75">
      <c r="A70" s="378" t="s">
        <v>586</v>
      </c>
      <c r="B70" s="380"/>
      <c r="C70" s="466">
        <f>SUM(D70:O70)</f>
        <v>61760</v>
      </c>
      <c r="D70" s="466">
        <f>SUM(D48,D54,D60,)</f>
        <v>0</v>
      </c>
      <c r="E70" s="466">
        <f aca="true" t="shared" si="9" ref="E70:O70">SUM(E48,E54,E60,)</f>
        <v>0</v>
      </c>
      <c r="F70" s="466">
        <f t="shared" si="9"/>
        <v>0</v>
      </c>
      <c r="G70" s="466">
        <f t="shared" si="9"/>
        <v>0</v>
      </c>
      <c r="H70" s="466">
        <f t="shared" si="9"/>
        <v>0</v>
      </c>
      <c r="I70" s="466">
        <f t="shared" si="9"/>
        <v>61760</v>
      </c>
      <c r="J70" s="466">
        <f t="shared" si="9"/>
        <v>0</v>
      </c>
      <c r="K70" s="466">
        <f t="shared" si="9"/>
        <v>0</v>
      </c>
      <c r="L70" s="466">
        <f t="shared" si="9"/>
        <v>0</v>
      </c>
      <c r="M70" s="466">
        <f t="shared" si="9"/>
        <v>0</v>
      </c>
      <c r="N70" s="466">
        <f t="shared" si="9"/>
        <v>0</v>
      </c>
      <c r="O70" s="466">
        <f t="shared" si="9"/>
        <v>0</v>
      </c>
    </row>
    <row r="71" spans="1:15" ht="12.75">
      <c r="A71" s="383" t="s">
        <v>696</v>
      </c>
      <c r="B71" s="380"/>
      <c r="C71" s="466">
        <f>SUM(D71:O71)</f>
        <v>56791</v>
      </c>
      <c r="D71" s="466">
        <f>SUM(D51,D57,D63)</f>
        <v>0</v>
      </c>
      <c r="E71" s="466">
        <f aca="true" t="shared" si="10" ref="E71:O71">SUM(E51,E57,E63)</f>
        <v>0</v>
      </c>
      <c r="F71" s="466">
        <f t="shared" si="10"/>
        <v>0</v>
      </c>
      <c r="G71" s="466">
        <f t="shared" si="10"/>
        <v>0</v>
      </c>
      <c r="H71" s="466">
        <f t="shared" si="10"/>
        <v>0</v>
      </c>
      <c r="I71" s="466">
        <f t="shared" si="10"/>
        <v>56791</v>
      </c>
      <c r="J71" s="466">
        <f t="shared" si="10"/>
        <v>0</v>
      </c>
      <c r="K71" s="466">
        <f t="shared" si="10"/>
        <v>0</v>
      </c>
      <c r="L71" s="466">
        <f t="shared" si="10"/>
        <v>0</v>
      </c>
      <c r="M71" s="466">
        <f t="shared" si="10"/>
        <v>0</v>
      </c>
      <c r="N71" s="466">
        <f t="shared" si="10"/>
        <v>0</v>
      </c>
      <c r="O71" s="466">
        <f t="shared" si="10"/>
        <v>0</v>
      </c>
    </row>
    <row r="72" spans="1:15" ht="12.75">
      <c r="A72" s="381" t="s">
        <v>531</v>
      </c>
      <c r="B72" s="379"/>
      <c r="C72" s="233">
        <v>0</v>
      </c>
      <c r="D72" s="233">
        <v>0</v>
      </c>
      <c r="E72" s="465">
        <v>0</v>
      </c>
      <c r="F72" s="233">
        <v>0</v>
      </c>
      <c r="G72" s="465">
        <v>0</v>
      </c>
      <c r="H72" s="233">
        <v>0</v>
      </c>
      <c r="I72" s="465">
        <v>0</v>
      </c>
      <c r="J72" s="233">
        <v>0</v>
      </c>
      <c r="K72" s="465">
        <v>0</v>
      </c>
      <c r="L72" s="233">
        <v>0</v>
      </c>
      <c r="M72" s="465">
        <v>0</v>
      </c>
      <c r="N72" s="233">
        <v>0</v>
      </c>
      <c r="O72" s="233">
        <v>0</v>
      </c>
    </row>
    <row r="73" spans="1:15" ht="12.75">
      <c r="A73" s="378" t="s">
        <v>586</v>
      </c>
      <c r="B73" s="380"/>
      <c r="C73" s="234">
        <v>0</v>
      </c>
      <c r="D73" s="234">
        <v>0</v>
      </c>
      <c r="E73" s="467">
        <v>0</v>
      </c>
      <c r="F73" s="234">
        <v>0</v>
      </c>
      <c r="G73" s="467">
        <v>0</v>
      </c>
      <c r="H73" s="234">
        <v>0</v>
      </c>
      <c r="I73" s="467">
        <v>0</v>
      </c>
      <c r="J73" s="234">
        <v>0</v>
      </c>
      <c r="K73" s="467">
        <v>0</v>
      </c>
      <c r="L73" s="234">
        <v>0</v>
      </c>
      <c r="M73" s="467">
        <v>0</v>
      </c>
      <c r="N73" s="234">
        <v>0</v>
      </c>
      <c r="O73" s="234">
        <v>0</v>
      </c>
    </row>
    <row r="74" spans="1:23" ht="12.75">
      <c r="A74" s="383" t="s">
        <v>696</v>
      </c>
      <c r="B74" s="380"/>
      <c r="C74" s="234">
        <v>0</v>
      </c>
      <c r="D74" s="234">
        <v>0</v>
      </c>
      <c r="E74" s="467">
        <v>0</v>
      </c>
      <c r="F74" s="234">
        <v>0</v>
      </c>
      <c r="G74" s="467">
        <v>0</v>
      </c>
      <c r="H74" s="234">
        <v>0</v>
      </c>
      <c r="I74" s="467">
        <v>0</v>
      </c>
      <c r="J74" s="234">
        <v>0</v>
      </c>
      <c r="K74" s="467">
        <v>0</v>
      </c>
      <c r="L74" s="234">
        <v>0</v>
      </c>
      <c r="M74" s="467">
        <v>0</v>
      </c>
      <c r="N74" s="234">
        <v>0</v>
      </c>
      <c r="O74" s="234">
        <v>0</v>
      </c>
      <c r="W74" s="80"/>
    </row>
    <row r="75" spans="1:15" ht="12.75">
      <c r="A75" s="382" t="s">
        <v>532</v>
      </c>
      <c r="B75" s="499"/>
      <c r="C75" s="464">
        <v>232067</v>
      </c>
      <c r="D75" s="464">
        <v>138484</v>
      </c>
      <c r="E75" s="468">
        <v>34912</v>
      </c>
      <c r="F75" s="464">
        <v>58671</v>
      </c>
      <c r="G75" s="468">
        <v>0</v>
      </c>
      <c r="H75" s="464">
        <v>0</v>
      </c>
      <c r="I75" s="468">
        <v>0</v>
      </c>
      <c r="J75" s="464">
        <v>0</v>
      </c>
      <c r="K75" s="468">
        <v>0</v>
      </c>
      <c r="L75" s="464">
        <v>0</v>
      </c>
      <c r="M75" s="468">
        <v>0</v>
      </c>
      <c r="N75" s="464">
        <v>0</v>
      </c>
      <c r="O75" s="464">
        <v>0</v>
      </c>
    </row>
    <row r="76" spans="1:15" ht="12.75">
      <c r="A76" s="378" t="s">
        <v>586</v>
      </c>
      <c r="B76" s="500"/>
      <c r="C76" s="466">
        <f>SUM(D76:O76)</f>
        <v>252149</v>
      </c>
      <c r="D76" s="466">
        <v>158574</v>
      </c>
      <c r="E76" s="489">
        <v>38070</v>
      </c>
      <c r="F76" s="466">
        <v>52336</v>
      </c>
      <c r="G76" s="489">
        <f aca="true" t="shared" si="11" ref="G76:O76">SUM(G14,G18)</f>
        <v>0</v>
      </c>
      <c r="H76" s="466">
        <f t="shared" si="11"/>
        <v>0</v>
      </c>
      <c r="I76" s="489">
        <f t="shared" si="11"/>
        <v>0</v>
      </c>
      <c r="J76" s="466">
        <f t="shared" si="11"/>
        <v>0</v>
      </c>
      <c r="K76" s="489">
        <f t="shared" si="11"/>
        <v>3169</v>
      </c>
      <c r="L76" s="466">
        <f t="shared" si="11"/>
        <v>0</v>
      </c>
      <c r="M76" s="489">
        <f t="shared" si="11"/>
        <v>0</v>
      </c>
      <c r="N76" s="466">
        <f t="shared" si="11"/>
        <v>0</v>
      </c>
      <c r="O76" s="466">
        <f t="shared" si="11"/>
        <v>0</v>
      </c>
    </row>
    <row r="77" spans="1:15" ht="12.75">
      <c r="A77" s="383" t="s">
        <v>696</v>
      </c>
      <c r="B77" s="498"/>
      <c r="C77" s="580">
        <f>SUM(D77:O77)</f>
        <v>271039</v>
      </c>
      <c r="D77" s="580">
        <f>SUM(D15,D45)</f>
        <v>160160</v>
      </c>
      <c r="E77" s="580">
        <f aca="true" t="shared" si="12" ref="E77:O77">SUM(E15,E45)</f>
        <v>43816</v>
      </c>
      <c r="F77" s="580">
        <f t="shared" si="12"/>
        <v>60499</v>
      </c>
      <c r="G77" s="580">
        <f t="shared" si="12"/>
        <v>0</v>
      </c>
      <c r="H77" s="580">
        <f t="shared" si="12"/>
        <v>0</v>
      </c>
      <c r="I77" s="580">
        <f t="shared" si="12"/>
        <v>0</v>
      </c>
      <c r="J77" s="580">
        <f t="shared" si="12"/>
        <v>0</v>
      </c>
      <c r="K77" s="580">
        <f t="shared" si="12"/>
        <v>6564</v>
      </c>
      <c r="L77" s="580">
        <f t="shared" si="12"/>
        <v>0</v>
      </c>
      <c r="M77" s="580">
        <f t="shared" si="12"/>
        <v>0</v>
      </c>
      <c r="N77" s="580">
        <f t="shared" si="12"/>
        <v>0</v>
      </c>
      <c r="O77" s="580">
        <f t="shared" si="12"/>
        <v>0</v>
      </c>
    </row>
    <row r="78" spans="1:15" ht="12.75">
      <c r="A78" s="1"/>
      <c r="B78" s="1"/>
      <c r="C78" s="207"/>
      <c r="D78" s="207"/>
      <c r="E78" s="207"/>
      <c r="F78" s="207"/>
      <c r="G78" s="207"/>
      <c r="H78" s="207"/>
      <c r="I78" s="207"/>
      <c r="J78" s="207"/>
      <c r="K78" s="207"/>
      <c r="L78" s="207"/>
      <c r="M78" s="207"/>
      <c r="N78" s="207"/>
      <c r="O78" s="207"/>
    </row>
    <row r="79" spans="1:15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 ht="12.75">
      <c r="A83" s="1"/>
      <c r="B83" s="1"/>
      <c r="C83" s="1"/>
      <c r="D83" s="1"/>
      <c r="E83" s="1"/>
      <c r="F83" s="1"/>
      <c r="G83" s="367"/>
      <c r="H83" s="1"/>
      <c r="I83" s="1"/>
      <c r="J83" s="1"/>
      <c r="K83" s="1"/>
      <c r="L83" s="1"/>
      <c r="M83" s="1"/>
      <c r="N83" s="1"/>
      <c r="O83" s="1"/>
    </row>
    <row r="84" spans="1:15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5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5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15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15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1:15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1:15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1:15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1:15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1:15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1:15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1:15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15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1:15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1:15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1:15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1:15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1:15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1:15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1:15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15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1:15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1:15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1:15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1:15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1:15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1:15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1:15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1:15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1:15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</row>
    <row r="209" spans="1:15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</row>
    <row r="210" spans="1:15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</row>
    <row r="211" spans="1:15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</row>
    <row r="212" spans="1:15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</row>
    <row r="213" spans="1:15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</row>
    <row r="214" spans="1:15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</row>
    <row r="215" spans="1:15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</row>
    <row r="216" spans="1:15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</row>
    <row r="217" spans="1:15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</row>
    <row r="218" spans="1:15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</row>
    <row r="219" spans="1:15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</row>
    <row r="220" spans="1:15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</row>
    <row r="221" spans="1:15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</row>
    <row r="222" spans="1:15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</row>
    <row r="223" spans="1:15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</row>
    <row r="224" spans="1:15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</row>
    <row r="225" spans="1:15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</row>
    <row r="226" spans="1:15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</row>
    <row r="227" spans="1:15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</row>
    <row r="228" spans="1:15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</row>
    <row r="229" spans="1:15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</row>
  </sheetData>
  <sheetProtection/>
  <mergeCells count="6">
    <mergeCell ref="J7:L7"/>
    <mergeCell ref="D7:I7"/>
    <mergeCell ref="A4:O4"/>
    <mergeCell ref="A3:O3"/>
    <mergeCell ref="A5:O5"/>
    <mergeCell ref="J6:O6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75" r:id="rId1"/>
  <headerFooter alignWithMargins="0">
    <oddFooter>&amp;C&amp;P. oldal</oddFooter>
  </headerFooter>
  <rowBreaks count="1" manualBreakCount="1">
    <brk id="51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O279"/>
  <sheetViews>
    <sheetView view="pageBreakPreview" zoomScale="142" zoomScaleSheetLayoutView="142" zoomScalePageLayoutView="0" workbookViewId="0" topLeftCell="A262">
      <selection activeCell="A1" sqref="A1"/>
    </sheetView>
  </sheetViews>
  <sheetFormatPr defaultColWidth="9.140625" defaultRowHeight="12.75"/>
  <cols>
    <col min="1" max="1" width="37.8515625" style="0" customWidth="1"/>
    <col min="2" max="2" width="12.28125" style="0" customWidth="1"/>
    <col min="3" max="3" width="14.140625" style="0" customWidth="1"/>
  </cols>
  <sheetData>
    <row r="1" spans="1:13" ht="15.75">
      <c r="A1" s="4" t="s">
        <v>898</v>
      </c>
      <c r="B1" s="4"/>
      <c r="C1" s="4"/>
      <c r="D1" s="4"/>
      <c r="E1" s="4"/>
      <c r="F1" s="4"/>
      <c r="G1" s="4"/>
      <c r="H1" s="4"/>
      <c r="I1" s="311"/>
      <c r="J1" s="312"/>
      <c r="K1" s="312"/>
      <c r="L1" s="311"/>
      <c r="M1" s="311"/>
    </row>
    <row r="2" spans="1:13" ht="15.75">
      <c r="A2" s="777" t="s">
        <v>85</v>
      </c>
      <c r="B2" s="737"/>
      <c r="C2" s="737"/>
      <c r="D2" s="737"/>
      <c r="E2" s="737"/>
      <c r="F2" s="737"/>
      <c r="G2" s="737"/>
      <c r="H2" s="737"/>
      <c r="I2" s="737"/>
      <c r="J2" s="737"/>
      <c r="K2" s="737"/>
      <c r="L2" s="737"/>
      <c r="M2" s="737"/>
    </row>
    <row r="3" spans="1:13" ht="15.75">
      <c r="A3" s="777" t="s">
        <v>700</v>
      </c>
      <c r="B3" s="736"/>
      <c r="C3" s="736"/>
      <c r="D3" s="736"/>
      <c r="E3" s="736"/>
      <c r="F3" s="736"/>
      <c r="G3" s="736"/>
      <c r="H3" s="736"/>
      <c r="I3" s="736"/>
      <c r="J3" s="736"/>
      <c r="K3" s="736"/>
      <c r="L3" s="736"/>
      <c r="M3" s="736"/>
    </row>
    <row r="4" spans="1:13" ht="15.75">
      <c r="A4" s="777" t="s">
        <v>20</v>
      </c>
      <c r="B4" s="737"/>
      <c r="C4" s="737"/>
      <c r="D4" s="737"/>
      <c r="E4" s="737"/>
      <c r="F4" s="737"/>
      <c r="G4" s="737"/>
      <c r="H4" s="737"/>
      <c r="I4" s="737"/>
      <c r="J4" s="737"/>
      <c r="K4" s="737"/>
      <c r="L4" s="737"/>
      <c r="M4" s="737"/>
    </row>
    <row r="5" spans="1:13" ht="12.75">
      <c r="A5" s="311"/>
      <c r="B5" s="311"/>
      <c r="C5" s="313"/>
      <c r="D5" s="311"/>
      <c r="E5" s="311"/>
      <c r="F5" s="311"/>
      <c r="G5" s="311"/>
      <c r="H5" s="311"/>
      <c r="I5" s="782" t="s">
        <v>41</v>
      </c>
      <c r="J5" s="782"/>
      <c r="K5" s="782"/>
      <c r="L5" s="782"/>
      <c r="M5" s="782"/>
    </row>
    <row r="6" spans="1:13" ht="12.75" customHeight="1">
      <c r="A6" s="314" t="s">
        <v>67</v>
      </c>
      <c r="B6" s="314"/>
      <c r="C6" s="315" t="s">
        <v>43</v>
      </c>
      <c r="D6" s="778" t="s">
        <v>68</v>
      </c>
      <c r="E6" s="779"/>
      <c r="F6" s="779"/>
      <c r="G6" s="779"/>
      <c r="H6" s="780"/>
      <c r="I6" s="778" t="s">
        <v>426</v>
      </c>
      <c r="J6" s="781"/>
      <c r="K6" s="317"/>
      <c r="L6" s="318"/>
      <c r="M6" s="314"/>
    </row>
    <row r="7" spans="1:13" ht="38.25">
      <c r="A7" s="319" t="s">
        <v>72</v>
      </c>
      <c r="B7" s="319" t="s">
        <v>495</v>
      </c>
      <c r="C7" s="320" t="s">
        <v>88</v>
      </c>
      <c r="D7" s="314" t="s">
        <v>89</v>
      </c>
      <c r="E7" s="314" t="s">
        <v>73</v>
      </c>
      <c r="F7" s="314" t="s">
        <v>74</v>
      </c>
      <c r="G7" s="314" t="s">
        <v>75</v>
      </c>
      <c r="H7" s="314" t="s">
        <v>45</v>
      </c>
      <c r="I7" s="314" t="s">
        <v>76</v>
      </c>
      <c r="J7" s="321" t="s">
        <v>90</v>
      </c>
      <c r="K7" s="322" t="s">
        <v>427</v>
      </c>
      <c r="L7" s="323"/>
      <c r="M7" s="319"/>
    </row>
    <row r="8" spans="1:13" ht="12.75">
      <c r="A8" s="319"/>
      <c r="B8" s="319" t="s">
        <v>496</v>
      </c>
      <c r="C8" s="320" t="s">
        <v>58</v>
      </c>
      <c r="D8" s="319" t="s">
        <v>78</v>
      </c>
      <c r="E8" s="319" t="s">
        <v>79</v>
      </c>
      <c r="F8" s="319"/>
      <c r="G8" s="319" t="s">
        <v>80</v>
      </c>
      <c r="H8" s="319" t="s">
        <v>428</v>
      </c>
      <c r="I8" s="319"/>
      <c r="J8" s="324" t="s">
        <v>91</v>
      </c>
      <c r="K8" s="322"/>
      <c r="L8" s="323" t="s">
        <v>70</v>
      </c>
      <c r="M8" s="319" t="s">
        <v>71</v>
      </c>
    </row>
    <row r="9" spans="1:13" ht="12.75">
      <c r="A9" s="319"/>
      <c r="B9" s="319"/>
      <c r="C9" s="320"/>
      <c r="D9" s="319"/>
      <c r="E9" s="319" t="s">
        <v>429</v>
      </c>
      <c r="F9" s="319"/>
      <c r="G9" s="319" t="s">
        <v>83</v>
      </c>
      <c r="H9" s="319" t="s">
        <v>430</v>
      </c>
      <c r="I9" s="325"/>
      <c r="J9" s="326"/>
      <c r="K9" s="327"/>
      <c r="L9" s="328"/>
      <c r="M9" s="325"/>
    </row>
    <row r="10" spans="1:13" ht="12.75">
      <c r="A10" s="329" t="s">
        <v>6</v>
      </c>
      <c r="B10" s="329" t="s">
        <v>7</v>
      </c>
      <c r="C10" s="330" t="s">
        <v>8</v>
      </c>
      <c r="D10" s="329" t="s">
        <v>9</v>
      </c>
      <c r="E10" s="329" t="s">
        <v>10</v>
      </c>
      <c r="F10" s="329" t="s">
        <v>11</v>
      </c>
      <c r="G10" s="329" t="s">
        <v>12</v>
      </c>
      <c r="H10" s="329" t="s">
        <v>13</v>
      </c>
      <c r="I10" s="316" t="s">
        <v>14</v>
      </c>
      <c r="J10" s="329" t="s">
        <v>15</v>
      </c>
      <c r="K10" s="329" t="s">
        <v>16</v>
      </c>
      <c r="L10" s="331" t="s">
        <v>17</v>
      </c>
      <c r="M10" s="329" t="s">
        <v>18</v>
      </c>
    </row>
    <row r="11" spans="1:13" ht="12.75">
      <c r="A11" s="286" t="s">
        <v>625</v>
      </c>
      <c r="B11" s="332"/>
      <c r="C11" s="298"/>
      <c r="D11" s="297"/>
      <c r="E11" s="298"/>
      <c r="F11" s="297"/>
      <c r="G11" s="298"/>
      <c r="H11" s="297"/>
      <c r="I11" s="298"/>
      <c r="J11" s="297"/>
      <c r="K11" s="298"/>
      <c r="L11" s="297"/>
      <c r="M11" s="298"/>
    </row>
    <row r="12" spans="1:13" ht="12.75">
      <c r="A12" s="284" t="s">
        <v>65</v>
      </c>
      <c r="B12" s="312" t="s">
        <v>494</v>
      </c>
      <c r="C12" s="301">
        <v>101159</v>
      </c>
      <c r="D12" s="300">
        <v>63853</v>
      </c>
      <c r="E12" s="301">
        <v>18350</v>
      </c>
      <c r="F12" s="300">
        <v>18956</v>
      </c>
      <c r="G12" s="301"/>
      <c r="H12" s="300"/>
      <c r="I12" s="301">
        <v>0</v>
      </c>
      <c r="J12" s="300">
        <v>0</v>
      </c>
      <c r="K12" s="301">
        <v>0</v>
      </c>
      <c r="L12" s="300">
        <v>0</v>
      </c>
      <c r="M12" s="301">
        <v>0</v>
      </c>
    </row>
    <row r="13" spans="1:13" ht="12.75">
      <c r="A13" s="356" t="s">
        <v>626</v>
      </c>
      <c r="B13" s="443"/>
      <c r="C13" s="301">
        <v>100897</v>
      </c>
      <c r="D13" s="300">
        <v>64543</v>
      </c>
      <c r="E13" s="301">
        <v>18536</v>
      </c>
      <c r="F13" s="300">
        <v>17818</v>
      </c>
      <c r="G13" s="301">
        <v>0</v>
      </c>
      <c r="H13" s="300">
        <v>0</v>
      </c>
      <c r="I13" s="301">
        <v>0</v>
      </c>
      <c r="J13" s="300">
        <v>0</v>
      </c>
      <c r="K13" s="301">
        <v>0</v>
      </c>
      <c r="L13" s="300">
        <v>0</v>
      </c>
      <c r="M13" s="301"/>
    </row>
    <row r="14" spans="1:13" ht="12.75">
      <c r="A14" s="356" t="s">
        <v>875</v>
      </c>
      <c r="B14" s="443"/>
      <c r="C14" s="301">
        <v>-8471</v>
      </c>
      <c r="D14" s="300">
        <v>-4216</v>
      </c>
      <c r="E14" s="301">
        <v>-1541</v>
      </c>
      <c r="F14" s="300">
        <v>-2714</v>
      </c>
      <c r="G14" s="301"/>
      <c r="H14" s="300"/>
      <c r="I14" s="301"/>
      <c r="J14" s="300"/>
      <c r="K14" s="301"/>
      <c r="L14" s="300"/>
      <c r="M14" s="301"/>
    </row>
    <row r="15" spans="1:13" ht="12.75">
      <c r="A15" s="356" t="s">
        <v>627</v>
      </c>
      <c r="B15" s="312"/>
      <c r="C15" s="301">
        <f>SUM(C14:C14)</f>
        <v>-8471</v>
      </c>
      <c r="D15" s="301">
        <f>SUM(D14:D14)</f>
        <v>-4216</v>
      </c>
      <c r="E15" s="301">
        <f>SUM(E14:E14)</f>
        <v>-1541</v>
      </c>
      <c r="F15" s="301">
        <f>SUM(F14:F14)</f>
        <v>-2714</v>
      </c>
      <c r="G15" s="301">
        <f>SUM(G14:G14)</f>
        <v>0</v>
      </c>
      <c r="H15" s="301">
        <v>0</v>
      </c>
      <c r="I15" s="301">
        <v>0</v>
      </c>
      <c r="J15" s="301">
        <v>0</v>
      </c>
      <c r="K15" s="301">
        <v>0</v>
      </c>
      <c r="L15" s="301">
        <v>0</v>
      </c>
      <c r="M15" s="301">
        <v>0</v>
      </c>
    </row>
    <row r="16" spans="1:13" ht="12.75">
      <c r="A16" s="356" t="s">
        <v>628</v>
      </c>
      <c r="B16" s="442"/>
      <c r="C16" s="299">
        <v>96376</v>
      </c>
      <c r="D16" s="299">
        <f aca="true" t="shared" si="0" ref="D16:M16">D13+D15</f>
        <v>60327</v>
      </c>
      <c r="E16" s="299">
        <f t="shared" si="0"/>
        <v>16995</v>
      </c>
      <c r="F16" s="299">
        <v>19054</v>
      </c>
      <c r="G16" s="299">
        <f t="shared" si="0"/>
        <v>0</v>
      </c>
      <c r="H16" s="299">
        <f t="shared" si="0"/>
        <v>0</v>
      </c>
      <c r="I16" s="299">
        <f t="shared" si="0"/>
        <v>0</v>
      </c>
      <c r="J16" s="299">
        <f t="shared" si="0"/>
        <v>0</v>
      </c>
      <c r="K16" s="299">
        <f t="shared" si="0"/>
        <v>0</v>
      </c>
      <c r="L16" s="299">
        <f t="shared" si="0"/>
        <v>0</v>
      </c>
      <c r="M16" s="299">
        <f t="shared" si="0"/>
        <v>0</v>
      </c>
    </row>
    <row r="17" spans="1:13" ht="12.75">
      <c r="A17" s="286" t="s">
        <v>629</v>
      </c>
      <c r="B17" s="332"/>
      <c r="C17" s="298"/>
      <c r="D17" s="297"/>
      <c r="E17" s="298"/>
      <c r="F17" s="297"/>
      <c r="G17" s="298"/>
      <c r="H17" s="297"/>
      <c r="I17" s="298"/>
      <c r="J17" s="297"/>
      <c r="K17" s="298"/>
      <c r="L17" s="297"/>
      <c r="M17" s="298"/>
    </row>
    <row r="18" spans="1:13" ht="12.75">
      <c r="A18" s="284" t="s">
        <v>65</v>
      </c>
      <c r="B18" s="312" t="s">
        <v>494</v>
      </c>
      <c r="C18" s="301">
        <v>88394</v>
      </c>
      <c r="D18" s="300">
        <v>56042</v>
      </c>
      <c r="E18" s="301">
        <v>16052</v>
      </c>
      <c r="F18" s="300">
        <v>16300</v>
      </c>
      <c r="G18" s="301"/>
      <c r="H18" s="300"/>
      <c r="I18" s="301">
        <v>0</v>
      </c>
      <c r="J18" s="300">
        <v>0</v>
      </c>
      <c r="K18" s="301">
        <v>0</v>
      </c>
      <c r="L18" s="300">
        <v>0</v>
      </c>
      <c r="M18" s="301">
        <v>0</v>
      </c>
    </row>
    <row r="19" spans="1:13" ht="12.75">
      <c r="A19" s="356" t="s">
        <v>626</v>
      </c>
      <c r="B19" s="444"/>
      <c r="C19" s="301">
        <v>90544</v>
      </c>
      <c r="D19" s="300">
        <v>56635</v>
      </c>
      <c r="E19" s="301">
        <v>16212</v>
      </c>
      <c r="F19" s="300">
        <v>17697</v>
      </c>
      <c r="G19" s="301">
        <v>0</v>
      </c>
      <c r="H19" s="300">
        <v>0</v>
      </c>
      <c r="I19" s="301">
        <v>0</v>
      </c>
      <c r="J19" s="300">
        <v>0</v>
      </c>
      <c r="K19" s="301">
        <v>0</v>
      </c>
      <c r="L19" s="300">
        <v>0</v>
      </c>
      <c r="M19" s="301"/>
    </row>
    <row r="20" spans="1:13" ht="12.75">
      <c r="A20" s="356" t="s">
        <v>875</v>
      </c>
      <c r="B20" s="444"/>
      <c r="C20" s="301">
        <v>-5867</v>
      </c>
      <c r="D20" s="300">
        <v>-2463</v>
      </c>
      <c r="E20" s="301">
        <v>-1059</v>
      </c>
      <c r="F20" s="300">
        <v>-2345</v>
      </c>
      <c r="G20" s="301"/>
      <c r="H20" s="300"/>
      <c r="I20" s="301"/>
      <c r="J20" s="300"/>
      <c r="K20" s="301"/>
      <c r="L20" s="300"/>
      <c r="M20" s="301"/>
    </row>
    <row r="21" spans="1:13" ht="12.75">
      <c r="A21" s="356" t="s">
        <v>627</v>
      </c>
      <c r="B21" s="312"/>
      <c r="C21" s="301">
        <f aca="true" t="shared" si="1" ref="C21:M21">SUM(C20:C20)</f>
        <v>-5867</v>
      </c>
      <c r="D21" s="301">
        <f t="shared" si="1"/>
        <v>-2463</v>
      </c>
      <c r="E21" s="301">
        <f t="shared" si="1"/>
        <v>-1059</v>
      </c>
      <c r="F21" s="301">
        <f t="shared" si="1"/>
        <v>-2345</v>
      </c>
      <c r="G21" s="301">
        <f t="shared" si="1"/>
        <v>0</v>
      </c>
      <c r="H21" s="301">
        <f t="shared" si="1"/>
        <v>0</v>
      </c>
      <c r="I21" s="301">
        <f t="shared" si="1"/>
        <v>0</v>
      </c>
      <c r="J21" s="301">
        <f t="shared" si="1"/>
        <v>0</v>
      </c>
      <c r="K21" s="301">
        <f t="shared" si="1"/>
        <v>0</v>
      </c>
      <c r="L21" s="301">
        <f t="shared" si="1"/>
        <v>0</v>
      </c>
      <c r="M21" s="301">
        <f t="shared" si="1"/>
        <v>0</v>
      </c>
    </row>
    <row r="22" spans="1:13" ht="12.75">
      <c r="A22" s="356" t="s">
        <v>628</v>
      </c>
      <c r="B22" s="445"/>
      <c r="C22" s="299">
        <v>87573</v>
      </c>
      <c r="D22" s="299">
        <f aca="true" t="shared" si="2" ref="D22:M22">D19+D21</f>
        <v>54172</v>
      </c>
      <c r="E22" s="299">
        <f t="shared" si="2"/>
        <v>15153</v>
      </c>
      <c r="F22" s="299">
        <v>18248</v>
      </c>
      <c r="G22" s="299">
        <f t="shared" si="2"/>
        <v>0</v>
      </c>
      <c r="H22" s="299">
        <f t="shared" si="2"/>
        <v>0</v>
      </c>
      <c r="I22" s="299">
        <f t="shared" si="2"/>
        <v>0</v>
      </c>
      <c r="J22" s="299">
        <f t="shared" si="2"/>
        <v>0</v>
      </c>
      <c r="K22" s="299">
        <f t="shared" si="2"/>
        <v>0</v>
      </c>
      <c r="L22" s="299">
        <f t="shared" si="2"/>
        <v>0</v>
      </c>
      <c r="M22" s="299">
        <f t="shared" si="2"/>
        <v>0</v>
      </c>
    </row>
    <row r="23" spans="1:13" ht="12.75">
      <c r="A23" s="286" t="s">
        <v>630</v>
      </c>
      <c r="B23" s="446"/>
      <c r="C23" s="283"/>
      <c r="D23" s="282"/>
      <c r="E23" s="283"/>
      <c r="F23" s="282"/>
      <c r="G23" s="283"/>
      <c r="H23" s="282"/>
      <c r="I23" s="283"/>
      <c r="J23" s="282"/>
      <c r="K23" s="283"/>
      <c r="L23" s="282"/>
      <c r="M23" s="283"/>
    </row>
    <row r="24" spans="1:13" ht="12.75">
      <c r="A24" s="284" t="s">
        <v>65</v>
      </c>
      <c r="B24" s="447" t="s">
        <v>494</v>
      </c>
      <c r="C24" s="285">
        <v>47740</v>
      </c>
      <c r="D24" s="288">
        <v>29955</v>
      </c>
      <c r="E24" s="285">
        <v>8500</v>
      </c>
      <c r="F24" s="288">
        <v>9285</v>
      </c>
      <c r="G24" s="285"/>
      <c r="H24" s="288"/>
      <c r="I24" s="285">
        <v>0</v>
      </c>
      <c r="J24" s="288">
        <v>0</v>
      </c>
      <c r="K24" s="285">
        <v>0</v>
      </c>
      <c r="L24" s="288">
        <v>0</v>
      </c>
      <c r="M24" s="285">
        <v>0</v>
      </c>
    </row>
    <row r="25" spans="1:13" ht="12.75">
      <c r="A25" s="356" t="s">
        <v>626</v>
      </c>
      <c r="B25" s="443"/>
      <c r="C25" s="301">
        <v>49104</v>
      </c>
      <c r="D25" s="300">
        <v>30275</v>
      </c>
      <c r="E25" s="301">
        <v>8587</v>
      </c>
      <c r="F25" s="300">
        <v>10242</v>
      </c>
      <c r="G25" s="301">
        <v>0</v>
      </c>
      <c r="H25" s="300">
        <v>0</v>
      </c>
      <c r="I25" s="301">
        <v>0</v>
      </c>
      <c r="J25" s="300">
        <v>0</v>
      </c>
      <c r="K25" s="301">
        <v>0</v>
      </c>
      <c r="L25" s="300">
        <v>0</v>
      </c>
      <c r="M25" s="301">
        <v>0</v>
      </c>
    </row>
    <row r="26" spans="1:13" ht="12.75">
      <c r="A26" s="356" t="s">
        <v>875</v>
      </c>
      <c r="B26" s="443"/>
      <c r="C26" s="301">
        <v>19253</v>
      </c>
      <c r="D26" s="300">
        <v>10427</v>
      </c>
      <c r="E26" s="301">
        <v>2441</v>
      </c>
      <c r="F26" s="300">
        <v>6385</v>
      </c>
      <c r="G26" s="301"/>
      <c r="H26" s="300"/>
      <c r="I26" s="301"/>
      <c r="J26" s="300"/>
      <c r="K26" s="301"/>
      <c r="L26" s="300"/>
      <c r="M26" s="301"/>
    </row>
    <row r="27" spans="1:13" ht="12.75">
      <c r="A27" s="356" t="s">
        <v>627</v>
      </c>
      <c r="B27" s="312"/>
      <c r="C27" s="301">
        <f aca="true" t="shared" si="3" ref="C27:M27">SUM(C26:C26)</f>
        <v>19253</v>
      </c>
      <c r="D27" s="301">
        <f t="shared" si="3"/>
        <v>10427</v>
      </c>
      <c r="E27" s="301">
        <f t="shared" si="3"/>
        <v>2441</v>
      </c>
      <c r="F27" s="301">
        <f t="shared" si="3"/>
        <v>6385</v>
      </c>
      <c r="G27" s="301">
        <f t="shared" si="3"/>
        <v>0</v>
      </c>
      <c r="H27" s="301">
        <f t="shared" si="3"/>
        <v>0</v>
      </c>
      <c r="I27" s="301">
        <f t="shared" si="3"/>
        <v>0</v>
      </c>
      <c r="J27" s="301">
        <f t="shared" si="3"/>
        <v>0</v>
      </c>
      <c r="K27" s="301">
        <f t="shared" si="3"/>
        <v>0</v>
      </c>
      <c r="L27" s="301">
        <f t="shared" si="3"/>
        <v>0</v>
      </c>
      <c r="M27" s="301">
        <f t="shared" si="3"/>
        <v>0</v>
      </c>
    </row>
    <row r="28" spans="1:13" ht="12.75">
      <c r="A28" s="356" t="s">
        <v>628</v>
      </c>
      <c r="B28" s="442"/>
      <c r="C28" s="299">
        <v>67357</v>
      </c>
      <c r="D28" s="299">
        <v>39702</v>
      </c>
      <c r="E28" s="299">
        <f aca="true" t="shared" si="4" ref="E28:M28">E25+E27</f>
        <v>11028</v>
      </c>
      <c r="F28" s="299">
        <f t="shared" si="4"/>
        <v>16627</v>
      </c>
      <c r="G28" s="299">
        <f t="shared" si="4"/>
        <v>0</v>
      </c>
      <c r="H28" s="299">
        <f t="shared" si="4"/>
        <v>0</v>
      </c>
      <c r="I28" s="299">
        <f t="shared" si="4"/>
        <v>0</v>
      </c>
      <c r="J28" s="299">
        <f t="shared" si="4"/>
        <v>0</v>
      </c>
      <c r="K28" s="299">
        <f t="shared" si="4"/>
        <v>0</v>
      </c>
      <c r="L28" s="299">
        <f t="shared" si="4"/>
        <v>0</v>
      </c>
      <c r="M28" s="299">
        <f t="shared" si="4"/>
        <v>0</v>
      </c>
    </row>
    <row r="29" spans="1:13" ht="14.25" customHeight="1">
      <c r="A29" s="286" t="s">
        <v>648</v>
      </c>
      <c r="B29" s="312"/>
      <c r="C29" s="301"/>
      <c r="D29" s="300"/>
      <c r="E29" s="301"/>
      <c r="F29" s="300"/>
      <c r="G29" s="301"/>
      <c r="H29" s="300"/>
      <c r="I29" s="301"/>
      <c r="J29" s="300"/>
      <c r="K29" s="301"/>
      <c r="L29" s="300"/>
      <c r="M29" s="301"/>
    </row>
    <row r="30" spans="1:13" ht="12.75">
      <c r="A30" s="284" t="s">
        <v>65</v>
      </c>
      <c r="B30" s="312" t="s">
        <v>494</v>
      </c>
      <c r="C30" s="301">
        <v>21233</v>
      </c>
      <c r="D30" s="300">
        <v>14130</v>
      </c>
      <c r="E30" s="301">
        <v>4085</v>
      </c>
      <c r="F30" s="300">
        <v>3018</v>
      </c>
      <c r="G30" s="301"/>
      <c r="H30" s="300"/>
      <c r="I30" s="301">
        <v>0</v>
      </c>
      <c r="J30" s="300">
        <v>0</v>
      </c>
      <c r="K30" s="301">
        <v>0</v>
      </c>
      <c r="L30" s="300">
        <v>0</v>
      </c>
      <c r="M30" s="301">
        <v>0</v>
      </c>
    </row>
    <row r="31" spans="1:13" ht="12.75">
      <c r="A31" s="356" t="s">
        <v>628</v>
      </c>
      <c r="B31" s="437"/>
      <c r="C31" s="245">
        <v>23115</v>
      </c>
      <c r="D31" s="364">
        <v>14544</v>
      </c>
      <c r="E31" s="245">
        <v>4197</v>
      </c>
      <c r="F31" s="364">
        <v>4374</v>
      </c>
      <c r="G31" s="245">
        <v>0</v>
      </c>
      <c r="H31" s="364">
        <v>0</v>
      </c>
      <c r="I31" s="245">
        <v>0</v>
      </c>
      <c r="J31" s="364">
        <v>0</v>
      </c>
      <c r="K31" s="245">
        <v>0</v>
      </c>
      <c r="L31" s="364">
        <v>0</v>
      </c>
      <c r="M31" s="245">
        <v>0</v>
      </c>
    </row>
    <row r="32" spans="1:13" ht="12.75">
      <c r="A32" s="356" t="s">
        <v>876</v>
      </c>
      <c r="B32" s="437"/>
      <c r="C32" s="245">
        <v>38</v>
      </c>
      <c r="D32" s="364"/>
      <c r="E32" s="245"/>
      <c r="F32" s="364">
        <v>38</v>
      </c>
      <c r="G32" s="245"/>
      <c r="H32" s="364"/>
      <c r="I32" s="245"/>
      <c r="J32" s="364"/>
      <c r="K32" s="245"/>
      <c r="L32" s="364"/>
      <c r="M32" s="245"/>
    </row>
    <row r="33" spans="1:13" ht="12.75">
      <c r="A33" s="356" t="s">
        <v>875</v>
      </c>
      <c r="B33" s="444"/>
      <c r="C33" s="301">
        <v>-1345</v>
      </c>
      <c r="D33" s="300">
        <v>700</v>
      </c>
      <c r="E33" s="301"/>
      <c r="F33" s="300">
        <v>-2045</v>
      </c>
      <c r="G33" s="301"/>
      <c r="H33" s="300"/>
      <c r="I33" s="301"/>
      <c r="J33" s="300"/>
      <c r="K33" s="301"/>
      <c r="L33" s="300"/>
      <c r="M33" s="301"/>
    </row>
    <row r="34" spans="1:13" ht="12.75">
      <c r="A34" s="356" t="s">
        <v>627</v>
      </c>
      <c r="B34" s="436"/>
      <c r="C34" s="245">
        <f>SUM(C32:C33)</f>
        <v>-1307</v>
      </c>
      <c r="D34" s="245">
        <f aca="true" t="shared" si="5" ref="D34:M34">SUM(D32:D33)</f>
        <v>700</v>
      </c>
      <c r="E34" s="245">
        <f t="shared" si="5"/>
        <v>0</v>
      </c>
      <c r="F34" s="245">
        <f t="shared" si="5"/>
        <v>-2007</v>
      </c>
      <c r="G34" s="245">
        <f t="shared" si="5"/>
        <v>0</v>
      </c>
      <c r="H34" s="245">
        <f t="shared" si="5"/>
        <v>0</v>
      </c>
      <c r="I34" s="245">
        <f t="shared" si="5"/>
        <v>0</v>
      </c>
      <c r="J34" s="245">
        <f t="shared" si="5"/>
        <v>0</v>
      </c>
      <c r="K34" s="245">
        <f t="shared" si="5"/>
        <v>0</v>
      </c>
      <c r="L34" s="245">
        <f t="shared" si="5"/>
        <v>0</v>
      </c>
      <c r="M34" s="245">
        <f t="shared" si="5"/>
        <v>0</v>
      </c>
    </row>
    <row r="35" spans="1:13" ht="12.75">
      <c r="A35" s="356" t="s">
        <v>628</v>
      </c>
      <c r="B35" s="437"/>
      <c r="C35" s="245">
        <f>C31+C34</f>
        <v>21808</v>
      </c>
      <c r="D35" s="245">
        <f aca="true" t="shared" si="6" ref="D35:M35">D31+D34</f>
        <v>15244</v>
      </c>
      <c r="E35" s="245">
        <f t="shared" si="6"/>
        <v>4197</v>
      </c>
      <c r="F35" s="245">
        <f t="shared" si="6"/>
        <v>2367</v>
      </c>
      <c r="G35" s="245">
        <f t="shared" si="6"/>
        <v>0</v>
      </c>
      <c r="H35" s="245">
        <f t="shared" si="6"/>
        <v>0</v>
      </c>
      <c r="I35" s="245">
        <f t="shared" si="6"/>
        <v>0</v>
      </c>
      <c r="J35" s="245">
        <f t="shared" si="6"/>
        <v>0</v>
      </c>
      <c r="K35" s="245">
        <f t="shared" si="6"/>
        <v>0</v>
      </c>
      <c r="L35" s="245">
        <f t="shared" si="6"/>
        <v>0</v>
      </c>
      <c r="M35" s="245">
        <f t="shared" si="6"/>
        <v>0</v>
      </c>
    </row>
    <row r="36" spans="1:13" ht="12.75">
      <c r="A36" s="289" t="s">
        <v>632</v>
      </c>
      <c r="B36" s="438"/>
      <c r="C36" s="263"/>
      <c r="D36" s="451"/>
      <c r="E36" s="263"/>
      <c r="F36" s="451"/>
      <c r="G36" s="263"/>
      <c r="H36" s="451"/>
      <c r="I36" s="263"/>
      <c r="J36" s="451"/>
      <c r="K36" s="263"/>
      <c r="L36" s="451"/>
      <c r="M36" s="263"/>
    </row>
    <row r="37" spans="1:13" ht="12.75">
      <c r="A37" s="284" t="s">
        <v>65</v>
      </c>
      <c r="B37" s="439"/>
      <c r="C37" s="245">
        <f aca="true" t="shared" si="7" ref="C37:M38">C42+C49</f>
        <v>142950</v>
      </c>
      <c r="D37" s="245">
        <f t="shared" si="7"/>
        <v>66171</v>
      </c>
      <c r="E37" s="245">
        <f t="shared" si="7"/>
        <v>18827</v>
      </c>
      <c r="F37" s="245">
        <f t="shared" si="7"/>
        <v>57952</v>
      </c>
      <c r="G37" s="245">
        <f t="shared" si="7"/>
        <v>0</v>
      </c>
      <c r="H37" s="245">
        <f t="shared" si="7"/>
        <v>0</v>
      </c>
      <c r="I37" s="245">
        <f t="shared" si="7"/>
        <v>0</v>
      </c>
      <c r="J37" s="245">
        <f t="shared" si="7"/>
        <v>0</v>
      </c>
      <c r="K37" s="245">
        <f t="shared" si="7"/>
        <v>0</v>
      </c>
      <c r="L37" s="245">
        <f t="shared" si="7"/>
        <v>0</v>
      </c>
      <c r="M37" s="245">
        <f t="shared" si="7"/>
        <v>0</v>
      </c>
    </row>
    <row r="38" spans="1:13" ht="12.75">
      <c r="A38" s="356" t="s">
        <v>626</v>
      </c>
      <c r="B38" s="437"/>
      <c r="C38" s="245">
        <f t="shared" si="7"/>
        <v>152430</v>
      </c>
      <c r="D38" s="245">
        <f t="shared" si="7"/>
        <v>72053</v>
      </c>
      <c r="E38" s="245">
        <f t="shared" si="7"/>
        <v>20414</v>
      </c>
      <c r="F38" s="245">
        <f t="shared" si="7"/>
        <v>59963</v>
      </c>
      <c r="G38" s="245">
        <f t="shared" si="7"/>
        <v>0</v>
      </c>
      <c r="H38" s="245">
        <f t="shared" si="7"/>
        <v>0</v>
      </c>
      <c r="I38" s="245">
        <f t="shared" si="7"/>
        <v>0</v>
      </c>
      <c r="J38" s="245">
        <f t="shared" si="7"/>
        <v>0</v>
      </c>
      <c r="K38" s="245">
        <f t="shared" si="7"/>
        <v>0</v>
      </c>
      <c r="L38" s="245">
        <f t="shared" si="7"/>
        <v>0</v>
      </c>
      <c r="M38" s="245">
        <f t="shared" si="7"/>
        <v>0</v>
      </c>
    </row>
    <row r="39" spans="1:13" ht="12.75">
      <c r="A39" s="356" t="s">
        <v>627</v>
      </c>
      <c r="B39" s="437"/>
      <c r="C39" s="245">
        <f aca="true" t="shared" si="8" ref="C39:M40">C46+C53</f>
        <v>2004</v>
      </c>
      <c r="D39" s="245">
        <f t="shared" si="8"/>
        <v>-4726</v>
      </c>
      <c r="E39" s="245">
        <f t="shared" si="8"/>
        <v>-588</v>
      </c>
      <c r="F39" s="245">
        <f t="shared" si="8"/>
        <v>7195</v>
      </c>
      <c r="G39" s="245">
        <f t="shared" si="8"/>
        <v>0</v>
      </c>
      <c r="H39" s="245">
        <f t="shared" si="8"/>
        <v>123</v>
      </c>
      <c r="I39" s="245">
        <f t="shared" si="8"/>
        <v>0</v>
      </c>
      <c r="J39" s="245">
        <f t="shared" si="8"/>
        <v>0</v>
      </c>
      <c r="K39" s="245">
        <f t="shared" si="8"/>
        <v>0</v>
      </c>
      <c r="L39" s="245">
        <f t="shared" si="8"/>
        <v>0</v>
      </c>
      <c r="M39" s="245">
        <f t="shared" si="8"/>
        <v>0</v>
      </c>
    </row>
    <row r="40" spans="1:13" ht="12.75">
      <c r="A40" s="356" t="s">
        <v>628</v>
      </c>
      <c r="B40" s="440"/>
      <c r="C40" s="245">
        <f t="shared" si="8"/>
        <v>154434</v>
      </c>
      <c r="D40" s="245">
        <f t="shared" si="8"/>
        <v>67327</v>
      </c>
      <c r="E40" s="245">
        <f t="shared" si="8"/>
        <v>19826</v>
      </c>
      <c r="F40" s="245">
        <f t="shared" si="8"/>
        <v>67158</v>
      </c>
      <c r="G40" s="245">
        <f t="shared" si="8"/>
        <v>0</v>
      </c>
      <c r="H40" s="245">
        <f t="shared" si="8"/>
        <v>123</v>
      </c>
      <c r="I40" s="245">
        <f t="shared" si="8"/>
        <v>0</v>
      </c>
      <c r="J40" s="245">
        <f t="shared" si="8"/>
        <v>0</v>
      </c>
      <c r="K40" s="245">
        <f t="shared" si="8"/>
        <v>0</v>
      </c>
      <c r="L40" s="245">
        <f t="shared" si="8"/>
        <v>0</v>
      </c>
      <c r="M40" s="245">
        <f t="shared" si="8"/>
        <v>0</v>
      </c>
    </row>
    <row r="41" spans="1:13" ht="12.75">
      <c r="A41" s="286" t="s">
        <v>402</v>
      </c>
      <c r="B41" s="434"/>
      <c r="C41" s="263"/>
      <c r="D41" s="290"/>
      <c r="E41" s="291"/>
      <c r="F41" s="290"/>
      <c r="G41" s="291"/>
      <c r="H41" s="290"/>
      <c r="I41" s="291"/>
      <c r="J41" s="290"/>
      <c r="K41" s="291"/>
      <c r="L41" s="451"/>
      <c r="M41" s="292"/>
    </row>
    <row r="42" spans="1:13" ht="12.75">
      <c r="A42" s="284" t="s">
        <v>65</v>
      </c>
      <c r="B42" s="437" t="s">
        <v>526</v>
      </c>
      <c r="C42" s="245">
        <v>83915</v>
      </c>
      <c r="D42" s="294">
        <v>37099</v>
      </c>
      <c r="E42" s="295">
        <v>10518</v>
      </c>
      <c r="F42" s="294">
        <v>36298</v>
      </c>
      <c r="G42" s="295"/>
      <c r="H42" s="294"/>
      <c r="I42" s="295">
        <v>0</v>
      </c>
      <c r="J42" s="294">
        <v>0</v>
      </c>
      <c r="K42" s="295">
        <v>0</v>
      </c>
      <c r="L42" s="364">
        <v>0</v>
      </c>
      <c r="M42" s="296">
        <v>0</v>
      </c>
    </row>
    <row r="43" spans="1:13" ht="12.75">
      <c r="A43" s="356" t="s">
        <v>628</v>
      </c>
      <c r="B43" s="439"/>
      <c r="C43" s="245">
        <v>89525</v>
      </c>
      <c r="D43" s="294">
        <v>40276</v>
      </c>
      <c r="E43" s="295">
        <v>11375</v>
      </c>
      <c r="F43" s="294">
        <v>37874</v>
      </c>
      <c r="G43" s="295">
        <v>0</v>
      </c>
      <c r="H43" s="294">
        <v>0</v>
      </c>
      <c r="I43" s="295">
        <v>0</v>
      </c>
      <c r="J43" s="294">
        <v>0</v>
      </c>
      <c r="K43" s="295">
        <v>0</v>
      </c>
      <c r="L43" s="364">
        <v>0</v>
      </c>
      <c r="M43" s="296">
        <v>0</v>
      </c>
    </row>
    <row r="44" spans="1:13" ht="12.75">
      <c r="A44" s="356" t="s">
        <v>876</v>
      </c>
      <c r="B44" s="439"/>
      <c r="C44" s="245">
        <v>5176</v>
      </c>
      <c r="D44" s="294"/>
      <c r="E44" s="295"/>
      <c r="F44" s="294">
        <v>5176</v>
      </c>
      <c r="G44" s="295"/>
      <c r="H44" s="294"/>
      <c r="I44" s="295"/>
      <c r="J44" s="294"/>
      <c r="K44" s="295"/>
      <c r="L44" s="364"/>
      <c r="M44" s="296"/>
    </row>
    <row r="45" spans="1:13" ht="12.75">
      <c r="A45" s="356" t="s">
        <v>875</v>
      </c>
      <c r="B45" s="437"/>
      <c r="C45" s="245">
        <v>-114</v>
      </c>
      <c r="D45" s="294">
        <v>1091</v>
      </c>
      <c r="E45" s="295">
        <v>-154</v>
      </c>
      <c r="F45" s="294">
        <v>-1174</v>
      </c>
      <c r="G45" s="295"/>
      <c r="H45" s="294">
        <v>123</v>
      </c>
      <c r="I45" s="295"/>
      <c r="J45" s="294"/>
      <c r="K45" s="295"/>
      <c r="L45" s="364"/>
      <c r="M45" s="296"/>
    </row>
    <row r="46" spans="1:13" ht="12.75">
      <c r="A46" s="356" t="s">
        <v>627</v>
      </c>
      <c r="B46" s="437"/>
      <c r="C46" s="245">
        <f aca="true" t="shared" si="9" ref="C46:M46">SUM(C44:C45)</f>
        <v>5062</v>
      </c>
      <c r="D46" s="245">
        <f t="shared" si="9"/>
        <v>1091</v>
      </c>
      <c r="E46" s="245">
        <f t="shared" si="9"/>
        <v>-154</v>
      </c>
      <c r="F46" s="245">
        <f t="shared" si="9"/>
        <v>4002</v>
      </c>
      <c r="G46" s="245">
        <f t="shared" si="9"/>
        <v>0</v>
      </c>
      <c r="H46" s="245">
        <f t="shared" si="9"/>
        <v>123</v>
      </c>
      <c r="I46" s="245">
        <f t="shared" si="9"/>
        <v>0</v>
      </c>
      <c r="J46" s="245">
        <f t="shared" si="9"/>
        <v>0</v>
      </c>
      <c r="K46" s="245">
        <f t="shared" si="9"/>
        <v>0</v>
      </c>
      <c r="L46" s="245">
        <f t="shared" si="9"/>
        <v>0</v>
      </c>
      <c r="M46" s="245">
        <f t="shared" si="9"/>
        <v>0</v>
      </c>
    </row>
    <row r="47" spans="1:13" ht="12.75">
      <c r="A47" s="356" t="s">
        <v>628</v>
      </c>
      <c r="B47" s="439"/>
      <c r="C47" s="245">
        <f aca="true" t="shared" si="10" ref="C47:M47">C43+C46</f>
        <v>94587</v>
      </c>
      <c r="D47" s="245">
        <f t="shared" si="10"/>
        <v>41367</v>
      </c>
      <c r="E47" s="245">
        <f t="shared" si="10"/>
        <v>11221</v>
      </c>
      <c r="F47" s="245">
        <f t="shared" si="10"/>
        <v>41876</v>
      </c>
      <c r="G47" s="245">
        <f t="shared" si="10"/>
        <v>0</v>
      </c>
      <c r="H47" s="245">
        <f t="shared" si="10"/>
        <v>123</v>
      </c>
      <c r="I47" s="245">
        <f t="shared" si="10"/>
        <v>0</v>
      </c>
      <c r="J47" s="245">
        <f t="shared" si="10"/>
        <v>0</v>
      </c>
      <c r="K47" s="245">
        <f t="shared" si="10"/>
        <v>0</v>
      </c>
      <c r="L47" s="245">
        <f t="shared" si="10"/>
        <v>0</v>
      </c>
      <c r="M47" s="245">
        <f t="shared" si="10"/>
        <v>0</v>
      </c>
    </row>
    <row r="48" spans="1:13" ht="12.75">
      <c r="A48" s="286" t="s">
        <v>403</v>
      </c>
      <c r="B48" s="438"/>
      <c r="C48" s="263"/>
      <c r="D48" s="290"/>
      <c r="E48" s="291"/>
      <c r="F48" s="290"/>
      <c r="G48" s="291"/>
      <c r="H48" s="290"/>
      <c r="I48" s="291"/>
      <c r="J48" s="290"/>
      <c r="K48" s="291"/>
      <c r="L48" s="451"/>
      <c r="M48" s="292"/>
    </row>
    <row r="49" spans="1:13" ht="12.75">
      <c r="A49" s="284" t="s">
        <v>65</v>
      </c>
      <c r="B49" s="350" t="s">
        <v>526</v>
      </c>
      <c r="C49" s="245">
        <v>59035</v>
      </c>
      <c r="D49" s="294">
        <v>29072</v>
      </c>
      <c r="E49" s="295">
        <v>8309</v>
      </c>
      <c r="F49" s="294">
        <v>21654</v>
      </c>
      <c r="G49" s="295"/>
      <c r="H49" s="294"/>
      <c r="I49" s="295">
        <v>0</v>
      </c>
      <c r="J49" s="294">
        <v>0</v>
      </c>
      <c r="K49" s="295">
        <v>0</v>
      </c>
      <c r="L49" s="364">
        <v>0</v>
      </c>
      <c r="M49" s="296">
        <v>0</v>
      </c>
    </row>
    <row r="50" spans="1:13" ht="12.75">
      <c r="A50" s="356" t="s">
        <v>628</v>
      </c>
      <c r="B50" s="312"/>
      <c r="C50" s="301">
        <v>62905</v>
      </c>
      <c r="D50" s="300">
        <v>31777</v>
      </c>
      <c r="E50" s="301">
        <v>9039</v>
      </c>
      <c r="F50" s="300">
        <v>22089</v>
      </c>
      <c r="G50" s="301">
        <v>0</v>
      </c>
      <c r="H50" s="300">
        <v>0</v>
      </c>
      <c r="I50" s="301">
        <v>0</v>
      </c>
      <c r="J50" s="300">
        <v>0</v>
      </c>
      <c r="K50" s="301">
        <v>0</v>
      </c>
      <c r="L50" s="300">
        <v>0</v>
      </c>
      <c r="M50" s="301">
        <v>0</v>
      </c>
    </row>
    <row r="51" spans="1:13" ht="12.75">
      <c r="A51" s="356" t="s">
        <v>876</v>
      </c>
      <c r="B51" s="565"/>
      <c r="C51" s="566">
        <v>3193</v>
      </c>
      <c r="D51" s="567"/>
      <c r="E51" s="566"/>
      <c r="F51" s="567">
        <v>3193</v>
      </c>
      <c r="G51" s="566"/>
      <c r="H51" s="567"/>
      <c r="I51" s="566"/>
      <c r="J51" s="567"/>
      <c r="K51" s="566"/>
      <c r="L51" s="567"/>
      <c r="M51" s="566"/>
    </row>
    <row r="52" spans="1:13" ht="12.75">
      <c r="A52" s="356" t="s">
        <v>875</v>
      </c>
      <c r="B52" s="312"/>
      <c r="C52" s="301">
        <v>-6251</v>
      </c>
      <c r="D52" s="300">
        <v>-5817</v>
      </c>
      <c r="E52" s="301">
        <v>-434</v>
      </c>
      <c r="F52" s="300"/>
      <c r="G52" s="301"/>
      <c r="H52" s="300"/>
      <c r="I52" s="301"/>
      <c r="J52" s="300"/>
      <c r="K52" s="301"/>
      <c r="L52" s="300"/>
      <c r="M52" s="301"/>
    </row>
    <row r="53" spans="1:13" ht="12.75">
      <c r="A53" s="356" t="s">
        <v>627</v>
      </c>
      <c r="B53" s="312"/>
      <c r="C53" s="301">
        <f aca="true" t="shared" si="11" ref="C53:M53">SUM(C51:C52)</f>
        <v>-3058</v>
      </c>
      <c r="D53" s="301">
        <f t="shared" si="11"/>
        <v>-5817</v>
      </c>
      <c r="E53" s="301">
        <f t="shared" si="11"/>
        <v>-434</v>
      </c>
      <c r="F53" s="301">
        <f t="shared" si="11"/>
        <v>3193</v>
      </c>
      <c r="G53" s="301">
        <f t="shared" si="11"/>
        <v>0</v>
      </c>
      <c r="H53" s="301">
        <f t="shared" si="11"/>
        <v>0</v>
      </c>
      <c r="I53" s="301">
        <f t="shared" si="11"/>
        <v>0</v>
      </c>
      <c r="J53" s="301">
        <f t="shared" si="11"/>
        <v>0</v>
      </c>
      <c r="K53" s="301">
        <f t="shared" si="11"/>
        <v>0</v>
      </c>
      <c r="L53" s="301">
        <f t="shared" si="11"/>
        <v>0</v>
      </c>
      <c r="M53" s="301">
        <f t="shared" si="11"/>
        <v>0</v>
      </c>
    </row>
    <row r="54" spans="1:13" ht="12.75">
      <c r="A54" s="356" t="s">
        <v>628</v>
      </c>
      <c r="B54" s="448"/>
      <c r="C54" s="299">
        <f aca="true" t="shared" si="12" ref="C54:M54">C50+C53</f>
        <v>59847</v>
      </c>
      <c r="D54" s="299">
        <f t="shared" si="12"/>
        <v>25960</v>
      </c>
      <c r="E54" s="299">
        <f t="shared" si="12"/>
        <v>8605</v>
      </c>
      <c r="F54" s="299">
        <f t="shared" si="12"/>
        <v>25282</v>
      </c>
      <c r="G54" s="299">
        <f t="shared" si="12"/>
        <v>0</v>
      </c>
      <c r="H54" s="299">
        <f t="shared" si="12"/>
        <v>0</v>
      </c>
      <c r="I54" s="299">
        <f t="shared" si="12"/>
        <v>0</v>
      </c>
      <c r="J54" s="299">
        <f t="shared" si="12"/>
        <v>0</v>
      </c>
      <c r="K54" s="299">
        <f t="shared" si="12"/>
        <v>0</v>
      </c>
      <c r="L54" s="299">
        <f t="shared" si="12"/>
        <v>0</v>
      </c>
      <c r="M54" s="299">
        <f t="shared" si="12"/>
        <v>0</v>
      </c>
    </row>
    <row r="55" spans="1:13" ht="12.75">
      <c r="A55" s="289" t="s">
        <v>633</v>
      </c>
      <c r="B55" s="449"/>
      <c r="C55" s="298"/>
      <c r="D55" s="297"/>
      <c r="E55" s="298"/>
      <c r="F55" s="297"/>
      <c r="G55" s="298"/>
      <c r="H55" s="297"/>
      <c r="I55" s="298"/>
      <c r="J55" s="297"/>
      <c r="K55" s="298"/>
      <c r="L55" s="297"/>
      <c r="M55" s="298"/>
    </row>
    <row r="56" spans="1:13" ht="12.75">
      <c r="A56" s="284" t="s">
        <v>65</v>
      </c>
      <c r="B56" s="312" t="s">
        <v>494</v>
      </c>
      <c r="C56" s="301">
        <v>36313</v>
      </c>
      <c r="D56" s="300">
        <v>21476</v>
      </c>
      <c r="E56" s="301">
        <v>5557</v>
      </c>
      <c r="F56" s="300">
        <v>9280</v>
      </c>
      <c r="G56" s="301">
        <v>0</v>
      </c>
      <c r="H56" s="300">
        <v>0</v>
      </c>
      <c r="I56" s="301">
        <v>0</v>
      </c>
      <c r="J56" s="300">
        <v>0</v>
      </c>
      <c r="K56" s="301">
        <v>0</v>
      </c>
      <c r="L56" s="300">
        <v>0</v>
      </c>
      <c r="M56" s="301">
        <v>0</v>
      </c>
    </row>
    <row r="57" spans="1:13" ht="12.75">
      <c r="A57" s="356" t="s">
        <v>628</v>
      </c>
      <c r="B57" s="450"/>
      <c r="C57" s="301">
        <v>39751</v>
      </c>
      <c r="D57" s="301">
        <v>23488</v>
      </c>
      <c r="E57" s="301">
        <v>6101</v>
      </c>
      <c r="F57" s="301">
        <v>10162</v>
      </c>
      <c r="G57" s="301">
        <v>0</v>
      </c>
      <c r="H57" s="301">
        <v>0</v>
      </c>
      <c r="I57" s="301">
        <v>0</v>
      </c>
      <c r="J57" s="301">
        <v>0</v>
      </c>
      <c r="K57" s="301">
        <v>0</v>
      </c>
      <c r="L57" s="301">
        <v>0</v>
      </c>
      <c r="M57" s="301">
        <v>0</v>
      </c>
    </row>
    <row r="58" spans="1:13" ht="12.75">
      <c r="A58" s="356" t="s">
        <v>876</v>
      </c>
      <c r="B58" s="450"/>
      <c r="C58" s="301">
        <v>1457</v>
      </c>
      <c r="D58" s="300"/>
      <c r="E58" s="301"/>
      <c r="F58" s="300">
        <v>1457</v>
      </c>
      <c r="G58" s="301"/>
      <c r="H58" s="300"/>
      <c r="I58" s="301"/>
      <c r="J58" s="300"/>
      <c r="K58" s="301"/>
      <c r="L58" s="300"/>
      <c r="M58" s="301"/>
    </row>
    <row r="59" spans="1:13" ht="12.75">
      <c r="A59" s="356" t="s">
        <v>875</v>
      </c>
      <c r="B59" s="450"/>
      <c r="C59" s="301">
        <v>-1819</v>
      </c>
      <c r="D59" s="300">
        <v>-252</v>
      </c>
      <c r="E59" s="301">
        <v>-228</v>
      </c>
      <c r="F59" s="300">
        <v>-1339</v>
      </c>
      <c r="G59" s="301"/>
      <c r="H59" s="300"/>
      <c r="I59" s="301"/>
      <c r="J59" s="300"/>
      <c r="K59" s="301"/>
      <c r="L59" s="300"/>
      <c r="M59" s="301"/>
    </row>
    <row r="60" spans="1:13" ht="12.75">
      <c r="A60" s="356" t="s">
        <v>627</v>
      </c>
      <c r="B60" s="536"/>
      <c r="C60" s="285">
        <f>SUM(C58:C59)</f>
        <v>-362</v>
      </c>
      <c r="D60" s="285">
        <f aca="true" t="shared" si="13" ref="D60:L60">SUM(D58:D59)</f>
        <v>-252</v>
      </c>
      <c r="E60" s="285">
        <f t="shared" si="13"/>
        <v>-228</v>
      </c>
      <c r="F60" s="285">
        <f t="shared" si="13"/>
        <v>118</v>
      </c>
      <c r="G60" s="285">
        <f t="shared" si="13"/>
        <v>0</v>
      </c>
      <c r="H60" s="285">
        <f t="shared" si="13"/>
        <v>0</v>
      </c>
      <c r="I60" s="285">
        <f t="shared" si="13"/>
        <v>0</v>
      </c>
      <c r="J60" s="285">
        <f t="shared" si="13"/>
        <v>0</v>
      </c>
      <c r="K60" s="285">
        <f t="shared" si="13"/>
        <v>0</v>
      </c>
      <c r="L60" s="285">
        <f t="shared" si="13"/>
        <v>0</v>
      </c>
      <c r="M60" s="285"/>
    </row>
    <row r="61" spans="1:13" ht="12.75">
      <c r="A61" s="357" t="s">
        <v>626</v>
      </c>
      <c r="B61" s="537"/>
      <c r="C61" s="287">
        <f>C57+C60</f>
        <v>39389</v>
      </c>
      <c r="D61" s="287">
        <f aca="true" t="shared" si="14" ref="D61:L61">D57+D60</f>
        <v>23236</v>
      </c>
      <c r="E61" s="287">
        <f t="shared" si="14"/>
        <v>5873</v>
      </c>
      <c r="F61" s="287">
        <f t="shared" si="14"/>
        <v>10280</v>
      </c>
      <c r="G61" s="287">
        <f t="shared" si="14"/>
        <v>0</v>
      </c>
      <c r="H61" s="287">
        <f t="shared" si="14"/>
        <v>0</v>
      </c>
      <c r="I61" s="287">
        <f t="shared" si="14"/>
        <v>0</v>
      </c>
      <c r="J61" s="287">
        <f t="shared" si="14"/>
        <v>0</v>
      </c>
      <c r="K61" s="287">
        <f t="shared" si="14"/>
        <v>0</v>
      </c>
      <c r="L61" s="287">
        <f t="shared" si="14"/>
        <v>0</v>
      </c>
      <c r="M61" s="287"/>
    </row>
    <row r="62" spans="1:13" ht="12.75">
      <c r="A62" s="441" t="s">
        <v>634</v>
      </c>
      <c r="B62" s="312"/>
      <c r="C62" s="301"/>
      <c r="D62" s="300"/>
      <c r="E62" s="301"/>
      <c r="F62" s="300"/>
      <c r="G62" s="301"/>
      <c r="H62" s="300"/>
      <c r="I62" s="301"/>
      <c r="J62" s="300"/>
      <c r="K62" s="301"/>
      <c r="L62" s="300"/>
      <c r="M62" s="301"/>
    </row>
    <row r="63" spans="1:13" ht="12.75">
      <c r="A63" s="284" t="s">
        <v>65</v>
      </c>
      <c r="B63" s="312"/>
      <c r="C63" s="301">
        <f aca="true" t="shared" si="15" ref="C63:M64">C68+C75+C82+C89</f>
        <v>106230</v>
      </c>
      <c r="D63" s="301">
        <f t="shared" si="15"/>
        <v>28472</v>
      </c>
      <c r="E63" s="301">
        <f t="shared" si="15"/>
        <v>7615</v>
      </c>
      <c r="F63" s="301">
        <f t="shared" si="15"/>
        <v>53143</v>
      </c>
      <c r="G63" s="301">
        <f t="shared" si="15"/>
        <v>17000</v>
      </c>
      <c r="H63" s="301">
        <f t="shared" si="15"/>
        <v>0</v>
      </c>
      <c r="I63" s="301">
        <f t="shared" si="15"/>
        <v>0</v>
      </c>
      <c r="J63" s="301">
        <f t="shared" si="15"/>
        <v>0</v>
      </c>
      <c r="K63" s="301">
        <f t="shared" si="15"/>
        <v>0</v>
      </c>
      <c r="L63" s="301">
        <f t="shared" si="15"/>
        <v>0</v>
      </c>
      <c r="M63" s="301">
        <f t="shared" si="15"/>
        <v>0</v>
      </c>
    </row>
    <row r="64" spans="1:13" ht="12.75">
      <c r="A64" s="356" t="s">
        <v>626</v>
      </c>
      <c r="B64" s="312"/>
      <c r="C64" s="301">
        <f t="shared" si="15"/>
        <v>112544</v>
      </c>
      <c r="D64" s="301">
        <f t="shared" si="15"/>
        <v>28472</v>
      </c>
      <c r="E64" s="301">
        <f t="shared" si="15"/>
        <v>7615</v>
      </c>
      <c r="F64" s="301">
        <f t="shared" si="15"/>
        <v>56457</v>
      </c>
      <c r="G64" s="301">
        <f t="shared" si="15"/>
        <v>20000</v>
      </c>
      <c r="H64" s="301">
        <f t="shared" si="15"/>
        <v>0</v>
      </c>
      <c r="I64" s="301">
        <f t="shared" si="15"/>
        <v>0</v>
      </c>
      <c r="J64" s="301">
        <f t="shared" si="15"/>
        <v>0</v>
      </c>
      <c r="K64" s="301">
        <f t="shared" si="15"/>
        <v>0</v>
      </c>
      <c r="L64" s="301">
        <f t="shared" si="15"/>
        <v>0</v>
      </c>
      <c r="M64" s="301">
        <f t="shared" si="15"/>
        <v>0</v>
      </c>
    </row>
    <row r="65" spans="1:13" ht="12.75">
      <c r="A65" s="356" t="s">
        <v>627</v>
      </c>
      <c r="B65" s="443"/>
      <c r="C65" s="301">
        <f>C72+C79+C86+C93</f>
        <v>6243</v>
      </c>
      <c r="D65" s="301">
        <f aca="true" t="shared" si="16" ref="D65:M66">D72+D79+D86+D93</f>
        <v>1766</v>
      </c>
      <c r="E65" s="301">
        <f t="shared" si="16"/>
        <v>352</v>
      </c>
      <c r="F65" s="301">
        <f t="shared" si="16"/>
        <v>3524</v>
      </c>
      <c r="G65" s="301">
        <f t="shared" si="16"/>
        <v>0</v>
      </c>
      <c r="H65" s="301">
        <f t="shared" si="16"/>
        <v>0</v>
      </c>
      <c r="I65" s="301">
        <f t="shared" si="16"/>
        <v>0</v>
      </c>
      <c r="J65" s="301">
        <f t="shared" si="16"/>
        <v>601</v>
      </c>
      <c r="K65" s="301">
        <f t="shared" si="16"/>
        <v>0</v>
      </c>
      <c r="L65" s="301">
        <f t="shared" si="16"/>
        <v>0</v>
      </c>
      <c r="M65" s="301">
        <f t="shared" si="16"/>
        <v>0</v>
      </c>
    </row>
    <row r="66" spans="1:13" ht="12.75">
      <c r="A66" s="356" t="s">
        <v>628</v>
      </c>
      <c r="B66" s="448"/>
      <c r="C66" s="299">
        <f>C73+C80+C87+C94</f>
        <v>118787</v>
      </c>
      <c r="D66" s="299">
        <f t="shared" si="16"/>
        <v>30238</v>
      </c>
      <c r="E66" s="299">
        <f t="shared" si="16"/>
        <v>7967</v>
      </c>
      <c r="F66" s="299">
        <f t="shared" si="16"/>
        <v>59981</v>
      </c>
      <c r="G66" s="299">
        <f t="shared" si="16"/>
        <v>20000</v>
      </c>
      <c r="H66" s="299">
        <f t="shared" si="16"/>
        <v>0</v>
      </c>
      <c r="I66" s="299">
        <f t="shared" si="16"/>
        <v>0</v>
      </c>
      <c r="J66" s="299">
        <f t="shared" si="16"/>
        <v>601</v>
      </c>
      <c r="K66" s="299">
        <f t="shared" si="16"/>
        <v>0</v>
      </c>
      <c r="L66" s="299">
        <f t="shared" si="16"/>
        <v>0</v>
      </c>
      <c r="M66" s="299">
        <f t="shared" si="16"/>
        <v>0</v>
      </c>
    </row>
    <row r="67" spans="1:13" ht="12.75">
      <c r="A67" s="246" t="s">
        <v>315</v>
      </c>
      <c r="B67" s="312"/>
      <c r="C67" s="301"/>
      <c r="D67" s="300"/>
      <c r="E67" s="301"/>
      <c r="F67" s="300"/>
      <c r="G67" s="301"/>
      <c r="H67" s="300"/>
      <c r="I67" s="301"/>
      <c r="J67" s="300"/>
      <c r="K67" s="301"/>
      <c r="L67" s="300"/>
      <c r="M67" s="301"/>
    </row>
    <row r="68" spans="1:13" ht="12.75">
      <c r="A68" s="284" t="s">
        <v>65</v>
      </c>
      <c r="B68" s="443" t="s">
        <v>526</v>
      </c>
      <c r="C68" s="301">
        <v>57218</v>
      </c>
      <c r="D68" s="300">
        <v>12907</v>
      </c>
      <c r="E68" s="301">
        <v>3412</v>
      </c>
      <c r="F68" s="300">
        <v>40899</v>
      </c>
      <c r="G68" s="301"/>
      <c r="H68" s="300"/>
      <c r="I68" s="301"/>
      <c r="J68" s="300"/>
      <c r="K68" s="301"/>
      <c r="L68" s="300"/>
      <c r="M68" s="301"/>
    </row>
    <row r="69" spans="1:13" ht="12.75">
      <c r="A69" s="356" t="s">
        <v>626</v>
      </c>
      <c r="B69" s="443"/>
      <c r="C69" s="301">
        <v>58170</v>
      </c>
      <c r="D69" s="300">
        <v>12907</v>
      </c>
      <c r="E69" s="301">
        <v>3412</v>
      </c>
      <c r="F69" s="300">
        <v>41851</v>
      </c>
      <c r="G69" s="301">
        <v>0</v>
      </c>
      <c r="H69" s="300">
        <v>0</v>
      </c>
      <c r="I69" s="301">
        <v>0</v>
      </c>
      <c r="J69" s="300">
        <v>0</v>
      </c>
      <c r="K69" s="301">
        <v>0</v>
      </c>
      <c r="L69" s="300">
        <v>0</v>
      </c>
      <c r="M69" s="301"/>
    </row>
    <row r="70" spans="1:13" ht="12.75">
      <c r="A70" s="356" t="s">
        <v>876</v>
      </c>
      <c r="B70" s="443"/>
      <c r="C70" s="301">
        <v>-10601</v>
      </c>
      <c r="D70" s="300"/>
      <c r="E70" s="301"/>
      <c r="F70" s="300">
        <v>-10601</v>
      </c>
      <c r="G70" s="301"/>
      <c r="H70" s="300"/>
      <c r="I70" s="301"/>
      <c r="J70" s="300"/>
      <c r="K70" s="301"/>
      <c r="L70" s="300"/>
      <c r="M70" s="301"/>
    </row>
    <row r="71" spans="1:13" ht="12.75">
      <c r="A71" s="356" t="s">
        <v>875</v>
      </c>
      <c r="B71" s="443"/>
      <c r="C71" s="301">
        <v>10988</v>
      </c>
      <c r="D71" s="300">
        <v>538</v>
      </c>
      <c r="E71" s="301">
        <v>-23</v>
      </c>
      <c r="F71" s="300">
        <v>10473</v>
      </c>
      <c r="G71" s="301"/>
      <c r="H71" s="300"/>
      <c r="I71" s="301"/>
      <c r="J71" s="300"/>
      <c r="K71" s="301"/>
      <c r="L71" s="300"/>
      <c r="M71" s="301"/>
    </row>
    <row r="72" spans="1:13" ht="12.75">
      <c r="A72" s="356" t="s">
        <v>627</v>
      </c>
      <c r="B72" s="312"/>
      <c r="C72" s="301">
        <f>SUM(C70:C71)</f>
        <v>387</v>
      </c>
      <c r="D72" s="301">
        <f aca="true" t="shared" si="17" ref="D72:M72">SUM(D70:D71)</f>
        <v>538</v>
      </c>
      <c r="E72" s="301">
        <f t="shared" si="17"/>
        <v>-23</v>
      </c>
      <c r="F72" s="301">
        <f t="shared" si="17"/>
        <v>-128</v>
      </c>
      <c r="G72" s="301">
        <f t="shared" si="17"/>
        <v>0</v>
      </c>
      <c r="H72" s="301">
        <f t="shared" si="17"/>
        <v>0</v>
      </c>
      <c r="I72" s="301">
        <f t="shared" si="17"/>
        <v>0</v>
      </c>
      <c r="J72" s="301">
        <f t="shared" si="17"/>
        <v>0</v>
      </c>
      <c r="K72" s="301">
        <f t="shared" si="17"/>
        <v>0</v>
      </c>
      <c r="L72" s="301">
        <f t="shared" si="17"/>
        <v>0</v>
      </c>
      <c r="M72" s="301">
        <f t="shared" si="17"/>
        <v>0</v>
      </c>
    </row>
    <row r="73" spans="1:13" ht="12.75">
      <c r="A73" s="357" t="s">
        <v>628</v>
      </c>
      <c r="B73" s="443"/>
      <c r="C73" s="301">
        <f>C69+C72</f>
        <v>58557</v>
      </c>
      <c r="D73" s="301">
        <f aca="true" t="shared" si="18" ref="D73:M73">D69+D72</f>
        <v>13445</v>
      </c>
      <c r="E73" s="301">
        <f t="shared" si="18"/>
        <v>3389</v>
      </c>
      <c r="F73" s="301">
        <f t="shared" si="18"/>
        <v>41723</v>
      </c>
      <c r="G73" s="301">
        <f t="shared" si="18"/>
        <v>0</v>
      </c>
      <c r="H73" s="301">
        <f t="shared" si="18"/>
        <v>0</v>
      </c>
      <c r="I73" s="301">
        <f t="shared" si="18"/>
        <v>0</v>
      </c>
      <c r="J73" s="301">
        <f t="shared" si="18"/>
        <v>0</v>
      </c>
      <c r="K73" s="301">
        <f t="shared" si="18"/>
        <v>0</v>
      </c>
      <c r="L73" s="301">
        <f t="shared" si="18"/>
        <v>0</v>
      </c>
      <c r="M73" s="301">
        <f t="shared" si="18"/>
        <v>0</v>
      </c>
    </row>
    <row r="74" spans="1:13" ht="12.75">
      <c r="A74" s="349" t="s">
        <v>316</v>
      </c>
      <c r="B74" s="332"/>
      <c r="C74" s="298"/>
      <c r="D74" s="297"/>
      <c r="E74" s="298"/>
      <c r="F74" s="297"/>
      <c r="G74" s="298"/>
      <c r="H74" s="297"/>
      <c r="I74" s="298"/>
      <c r="J74" s="297"/>
      <c r="K74" s="298"/>
      <c r="L74" s="297"/>
      <c r="M74" s="298"/>
    </row>
    <row r="75" spans="1:13" ht="12.75">
      <c r="A75" s="284" t="s">
        <v>65</v>
      </c>
      <c r="B75" s="312" t="s">
        <v>494</v>
      </c>
      <c r="C75" s="301">
        <v>17827</v>
      </c>
      <c r="D75" s="300">
        <v>11080</v>
      </c>
      <c r="E75" s="301">
        <v>2992</v>
      </c>
      <c r="F75" s="300">
        <v>3755</v>
      </c>
      <c r="G75" s="301"/>
      <c r="H75" s="300"/>
      <c r="I75" s="301"/>
      <c r="J75" s="300"/>
      <c r="K75" s="301"/>
      <c r="L75" s="300"/>
      <c r="M75" s="301"/>
    </row>
    <row r="76" spans="1:13" ht="12.75">
      <c r="A76" s="356" t="s">
        <v>626</v>
      </c>
      <c r="B76" s="312"/>
      <c r="C76" s="301">
        <v>16873</v>
      </c>
      <c r="D76" s="300">
        <v>11080</v>
      </c>
      <c r="E76" s="301">
        <v>2992</v>
      </c>
      <c r="F76" s="300">
        <v>2801</v>
      </c>
      <c r="G76" s="301">
        <v>0</v>
      </c>
      <c r="H76" s="300">
        <v>0</v>
      </c>
      <c r="I76" s="301">
        <v>0</v>
      </c>
      <c r="J76" s="300">
        <v>0</v>
      </c>
      <c r="K76" s="301">
        <v>0</v>
      </c>
      <c r="L76" s="300">
        <v>0</v>
      </c>
      <c r="M76" s="301"/>
    </row>
    <row r="77" spans="1:13" ht="12.75">
      <c r="A77" s="356" t="s">
        <v>876</v>
      </c>
      <c r="B77" s="312"/>
      <c r="C77" s="301">
        <v>-2175</v>
      </c>
      <c r="D77" s="300"/>
      <c r="E77" s="301"/>
      <c r="F77" s="300">
        <v>-2175</v>
      </c>
      <c r="G77" s="301"/>
      <c r="H77" s="300"/>
      <c r="I77" s="301"/>
      <c r="J77" s="300"/>
      <c r="K77" s="301"/>
      <c r="L77" s="300"/>
      <c r="M77" s="301"/>
    </row>
    <row r="78" spans="1:13" ht="12.75">
      <c r="A78" s="356" t="s">
        <v>875</v>
      </c>
      <c r="B78" s="312"/>
      <c r="C78" s="301">
        <v>2891</v>
      </c>
      <c r="D78" s="300">
        <v>697</v>
      </c>
      <c r="E78" s="301">
        <v>234</v>
      </c>
      <c r="F78" s="300">
        <v>1359</v>
      </c>
      <c r="G78" s="301"/>
      <c r="H78" s="300"/>
      <c r="I78" s="301"/>
      <c r="J78" s="300">
        <v>601</v>
      </c>
      <c r="K78" s="301"/>
      <c r="L78" s="300"/>
      <c r="M78" s="301"/>
    </row>
    <row r="79" spans="1:13" ht="12.75">
      <c r="A79" s="356" t="s">
        <v>627</v>
      </c>
      <c r="B79" s="312"/>
      <c r="C79" s="301">
        <f>SUM(C77:C78)</f>
        <v>716</v>
      </c>
      <c r="D79" s="301">
        <f aca="true" t="shared" si="19" ref="D79:M79">SUM(D77:D78)</f>
        <v>697</v>
      </c>
      <c r="E79" s="301">
        <f t="shared" si="19"/>
        <v>234</v>
      </c>
      <c r="F79" s="301">
        <f t="shared" si="19"/>
        <v>-816</v>
      </c>
      <c r="G79" s="301">
        <f t="shared" si="19"/>
        <v>0</v>
      </c>
      <c r="H79" s="301">
        <f t="shared" si="19"/>
        <v>0</v>
      </c>
      <c r="I79" s="301">
        <f t="shared" si="19"/>
        <v>0</v>
      </c>
      <c r="J79" s="301">
        <f t="shared" si="19"/>
        <v>601</v>
      </c>
      <c r="K79" s="301">
        <f t="shared" si="19"/>
        <v>0</v>
      </c>
      <c r="L79" s="301">
        <f t="shared" si="19"/>
        <v>0</v>
      </c>
      <c r="M79" s="301">
        <f t="shared" si="19"/>
        <v>0</v>
      </c>
    </row>
    <row r="80" spans="1:13" ht="12.75">
      <c r="A80" s="357" t="s">
        <v>628</v>
      </c>
      <c r="B80" s="448"/>
      <c r="C80" s="299">
        <f aca="true" t="shared" si="20" ref="C80:M80">C76+C79</f>
        <v>17589</v>
      </c>
      <c r="D80" s="299">
        <f t="shared" si="20"/>
        <v>11777</v>
      </c>
      <c r="E80" s="299">
        <f t="shared" si="20"/>
        <v>3226</v>
      </c>
      <c r="F80" s="299">
        <f t="shared" si="20"/>
        <v>1985</v>
      </c>
      <c r="G80" s="299">
        <f t="shared" si="20"/>
        <v>0</v>
      </c>
      <c r="H80" s="299">
        <f t="shared" si="20"/>
        <v>0</v>
      </c>
      <c r="I80" s="299">
        <f t="shared" si="20"/>
        <v>0</v>
      </c>
      <c r="J80" s="299">
        <f t="shared" si="20"/>
        <v>601</v>
      </c>
      <c r="K80" s="299">
        <f t="shared" si="20"/>
        <v>0</v>
      </c>
      <c r="L80" s="299">
        <f t="shared" si="20"/>
        <v>0</v>
      </c>
      <c r="M80" s="299">
        <f t="shared" si="20"/>
        <v>0</v>
      </c>
    </row>
    <row r="81" spans="1:13" ht="12.75">
      <c r="A81" s="246" t="s">
        <v>318</v>
      </c>
      <c r="B81" s="443"/>
      <c r="C81" s="301"/>
      <c r="D81" s="300"/>
      <c r="E81" s="301"/>
      <c r="F81" s="300"/>
      <c r="G81" s="301"/>
      <c r="H81" s="300"/>
      <c r="I81" s="301"/>
      <c r="J81" s="300"/>
      <c r="K81" s="301"/>
      <c r="L81" s="300"/>
      <c r="M81" s="301"/>
    </row>
    <row r="82" spans="1:13" ht="12.75">
      <c r="A82" s="284" t="s">
        <v>65</v>
      </c>
      <c r="B82" s="312" t="s">
        <v>494</v>
      </c>
      <c r="C82" s="301">
        <v>9499</v>
      </c>
      <c r="D82" s="300">
        <v>4485</v>
      </c>
      <c r="E82" s="301">
        <v>1211</v>
      </c>
      <c r="F82" s="300">
        <v>3803</v>
      </c>
      <c r="G82" s="301"/>
      <c r="H82" s="300"/>
      <c r="I82" s="301"/>
      <c r="J82" s="300"/>
      <c r="K82" s="301"/>
      <c r="L82" s="300"/>
      <c r="M82" s="301"/>
    </row>
    <row r="83" spans="1:13" ht="12.75">
      <c r="A83" s="356" t="s">
        <v>626</v>
      </c>
      <c r="B83" s="312"/>
      <c r="C83" s="301">
        <v>7593</v>
      </c>
      <c r="D83" s="300">
        <v>4485</v>
      </c>
      <c r="E83" s="301">
        <v>1211</v>
      </c>
      <c r="F83" s="300">
        <v>1897</v>
      </c>
      <c r="G83" s="301">
        <v>0</v>
      </c>
      <c r="H83" s="300">
        <v>0</v>
      </c>
      <c r="I83" s="301">
        <v>0</v>
      </c>
      <c r="J83" s="300">
        <v>0</v>
      </c>
      <c r="K83" s="301">
        <v>0</v>
      </c>
      <c r="L83" s="300">
        <v>0</v>
      </c>
      <c r="M83" s="301"/>
    </row>
    <row r="84" spans="1:13" ht="12.75">
      <c r="A84" s="356" t="s">
        <v>876</v>
      </c>
      <c r="B84" s="312"/>
      <c r="C84" s="301">
        <v>-2728</v>
      </c>
      <c r="D84" s="300">
        <v>-2728</v>
      </c>
      <c r="E84" s="301"/>
      <c r="F84" s="300"/>
      <c r="G84" s="301"/>
      <c r="H84" s="300"/>
      <c r="I84" s="301"/>
      <c r="J84" s="300"/>
      <c r="K84" s="301"/>
      <c r="L84" s="300"/>
      <c r="M84" s="301"/>
    </row>
    <row r="85" spans="1:13" ht="12.75">
      <c r="A85" s="356" t="s">
        <v>875</v>
      </c>
      <c r="B85" s="312"/>
      <c r="C85" s="301">
        <v>5255</v>
      </c>
      <c r="D85" s="300">
        <v>3259</v>
      </c>
      <c r="E85" s="301">
        <v>141</v>
      </c>
      <c r="F85" s="300">
        <v>1855</v>
      </c>
      <c r="G85" s="301"/>
      <c r="H85" s="300"/>
      <c r="I85" s="301"/>
      <c r="J85" s="300"/>
      <c r="K85" s="301"/>
      <c r="L85" s="300"/>
      <c r="M85" s="301"/>
    </row>
    <row r="86" spans="1:13" ht="12.75">
      <c r="A86" s="356" t="s">
        <v>627</v>
      </c>
      <c r="B86" s="443"/>
      <c r="C86" s="301">
        <f>SUM(C84:C85)</f>
        <v>2527</v>
      </c>
      <c r="D86" s="301">
        <f aca="true" t="shared" si="21" ref="D86:M86">SUM(D84:D85)</f>
        <v>531</v>
      </c>
      <c r="E86" s="301">
        <f t="shared" si="21"/>
        <v>141</v>
      </c>
      <c r="F86" s="301">
        <f t="shared" si="21"/>
        <v>1855</v>
      </c>
      <c r="G86" s="301">
        <f t="shared" si="21"/>
        <v>0</v>
      </c>
      <c r="H86" s="301">
        <f t="shared" si="21"/>
        <v>0</v>
      </c>
      <c r="I86" s="301">
        <f t="shared" si="21"/>
        <v>0</v>
      </c>
      <c r="J86" s="301">
        <f t="shared" si="21"/>
        <v>0</v>
      </c>
      <c r="K86" s="301">
        <f t="shared" si="21"/>
        <v>0</v>
      </c>
      <c r="L86" s="301">
        <f t="shared" si="21"/>
        <v>0</v>
      </c>
      <c r="M86" s="301">
        <f t="shared" si="21"/>
        <v>0</v>
      </c>
    </row>
    <row r="87" spans="1:13" ht="12.75">
      <c r="A87" s="357" t="s">
        <v>628</v>
      </c>
      <c r="B87" s="312"/>
      <c r="C87" s="301">
        <f aca="true" t="shared" si="22" ref="C87:M87">C83+C86</f>
        <v>10120</v>
      </c>
      <c r="D87" s="301">
        <f t="shared" si="22"/>
        <v>5016</v>
      </c>
      <c r="E87" s="301">
        <f t="shared" si="22"/>
        <v>1352</v>
      </c>
      <c r="F87" s="301">
        <f t="shared" si="22"/>
        <v>3752</v>
      </c>
      <c r="G87" s="301">
        <f t="shared" si="22"/>
        <v>0</v>
      </c>
      <c r="H87" s="301">
        <f t="shared" si="22"/>
        <v>0</v>
      </c>
      <c r="I87" s="301">
        <f t="shared" si="22"/>
        <v>0</v>
      </c>
      <c r="J87" s="301">
        <f t="shared" si="22"/>
        <v>0</v>
      </c>
      <c r="K87" s="301">
        <f t="shared" si="22"/>
        <v>0</v>
      </c>
      <c r="L87" s="301">
        <f t="shared" si="22"/>
        <v>0</v>
      </c>
      <c r="M87" s="301">
        <f t="shared" si="22"/>
        <v>0</v>
      </c>
    </row>
    <row r="88" spans="1:13" ht="12.75">
      <c r="A88" s="246" t="s">
        <v>317</v>
      </c>
      <c r="B88" s="332"/>
      <c r="C88" s="298"/>
      <c r="D88" s="297"/>
      <c r="E88" s="298"/>
      <c r="F88" s="297"/>
      <c r="G88" s="298"/>
      <c r="H88" s="297"/>
      <c r="I88" s="298"/>
      <c r="J88" s="297"/>
      <c r="K88" s="298"/>
      <c r="L88" s="297"/>
      <c r="M88" s="298"/>
    </row>
    <row r="89" spans="1:13" ht="12.75">
      <c r="A89" s="284" t="s">
        <v>65</v>
      </c>
      <c r="B89" s="443" t="s">
        <v>494</v>
      </c>
      <c r="C89" s="301">
        <v>21686</v>
      </c>
      <c r="D89" s="300"/>
      <c r="E89" s="301"/>
      <c r="F89" s="300">
        <v>4686</v>
      </c>
      <c r="G89" s="301">
        <v>17000</v>
      </c>
      <c r="H89" s="300"/>
      <c r="I89" s="301"/>
      <c r="J89" s="300"/>
      <c r="K89" s="301"/>
      <c r="L89" s="300"/>
      <c r="M89" s="301"/>
    </row>
    <row r="90" spans="1:13" ht="12.75">
      <c r="A90" s="356" t="s">
        <v>628</v>
      </c>
      <c r="B90" s="443"/>
      <c r="C90" s="301">
        <v>29908</v>
      </c>
      <c r="D90" s="300">
        <v>0</v>
      </c>
      <c r="E90" s="301">
        <v>0</v>
      </c>
      <c r="F90" s="300">
        <v>9908</v>
      </c>
      <c r="G90" s="301">
        <v>20000</v>
      </c>
      <c r="H90" s="300">
        <v>0</v>
      </c>
      <c r="I90" s="301">
        <v>0</v>
      </c>
      <c r="J90" s="300">
        <v>0</v>
      </c>
      <c r="K90" s="301">
        <v>0</v>
      </c>
      <c r="L90" s="300">
        <v>0</v>
      </c>
      <c r="M90" s="301">
        <v>0</v>
      </c>
    </row>
    <row r="91" spans="1:13" ht="12.75">
      <c r="A91" s="356" t="s">
        <v>876</v>
      </c>
      <c r="B91" s="443"/>
      <c r="C91" s="301">
        <v>-1838</v>
      </c>
      <c r="D91" s="300"/>
      <c r="E91" s="301"/>
      <c r="F91" s="300">
        <v>-1838</v>
      </c>
      <c r="G91" s="301"/>
      <c r="H91" s="300"/>
      <c r="I91" s="301"/>
      <c r="J91" s="300"/>
      <c r="K91" s="301"/>
      <c r="L91" s="300"/>
      <c r="M91" s="301"/>
    </row>
    <row r="92" spans="1:13" ht="12.75">
      <c r="A92" s="356" t="s">
        <v>875</v>
      </c>
      <c r="B92" s="312"/>
      <c r="C92" s="301">
        <v>4451</v>
      </c>
      <c r="D92" s="300"/>
      <c r="E92" s="301"/>
      <c r="F92" s="300">
        <v>4451</v>
      </c>
      <c r="G92" s="301"/>
      <c r="H92" s="300"/>
      <c r="I92" s="301"/>
      <c r="J92" s="300"/>
      <c r="K92" s="301"/>
      <c r="L92" s="300"/>
      <c r="M92" s="301"/>
    </row>
    <row r="93" spans="1:13" ht="12.75">
      <c r="A93" s="356" t="s">
        <v>627</v>
      </c>
      <c r="B93" s="312"/>
      <c r="C93" s="301">
        <f>SUM(C91:C92)</f>
        <v>2613</v>
      </c>
      <c r="D93" s="301">
        <f aca="true" t="shared" si="23" ref="D93:M93">SUM(D91:D92)</f>
        <v>0</v>
      </c>
      <c r="E93" s="301">
        <f t="shared" si="23"/>
        <v>0</v>
      </c>
      <c r="F93" s="301">
        <f t="shared" si="23"/>
        <v>2613</v>
      </c>
      <c r="G93" s="301">
        <f t="shared" si="23"/>
        <v>0</v>
      </c>
      <c r="H93" s="301">
        <f t="shared" si="23"/>
        <v>0</v>
      </c>
      <c r="I93" s="301">
        <f t="shared" si="23"/>
        <v>0</v>
      </c>
      <c r="J93" s="301">
        <f t="shared" si="23"/>
        <v>0</v>
      </c>
      <c r="K93" s="301">
        <f t="shared" si="23"/>
        <v>0</v>
      </c>
      <c r="L93" s="301">
        <f t="shared" si="23"/>
        <v>0</v>
      </c>
      <c r="M93" s="301">
        <f t="shared" si="23"/>
        <v>0</v>
      </c>
    </row>
    <row r="94" spans="1:13" ht="12.75">
      <c r="A94" s="357" t="s">
        <v>628</v>
      </c>
      <c r="B94" s="442"/>
      <c r="C94" s="299">
        <f>C90+C93</f>
        <v>32521</v>
      </c>
      <c r="D94" s="299">
        <f aca="true" t="shared" si="24" ref="D94:M94">D90+D93</f>
        <v>0</v>
      </c>
      <c r="E94" s="299">
        <f t="shared" si="24"/>
        <v>0</v>
      </c>
      <c r="F94" s="299">
        <f t="shared" si="24"/>
        <v>12521</v>
      </c>
      <c r="G94" s="299">
        <f t="shared" si="24"/>
        <v>20000</v>
      </c>
      <c r="H94" s="299">
        <f t="shared" si="24"/>
        <v>0</v>
      </c>
      <c r="I94" s="299">
        <f t="shared" si="24"/>
        <v>0</v>
      </c>
      <c r="J94" s="299">
        <f t="shared" si="24"/>
        <v>0</v>
      </c>
      <c r="K94" s="299">
        <f t="shared" si="24"/>
        <v>0</v>
      </c>
      <c r="L94" s="299">
        <f t="shared" si="24"/>
        <v>0</v>
      </c>
      <c r="M94" s="299">
        <f t="shared" si="24"/>
        <v>0</v>
      </c>
    </row>
    <row r="95" spans="1:13" ht="12.75">
      <c r="A95" s="545" t="s">
        <v>635</v>
      </c>
      <c r="B95" s="568" t="s">
        <v>494</v>
      </c>
      <c r="C95" s="301"/>
      <c r="D95" s="300"/>
      <c r="E95" s="301"/>
      <c r="F95" s="300"/>
      <c r="G95" s="301"/>
      <c r="H95" s="300"/>
      <c r="I95" s="301"/>
      <c r="J95" s="300"/>
      <c r="K95" s="301"/>
      <c r="L95" s="300"/>
      <c r="M95" s="301"/>
    </row>
    <row r="96" spans="1:13" ht="12.75">
      <c r="A96" s="356" t="s">
        <v>636</v>
      </c>
      <c r="B96" s="443"/>
      <c r="C96" s="301"/>
      <c r="D96" s="300"/>
      <c r="E96" s="301"/>
      <c r="F96" s="300"/>
      <c r="G96" s="301"/>
      <c r="H96" s="300"/>
      <c r="I96" s="301"/>
      <c r="J96" s="300"/>
      <c r="K96" s="301"/>
      <c r="L96" s="300"/>
      <c r="M96" s="301"/>
    </row>
    <row r="97" spans="1:13" ht="12.75">
      <c r="A97" s="356" t="s">
        <v>638</v>
      </c>
      <c r="B97" s="443"/>
      <c r="C97" s="301">
        <v>8513</v>
      </c>
      <c r="D97" s="300">
        <v>2498</v>
      </c>
      <c r="E97" s="301">
        <v>675</v>
      </c>
      <c r="F97" s="300">
        <v>5340</v>
      </c>
      <c r="G97" s="301">
        <v>0</v>
      </c>
      <c r="H97" s="300">
        <v>0</v>
      </c>
      <c r="I97" s="301">
        <v>0</v>
      </c>
      <c r="J97" s="300">
        <v>0</v>
      </c>
      <c r="K97" s="301">
        <v>0</v>
      </c>
      <c r="L97" s="300">
        <v>0</v>
      </c>
      <c r="M97" s="301">
        <v>0</v>
      </c>
    </row>
    <row r="98" spans="1:13" ht="12.75">
      <c r="A98" s="356" t="s">
        <v>877</v>
      </c>
      <c r="B98" s="443"/>
      <c r="C98" s="301">
        <v>1608</v>
      </c>
      <c r="D98" s="300">
        <v>227</v>
      </c>
      <c r="E98" s="301">
        <v>54</v>
      </c>
      <c r="F98" s="300">
        <v>1327</v>
      </c>
      <c r="G98" s="301"/>
      <c r="H98" s="300"/>
      <c r="I98" s="301"/>
      <c r="J98" s="300"/>
      <c r="K98" s="301"/>
      <c r="L98" s="300"/>
      <c r="M98" s="301"/>
    </row>
    <row r="99" spans="1:13" ht="12.75">
      <c r="A99" s="356" t="s">
        <v>875</v>
      </c>
      <c r="B99" s="443"/>
      <c r="C99" s="301">
        <v>-1805</v>
      </c>
      <c r="D99" s="300"/>
      <c r="E99" s="301"/>
      <c r="F99" s="300">
        <v>-1805</v>
      </c>
      <c r="G99" s="301"/>
      <c r="H99" s="300"/>
      <c r="I99" s="301"/>
      <c r="J99" s="300"/>
      <c r="K99" s="301"/>
      <c r="L99" s="300"/>
      <c r="M99" s="301"/>
    </row>
    <row r="100" spans="1:13" ht="12.75">
      <c r="A100" s="356" t="s">
        <v>549</v>
      </c>
      <c r="B100" s="443"/>
      <c r="C100" s="301">
        <f>SUM(C98:C99)</f>
        <v>-197</v>
      </c>
      <c r="D100" s="301">
        <f aca="true" t="shared" si="25" ref="D100:M100">SUM(D98:D99)</f>
        <v>227</v>
      </c>
      <c r="E100" s="301">
        <f t="shared" si="25"/>
        <v>54</v>
      </c>
      <c r="F100" s="301">
        <f t="shared" si="25"/>
        <v>-478</v>
      </c>
      <c r="G100" s="301">
        <f t="shared" si="25"/>
        <v>0</v>
      </c>
      <c r="H100" s="301">
        <f t="shared" si="25"/>
        <v>0</v>
      </c>
      <c r="I100" s="301">
        <f t="shared" si="25"/>
        <v>0</v>
      </c>
      <c r="J100" s="301">
        <f t="shared" si="25"/>
        <v>0</v>
      </c>
      <c r="K100" s="301">
        <f t="shared" si="25"/>
        <v>0</v>
      </c>
      <c r="L100" s="301">
        <f t="shared" si="25"/>
        <v>0</v>
      </c>
      <c r="M100" s="301">
        <f t="shared" si="25"/>
        <v>0</v>
      </c>
    </row>
    <row r="101" spans="1:13" ht="12.75">
      <c r="A101" s="357" t="s">
        <v>638</v>
      </c>
      <c r="B101" s="442"/>
      <c r="C101" s="299">
        <f>C97+C100</f>
        <v>8316</v>
      </c>
      <c r="D101" s="299">
        <f aca="true" t="shared" si="26" ref="D101:M101">D97+D100</f>
        <v>2725</v>
      </c>
      <c r="E101" s="299">
        <f t="shared" si="26"/>
        <v>729</v>
      </c>
      <c r="F101" s="299">
        <f t="shared" si="26"/>
        <v>4862</v>
      </c>
      <c r="G101" s="299">
        <f t="shared" si="26"/>
        <v>0</v>
      </c>
      <c r="H101" s="299">
        <f t="shared" si="26"/>
        <v>0</v>
      </c>
      <c r="I101" s="299">
        <f t="shared" si="26"/>
        <v>0</v>
      </c>
      <c r="J101" s="299">
        <f t="shared" si="26"/>
        <v>0</v>
      </c>
      <c r="K101" s="299">
        <f t="shared" si="26"/>
        <v>0</v>
      </c>
      <c r="L101" s="299">
        <f t="shared" si="26"/>
        <v>0</v>
      </c>
      <c r="M101" s="299">
        <f t="shared" si="26"/>
        <v>0</v>
      </c>
    </row>
    <row r="102" spans="1:13" ht="12.75">
      <c r="A102" s="569" t="s">
        <v>639</v>
      </c>
      <c r="B102" s="312"/>
      <c r="C102" s="301"/>
      <c r="D102" s="300"/>
      <c r="E102" s="301"/>
      <c r="F102" s="300"/>
      <c r="G102" s="301"/>
      <c r="H102" s="300"/>
      <c r="I102" s="301"/>
      <c r="J102" s="300"/>
      <c r="K102" s="301"/>
      <c r="L102" s="300"/>
      <c r="M102" s="301"/>
    </row>
    <row r="103" spans="1:13" ht="12.75">
      <c r="A103" s="284" t="s">
        <v>65</v>
      </c>
      <c r="B103" s="312"/>
      <c r="C103" s="301">
        <f aca="true" t="shared" si="27" ref="C103:M104">C108+C115+C121</f>
        <v>369948</v>
      </c>
      <c r="D103" s="301">
        <f t="shared" si="27"/>
        <v>93990</v>
      </c>
      <c r="E103" s="301">
        <f t="shared" si="27"/>
        <v>27296</v>
      </c>
      <c r="F103" s="301">
        <f t="shared" si="27"/>
        <v>247547</v>
      </c>
      <c r="G103" s="301">
        <f t="shared" si="27"/>
        <v>1115</v>
      </c>
      <c r="H103" s="301">
        <f t="shared" si="27"/>
        <v>0</v>
      </c>
      <c r="I103" s="301">
        <f t="shared" si="27"/>
        <v>0</v>
      </c>
      <c r="J103" s="301">
        <f t="shared" si="27"/>
        <v>0</v>
      </c>
      <c r="K103" s="301">
        <f t="shared" si="27"/>
        <v>0</v>
      </c>
      <c r="L103" s="301">
        <f t="shared" si="27"/>
        <v>0</v>
      </c>
      <c r="M103" s="301">
        <f t="shared" si="27"/>
        <v>0</v>
      </c>
    </row>
    <row r="104" spans="1:13" ht="12.75">
      <c r="A104" s="356" t="s">
        <v>626</v>
      </c>
      <c r="B104" s="312"/>
      <c r="C104" s="301">
        <f t="shared" si="27"/>
        <v>388154</v>
      </c>
      <c r="D104" s="301">
        <f t="shared" si="27"/>
        <v>103872</v>
      </c>
      <c r="E104" s="301">
        <f t="shared" si="27"/>
        <v>30028</v>
      </c>
      <c r="F104" s="301">
        <f t="shared" si="27"/>
        <v>254254</v>
      </c>
      <c r="G104" s="301">
        <f t="shared" si="27"/>
        <v>0</v>
      </c>
      <c r="H104" s="301">
        <f t="shared" si="27"/>
        <v>0</v>
      </c>
      <c r="I104" s="301">
        <f t="shared" si="27"/>
        <v>0</v>
      </c>
      <c r="J104" s="301">
        <f t="shared" si="27"/>
        <v>0</v>
      </c>
      <c r="K104" s="301">
        <f t="shared" si="27"/>
        <v>0</v>
      </c>
      <c r="L104" s="301">
        <f t="shared" si="27"/>
        <v>0</v>
      </c>
      <c r="M104" s="301">
        <f t="shared" si="27"/>
        <v>0</v>
      </c>
    </row>
    <row r="105" spans="1:13" ht="12.75">
      <c r="A105" s="356" t="s">
        <v>627</v>
      </c>
      <c r="B105" s="443"/>
      <c r="C105" s="301">
        <f aca="true" t="shared" si="28" ref="C105:M106">C112+C118+C123</f>
        <v>24546</v>
      </c>
      <c r="D105" s="301">
        <f t="shared" si="28"/>
        <v>-6332</v>
      </c>
      <c r="E105" s="301">
        <f t="shared" si="28"/>
        <v>-40</v>
      </c>
      <c r="F105" s="301">
        <f t="shared" si="28"/>
        <v>29673</v>
      </c>
      <c r="G105" s="301">
        <f t="shared" si="28"/>
        <v>0</v>
      </c>
      <c r="H105" s="301">
        <f t="shared" si="28"/>
        <v>0</v>
      </c>
      <c r="I105" s="301">
        <f t="shared" si="28"/>
        <v>0</v>
      </c>
      <c r="J105" s="301">
        <f t="shared" si="28"/>
        <v>1245</v>
      </c>
      <c r="K105" s="301">
        <f t="shared" si="28"/>
        <v>0</v>
      </c>
      <c r="L105" s="301">
        <f t="shared" si="28"/>
        <v>0</v>
      </c>
      <c r="M105" s="301">
        <f t="shared" si="28"/>
        <v>0</v>
      </c>
    </row>
    <row r="106" spans="1:13" ht="12.75">
      <c r="A106" s="356" t="s">
        <v>628</v>
      </c>
      <c r="B106" s="312"/>
      <c r="C106" s="301">
        <f t="shared" si="28"/>
        <v>412700</v>
      </c>
      <c r="D106" s="301">
        <f t="shared" si="28"/>
        <v>97540</v>
      </c>
      <c r="E106" s="301">
        <f t="shared" si="28"/>
        <v>29988</v>
      </c>
      <c r="F106" s="301">
        <f t="shared" si="28"/>
        <v>283927</v>
      </c>
      <c r="G106" s="301">
        <f t="shared" si="28"/>
        <v>0</v>
      </c>
      <c r="H106" s="301">
        <f t="shared" si="28"/>
        <v>0</v>
      </c>
      <c r="I106" s="301">
        <f t="shared" si="28"/>
        <v>0</v>
      </c>
      <c r="J106" s="301">
        <f t="shared" si="28"/>
        <v>1245</v>
      </c>
      <c r="K106" s="301">
        <f t="shared" si="28"/>
        <v>0</v>
      </c>
      <c r="L106" s="301">
        <f t="shared" si="28"/>
        <v>0</v>
      </c>
      <c r="M106" s="301">
        <f t="shared" si="28"/>
        <v>0</v>
      </c>
    </row>
    <row r="107" spans="1:13" ht="12.75">
      <c r="A107" s="286" t="s">
        <v>404</v>
      </c>
      <c r="B107" s="332"/>
      <c r="C107" s="298"/>
      <c r="D107" s="297"/>
      <c r="E107" s="298"/>
      <c r="F107" s="297"/>
      <c r="G107" s="298"/>
      <c r="H107" s="297"/>
      <c r="I107" s="298"/>
      <c r="J107" s="297"/>
      <c r="K107" s="298"/>
      <c r="L107" s="297"/>
      <c r="M107" s="298"/>
    </row>
    <row r="108" spans="1:13" ht="12.75">
      <c r="A108" s="284" t="s">
        <v>65</v>
      </c>
      <c r="B108" s="443" t="s">
        <v>494</v>
      </c>
      <c r="C108" s="301">
        <v>25886</v>
      </c>
      <c r="D108" s="300">
        <v>16418</v>
      </c>
      <c r="E108" s="301">
        <v>4400</v>
      </c>
      <c r="F108" s="300">
        <v>5068</v>
      </c>
      <c r="G108" s="301"/>
      <c r="H108" s="300"/>
      <c r="I108" s="301"/>
      <c r="J108" s="300"/>
      <c r="K108" s="301"/>
      <c r="L108" s="300"/>
      <c r="M108" s="301"/>
    </row>
    <row r="109" spans="1:13" ht="12.75">
      <c r="A109" s="356" t="s">
        <v>628</v>
      </c>
      <c r="B109" s="312"/>
      <c r="C109" s="301">
        <v>31976</v>
      </c>
      <c r="D109" s="300">
        <v>19860</v>
      </c>
      <c r="E109" s="301">
        <v>5327</v>
      </c>
      <c r="F109" s="300">
        <v>6789</v>
      </c>
      <c r="G109" s="301">
        <v>0</v>
      </c>
      <c r="H109" s="300">
        <v>0</v>
      </c>
      <c r="I109" s="301">
        <v>0</v>
      </c>
      <c r="J109" s="300">
        <v>0</v>
      </c>
      <c r="K109" s="301">
        <v>0</v>
      </c>
      <c r="L109" s="300">
        <v>0</v>
      </c>
      <c r="M109" s="301">
        <v>0</v>
      </c>
    </row>
    <row r="110" spans="1:13" ht="12.75">
      <c r="A110" s="356" t="s">
        <v>877</v>
      </c>
      <c r="B110" s="312"/>
      <c r="C110" s="301">
        <v>327</v>
      </c>
      <c r="D110" s="300"/>
      <c r="E110" s="301"/>
      <c r="F110" s="300">
        <v>327</v>
      </c>
      <c r="G110" s="301"/>
      <c r="H110" s="300"/>
      <c r="I110" s="301"/>
      <c r="J110" s="300"/>
      <c r="K110" s="301"/>
      <c r="L110" s="300"/>
      <c r="M110" s="301"/>
    </row>
    <row r="111" spans="1:13" ht="12.75">
      <c r="A111" s="356" t="s">
        <v>875</v>
      </c>
      <c r="B111" s="312"/>
      <c r="C111" s="301">
        <v>-55</v>
      </c>
      <c r="D111" s="300">
        <v>-1000</v>
      </c>
      <c r="E111" s="301"/>
      <c r="F111" s="300">
        <v>-300</v>
      </c>
      <c r="G111" s="301"/>
      <c r="H111" s="300"/>
      <c r="I111" s="301"/>
      <c r="J111" s="300">
        <v>1245</v>
      </c>
      <c r="K111" s="301"/>
      <c r="L111" s="300"/>
      <c r="M111" s="301"/>
    </row>
    <row r="112" spans="1:13" ht="12.75">
      <c r="A112" s="356" t="s">
        <v>627</v>
      </c>
      <c r="B112" s="312"/>
      <c r="C112" s="301">
        <f>SUM(C110:C111)</f>
        <v>272</v>
      </c>
      <c r="D112" s="301">
        <f aca="true" t="shared" si="29" ref="D112:M112">SUM(D110:D111)</f>
        <v>-1000</v>
      </c>
      <c r="E112" s="301">
        <f t="shared" si="29"/>
        <v>0</v>
      </c>
      <c r="F112" s="301">
        <f t="shared" si="29"/>
        <v>27</v>
      </c>
      <c r="G112" s="301">
        <f t="shared" si="29"/>
        <v>0</v>
      </c>
      <c r="H112" s="301">
        <f t="shared" si="29"/>
        <v>0</v>
      </c>
      <c r="I112" s="301">
        <f t="shared" si="29"/>
        <v>0</v>
      </c>
      <c r="J112" s="301">
        <f t="shared" si="29"/>
        <v>1245</v>
      </c>
      <c r="K112" s="301">
        <f t="shared" si="29"/>
        <v>0</v>
      </c>
      <c r="L112" s="301">
        <f t="shared" si="29"/>
        <v>0</v>
      </c>
      <c r="M112" s="301">
        <f t="shared" si="29"/>
        <v>0</v>
      </c>
    </row>
    <row r="113" spans="1:13" ht="12.75">
      <c r="A113" s="356" t="s">
        <v>628</v>
      </c>
      <c r="B113" s="448"/>
      <c r="C113" s="299">
        <f>C109+C112</f>
        <v>32248</v>
      </c>
      <c r="D113" s="299">
        <f aca="true" t="shared" si="30" ref="D113:M113">D109+D112</f>
        <v>18860</v>
      </c>
      <c r="E113" s="299">
        <f t="shared" si="30"/>
        <v>5327</v>
      </c>
      <c r="F113" s="299">
        <f t="shared" si="30"/>
        <v>6816</v>
      </c>
      <c r="G113" s="299">
        <f t="shared" si="30"/>
        <v>0</v>
      </c>
      <c r="H113" s="299">
        <f t="shared" si="30"/>
        <v>0</v>
      </c>
      <c r="I113" s="299">
        <f t="shared" si="30"/>
        <v>0</v>
      </c>
      <c r="J113" s="299">
        <f t="shared" si="30"/>
        <v>1245</v>
      </c>
      <c r="K113" s="299">
        <f t="shared" si="30"/>
        <v>0</v>
      </c>
      <c r="L113" s="299">
        <f t="shared" si="30"/>
        <v>0</v>
      </c>
      <c r="M113" s="299">
        <f t="shared" si="30"/>
        <v>0</v>
      </c>
    </row>
    <row r="114" spans="1:13" ht="12.75">
      <c r="A114" s="286" t="s">
        <v>405</v>
      </c>
      <c r="B114" s="449"/>
      <c r="C114" s="298"/>
      <c r="D114" s="297"/>
      <c r="E114" s="298"/>
      <c r="F114" s="297"/>
      <c r="G114" s="298"/>
      <c r="H114" s="297"/>
      <c r="I114" s="298"/>
      <c r="J114" s="297"/>
      <c r="K114" s="298"/>
      <c r="L114" s="297"/>
      <c r="M114" s="298"/>
    </row>
    <row r="115" spans="1:13" ht="12.75">
      <c r="A115" s="284" t="s">
        <v>65</v>
      </c>
      <c r="B115" s="312" t="s">
        <v>494</v>
      </c>
      <c r="C115" s="301">
        <v>22900</v>
      </c>
      <c r="D115" s="300">
        <v>16249</v>
      </c>
      <c r="E115" s="301">
        <v>4359</v>
      </c>
      <c r="F115" s="300">
        <v>1177</v>
      </c>
      <c r="G115" s="301">
        <v>1115</v>
      </c>
      <c r="H115" s="300"/>
      <c r="I115" s="301"/>
      <c r="J115" s="300"/>
      <c r="K115" s="301"/>
      <c r="L115" s="300"/>
      <c r="M115" s="301"/>
    </row>
    <row r="116" spans="1:13" ht="12.75">
      <c r="A116" s="356" t="s">
        <v>628</v>
      </c>
      <c r="B116" s="312"/>
      <c r="C116" s="301">
        <v>28248</v>
      </c>
      <c r="D116" s="300">
        <v>18714</v>
      </c>
      <c r="E116" s="301">
        <v>5085</v>
      </c>
      <c r="F116" s="300">
        <v>4449</v>
      </c>
      <c r="G116" s="301">
        <v>0</v>
      </c>
      <c r="H116" s="300">
        <v>0</v>
      </c>
      <c r="I116" s="301">
        <v>0</v>
      </c>
      <c r="J116" s="300">
        <v>0</v>
      </c>
      <c r="K116" s="301">
        <v>0</v>
      </c>
      <c r="L116" s="300">
        <v>0</v>
      </c>
      <c r="M116" s="301">
        <v>0</v>
      </c>
    </row>
    <row r="117" spans="1:13" ht="12.75">
      <c r="A117" s="356" t="s">
        <v>877</v>
      </c>
      <c r="B117" s="312"/>
      <c r="C117" s="301">
        <v>829</v>
      </c>
      <c r="D117" s="300">
        <v>316</v>
      </c>
      <c r="E117" s="301">
        <v>-80</v>
      </c>
      <c r="F117" s="300">
        <v>593</v>
      </c>
      <c r="G117" s="301"/>
      <c r="H117" s="300"/>
      <c r="I117" s="301"/>
      <c r="J117" s="300"/>
      <c r="K117" s="301"/>
      <c r="L117" s="300"/>
      <c r="M117" s="301"/>
    </row>
    <row r="118" spans="1:13" ht="12.75">
      <c r="A118" s="356" t="s">
        <v>627</v>
      </c>
      <c r="B118" s="312"/>
      <c r="C118" s="301">
        <f aca="true" t="shared" si="31" ref="C118:M118">SUM(C117:C117)</f>
        <v>829</v>
      </c>
      <c r="D118" s="301">
        <f t="shared" si="31"/>
        <v>316</v>
      </c>
      <c r="E118" s="301">
        <f t="shared" si="31"/>
        <v>-80</v>
      </c>
      <c r="F118" s="301">
        <f t="shared" si="31"/>
        <v>593</v>
      </c>
      <c r="G118" s="301">
        <f t="shared" si="31"/>
        <v>0</v>
      </c>
      <c r="H118" s="301">
        <f t="shared" si="31"/>
        <v>0</v>
      </c>
      <c r="I118" s="301">
        <f t="shared" si="31"/>
        <v>0</v>
      </c>
      <c r="J118" s="301">
        <f t="shared" si="31"/>
        <v>0</v>
      </c>
      <c r="K118" s="301">
        <f t="shared" si="31"/>
        <v>0</v>
      </c>
      <c r="L118" s="301">
        <f t="shared" si="31"/>
        <v>0</v>
      </c>
      <c r="M118" s="301">
        <f t="shared" si="31"/>
        <v>0</v>
      </c>
    </row>
    <row r="119" spans="1:13" ht="12.75">
      <c r="A119" s="356" t="s">
        <v>628</v>
      </c>
      <c r="B119" s="448"/>
      <c r="C119" s="299">
        <f aca="true" t="shared" si="32" ref="C119:M119">C116+C118</f>
        <v>29077</v>
      </c>
      <c r="D119" s="299">
        <f t="shared" si="32"/>
        <v>19030</v>
      </c>
      <c r="E119" s="299">
        <f t="shared" si="32"/>
        <v>5005</v>
      </c>
      <c r="F119" s="299">
        <f t="shared" si="32"/>
        <v>5042</v>
      </c>
      <c r="G119" s="299">
        <f t="shared" si="32"/>
        <v>0</v>
      </c>
      <c r="H119" s="299">
        <f t="shared" si="32"/>
        <v>0</v>
      </c>
      <c r="I119" s="299">
        <f t="shared" si="32"/>
        <v>0</v>
      </c>
      <c r="J119" s="299">
        <f t="shared" si="32"/>
        <v>0</v>
      </c>
      <c r="K119" s="299">
        <f t="shared" si="32"/>
        <v>0</v>
      </c>
      <c r="L119" s="299">
        <f t="shared" si="32"/>
        <v>0</v>
      </c>
      <c r="M119" s="299">
        <f t="shared" si="32"/>
        <v>0</v>
      </c>
    </row>
    <row r="120" spans="1:13" ht="12.75">
      <c r="A120" s="281" t="s">
        <v>406</v>
      </c>
      <c r="B120" s="449"/>
      <c r="C120" s="298"/>
      <c r="D120" s="297"/>
      <c r="E120" s="298"/>
      <c r="F120" s="297"/>
      <c r="G120" s="298"/>
      <c r="H120" s="297"/>
      <c r="I120" s="298"/>
      <c r="J120" s="297"/>
      <c r="K120" s="298"/>
      <c r="L120" s="297"/>
      <c r="M120" s="298"/>
    </row>
    <row r="121" spans="1:13" ht="12.75">
      <c r="A121" s="284" t="s">
        <v>65</v>
      </c>
      <c r="B121" s="312"/>
      <c r="C121" s="301">
        <f aca="true" t="shared" si="33" ref="C121:M122">C126+C132+C138+C144+C150+C156+C163+C170+C177+C183+C190+C196+C202+C208+C215+C221+C227+C234+C241+C248+C254</f>
        <v>321162</v>
      </c>
      <c r="D121" s="301">
        <f t="shared" si="33"/>
        <v>61323</v>
      </c>
      <c r="E121" s="301">
        <f t="shared" si="33"/>
        <v>18537</v>
      </c>
      <c r="F121" s="301">
        <f t="shared" si="33"/>
        <v>241302</v>
      </c>
      <c r="G121" s="301">
        <f t="shared" si="33"/>
        <v>0</v>
      </c>
      <c r="H121" s="301">
        <f t="shared" si="33"/>
        <v>0</v>
      </c>
      <c r="I121" s="301">
        <f t="shared" si="33"/>
        <v>0</v>
      </c>
      <c r="J121" s="301">
        <f t="shared" si="33"/>
        <v>0</v>
      </c>
      <c r="K121" s="301">
        <f t="shared" si="33"/>
        <v>0</v>
      </c>
      <c r="L121" s="301">
        <f t="shared" si="33"/>
        <v>0</v>
      </c>
      <c r="M121" s="301">
        <f t="shared" si="33"/>
        <v>0</v>
      </c>
    </row>
    <row r="122" spans="1:13" ht="12.75">
      <c r="A122" s="356" t="s">
        <v>626</v>
      </c>
      <c r="B122" s="443"/>
      <c r="C122" s="301">
        <f t="shared" si="33"/>
        <v>327930</v>
      </c>
      <c r="D122" s="301">
        <f t="shared" si="33"/>
        <v>65298</v>
      </c>
      <c r="E122" s="301">
        <f t="shared" si="33"/>
        <v>19616</v>
      </c>
      <c r="F122" s="301">
        <f t="shared" si="33"/>
        <v>243016</v>
      </c>
      <c r="G122" s="301">
        <f t="shared" si="33"/>
        <v>0</v>
      </c>
      <c r="H122" s="301">
        <f t="shared" si="33"/>
        <v>0</v>
      </c>
      <c r="I122" s="301">
        <f t="shared" si="33"/>
        <v>0</v>
      </c>
      <c r="J122" s="301">
        <f t="shared" si="33"/>
        <v>0</v>
      </c>
      <c r="K122" s="301">
        <f t="shared" si="33"/>
        <v>0</v>
      </c>
      <c r="L122" s="301">
        <f t="shared" si="33"/>
        <v>0</v>
      </c>
      <c r="M122" s="301">
        <f t="shared" si="33"/>
        <v>0</v>
      </c>
    </row>
    <row r="123" spans="1:13" ht="12.75">
      <c r="A123" s="356" t="s">
        <v>627</v>
      </c>
      <c r="B123" s="312"/>
      <c r="C123" s="301">
        <f aca="true" t="shared" si="34" ref="C123:M124">C129+C135+C141+C147+C153+C160+C167+C174+C180+C187+C193+C199+C205+C212+C218+C224+C231+C238+C245+C251+C258</f>
        <v>23445</v>
      </c>
      <c r="D123" s="301">
        <f t="shared" si="34"/>
        <v>-5648</v>
      </c>
      <c r="E123" s="301">
        <f t="shared" si="34"/>
        <v>40</v>
      </c>
      <c r="F123" s="301">
        <f t="shared" si="34"/>
        <v>29053</v>
      </c>
      <c r="G123" s="301">
        <f t="shared" si="34"/>
        <v>0</v>
      </c>
      <c r="H123" s="301">
        <f t="shared" si="34"/>
        <v>0</v>
      </c>
      <c r="I123" s="301">
        <f t="shared" si="34"/>
        <v>0</v>
      </c>
      <c r="J123" s="301">
        <f t="shared" si="34"/>
        <v>0</v>
      </c>
      <c r="K123" s="301">
        <f t="shared" si="34"/>
        <v>0</v>
      </c>
      <c r="L123" s="301">
        <f t="shared" si="34"/>
        <v>0</v>
      </c>
      <c r="M123" s="301">
        <f t="shared" si="34"/>
        <v>0</v>
      </c>
    </row>
    <row r="124" spans="1:13" ht="12.75">
      <c r="A124" s="356" t="s">
        <v>628</v>
      </c>
      <c r="B124" s="570"/>
      <c r="C124" s="301">
        <f t="shared" si="34"/>
        <v>351375</v>
      </c>
      <c r="D124" s="301">
        <f t="shared" si="34"/>
        <v>59650</v>
      </c>
      <c r="E124" s="301">
        <f t="shared" si="34"/>
        <v>19656</v>
      </c>
      <c r="F124" s="301">
        <f t="shared" si="34"/>
        <v>272069</v>
      </c>
      <c r="G124" s="301">
        <f t="shared" si="34"/>
        <v>0</v>
      </c>
      <c r="H124" s="301">
        <f t="shared" si="34"/>
        <v>0</v>
      </c>
      <c r="I124" s="301">
        <f t="shared" si="34"/>
        <v>0</v>
      </c>
      <c r="J124" s="301">
        <f t="shared" si="34"/>
        <v>0</v>
      </c>
      <c r="K124" s="301">
        <f t="shared" si="34"/>
        <v>0</v>
      </c>
      <c r="L124" s="301">
        <f t="shared" si="34"/>
        <v>0</v>
      </c>
      <c r="M124" s="301">
        <f t="shared" si="34"/>
        <v>0</v>
      </c>
    </row>
    <row r="125" spans="1:13" ht="12.75">
      <c r="A125" s="571" t="s">
        <v>407</v>
      </c>
      <c r="B125" s="312"/>
      <c r="C125" s="301"/>
      <c r="D125" s="300"/>
      <c r="E125" s="301"/>
      <c r="F125" s="300"/>
      <c r="G125" s="301"/>
      <c r="H125" s="300"/>
      <c r="I125" s="301"/>
      <c r="J125" s="300"/>
      <c r="K125" s="301"/>
      <c r="L125" s="300"/>
      <c r="M125" s="301"/>
    </row>
    <row r="126" spans="1:13" ht="12.75">
      <c r="A126" s="284" t="s">
        <v>65</v>
      </c>
      <c r="B126" s="312" t="s">
        <v>494</v>
      </c>
      <c r="C126" s="301">
        <v>8991</v>
      </c>
      <c r="D126" s="300">
        <v>6038</v>
      </c>
      <c r="E126" s="301">
        <v>1626</v>
      </c>
      <c r="F126" s="300">
        <v>1327</v>
      </c>
      <c r="G126" s="301"/>
      <c r="H126" s="300"/>
      <c r="I126" s="301"/>
      <c r="J126" s="300"/>
      <c r="K126" s="301"/>
      <c r="L126" s="300"/>
      <c r="M126" s="301"/>
    </row>
    <row r="127" spans="1:13" ht="12.75">
      <c r="A127" s="356" t="s">
        <v>628</v>
      </c>
      <c r="B127" s="312"/>
      <c r="C127" s="301">
        <v>11014</v>
      </c>
      <c r="D127" s="300">
        <v>7591</v>
      </c>
      <c r="E127" s="301">
        <v>2051</v>
      </c>
      <c r="F127" s="300">
        <v>1372</v>
      </c>
      <c r="G127" s="301">
        <v>0</v>
      </c>
      <c r="H127" s="300">
        <v>0</v>
      </c>
      <c r="I127" s="301">
        <v>0</v>
      </c>
      <c r="J127" s="300">
        <v>0</v>
      </c>
      <c r="K127" s="301">
        <v>0</v>
      </c>
      <c r="L127" s="300">
        <v>0</v>
      </c>
      <c r="M127" s="301">
        <v>0</v>
      </c>
    </row>
    <row r="128" spans="1:13" ht="12.75">
      <c r="A128" s="356" t="s">
        <v>875</v>
      </c>
      <c r="B128" s="443"/>
      <c r="C128" s="301">
        <v>-1159</v>
      </c>
      <c r="D128" s="300">
        <v>-255</v>
      </c>
      <c r="E128" s="301"/>
      <c r="F128" s="300">
        <v>-904</v>
      </c>
      <c r="G128" s="301"/>
      <c r="H128" s="300"/>
      <c r="I128" s="301"/>
      <c r="J128" s="300"/>
      <c r="K128" s="301"/>
      <c r="L128" s="300"/>
      <c r="M128" s="301"/>
    </row>
    <row r="129" spans="1:13" ht="12.75">
      <c r="A129" s="356" t="s">
        <v>627</v>
      </c>
      <c r="B129" s="312"/>
      <c r="C129" s="301">
        <f>SUM(C128:C128)</f>
        <v>-1159</v>
      </c>
      <c r="D129" s="301">
        <f aca="true" t="shared" si="35" ref="D129:M129">SUM(D128:D128)</f>
        <v>-255</v>
      </c>
      <c r="E129" s="301">
        <f t="shared" si="35"/>
        <v>0</v>
      </c>
      <c r="F129" s="301">
        <f t="shared" si="35"/>
        <v>-904</v>
      </c>
      <c r="G129" s="301">
        <f t="shared" si="35"/>
        <v>0</v>
      </c>
      <c r="H129" s="301">
        <f t="shared" si="35"/>
        <v>0</v>
      </c>
      <c r="I129" s="301">
        <f t="shared" si="35"/>
        <v>0</v>
      </c>
      <c r="J129" s="301">
        <f t="shared" si="35"/>
        <v>0</v>
      </c>
      <c r="K129" s="301">
        <f t="shared" si="35"/>
        <v>0</v>
      </c>
      <c r="L129" s="301">
        <f t="shared" si="35"/>
        <v>0</v>
      </c>
      <c r="M129" s="301">
        <f t="shared" si="35"/>
        <v>0</v>
      </c>
    </row>
    <row r="130" spans="1:13" ht="12.75">
      <c r="A130" s="357" t="s">
        <v>628</v>
      </c>
      <c r="B130" s="448"/>
      <c r="C130" s="299">
        <f aca="true" t="shared" si="36" ref="C130:M130">C127+C129</f>
        <v>9855</v>
      </c>
      <c r="D130" s="299">
        <f t="shared" si="36"/>
        <v>7336</v>
      </c>
      <c r="E130" s="299">
        <f t="shared" si="36"/>
        <v>2051</v>
      </c>
      <c r="F130" s="299">
        <f t="shared" si="36"/>
        <v>468</v>
      </c>
      <c r="G130" s="299">
        <f t="shared" si="36"/>
        <v>0</v>
      </c>
      <c r="H130" s="299">
        <f t="shared" si="36"/>
        <v>0</v>
      </c>
      <c r="I130" s="299">
        <f t="shared" si="36"/>
        <v>0</v>
      </c>
      <c r="J130" s="299">
        <f t="shared" si="36"/>
        <v>0</v>
      </c>
      <c r="K130" s="299">
        <f t="shared" si="36"/>
        <v>0</v>
      </c>
      <c r="L130" s="299">
        <f t="shared" si="36"/>
        <v>0</v>
      </c>
      <c r="M130" s="299">
        <f t="shared" si="36"/>
        <v>0</v>
      </c>
    </row>
    <row r="131" spans="1:13" ht="12.75">
      <c r="A131" s="302" t="s">
        <v>408</v>
      </c>
      <c r="B131" s="443"/>
      <c r="C131" s="301"/>
      <c r="D131" s="300"/>
      <c r="E131" s="301"/>
      <c r="F131" s="300"/>
      <c r="G131" s="301"/>
      <c r="H131" s="300"/>
      <c r="I131" s="301"/>
      <c r="J131" s="300"/>
      <c r="K131" s="301"/>
      <c r="L131" s="300"/>
      <c r="M131" s="301"/>
    </row>
    <row r="132" spans="1:13" ht="12.75">
      <c r="A132" s="284" t="s">
        <v>65</v>
      </c>
      <c r="B132" s="312" t="s">
        <v>494</v>
      </c>
      <c r="C132" s="301">
        <v>3805</v>
      </c>
      <c r="D132" s="300">
        <v>2532</v>
      </c>
      <c r="E132" s="301">
        <v>754</v>
      </c>
      <c r="F132" s="300">
        <v>519</v>
      </c>
      <c r="G132" s="301"/>
      <c r="H132" s="300"/>
      <c r="I132" s="301"/>
      <c r="J132" s="300"/>
      <c r="K132" s="301"/>
      <c r="L132" s="300"/>
      <c r="M132" s="301"/>
    </row>
    <row r="133" spans="1:13" ht="12.75">
      <c r="A133" s="356" t="s">
        <v>628</v>
      </c>
      <c r="B133" s="312"/>
      <c r="C133" s="301">
        <v>3909</v>
      </c>
      <c r="D133" s="300">
        <v>2614</v>
      </c>
      <c r="E133" s="301">
        <v>776</v>
      </c>
      <c r="F133" s="300">
        <v>519</v>
      </c>
      <c r="G133" s="301">
        <v>0</v>
      </c>
      <c r="H133" s="300">
        <v>0</v>
      </c>
      <c r="I133" s="301">
        <v>0</v>
      </c>
      <c r="J133" s="300">
        <v>0</v>
      </c>
      <c r="K133" s="301">
        <v>0</v>
      </c>
      <c r="L133" s="300">
        <v>0</v>
      </c>
      <c r="M133" s="301">
        <v>0</v>
      </c>
    </row>
    <row r="134" spans="1:13" ht="12.75">
      <c r="A134" s="356" t="s">
        <v>875</v>
      </c>
      <c r="B134" s="312"/>
      <c r="C134" s="301">
        <v>-912</v>
      </c>
      <c r="D134" s="300">
        <v>-759</v>
      </c>
      <c r="E134" s="301"/>
      <c r="F134" s="300">
        <v>-153</v>
      </c>
      <c r="G134" s="301"/>
      <c r="H134" s="300"/>
      <c r="I134" s="301"/>
      <c r="J134" s="300"/>
      <c r="K134" s="301"/>
      <c r="L134" s="300"/>
      <c r="M134" s="301"/>
    </row>
    <row r="135" spans="1:13" ht="12.75">
      <c r="A135" s="356" t="s">
        <v>627</v>
      </c>
      <c r="B135" s="443"/>
      <c r="C135" s="301">
        <f aca="true" t="shared" si="37" ref="C135:M135">SUM(C134:C134)</f>
        <v>-912</v>
      </c>
      <c r="D135" s="301">
        <f t="shared" si="37"/>
        <v>-759</v>
      </c>
      <c r="E135" s="301">
        <f t="shared" si="37"/>
        <v>0</v>
      </c>
      <c r="F135" s="301">
        <f t="shared" si="37"/>
        <v>-153</v>
      </c>
      <c r="G135" s="301">
        <f t="shared" si="37"/>
        <v>0</v>
      </c>
      <c r="H135" s="301">
        <f t="shared" si="37"/>
        <v>0</v>
      </c>
      <c r="I135" s="301">
        <f t="shared" si="37"/>
        <v>0</v>
      </c>
      <c r="J135" s="301">
        <f t="shared" si="37"/>
        <v>0</v>
      </c>
      <c r="K135" s="301">
        <f t="shared" si="37"/>
        <v>0</v>
      </c>
      <c r="L135" s="301">
        <f t="shared" si="37"/>
        <v>0</v>
      </c>
      <c r="M135" s="301">
        <f t="shared" si="37"/>
        <v>0</v>
      </c>
    </row>
    <row r="136" spans="1:13" ht="12.75">
      <c r="A136" s="357" t="s">
        <v>628</v>
      </c>
      <c r="B136" s="312"/>
      <c r="C136" s="301">
        <f aca="true" t="shared" si="38" ref="C136:M136">C133+C135</f>
        <v>2997</v>
      </c>
      <c r="D136" s="301">
        <f t="shared" si="38"/>
        <v>1855</v>
      </c>
      <c r="E136" s="301">
        <f t="shared" si="38"/>
        <v>776</v>
      </c>
      <c r="F136" s="301">
        <f t="shared" si="38"/>
        <v>366</v>
      </c>
      <c r="G136" s="301">
        <f t="shared" si="38"/>
        <v>0</v>
      </c>
      <c r="H136" s="301">
        <f t="shared" si="38"/>
        <v>0</v>
      </c>
      <c r="I136" s="301">
        <f t="shared" si="38"/>
        <v>0</v>
      </c>
      <c r="J136" s="301">
        <f t="shared" si="38"/>
        <v>0</v>
      </c>
      <c r="K136" s="301">
        <f t="shared" si="38"/>
        <v>0</v>
      </c>
      <c r="L136" s="301">
        <f t="shared" si="38"/>
        <v>0</v>
      </c>
      <c r="M136" s="301">
        <f t="shared" si="38"/>
        <v>0</v>
      </c>
    </row>
    <row r="137" spans="1:13" ht="12.75">
      <c r="A137" s="303" t="s">
        <v>409</v>
      </c>
      <c r="B137" s="332"/>
      <c r="C137" s="298"/>
      <c r="D137" s="297"/>
      <c r="E137" s="298"/>
      <c r="F137" s="297"/>
      <c r="G137" s="298"/>
      <c r="H137" s="297"/>
      <c r="I137" s="298"/>
      <c r="J137" s="297"/>
      <c r="K137" s="298"/>
      <c r="L137" s="297"/>
      <c r="M137" s="298"/>
    </row>
    <row r="138" spans="1:13" ht="12.75">
      <c r="A138" s="284" t="s">
        <v>65</v>
      </c>
      <c r="B138" s="443" t="s">
        <v>494</v>
      </c>
      <c r="C138" s="301">
        <v>5576</v>
      </c>
      <c r="D138" s="300">
        <v>1078</v>
      </c>
      <c r="E138" s="301">
        <v>339</v>
      </c>
      <c r="F138" s="300">
        <v>4159</v>
      </c>
      <c r="G138" s="301"/>
      <c r="H138" s="300"/>
      <c r="I138" s="301"/>
      <c r="J138" s="300"/>
      <c r="K138" s="301"/>
      <c r="L138" s="300"/>
      <c r="M138" s="301"/>
    </row>
    <row r="139" spans="1:13" ht="12.75">
      <c r="A139" s="356" t="s">
        <v>626</v>
      </c>
      <c r="B139" s="443"/>
      <c r="C139" s="301">
        <v>5610</v>
      </c>
      <c r="D139" s="300">
        <v>1105</v>
      </c>
      <c r="E139" s="301">
        <v>346</v>
      </c>
      <c r="F139" s="300">
        <v>4159</v>
      </c>
      <c r="G139" s="301">
        <v>0</v>
      </c>
      <c r="H139" s="300">
        <v>0</v>
      </c>
      <c r="I139" s="301">
        <v>0</v>
      </c>
      <c r="J139" s="300">
        <v>0</v>
      </c>
      <c r="K139" s="301">
        <v>0</v>
      </c>
      <c r="L139" s="300">
        <v>0</v>
      </c>
      <c r="M139" s="301">
        <v>0</v>
      </c>
    </row>
    <row r="140" spans="1:13" ht="12.75">
      <c r="A140" s="356" t="s">
        <v>875</v>
      </c>
      <c r="B140" s="443"/>
      <c r="C140" s="301">
        <v>-974</v>
      </c>
      <c r="D140" s="300">
        <v>27</v>
      </c>
      <c r="E140" s="301">
        <v>32</v>
      </c>
      <c r="F140" s="300">
        <v>-1033</v>
      </c>
      <c r="G140" s="301"/>
      <c r="H140" s="300"/>
      <c r="I140" s="301"/>
      <c r="J140" s="300"/>
      <c r="K140" s="301"/>
      <c r="L140" s="300"/>
      <c r="M140" s="301"/>
    </row>
    <row r="141" spans="1:13" ht="12.75">
      <c r="A141" s="356" t="s">
        <v>627</v>
      </c>
      <c r="B141" s="312"/>
      <c r="C141" s="301">
        <f aca="true" t="shared" si="39" ref="C141:M141">SUM(C140:C140)</f>
        <v>-974</v>
      </c>
      <c r="D141" s="301">
        <f t="shared" si="39"/>
        <v>27</v>
      </c>
      <c r="E141" s="301">
        <f t="shared" si="39"/>
        <v>32</v>
      </c>
      <c r="F141" s="301">
        <f t="shared" si="39"/>
        <v>-1033</v>
      </c>
      <c r="G141" s="301">
        <f t="shared" si="39"/>
        <v>0</v>
      </c>
      <c r="H141" s="301">
        <f t="shared" si="39"/>
        <v>0</v>
      </c>
      <c r="I141" s="301">
        <f t="shared" si="39"/>
        <v>0</v>
      </c>
      <c r="J141" s="301">
        <f t="shared" si="39"/>
        <v>0</v>
      </c>
      <c r="K141" s="301">
        <f t="shared" si="39"/>
        <v>0</v>
      </c>
      <c r="L141" s="301">
        <f t="shared" si="39"/>
        <v>0</v>
      </c>
      <c r="M141" s="301">
        <f t="shared" si="39"/>
        <v>0</v>
      </c>
    </row>
    <row r="142" spans="1:13" ht="12.75">
      <c r="A142" s="357" t="s">
        <v>628</v>
      </c>
      <c r="B142" s="442"/>
      <c r="C142" s="299">
        <f aca="true" t="shared" si="40" ref="C142:M142">C139+C141</f>
        <v>4636</v>
      </c>
      <c r="D142" s="299">
        <f t="shared" si="40"/>
        <v>1132</v>
      </c>
      <c r="E142" s="299">
        <f t="shared" si="40"/>
        <v>378</v>
      </c>
      <c r="F142" s="299">
        <f t="shared" si="40"/>
        <v>3126</v>
      </c>
      <c r="G142" s="299">
        <f t="shared" si="40"/>
        <v>0</v>
      </c>
      <c r="H142" s="299">
        <f t="shared" si="40"/>
        <v>0</v>
      </c>
      <c r="I142" s="299">
        <f t="shared" si="40"/>
        <v>0</v>
      </c>
      <c r="J142" s="299">
        <f t="shared" si="40"/>
        <v>0</v>
      </c>
      <c r="K142" s="299">
        <f t="shared" si="40"/>
        <v>0</v>
      </c>
      <c r="L142" s="299">
        <f t="shared" si="40"/>
        <v>0</v>
      </c>
      <c r="M142" s="299">
        <f t="shared" si="40"/>
        <v>0</v>
      </c>
    </row>
    <row r="143" spans="1:13" ht="12.75">
      <c r="A143" s="302" t="s">
        <v>410</v>
      </c>
      <c r="B143" s="354"/>
      <c r="C143" s="336"/>
      <c r="D143" s="370"/>
      <c r="E143" s="336"/>
      <c r="F143" s="370"/>
      <c r="G143" s="336"/>
      <c r="H143" s="370"/>
      <c r="I143" s="336"/>
      <c r="J143" s="370"/>
      <c r="K143" s="336"/>
      <c r="L143" s="370"/>
      <c r="M143" s="336"/>
    </row>
    <row r="144" spans="1:13" ht="12.75">
      <c r="A144" s="284" t="s">
        <v>65</v>
      </c>
      <c r="B144" s="572" t="s">
        <v>494</v>
      </c>
      <c r="C144" s="573">
        <v>7942</v>
      </c>
      <c r="D144" s="574">
        <v>2501</v>
      </c>
      <c r="E144" s="573">
        <v>745</v>
      </c>
      <c r="F144" s="574">
        <v>4696</v>
      </c>
      <c r="G144" s="453"/>
      <c r="H144" s="454"/>
      <c r="I144" s="453"/>
      <c r="J144" s="454"/>
      <c r="K144" s="453"/>
      <c r="L144" s="454"/>
      <c r="M144" s="453"/>
    </row>
    <row r="145" spans="1:13" ht="12.75">
      <c r="A145" s="356" t="s">
        <v>626</v>
      </c>
      <c r="B145" s="335"/>
      <c r="C145" s="455">
        <v>8044</v>
      </c>
      <c r="D145" s="456">
        <v>2581</v>
      </c>
      <c r="E145" s="455">
        <v>767</v>
      </c>
      <c r="F145" s="456">
        <v>4696</v>
      </c>
      <c r="G145" s="334">
        <v>0</v>
      </c>
      <c r="H145" s="452">
        <v>0</v>
      </c>
      <c r="I145" s="334">
        <v>0</v>
      </c>
      <c r="J145" s="452">
        <v>0</v>
      </c>
      <c r="K145" s="334">
        <v>0</v>
      </c>
      <c r="L145" s="452">
        <v>0</v>
      </c>
      <c r="M145" s="334"/>
    </row>
    <row r="146" spans="1:13" ht="12.75">
      <c r="A146" s="356" t="s">
        <v>875</v>
      </c>
      <c r="B146" s="335"/>
      <c r="C146" s="455">
        <v>-1306</v>
      </c>
      <c r="D146" s="456">
        <v>-306</v>
      </c>
      <c r="E146" s="455"/>
      <c r="F146" s="456">
        <v>-1000</v>
      </c>
      <c r="G146" s="334"/>
      <c r="H146" s="452"/>
      <c r="I146" s="334"/>
      <c r="J146" s="452"/>
      <c r="K146" s="334"/>
      <c r="L146" s="452"/>
      <c r="M146" s="334"/>
    </row>
    <row r="147" spans="1:13" ht="12.75">
      <c r="A147" s="356" t="s">
        <v>627</v>
      </c>
      <c r="B147" s="335"/>
      <c r="C147" s="455">
        <f aca="true" t="shared" si="41" ref="C147:M147">SUM(C146:C146)</f>
        <v>-1306</v>
      </c>
      <c r="D147" s="455">
        <f t="shared" si="41"/>
        <v>-306</v>
      </c>
      <c r="E147" s="455">
        <f t="shared" si="41"/>
        <v>0</v>
      </c>
      <c r="F147" s="455">
        <f t="shared" si="41"/>
        <v>-1000</v>
      </c>
      <c r="G147" s="455">
        <f t="shared" si="41"/>
        <v>0</v>
      </c>
      <c r="H147" s="455">
        <f t="shared" si="41"/>
        <v>0</v>
      </c>
      <c r="I147" s="455">
        <f t="shared" si="41"/>
        <v>0</v>
      </c>
      <c r="J147" s="455">
        <f t="shared" si="41"/>
        <v>0</v>
      </c>
      <c r="K147" s="455">
        <f t="shared" si="41"/>
        <v>0</v>
      </c>
      <c r="L147" s="455">
        <f t="shared" si="41"/>
        <v>0</v>
      </c>
      <c r="M147" s="455">
        <f t="shared" si="41"/>
        <v>0</v>
      </c>
    </row>
    <row r="148" spans="1:13" ht="12.75">
      <c r="A148" s="357" t="s">
        <v>628</v>
      </c>
      <c r="B148" s="335"/>
      <c r="C148" s="455">
        <f aca="true" t="shared" si="42" ref="C148:M148">C145+C147</f>
        <v>6738</v>
      </c>
      <c r="D148" s="455">
        <f t="shared" si="42"/>
        <v>2275</v>
      </c>
      <c r="E148" s="455">
        <f t="shared" si="42"/>
        <v>767</v>
      </c>
      <c r="F148" s="455">
        <f t="shared" si="42"/>
        <v>3696</v>
      </c>
      <c r="G148" s="455">
        <f t="shared" si="42"/>
        <v>0</v>
      </c>
      <c r="H148" s="455">
        <f t="shared" si="42"/>
        <v>0</v>
      </c>
      <c r="I148" s="455">
        <f t="shared" si="42"/>
        <v>0</v>
      </c>
      <c r="J148" s="455">
        <f t="shared" si="42"/>
        <v>0</v>
      </c>
      <c r="K148" s="455">
        <f t="shared" si="42"/>
        <v>0</v>
      </c>
      <c r="L148" s="455">
        <f t="shared" si="42"/>
        <v>0</v>
      </c>
      <c r="M148" s="455">
        <f t="shared" si="42"/>
        <v>0</v>
      </c>
    </row>
    <row r="149" spans="1:13" ht="12.75">
      <c r="A149" s="303" t="s">
        <v>411</v>
      </c>
      <c r="B149" s="435"/>
      <c r="C149" s="457"/>
      <c r="D149" s="458"/>
      <c r="E149" s="457"/>
      <c r="F149" s="458"/>
      <c r="G149" s="333"/>
      <c r="H149" s="459"/>
      <c r="I149" s="333"/>
      <c r="J149" s="459"/>
      <c r="K149" s="333"/>
      <c r="L149" s="459"/>
      <c r="M149" s="333"/>
    </row>
    <row r="150" spans="1:13" ht="12.75">
      <c r="A150" s="284" t="s">
        <v>65</v>
      </c>
      <c r="B150" s="335" t="s">
        <v>494</v>
      </c>
      <c r="C150" s="455">
        <v>10434</v>
      </c>
      <c r="D150" s="456">
        <v>2487</v>
      </c>
      <c r="E150" s="455">
        <v>768</v>
      </c>
      <c r="F150" s="456">
        <v>7179</v>
      </c>
      <c r="G150" s="455"/>
      <c r="H150" s="456"/>
      <c r="I150" s="455"/>
      <c r="J150" s="456"/>
      <c r="K150" s="455"/>
      <c r="L150" s="456"/>
      <c r="M150" s="455"/>
    </row>
    <row r="151" spans="1:13" ht="12.75">
      <c r="A151" s="356" t="s">
        <v>626</v>
      </c>
      <c r="B151" s="335"/>
      <c r="C151" s="455">
        <v>10536</v>
      </c>
      <c r="D151" s="456">
        <v>2567</v>
      </c>
      <c r="E151" s="455">
        <v>790</v>
      </c>
      <c r="F151" s="456">
        <v>7179</v>
      </c>
      <c r="G151" s="455">
        <v>0</v>
      </c>
      <c r="H151" s="456">
        <v>0</v>
      </c>
      <c r="I151" s="455">
        <v>0</v>
      </c>
      <c r="J151" s="456">
        <v>0</v>
      </c>
      <c r="K151" s="455">
        <v>0</v>
      </c>
      <c r="L151" s="456">
        <v>0</v>
      </c>
      <c r="M151" s="455">
        <v>0</v>
      </c>
    </row>
    <row r="152" spans="1:13" ht="12.75">
      <c r="A152" s="356" t="s">
        <v>875</v>
      </c>
      <c r="B152" s="335"/>
      <c r="C152" s="455">
        <v>-489</v>
      </c>
      <c r="D152" s="456">
        <v>-276</v>
      </c>
      <c r="E152" s="455">
        <v>61</v>
      </c>
      <c r="F152" s="456">
        <v>-274</v>
      </c>
      <c r="G152" s="455"/>
      <c r="H152" s="456"/>
      <c r="I152" s="455"/>
      <c r="J152" s="456"/>
      <c r="K152" s="455"/>
      <c r="L152" s="456"/>
      <c r="M152" s="455"/>
    </row>
    <row r="153" spans="1:13" ht="12.75">
      <c r="A153" s="356" t="s">
        <v>627</v>
      </c>
      <c r="B153" s="335"/>
      <c r="C153" s="455">
        <f aca="true" t="shared" si="43" ref="C153:M153">SUM(C152:C152)</f>
        <v>-489</v>
      </c>
      <c r="D153" s="455">
        <f t="shared" si="43"/>
        <v>-276</v>
      </c>
      <c r="E153" s="455">
        <f t="shared" si="43"/>
        <v>61</v>
      </c>
      <c r="F153" s="455">
        <f t="shared" si="43"/>
        <v>-274</v>
      </c>
      <c r="G153" s="455">
        <f t="shared" si="43"/>
        <v>0</v>
      </c>
      <c r="H153" s="455">
        <f t="shared" si="43"/>
        <v>0</v>
      </c>
      <c r="I153" s="455">
        <f t="shared" si="43"/>
        <v>0</v>
      </c>
      <c r="J153" s="455">
        <f t="shared" si="43"/>
        <v>0</v>
      </c>
      <c r="K153" s="455">
        <f t="shared" si="43"/>
        <v>0</v>
      </c>
      <c r="L153" s="455">
        <f t="shared" si="43"/>
        <v>0</v>
      </c>
      <c r="M153" s="455">
        <f t="shared" si="43"/>
        <v>0</v>
      </c>
    </row>
    <row r="154" spans="1:13" ht="12.75">
      <c r="A154" s="357" t="s">
        <v>628</v>
      </c>
      <c r="B154" s="309"/>
      <c r="C154" s="460">
        <f aca="true" t="shared" si="44" ref="C154:M154">C151+C153</f>
        <v>10047</v>
      </c>
      <c r="D154" s="460">
        <f t="shared" si="44"/>
        <v>2291</v>
      </c>
      <c r="E154" s="460">
        <f t="shared" si="44"/>
        <v>851</v>
      </c>
      <c r="F154" s="460">
        <f t="shared" si="44"/>
        <v>6905</v>
      </c>
      <c r="G154" s="460">
        <f t="shared" si="44"/>
        <v>0</v>
      </c>
      <c r="H154" s="460">
        <f t="shared" si="44"/>
        <v>0</v>
      </c>
      <c r="I154" s="460">
        <f t="shared" si="44"/>
        <v>0</v>
      </c>
      <c r="J154" s="460">
        <f t="shared" si="44"/>
        <v>0</v>
      </c>
      <c r="K154" s="460">
        <f t="shared" si="44"/>
        <v>0</v>
      </c>
      <c r="L154" s="460">
        <f t="shared" si="44"/>
        <v>0</v>
      </c>
      <c r="M154" s="460">
        <f t="shared" si="44"/>
        <v>0</v>
      </c>
    </row>
    <row r="155" spans="1:13" ht="12.75">
      <c r="A155" s="302" t="s">
        <v>412</v>
      </c>
      <c r="B155" s="308"/>
      <c r="C155" s="455"/>
      <c r="D155" s="461"/>
      <c r="E155" s="455"/>
      <c r="F155" s="456"/>
      <c r="G155" s="455"/>
      <c r="H155" s="461"/>
      <c r="I155" s="455"/>
      <c r="J155" s="461"/>
      <c r="K155" s="455"/>
      <c r="L155" s="461"/>
      <c r="M155" s="455"/>
    </row>
    <row r="156" spans="1:13" ht="12.75">
      <c r="A156" s="284" t="s">
        <v>65</v>
      </c>
      <c r="B156" s="308" t="s">
        <v>494</v>
      </c>
      <c r="C156" s="455">
        <v>36384</v>
      </c>
      <c r="D156" s="461">
        <v>6795</v>
      </c>
      <c r="E156" s="455">
        <v>2125</v>
      </c>
      <c r="F156" s="456">
        <v>27464</v>
      </c>
      <c r="G156" s="455"/>
      <c r="H156" s="461"/>
      <c r="I156" s="455"/>
      <c r="J156" s="461"/>
      <c r="K156" s="455"/>
      <c r="L156" s="461"/>
      <c r="M156" s="455"/>
    </row>
    <row r="157" spans="1:13" ht="12.75">
      <c r="A157" s="356" t="s">
        <v>626</v>
      </c>
      <c r="B157" s="308"/>
      <c r="C157" s="455">
        <v>36180</v>
      </c>
      <c r="D157" s="461">
        <v>6978</v>
      </c>
      <c r="E157" s="455">
        <v>2174</v>
      </c>
      <c r="F157" s="456">
        <v>27028</v>
      </c>
      <c r="G157" s="455">
        <v>0</v>
      </c>
      <c r="H157" s="461">
        <v>0</v>
      </c>
      <c r="I157" s="455">
        <v>0</v>
      </c>
      <c r="J157" s="461">
        <v>0</v>
      </c>
      <c r="K157" s="455">
        <v>0</v>
      </c>
      <c r="L157" s="461">
        <v>0</v>
      </c>
      <c r="M157" s="455"/>
    </row>
    <row r="158" spans="1:13" ht="12.75">
      <c r="A158" s="356" t="s">
        <v>881</v>
      </c>
      <c r="B158" s="308"/>
      <c r="C158" s="455">
        <v>608</v>
      </c>
      <c r="D158" s="461"/>
      <c r="E158" s="455"/>
      <c r="F158" s="456">
        <v>608</v>
      </c>
      <c r="G158" s="455"/>
      <c r="H158" s="461"/>
      <c r="I158" s="455"/>
      <c r="J158" s="461"/>
      <c r="K158" s="455"/>
      <c r="L158" s="461"/>
      <c r="M158" s="455"/>
    </row>
    <row r="159" spans="1:13" ht="12.75">
      <c r="A159" s="356" t="s">
        <v>875</v>
      </c>
      <c r="B159" s="308"/>
      <c r="C159" s="455">
        <v>1944</v>
      </c>
      <c r="D159" s="461">
        <v>-293</v>
      </c>
      <c r="E159" s="455"/>
      <c r="F159" s="456">
        <v>2237</v>
      </c>
      <c r="G159" s="455"/>
      <c r="H159" s="461"/>
      <c r="I159" s="455"/>
      <c r="J159" s="461"/>
      <c r="K159" s="455"/>
      <c r="L159" s="461"/>
      <c r="M159" s="455"/>
    </row>
    <row r="160" spans="1:13" ht="12.75">
      <c r="A160" s="356" t="s">
        <v>627</v>
      </c>
      <c r="B160" s="308"/>
      <c r="C160" s="455">
        <f>SUM(C158:C159)</f>
        <v>2552</v>
      </c>
      <c r="D160" s="455">
        <f aca="true" t="shared" si="45" ref="D160:M160">SUM(D158:D159)</f>
        <v>-293</v>
      </c>
      <c r="E160" s="455">
        <f t="shared" si="45"/>
        <v>0</v>
      </c>
      <c r="F160" s="455">
        <f t="shared" si="45"/>
        <v>2845</v>
      </c>
      <c r="G160" s="455">
        <f t="shared" si="45"/>
        <v>0</v>
      </c>
      <c r="H160" s="455">
        <f t="shared" si="45"/>
        <v>0</v>
      </c>
      <c r="I160" s="455">
        <f t="shared" si="45"/>
        <v>0</v>
      </c>
      <c r="J160" s="455">
        <f t="shared" si="45"/>
        <v>0</v>
      </c>
      <c r="K160" s="455">
        <f t="shared" si="45"/>
        <v>0</v>
      </c>
      <c r="L160" s="455">
        <f t="shared" si="45"/>
        <v>0</v>
      </c>
      <c r="M160" s="455">
        <f t="shared" si="45"/>
        <v>0</v>
      </c>
    </row>
    <row r="161" spans="1:13" ht="12.75">
      <c r="A161" s="357" t="s">
        <v>628</v>
      </c>
      <c r="B161" s="308"/>
      <c r="C161" s="455">
        <f aca="true" t="shared" si="46" ref="C161:M161">C157+C160</f>
        <v>38732</v>
      </c>
      <c r="D161" s="455">
        <f t="shared" si="46"/>
        <v>6685</v>
      </c>
      <c r="E161" s="455">
        <f t="shared" si="46"/>
        <v>2174</v>
      </c>
      <c r="F161" s="455">
        <f t="shared" si="46"/>
        <v>29873</v>
      </c>
      <c r="G161" s="455">
        <f t="shared" si="46"/>
        <v>0</v>
      </c>
      <c r="H161" s="455">
        <f t="shared" si="46"/>
        <v>0</v>
      </c>
      <c r="I161" s="455">
        <f t="shared" si="46"/>
        <v>0</v>
      </c>
      <c r="J161" s="455">
        <f t="shared" si="46"/>
        <v>0</v>
      </c>
      <c r="K161" s="455">
        <f t="shared" si="46"/>
        <v>0</v>
      </c>
      <c r="L161" s="455">
        <f t="shared" si="46"/>
        <v>0</v>
      </c>
      <c r="M161" s="455">
        <f t="shared" si="46"/>
        <v>0</v>
      </c>
    </row>
    <row r="162" spans="1:13" ht="12.75">
      <c r="A162" s="303" t="s">
        <v>413</v>
      </c>
      <c r="B162" s="435"/>
      <c r="C162" s="457"/>
      <c r="D162" s="458"/>
      <c r="E162" s="457"/>
      <c r="F162" s="458"/>
      <c r="G162" s="457"/>
      <c r="H162" s="458"/>
      <c r="I162" s="457"/>
      <c r="J162" s="458"/>
      <c r="K162" s="457"/>
      <c r="L162" s="458"/>
      <c r="M162" s="457"/>
    </row>
    <row r="163" spans="1:13" ht="12.75">
      <c r="A163" s="284" t="s">
        <v>65</v>
      </c>
      <c r="B163" s="335" t="s">
        <v>494</v>
      </c>
      <c r="C163" s="455">
        <v>46273</v>
      </c>
      <c r="D163" s="456">
        <v>6206</v>
      </c>
      <c r="E163" s="455">
        <v>1878</v>
      </c>
      <c r="F163" s="456">
        <v>38189</v>
      </c>
      <c r="G163" s="455"/>
      <c r="H163" s="456"/>
      <c r="I163" s="455"/>
      <c r="J163" s="456"/>
      <c r="K163" s="455"/>
      <c r="L163" s="456"/>
      <c r="M163" s="455"/>
    </row>
    <row r="164" spans="1:13" ht="12.75">
      <c r="A164" s="356" t="s">
        <v>626</v>
      </c>
      <c r="B164" s="335"/>
      <c r="C164" s="455">
        <v>45884</v>
      </c>
      <c r="D164" s="456">
        <v>6362</v>
      </c>
      <c r="E164" s="455">
        <v>1920</v>
      </c>
      <c r="F164" s="456">
        <v>37602</v>
      </c>
      <c r="G164" s="455">
        <v>0</v>
      </c>
      <c r="H164" s="456">
        <v>0</v>
      </c>
      <c r="I164" s="455">
        <v>0</v>
      </c>
      <c r="J164" s="456">
        <v>0</v>
      </c>
      <c r="K164" s="455">
        <v>0</v>
      </c>
      <c r="L164" s="456">
        <v>0</v>
      </c>
      <c r="M164" s="455"/>
    </row>
    <row r="165" spans="1:13" ht="12.75">
      <c r="A165" s="356" t="s">
        <v>881</v>
      </c>
      <c r="B165" s="335"/>
      <c r="C165" s="455">
        <v>114</v>
      </c>
      <c r="D165" s="456"/>
      <c r="E165" s="455"/>
      <c r="F165" s="456">
        <v>114</v>
      </c>
      <c r="G165" s="455"/>
      <c r="H165" s="456"/>
      <c r="I165" s="455"/>
      <c r="J165" s="456"/>
      <c r="K165" s="455"/>
      <c r="L165" s="456"/>
      <c r="M165" s="455"/>
    </row>
    <row r="166" spans="1:13" ht="12.75">
      <c r="A166" s="356" t="s">
        <v>875</v>
      </c>
      <c r="B166" s="335"/>
      <c r="C166" s="455">
        <v>9806</v>
      </c>
      <c r="D166" s="456">
        <v>-1031</v>
      </c>
      <c r="E166" s="455"/>
      <c r="F166" s="456">
        <v>10837</v>
      </c>
      <c r="G166" s="455"/>
      <c r="H166" s="456"/>
      <c r="I166" s="455"/>
      <c r="J166" s="456"/>
      <c r="K166" s="455"/>
      <c r="L166" s="456"/>
      <c r="M166" s="455"/>
    </row>
    <row r="167" spans="1:13" ht="12.75">
      <c r="A167" s="356" t="s">
        <v>627</v>
      </c>
      <c r="B167" s="335"/>
      <c r="C167" s="455">
        <f>SUM(C165:C166)</f>
        <v>9920</v>
      </c>
      <c r="D167" s="455">
        <f aca="true" t="shared" si="47" ref="D167:M167">SUM(D165:D166)</f>
        <v>-1031</v>
      </c>
      <c r="E167" s="455">
        <f t="shared" si="47"/>
        <v>0</v>
      </c>
      <c r="F167" s="455">
        <f t="shared" si="47"/>
        <v>10951</v>
      </c>
      <c r="G167" s="455">
        <f t="shared" si="47"/>
        <v>0</v>
      </c>
      <c r="H167" s="455">
        <f t="shared" si="47"/>
        <v>0</v>
      </c>
      <c r="I167" s="455">
        <f t="shared" si="47"/>
        <v>0</v>
      </c>
      <c r="J167" s="455">
        <f t="shared" si="47"/>
        <v>0</v>
      </c>
      <c r="K167" s="455">
        <f t="shared" si="47"/>
        <v>0</v>
      </c>
      <c r="L167" s="455">
        <f t="shared" si="47"/>
        <v>0</v>
      </c>
      <c r="M167" s="455">
        <f t="shared" si="47"/>
        <v>0</v>
      </c>
    </row>
    <row r="168" spans="1:13" ht="12.75">
      <c r="A168" s="357" t="s">
        <v>628</v>
      </c>
      <c r="B168" s="309"/>
      <c r="C168" s="460">
        <f aca="true" t="shared" si="48" ref="C168:M168">C164+C167</f>
        <v>55804</v>
      </c>
      <c r="D168" s="460">
        <f t="shared" si="48"/>
        <v>5331</v>
      </c>
      <c r="E168" s="460">
        <f t="shared" si="48"/>
        <v>1920</v>
      </c>
      <c r="F168" s="460">
        <f t="shared" si="48"/>
        <v>48553</v>
      </c>
      <c r="G168" s="460">
        <f t="shared" si="48"/>
        <v>0</v>
      </c>
      <c r="H168" s="460">
        <f t="shared" si="48"/>
        <v>0</v>
      </c>
      <c r="I168" s="460">
        <f t="shared" si="48"/>
        <v>0</v>
      </c>
      <c r="J168" s="460">
        <f t="shared" si="48"/>
        <v>0</v>
      </c>
      <c r="K168" s="460">
        <f t="shared" si="48"/>
        <v>0</v>
      </c>
      <c r="L168" s="460">
        <f t="shared" si="48"/>
        <v>0</v>
      </c>
      <c r="M168" s="460">
        <f t="shared" si="48"/>
        <v>0</v>
      </c>
    </row>
    <row r="169" spans="1:13" ht="12.75">
      <c r="A169" s="303" t="s">
        <v>414</v>
      </c>
      <c r="B169" s="308"/>
      <c r="C169" s="455"/>
      <c r="D169" s="461"/>
      <c r="E169" s="455"/>
      <c r="F169" s="461"/>
      <c r="G169" s="455"/>
      <c r="H169" s="461"/>
      <c r="I169" s="455"/>
      <c r="J169" s="461"/>
      <c r="K169" s="455"/>
      <c r="L169" s="461"/>
      <c r="M169" s="455"/>
    </row>
    <row r="170" spans="1:13" ht="12.75">
      <c r="A170" s="284" t="s">
        <v>65</v>
      </c>
      <c r="B170" s="308" t="s">
        <v>494</v>
      </c>
      <c r="C170" s="455">
        <v>67201</v>
      </c>
      <c r="D170" s="461">
        <v>7832</v>
      </c>
      <c r="E170" s="455">
        <v>2408</v>
      </c>
      <c r="F170" s="461">
        <v>56961</v>
      </c>
      <c r="G170" s="455"/>
      <c r="H170" s="461"/>
      <c r="I170" s="455"/>
      <c r="J170" s="461"/>
      <c r="K170" s="455"/>
      <c r="L170" s="461"/>
      <c r="M170" s="455"/>
    </row>
    <row r="171" spans="1:13" ht="12.75">
      <c r="A171" s="356" t="s">
        <v>626</v>
      </c>
      <c r="B171" s="308"/>
      <c r="C171" s="455">
        <v>66598</v>
      </c>
      <c r="D171" s="461">
        <v>8043</v>
      </c>
      <c r="E171" s="455">
        <v>2465</v>
      </c>
      <c r="F171" s="461">
        <v>56090</v>
      </c>
      <c r="G171" s="455">
        <v>0</v>
      </c>
      <c r="H171" s="461">
        <v>0</v>
      </c>
      <c r="I171" s="455">
        <v>0</v>
      </c>
      <c r="J171" s="461">
        <v>0</v>
      </c>
      <c r="K171" s="455">
        <v>0</v>
      </c>
      <c r="L171" s="461">
        <v>0</v>
      </c>
      <c r="M171" s="455"/>
    </row>
    <row r="172" spans="1:13" ht="12.75">
      <c r="A172" s="356" t="s">
        <v>881</v>
      </c>
      <c r="B172" s="308"/>
      <c r="C172" s="455">
        <v>4093</v>
      </c>
      <c r="D172" s="461"/>
      <c r="E172" s="455"/>
      <c r="F172" s="461">
        <v>4093</v>
      </c>
      <c r="G172" s="455"/>
      <c r="H172" s="461"/>
      <c r="I172" s="455"/>
      <c r="J172" s="461"/>
      <c r="K172" s="455"/>
      <c r="L172" s="461"/>
      <c r="M172" s="455"/>
    </row>
    <row r="173" spans="1:13" ht="12.75">
      <c r="A173" s="356" t="s">
        <v>875</v>
      </c>
      <c r="B173" s="308"/>
      <c r="C173" s="455">
        <v>6517</v>
      </c>
      <c r="D173" s="461">
        <v>-1064</v>
      </c>
      <c r="E173" s="455"/>
      <c r="F173" s="461">
        <v>7581</v>
      </c>
      <c r="G173" s="455"/>
      <c r="H173" s="461"/>
      <c r="I173" s="455"/>
      <c r="J173" s="461"/>
      <c r="K173" s="455"/>
      <c r="L173" s="461"/>
      <c r="M173" s="455"/>
    </row>
    <row r="174" spans="1:13" ht="12.75">
      <c r="A174" s="356" t="s">
        <v>627</v>
      </c>
      <c r="B174" s="308"/>
      <c r="C174" s="455">
        <f>SUM(C172:C173)</f>
        <v>10610</v>
      </c>
      <c r="D174" s="455">
        <f aca="true" t="shared" si="49" ref="D174:M174">SUM(D172:D173)</f>
        <v>-1064</v>
      </c>
      <c r="E174" s="455">
        <f t="shared" si="49"/>
        <v>0</v>
      </c>
      <c r="F174" s="455">
        <f t="shared" si="49"/>
        <v>11674</v>
      </c>
      <c r="G174" s="455">
        <f t="shared" si="49"/>
        <v>0</v>
      </c>
      <c r="H174" s="455">
        <f t="shared" si="49"/>
        <v>0</v>
      </c>
      <c r="I174" s="455">
        <f t="shared" si="49"/>
        <v>0</v>
      </c>
      <c r="J174" s="455">
        <f t="shared" si="49"/>
        <v>0</v>
      </c>
      <c r="K174" s="455">
        <f t="shared" si="49"/>
        <v>0</v>
      </c>
      <c r="L174" s="455">
        <f t="shared" si="49"/>
        <v>0</v>
      </c>
      <c r="M174" s="455">
        <f t="shared" si="49"/>
        <v>0</v>
      </c>
    </row>
    <row r="175" spans="1:13" ht="12.75">
      <c r="A175" s="357" t="s">
        <v>628</v>
      </c>
      <c r="B175" s="308"/>
      <c r="C175" s="455">
        <f aca="true" t="shared" si="50" ref="C175:M175">C171+C174</f>
        <v>77208</v>
      </c>
      <c r="D175" s="455">
        <f t="shared" si="50"/>
        <v>6979</v>
      </c>
      <c r="E175" s="455">
        <f t="shared" si="50"/>
        <v>2465</v>
      </c>
      <c r="F175" s="455">
        <f t="shared" si="50"/>
        <v>67764</v>
      </c>
      <c r="G175" s="455">
        <f t="shared" si="50"/>
        <v>0</v>
      </c>
      <c r="H175" s="455">
        <f t="shared" si="50"/>
        <v>0</v>
      </c>
      <c r="I175" s="455">
        <f t="shared" si="50"/>
        <v>0</v>
      </c>
      <c r="J175" s="455">
        <f t="shared" si="50"/>
        <v>0</v>
      </c>
      <c r="K175" s="455">
        <f t="shared" si="50"/>
        <v>0</v>
      </c>
      <c r="L175" s="455">
        <f t="shared" si="50"/>
        <v>0</v>
      </c>
      <c r="M175" s="455">
        <f t="shared" si="50"/>
        <v>0</v>
      </c>
    </row>
    <row r="176" spans="1:13" ht="12.75">
      <c r="A176" s="303" t="s">
        <v>415</v>
      </c>
      <c r="B176" s="435"/>
      <c r="C176" s="457"/>
      <c r="D176" s="458"/>
      <c r="E176" s="457"/>
      <c r="F176" s="458"/>
      <c r="G176" s="457"/>
      <c r="H176" s="458"/>
      <c r="I176" s="457"/>
      <c r="J176" s="458"/>
      <c r="K176" s="457"/>
      <c r="L176" s="458"/>
      <c r="M176" s="457"/>
    </row>
    <row r="177" spans="1:13" ht="12.75">
      <c r="A177" s="284" t="s">
        <v>65</v>
      </c>
      <c r="B177" s="335" t="s">
        <v>494</v>
      </c>
      <c r="C177" s="455">
        <v>4324</v>
      </c>
      <c r="D177" s="456">
        <v>1126</v>
      </c>
      <c r="E177" s="455">
        <v>352</v>
      </c>
      <c r="F177" s="456">
        <v>2846</v>
      </c>
      <c r="G177" s="455"/>
      <c r="H177" s="456"/>
      <c r="I177" s="455"/>
      <c r="J177" s="456"/>
      <c r="K177" s="455"/>
      <c r="L177" s="456"/>
      <c r="M177" s="455"/>
    </row>
    <row r="178" spans="1:13" ht="12.75">
      <c r="A178" s="356" t="s">
        <v>626</v>
      </c>
      <c r="B178" s="335"/>
      <c r="C178" s="455">
        <v>4392</v>
      </c>
      <c r="D178" s="456">
        <v>1179</v>
      </c>
      <c r="E178" s="455">
        <v>367</v>
      </c>
      <c r="F178" s="456">
        <v>2846</v>
      </c>
      <c r="G178" s="455">
        <v>0</v>
      </c>
      <c r="H178" s="456">
        <v>0</v>
      </c>
      <c r="I178" s="455">
        <v>0</v>
      </c>
      <c r="J178" s="456">
        <v>0</v>
      </c>
      <c r="K178" s="455">
        <v>0</v>
      </c>
      <c r="L178" s="456">
        <v>0</v>
      </c>
      <c r="M178" s="455">
        <v>0</v>
      </c>
    </row>
    <row r="179" spans="1:13" ht="12.75">
      <c r="A179" s="356" t="s">
        <v>875</v>
      </c>
      <c r="B179" s="335"/>
      <c r="C179" s="455">
        <v>-693</v>
      </c>
      <c r="D179" s="456">
        <v>77</v>
      </c>
      <c r="E179" s="455">
        <v>45</v>
      </c>
      <c r="F179" s="456">
        <v>-815</v>
      </c>
      <c r="G179" s="455"/>
      <c r="H179" s="456"/>
      <c r="I179" s="455"/>
      <c r="J179" s="456"/>
      <c r="K179" s="455"/>
      <c r="L179" s="456"/>
      <c r="M179" s="455"/>
    </row>
    <row r="180" spans="1:13" ht="12.75">
      <c r="A180" s="356" t="s">
        <v>627</v>
      </c>
      <c r="B180" s="335"/>
      <c r="C180" s="455">
        <f aca="true" t="shared" si="51" ref="C180:M180">SUM(C179:C179)</f>
        <v>-693</v>
      </c>
      <c r="D180" s="455">
        <f t="shared" si="51"/>
        <v>77</v>
      </c>
      <c r="E180" s="455">
        <f t="shared" si="51"/>
        <v>45</v>
      </c>
      <c r="F180" s="455">
        <f t="shared" si="51"/>
        <v>-815</v>
      </c>
      <c r="G180" s="455">
        <f t="shared" si="51"/>
        <v>0</v>
      </c>
      <c r="H180" s="455">
        <f t="shared" si="51"/>
        <v>0</v>
      </c>
      <c r="I180" s="455">
        <f t="shared" si="51"/>
        <v>0</v>
      </c>
      <c r="J180" s="455">
        <f t="shared" si="51"/>
        <v>0</v>
      </c>
      <c r="K180" s="455">
        <f t="shared" si="51"/>
        <v>0</v>
      </c>
      <c r="L180" s="455">
        <f t="shared" si="51"/>
        <v>0</v>
      </c>
      <c r="M180" s="455">
        <f t="shared" si="51"/>
        <v>0</v>
      </c>
    </row>
    <row r="181" spans="1:13" ht="12.75">
      <c r="A181" s="357" t="s">
        <v>628</v>
      </c>
      <c r="B181" s="309"/>
      <c r="C181" s="460">
        <f aca="true" t="shared" si="52" ref="C181:M181">C178+C180</f>
        <v>3699</v>
      </c>
      <c r="D181" s="460">
        <f t="shared" si="52"/>
        <v>1256</v>
      </c>
      <c r="E181" s="460">
        <f t="shared" si="52"/>
        <v>412</v>
      </c>
      <c r="F181" s="460">
        <f t="shared" si="52"/>
        <v>2031</v>
      </c>
      <c r="G181" s="460">
        <f t="shared" si="52"/>
        <v>0</v>
      </c>
      <c r="H181" s="460">
        <f t="shared" si="52"/>
        <v>0</v>
      </c>
      <c r="I181" s="460">
        <f t="shared" si="52"/>
        <v>0</v>
      </c>
      <c r="J181" s="460">
        <f t="shared" si="52"/>
        <v>0</v>
      </c>
      <c r="K181" s="460">
        <f t="shared" si="52"/>
        <v>0</v>
      </c>
      <c r="L181" s="460">
        <f t="shared" si="52"/>
        <v>0</v>
      </c>
      <c r="M181" s="460">
        <f t="shared" si="52"/>
        <v>0</v>
      </c>
    </row>
    <row r="182" spans="1:13" ht="12.75">
      <c r="A182" s="303" t="s">
        <v>649</v>
      </c>
      <c r="B182" s="308"/>
      <c r="C182" s="455"/>
      <c r="D182" s="461"/>
      <c r="E182" s="455"/>
      <c r="F182" s="461"/>
      <c r="G182" s="455"/>
      <c r="H182" s="461"/>
      <c r="I182" s="455"/>
      <c r="J182" s="461"/>
      <c r="K182" s="455"/>
      <c r="L182" s="461"/>
      <c r="M182" s="455"/>
    </row>
    <row r="183" spans="1:13" ht="12.75">
      <c r="A183" s="284" t="s">
        <v>65</v>
      </c>
      <c r="B183" s="308" t="s">
        <v>494</v>
      </c>
      <c r="C183" s="455">
        <v>5517</v>
      </c>
      <c r="D183" s="461">
        <v>2485</v>
      </c>
      <c r="E183" s="455">
        <v>732</v>
      </c>
      <c r="F183" s="461">
        <v>2300</v>
      </c>
      <c r="G183" s="455"/>
      <c r="H183" s="461"/>
      <c r="I183" s="455"/>
      <c r="J183" s="461"/>
      <c r="K183" s="455"/>
      <c r="L183" s="461"/>
      <c r="M183" s="455"/>
    </row>
    <row r="184" spans="1:13" ht="12.75">
      <c r="A184" s="356" t="s">
        <v>626</v>
      </c>
      <c r="B184" s="308"/>
      <c r="C184" s="455">
        <v>5619</v>
      </c>
      <c r="D184" s="461">
        <v>2565</v>
      </c>
      <c r="E184" s="455">
        <v>754</v>
      </c>
      <c r="F184" s="461">
        <v>2300</v>
      </c>
      <c r="G184" s="455">
        <v>0</v>
      </c>
      <c r="H184" s="461">
        <v>0</v>
      </c>
      <c r="I184" s="455">
        <v>0</v>
      </c>
      <c r="J184" s="461">
        <v>0</v>
      </c>
      <c r="K184" s="455">
        <v>0</v>
      </c>
      <c r="L184" s="461">
        <v>0</v>
      </c>
      <c r="M184" s="455"/>
    </row>
    <row r="185" spans="1:13" ht="12.75">
      <c r="A185" s="356" t="s">
        <v>881</v>
      </c>
      <c r="B185" s="308"/>
      <c r="C185" s="455">
        <v>191</v>
      </c>
      <c r="D185" s="461"/>
      <c r="E185" s="455"/>
      <c r="F185" s="461">
        <v>191</v>
      </c>
      <c r="G185" s="455"/>
      <c r="H185" s="461"/>
      <c r="I185" s="455"/>
      <c r="J185" s="461"/>
      <c r="K185" s="455"/>
      <c r="L185" s="461"/>
      <c r="M185" s="455"/>
    </row>
    <row r="186" spans="1:13" ht="12.75">
      <c r="A186" s="356" t="s">
        <v>875</v>
      </c>
      <c r="B186" s="308"/>
      <c r="C186" s="455">
        <v>-2227</v>
      </c>
      <c r="D186" s="461">
        <v>-2012</v>
      </c>
      <c r="E186" s="455"/>
      <c r="F186" s="461">
        <v>-215</v>
      </c>
      <c r="G186" s="455"/>
      <c r="H186" s="461"/>
      <c r="I186" s="455"/>
      <c r="J186" s="461"/>
      <c r="K186" s="455"/>
      <c r="L186" s="461"/>
      <c r="M186" s="455"/>
    </row>
    <row r="187" spans="1:13" ht="12.75">
      <c r="A187" s="356" t="s">
        <v>627</v>
      </c>
      <c r="B187" s="308"/>
      <c r="C187" s="455">
        <f>SUM(C185:C186)</f>
        <v>-2036</v>
      </c>
      <c r="D187" s="455">
        <f aca="true" t="shared" si="53" ref="D187:M187">SUM(D185:D186)</f>
        <v>-2012</v>
      </c>
      <c r="E187" s="455">
        <f t="shared" si="53"/>
        <v>0</v>
      </c>
      <c r="F187" s="455">
        <f t="shared" si="53"/>
        <v>-24</v>
      </c>
      <c r="G187" s="455">
        <f t="shared" si="53"/>
        <v>0</v>
      </c>
      <c r="H187" s="455">
        <f t="shared" si="53"/>
        <v>0</v>
      </c>
      <c r="I187" s="455">
        <f t="shared" si="53"/>
        <v>0</v>
      </c>
      <c r="J187" s="455">
        <f t="shared" si="53"/>
        <v>0</v>
      </c>
      <c r="K187" s="455">
        <f t="shared" si="53"/>
        <v>0</v>
      </c>
      <c r="L187" s="455">
        <f t="shared" si="53"/>
        <v>0</v>
      </c>
      <c r="M187" s="455">
        <f t="shared" si="53"/>
        <v>0</v>
      </c>
    </row>
    <row r="188" spans="1:13" ht="12.75">
      <c r="A188" s="357" t="s">
        <v>628</v>
      </c>
      <c r="B188" s="308"/>
      <c r="C188" s="455">
        <f aca="true" t="shared" si="54" ref="C188:M188">C184+C187</f>
        <v>3583</v>
      </c>
      <c r="D188" s="455">
        <f t="shared" si="54"/>
        <v>553</v>
      </c>
      <c r="E188" s="455">
        <f t="shared" si="54"/>
        <v>754</v>
      </c>
      <c r="F188" s="455">
        <f t="shared" si="54"/>
        <v>2276</v>
      </c>
      <c r="G188" s="455">
        <f t="shared" si="54"/>
        <v>0</v>
      </c>
      <c r="H188" s="455">
        <f t="shared" si="54"/>
        <v>0</v>
      </c>
      <c r="I188" s="455">
        <f t="shared" si="54"/>
        <v>0</v>
      </c>
      <c r="J188" s="455">
        <f t="shared" si="54"/>
        <v>0</v>
      </c>
      <c r="K188" s="455">
        <f t="shared" si="54"/>
        <v>0</v>
      </c>
      <c r="L188" s="455">
        <f t="shared" si="54"/>
        <v>0</v>
      </c>
      <c r="M188" s="455">
        <f t="shared" si="54"/>
        <v>0</v>
      </c>
    </row>
    <row r="189" spans="1:13" ht="12.75">
      <c r="A189" s="303" t="s">
        <v>416</v>
      </c>
      <c r="B189" s="435"/>
      <c r="C189" s="457"/>
      <c r="D189" s="458"/>
      <c r="E189" s="457"/>
      <c r="F189" s="458"/>
      <c r="G189" s="457"/>
      <c r="H189" s="458"/>
      <c r="I189" s="457"/>
      <c r="J189" s="458"/>
      <c r="K189" s="457"/>
      <c r="L189" s="458"/>
      <c r="M189" s="457"/>
    </row>
    <row r="190" spans="1:13" ht="12.75">
      <c r="A190" s="284" t="s">
        <v>65</v>
      </c>
      <c r="B190" s="335" t="s">
        <v>494</v>
      </c>
      <c r="C190" s="455">
        <v>10057</v>
      </c>
      <c r="D190" s="456">
        <v>4804</v>
      </c>
      <c r="E190" s="455">
        <v>1490</v>
      </c>
      <c r="F190" s="456">
        <v>3763</v>
      </c>
      <c r="G190" s="455"/>
      <c r="H190" s="456"/>
      <c r="I190" s="455"/>
      <c r="J190" s="456"/>
      <c r="K190" s="455"/>
      <c r="L190" s="456"/>
      <c r="M190" s="455"/>
    </row>
    <row r="191" spans="1:13" ht="12.75">
      <c r="A191" s="356" t="s">
        <v>626</v>
      </c>
      <c r="B191" s="335"/>
      <c r="C191" s="455">
        <v>10228</v>
      </c>
      <c r="D191" s="456">
        <v>4939</v>
      </c>
      <c r="E191" s="455">
        <v>1526</v>
      </c>
      <c r="F191" s="456">
        <v>3763</v>
      </c>
      <c r="G191" s="455">
        <v>0</v>
      </c>
      <c r="H191" s="456">
        <v>0</v>
      </c>
      <c r="I191" s="455">
        <v>0</v>
      </c>
      <c r="J191" s="456">
        <v>0</v>
      </c>
      <c r="K191" s="455">
        <v>0</v>
      </c>
      <c r="L191" s="456">
        <v>0</v>
      </c>
      <c r="M191" s="455"/>
    </row>
    <row r="192" spans="1:13" ht="12.75">
      <c r="A192" s="356" t="s">
        <v>875</v>
      </c>
      <c r="B192" s="335"/>
      <c r="C192" s="455">
        <v>-760</v>
      </c>
      <c r="D192" s="456">
        <v>-549</v>
      </c>
      <c r="E192" s="455"/>
      <c r="F192" s="456">
        <v>-211</v>
      </c>
      <c r="G192" s="455"/>
      <c r="H192" s="456"/>
      <c r="I192" s="455"/>
      <c r="J192" s="456"/>
      <c r="K192" s="455"/>
      <c r="L192" s="456"/>
      <c r="M192" s="455"/>
    </row>
    <row r="193" spans="1:13" ht="12.75">
      <c r="A193" s="356" t="s">
        <v>627</v>
      </c>
      <c r="B193" s="335"/>
      <c r="C193" s="455">
        <f>SUM(C192:C192)</f>
        <v>-760</v>
      </c>
      <c r="D193" s="455">
        <f>SUM(D192:D192)</f>
        <v>-549</v>
      </c>
      <c r="E193" s="455">
        <f>SUM(E192:E192)</f>
        <v>0</v>
      </c>
      <c r="F193" s="455">
        <f>SUM(F192:F192)</f>
        <v>-211</v>
      </c>
      <c r="G193" s="455">
        <f>SUM(G192:G192)</f>
        <v>0</v>
      </c>
      <c r="H193" s="455">
        <v>0</v>
      </c>
      <c r="I193" s="455">
        <v>0</v>
      </c>
      <c r="J193" s="455">
        <v>0</v>
      </c>
      <c r="K193" s="455">
        <v>0</v>
      </c>
      <c r="L193" s="455">
        <v>0</v>
      </c>
      <c r="M193" s="455">
        <v>0</v>
      </c>
    </row>
    <row r="194" spans="1:13" ht="12.75">
      <c r="A194" s="357" t="s">
        <v>628</v>
      </c>
      <c r="B194" s="309"/>
      <c r="C194" s="460">
        <f aca="true" t="shared" si="55" ref="C194:M194">C191+C193</f>
        <v>9468</v>
      </c>
      <c r="D194" s="460">
        <f t="shared" si="55"/>
        <v>4390</v>
      </c>
      <c r="E194" s="460">
        <f t="shared" si="55"/>
        <v>1526</v>
      </c>
      <c r="F194" s="460">
        <f t="shared" si="55"/>
        <v>3552</v>
      </c>
      <c r="G194" s="460">
        <f t="shared" si="55"/>
        <v>0</v>
      </c>
      <c r="H194" s="460">
        <f t="shared" si="55"/>
        <v>0</v>
      </c>
      <c r="I194" s="460">
        <f t="shared" si="55"/>
        <v>0</v>
      </c>
      <c r="J194" s="460">
        <f t="shared" si="55"/>
        <v>0</v>
      </c>
      <c r="K194" s="460">
        <f t="shared" si="55"/>
        <v>0</v>
      </c>
      <c r="L194" s="460">
        <f t="shared" si="55"/>
        <v>0</v>
      </c>
      <c r="M194" s="460">
        <f t="shared" si="55"/>
        <v>0</v>
      </c>
    </row>
    <row r="195" spans="1:13" ht="12.75">
      <c r="A195" s="303" t="s">
        <v>417</v>
      </c>
      <c r="B195" s="308"/>
      <c r="C195" s="455"/>
      <c r="D195" s="461"/>
      <c r="E195" s="455"/>
      <c r="F195" s="461"/>
      <c r="G195" s="455"/>
      <c r="H195" s="461"/>
      <c r="I195" s="455"/>
      <c r="J195" s="461"/>
      <c r="K195" s="455"/>
      <c r="L195" s="461"/>
      <c r="M195" s="455"/>
    </row>
    <row r="196" spans="1:13" ht="12.75">
      <c r="A196" s="284" t="s">
        <v>65</v>
      </c>
      <c r="B196" s="308" t="s">
        <v>526</v>
      </c>
      <c r="C196" s="455">
        <v>22742</v>
      </c>
      <c r="D196" s="461">
        <v>10773</v>
      </c>
      <c r="E196" s="455">
        <v>3297</v>
      </c>
      <c r="F196" s="461">
        <v>8672</v>
      </c>
      <c r="G196" s="455"/>
      <c r="H196" s="461"/>
      <c r="I196" s="455"/>
      <c r="J196" s="461"/>
      <c r="K196" s="455"/>
      <c r="L196" s="461"/>
      <c r="M196" s="455"/>
    </row>
    <row r="197" spans="1:13" ht="12.75">
      <c r="A197" s="356" t="s">
        <v>626</v>
      </c>
      <c r="B197" s="308"/>
      <c r="C197" s="455">
        <v>23118</v>
      </c>
      <c r="D197" s="461">
        <v>11069</v>
      </c>
      <c r="E197" s="455">
        <v>3377</v>
      </c>
      <c r="F197" s="461">
        <v>8672</v>
      </c>
      <c r="G197" s="455">
        <v>0</v>
      </c>
      <c r="H197" s="461">
        <v>0</v>
      </c>
      <c r="I197" s="455">
        <v>0</v>
      </c>
      <c r="J197" s="461">
        <v>0</v>
      </c>
      <c r="K197" s="455">
        <v>0</v>
      </c>
      <c r="L197" s="461">
        <v>0</v>
      </c>
      <c r="M197" s="455"/>
    </row>
    <row r="198" spans="1:13" ht="12.75">
      <c r="A198" s="356" t="s">
        <v>875</v>
      </c>
      <c r="B198" s="308"/>
      <c r="C198" s="455">
        <v>826</v>
      </c>
      <c r="D198" s="461">
        <v>299</v>
      </c>
      <c r="E198" s="455"/>
      <c r="F198" s="461">
        <v>527</v>
      </c>
      <c r="G198" s="455"/>
      <c r="H198" s="461"/>
      <c r="I198" s="455"/>
      <c r="J198" s="461"/>
      <c r="K198" s="455"/>
      <c r="L198" s="461"/>
      <c r="M198" s="455"/>
    </row>
    <row r="199" spans="1:13" ht="12.75">
      <c r="A199" s="356" t="s">
        <v>627</v>
      </c>
      <c r="B199" s="308"/>
      <c r="C199" s="455">
        <f aca="true" t="shared" si="56" ref="C199:M199">SUM(C198:C198)</f>
        <v>826</v>
      </c>
      <c r="D199" s="455">
        <f t="shared" si="56"/>
        <v>299</v>
      </c>
      <c r="E199" s="455">
        <f t="shared" si="56"/>
        <v>0</v>
      </c>
      <c r="F199" s="455">
        <f t="shared" si="56"/>
        <v>527</v>
      </c>
      <c r="G199" s="455">
        <f t="shared" si="56"/>
        <v>0</v>
      </c>
      <c r="H199" s="455">
        <f t="shared" si="56"/>
        <v>0</v>
      </c>
      <c r="I199" s="455">
        <f t="shared" si="56"/>
        <v>0</v>
      </c>
      <c r="J199" s="455">
        <f t="shared" si="56"/>
        <v>0</v>
      </c>
      <c r="K199" s="455">
        <f t="shared" si="56"/>
        <v>0</v>
      </c>
      <c r="L199" s="455">
        <f t="shared" si="56"/>
        <v>0</v>
      </c>
      <c r="M199" s="455">
        <f t="shared" si="56"/>
        <v>0</v>
      </c>
    </row>
    <row r="200" spans="1:13" ht="12.75">
      <c r="A200" s="357" t="s">
        <v>628</v>
      </c>
      <c r="B200" s="308"/>
      <c r="C200" s="455">
        <f aca="true" t="shared" si="57" ref="C200:M200">C197+C199</f>
        <v>23944</v>
      </c>
      <c r="D200" s="455">
        <f t="shared" si="57"/>
        <v>11368</v>
      </c>
      <c r="E200" s="455">
        <f t="shared" si="57"/>
        <v>3377</v>
      </c>
      <c r="F200" s="455">
        <f t="shared" si="57"/>
        <v>9199</v>
      </c>
      <c r="G200" s="455">
        <f t="shared" si="57"/>
        <v>0</v>
      </c>
      <c r="H200" s="455">
        <f t="shared" si="57"/>
        <v>0</v>
      </c>
      <c r="I200" s="455">
        <f t="shared" si="57"/>
        <v>0</v>
      </c>
      <c r="J200" s="455">
        <f t="shared" si="57"/>
        <v>0</v>
      </c>
      <c r="K200" s="455">
        <f t="shared" si="57"/>
        <v>0</v>
      </c>
      <c r="L200" s="455">
        <f t="shared" si="57"/>
        <v>0</v>
      </c>
      <c r="M200" s="455">
        <f t="shared" si="57"/>
        <v>0</v>
      </c>
    </row>
    <row r="201" spans="1:13" ht="12.75">
      <c r="A201" s="303" t="s">
        <v>418</v>
      </c>
      <c r="B201" s="435"/>
      <c r="C201" s="457"/>
      <c r="D201" s="458"/>
      <c r="E201" s="457"/>
      <c r="F201" s="458"/>
      <c r="G201" s="457"/>
      <c r="H201" s="458"/>
      <c r="I201" s="457"/>
      <c r="J201" s="458"/>
      <c r="K201" s="457"/>
      <c r="L201" s="458"/>
      <c r="M201" s="457"/>
    </row>
    <row r="202" spans="1:13" ht="12.75">
      <c r="A202" s="284" t="s">
        <v>65</v>
      </c>
      <c r="B202" s="335" t="s">
        <v>526</v>
      </c>
      <c r="C202" s="455">
        <v>9528</v>
      </c>
      <c r="D202" s="456">
        <v>4182</v>
      </c>
      <c r="E202" s="455">
        <v>1254</v>
      </c>
      <c r="F202" s="456">
        <v>4092</v>
      </c>
      <c r="G202" s="455"/>
      <c r="H202" s="456"/>
      <c r="I202" s="455"/>
      <c r="J202" s="456"/>
      <c r="K202" s="455"/>
      <c r="L202" s="456"/>
      <c r="M202" s="455"/>
    </row>
    <row r="203" spans="1:13" ht="12.75">
      <c r="A203" s="356" t="s">
        <v>626</v>
      </c>
      <c r="B203" s="335"/>
      <c r="C203" s="455">
        <v>9699</v>
      </c>
      <c r="D203" s="456">
        <v>4317</v>
      </c>
      <c r="E203" s="455">
        <v>1290</v>
      </c>
      <c r="F203" s="456">
        <v>4092</v>
      </c>
      <c r="G203" s="455">
        <v>0</v>
      </c>
      <c r="H203" s="456">
        <v>0</v>
      </c>
      <c r="I203" s="455">
        <v>0</v>
      </c>
      <c r="J203" s="456">
        <v>0</v>
      </c>
      <c r="K203" s="455">
        <v>0</v>
      </c>
      <c r="L203" s="456">
        <v>0</v>
      </c>
      <c r="M203" s="455"/>
    </row>
    <row r="204" spans="1:13" ht="12.75">
      <c r="A204" s="356" t="s">
        <v>875</v>
      </c>
      <c r="B204" s="335"/>
      <c r="C204" s="455">
        <v>-309</v>
      </c>
      <c r="D204" s="456">
        <v>-160</v>
      </c>
      <c r="E204" s="455">
        <v>-98</v>
      </c>
      <c r="F204" s="456">
        <v>-51</v>
      </c>
      <c r="G204" s="455"/>
      <c r="H204" s="456"/>
      <c r="I204" s="455"/>
      <c r="J204" s="456"/>
      <c r="K204" s="455"/>
      <c r="L204" s="456"/>
      <c r="M204" s="455"/>
    </row>
    <row r="205" spans="1:13" ht="12.75">
      <c r="A205" s="356" t="s">
        <v>627</v>
      </c>
      <c r="B205" s="335"/>
      <c r="C205" s="455">
        <f aca="true" t="shared" si="58" ref="C205:M205">SUM(C204:C204)</f>
        <v>-309</v>
      </c>
      <c r="D205" s="455">
        <f t="shared" si="58"/>
        <v>-160</v>
      </c>
      <c r="E205" s="455">
        <f t="shared" si="58"/>
        <v>-98</v>
      </c>
      <c r="F205" s="455">
        <f t="shared" si="58"/>
        <v>-51</v>
      </c>
      <c r="G205" s="455">
        <f t="shared" si="58"/>
        <v>0</v>
      </c>
      <c r="H205" s="455">
        <f t="shared" si="58"/>
        <v>0</v>
      </c>
      <c r="I205" s="455">
        <f t="shared" si="58"/>
        <v>0</v>
      </c>
      <c r="J205" s="455">
        <f t="shared" si="58"/>
        <v>0</v>
      </c>
      <c r="K205" s="455">
        <f t="shared" si="58"/>
        <v>0</v>
      </c>
      <c r="L205" s="455">
        <f t="shared" si="58"/>
        <v>0</v>
      </c>
      <c r="M205" s="455">
        <f t="shared" si="58"/>
        <v>0</v>
      </c>
    </row>
    <row r="206" spans="1:13" ht="12.75">
      <c r="A206" s="357" t="s">
        <v>628</v>
      </c>
      <c r="B206" s="309"/>
      <c r="C206" s="460">
        <f aca="true" t="shared" si="59" ref="C206:M206">C203+C205</f>
        <v>9390</v>
      </c>
      <c r="D206" s="460">
        <f t="shared" si="59"/>
        <v>4157</v>
      </c>
      <c r="E206" s="460">
        <f t="shared" si="59"/>
        <v>1192</v>
      </c>
      <c r="F206" s="460">
        <f t="shared" si="59"/>
        <v>4041</v>
      </c>
      <c r="G206" s="460">
        <f t="shared" si="59"/>
        <v>0</v>
      </c>
      <c r="H206" s="460">
        <f t="shared" si="59"/>
        <v>0</v>
      </c>
      <c r="I206" s="460">
        <f t="shared" si="59"/>
        <v>0</v>
      </c>
      <c r="J206" s="460">
        <f t="shared" si="59"/>
        <v>0</v>
      </c>
      <c r="K206" s="460">
        <f t="shared" si="59"/>
        <v>0</v>
      </c>
      <c r="L206" s="460">
        <f t="shared" si="59"/>
        <v>0</v>
      </c>
      <c r="M206" s="460">
        <f t="shared" si="59"/>
        <v>0</v>
      </c>
    </row>
    <row r="207" spans="1:13" ht="12.75">
      <c r="A207" s="303" t="s">
        <v>419</v>
      </c>
      <c r="B207" s="308"/>
      <c r="C207" s="455"/>
      <c r="D207" s="461"/>
      <c r="E207" s="455"/>
      <c r="F207" s="461"/>
      <c r="G207" s="455"/>
      <c r="H207" s="461"/>
      <c r="I207" s="455"/>
      <c r="J207" s="461"/>
      <c r="K207" s="455"/>
      <c r="L207" s="461"/>
      <c r="M207" s="455"/>
    </row>
    <row r="208" spans="1:13" ht="12.75">
      <c r="A208" s="284" t="s">
        <v>65</v>
      </c>
      <c r="B208" s="308" t="s">
        <v>494</v>
      </c>
      <c r="C208" s="455">
        <v>4773</v>
      </c>
      <c r="D208" s="461">
        <v>2484</v>
      </c>
      <c r="E208" s="455">
        <v>769</v>
      </c>
      <c r="F208" s="461">
        <v>1520</v>
      </c>
      <c r="G208" s="455"/>
      <c r="H208" s="461"/>
      <c r="I208" s="455"/>
      <c r="J208" s="461"/>
      <c r="K208" s="455"/>
      <c r="L208" s="461"/>
      <c r="M208" s="455"/>
    </row>
    <row r="209" spans="1:13" ht="12.75">
      <c r="A209" s="356" t="s">
        <v>626</v>
      </c>
      <c r="B209" s="308"/>
      <c r="C209" s="455">
        <v>4875</v>
      </c>
      <c r="D209" s="461">
        <v>2564</v>
      </c>
      <c r="E209" s="455">
        <v>791</v>
      </c>
      <c r="F209" s="461">
        <v>1520</v>
      </c>
      <c r="G209" s="455">
        <v>0</v>
      </c>
      <c r="H209" s="461">
        <v>0</v>
      </c>
      <c r="I209" s="455">
        <v>0</v>
      </c>
      <c r="J209" s="461">
        <v>0</v>
      </c>
      <c r="K209" s="455">
        <v>0</v>
      </c>
      <c r="L209" s="461">
        <v>0</v>
      </c>
      <c r="M209" s="455"/>
    </row>
    <row r="210" spans="1:13" ht="12.75">
      <c r="A210" s="356" t="s">
        <v>881</v>
      </c>
      <c r="B210" s="308"/>
      <c r="C210" s="455">
        <v>-741</v>
      </c>
      <c r="D210" s="461"/>
      <c r="E210" s="455"/>
      <c r="F210" s="461">
        <v>-741</v>
      </c>
      <c r="G210" s="455"/>
      <c r="H210" s="461"/>
      <c r="I210" s="455"/>
      <c r="J210" s="461"/>
      <c r="K210" s="455"/>
      <c r="L210" s="461"/>
      <c r="M210" s="455"/>
    </row>
    <row r="211" spans="1:13" ht="12.75">
      <c r="A211" s="356" t="s">
        <v>875</v>
      </c>
      <c r="B211" s="308"/>
      <c r="C211" s="455">
        <v>960</v>
      </c>
      <c r="D211" s="461">
        <v>654</v>
      </c>
      <c r="E211" s="455"/>
      <c r="F211" s="461">
        <v>306</v>
      </c>
      <c r="G211" s="455"/>
      <c r="H211" s="461"/>
      <c r="I211" s="455"/>
      <c r="J211" s="461"/>
      <c r="K211" s="455"/>
      <c r="L211" s="461"/>
      <c r="M211" s="455"/>
    </row>
    <row r="212" spans="1:13" ht="12.75">
      <c r="A212" s="356" t="s">
        <v>627</v>
      </c>
      <c r="B212" s="308"/>
      <c r="C212" s="455">
        <f>SUM(C210:C211)</f>
        <v>219</v>
      </c>
      <c r="D212" s="455">
        <f aca="true" t="shared" si="60" ref="D212:M212">SUM(D210:D211)</f>
        <v>654</v>
      </c>
      <c r="E212" s="455">
        <f t="shared" si="60"/>
        <v>0</v>
      </c>
      <c r="F212" s="455">
        <f t="shared" si="60"/>
        <v>-435</v>
      </c>
      <c r="G212" s="455">
        <f t="shared" si="60"/>
        <v>0</v>
      </c>
      <c r="H212" s="455">
        <f t="shared" si="60"/>
        <v>0</v>
      </c>
      <c r="I212" s="455">
        <f t="shared" si="60"/>
        <v>0</v>
      </c>
      <c r="J212" s="455">
        <f t="shared" si="60"/>
        <v>0</v>
      </c>
      <c r="K212" s="455">
        <f t="shared" si="60"/>
        <v>0</v>
      </c>
      <c r="L212" s="455">
        <f t="shared" si="60"/>
        <v>0</v>
      </c>
      <c r="M212" s="455">
        <f t="shared" si="60"/>
        <v>0</v>
      </c>
    </row>
    <row r="213" spans="1:13" ht="12.75">
      <c r="A213" s="357" t="s">
        <v>628</v>
      </c>
      <c r="B213" s="308"/>
      <c r="C213" s="455">
        <f aca="true" t="shared" si="61" ref="C213:M213">C209+C212</f>
        <v>5094</v>
      </c>
      <c r="D213" s="455">
        <f t="shared" si="61"/>
        <v>3218</v>
      </c>
      <c r="E213" s="455">
        <f t="shared" si="61"/>
        <v>791</v>
      </c>
      <c r="F213" s="455">
        <f t="shared" si="61"/>
        <v>1085</v>
      </c>
      <c r="G213" s="455">
        <f t="shared" si="61"/>
        <v>0</v>
      </c>
      <c r="H213" s="455">
        <f t="shared" si="61"/>
        <v>0</v>
      </c>
      <c r="I213" s="455">
        <f t="shared" si="61"/>
        <v>0</v>
      </c>
      <c r="J213" s="455">
        <f t="shared" si="61"/>
        <v>0</v>
      </c>
      <c r="K213" s="455">
        <f t="shared" si="61"/>
        <v>0</v>
      </c>
      <c r="L213" s="455">
        <f t="shared" si="61"/>
        <v>0</v>
      </c>
      <c r="M213" s="455">
        <f t="shared" si="61"/>
        <v>0</v>
      </c>
    </row>
    <row r="214" spans="1:13" ht="12.75">
      <c r="A214" s="302" t="s">
        <v>420</v>
      </c>
      <c r="B214" s="435"/>
      <c r="C214" s="457"/>
      <c r="D214" s="458"/>
      <c r="E214" s="457"/>
      <c r="F214" s="458"/>
      <c r="G214" s="457"/>
      <c r="H214" s="458"/>
      <c r="I214" s="457"/>
      <c r="J214" s="458"/>
      <c r="K214" s="457"/>
      <c r="L214" s="458"/>
      <c r="M214" s="457"/>
    </row>
    <row r="215" spans="1:13" ht="12.75">
      <c r="A215" s="284" t="s">
        <v>65</v>
      </c>
      <c r="B215" s="335" t="s">
        <v>494</v>
      </c>
      <c r="C215" s="455">
        <v>2334</v>
      </c>
      <c r="D215" s="456"/>
      <c r="E215" s="455"/>
      <c r="F215" s="456">
        <v>2334</v>
      </c>
      <c r="G215" s="455"/>
      <c r="H215" s="456"/>
      <c r="I215" s="455"/>
      <c r="J215" s="456"/>
      <c r="K215" s="455"/>
      <c r="L215" s="456"/>
      <c r="M215" s="455"/>
    </row>
    <row r="216" spans="1:13" ht="12.75">
      <c r="A216" s="356" t="s">
        <v>626</v>
      </c>
      <c r="B216" s="335"/>
      <c r="C216" s="455">
        <v>2334</v>
      </c>
      <c r="D216" s="456">
        <v>0</v>
      </c>
      <c r="E216" s="455">
        <v>0</v>
      </c>
      <c r="F216" s="456">
        <v>2334</v>
      </c>
      <c r="G216" s="455">
        <v>0</v>
      </c>
      <c r="H216" s="456">
        <v>0</v>
      </c>
      <c r="I216" s="455">
        <v>0</v>
      </c>
      <c r="J216" s="456">
        <v>0</v>
      </c>
      <c r="K216" s="455">
        <v>0</v>
      </c>
      <c r="L216" s="456">
        <v>0</v>
      </c>
      <c r="M216" s="455"/>
    </row>
    <row r="217" spans="1:13" ht="12.75">
      <c r="A217" s="356" t="s">
        <v>881</v>
      </c>
      <c r="B217" s="335"/>
      <c r="C217" s="455">
        <v>46</v>
      </c>
      <c r="D217" s="456"/>
      <c r="E217" s="455"/>
      <c r="F217" s="456">
        <v>46</v>
      </c>
      <c r="G217" s="455"/>
      <c r="H217" s="456"/>
      <c r="I217" s="455"/>
      <c r="J217" s="456"/>
      <c r="K217" s="455"/>
      <c r="L217" s="456"/>
      <c r="M217" s="455"/>
    </row>
    <row r="218" spans="1:13" ht="12.75">
      <c r="A218" s="356" t="s">
        <v>627</v>
      </c>
      <c r="B218" s="335"/>
      <c r="C218" s="455">
        <f aca="true" t="shared" si="62" ref="C218:M218">SUM(C217:C217)</f>
        <v>46</v>
      </c>
      <c r="D218" s="455">
        <f t="shared" si="62"/>
        <v>0</v>
      </c>
      <c r="E218" s="455">
        <f t="shared" si="62"/>
        <v>0</v>
      </c>
      <c r="F218" s="455">
        <f t="shared" si="62"/>
        <v>46</v>
      </c>
      <c r="G218" s="455">
        <f t="shared" si="62"/>
        <v>0</v>
      </c>
      <c r="H218" s="455">
        <f t="shared" si="62"/>
        <v>0</v>
      </c>
      <c r="I218" s="455">
        <f t="shared" si="62"/>
        <v>0</v>
      </c>
      <c r="J218" s="455">
        <f t="shared" si="62"/>
        <v>0</v>
      </c>
      <c r="K218" s="455">
        <f t="shared" si="62"/>
        <v>0</v>
      </c>
      <c r="L218" s="455">
        <f t="shared" si="62"/>
        <v>0</v>
      </c>
      <c r="M218" s="455">
        <f t="shared" si="62"/>
        <v>0</v>
      </c>
    </row>
    <row r="219" spans="1:13" ht="12.75">
      <c r="A219" s="357" t="s">
        <v>628</v>
      </c>
      <c r="B219" s="309"/>
      <c r="C219" s="460">
        <f aca="true" t="shared" si="63" ref="C219:M219">C216+C218</f>
        <v>2380</v>
      </c>
      <c r="D219" s="460">
        <f t="shared" si="63"/>
        <v>0</v>
      </c>
      <c r="E219" s="460">
        <f t="shared" si="63"/>
        <v>0</v>
      </c>
      <c r="F219" s="460">
        <f t="shared" si="63"/>
        <v>2380</v>
      </c>
      <c r="G219" s="460">
        <f t="shared" si="63"/>
        <v>0</v>
      </c>
      <c r="H219" s="460">
        <f t="shared" si="63"/>
        <v>0</v>
      </c>
      <c r="I219" s="460">
        <f t="shared" si="63"/>
        <v>0</v>
      </c>
      <c r="J219" s="460">
        <f t="shared" si="63"/>
        <v>0</v>
      </c>
      <c r="K219" s="460">
        <f t="shared" si="63"/>
        <v>0</v>
      </c>
      <c r="L219" s="460">
        <f t="shared" si="63"/>
        <v>0</v>
      </c>
      <c r="M219" s="460">
        <f t="shared" si="63"/>
        <v>0</v>
      </c>
    </row>
    <row r="220" spans="1:13" ht="12.75">
      <c r="A220" s="303" t="s">
        <v>421</v>
      </c>
      <c r="B220" s="308"/>
      <c r="C220" s="455"/>
      <c r="D220" s="461"/>
      <c r="E220" s="455"/>
      <c r="F220" s="461"/>
      <c r="G220" s="455"/>
      <c r="H220" s="461"/>
      <c r="I220" s="455"/>
      <c r="J220" s="461"/>
      <c r="K220" s="455"/>
      <c r="L220" s="461"/>
      <c r="M220" s="455"/>
    </row>
    <row r="221" spans="1:13" ht="12.75">
      <c r="A221" s="284" t="s">
        <v>65</v>
      </c>
      <c r="B221" s="308" t="s">
        <v>494</v>
      </c>
      <c r="C221" s="455">
        <v>16720</v>
      </c>
      <c r="D221" s="461"/>
      <c r="E221" s="455"/>
      <c r="F221" s="461">
        <v>16720</v>
      </c>
      <c r="G221" s="455"/>
      <c r="H221" s="461"/>
      <c r="I221" s="455"/>
      <c r="J221" s="461"/>
      <c r="K221" s="455"/>
      <c r="L221" s="461"/>
      <c r="M221" s="455"/>
    </row>
    <row r="222" spans="1:13" ht="12.75">
      <c r="A222" s="356" t="s">
        <v>626</v>
      </c>
      <c r="B222" s="308"/>
      <c r="C222" s="455">
        <v>16720</v>
      </c>
      <c r="D222" s="461">
        <v>0</v>
      </c>
      <c r="E222" s="455">
        <v>0</v>
      </c>
      <c r="F222" s="461">
        <v>16720</v>
      </c>
      <c r="G222" s="455">
        <v>0</v>
      </c>
      <c r="H222" s="461">
        <v>0</v>
      </c>
      <c r="I222" s="455">
        <v>0</v>
      </c>
      <c r="J222" s="461">
        <v>0</v>
      </c>
      <c r="K222" s="455">
        <v>0</v>
      </c>
      <c r="L222" s="461">
        <v>0</v>
      </c>
      <c r="M222" s="455"/>
    </row>
    <row r="223" spans="1:13" ht="12.75">
      <c r="A223" s="356" t="s">
        <v>875</v>
      </c>
      <c r="B223" s="308"/>
      <c r="C223" s="455">
        <v>6030</v>
      </c>
      <c r="D223" s="461"/>
      <c r="E223" s="455"/>
      <c r="F223" s="461">
        <v>6030</v>
      </c>
      <c r="G223" s="455"/>
      <c r="H223" s="461"/>
      <c r="I223" s="455"/>
      <c r="J223" s="461"/>
      <c r="K223" s="455"/>
      <c r="L223" s="461"/>
      <c r="M223" s="455"/>
    </row>
    <row r="224" spans="1:13" ht="12.75">
      <c r="A224" s="356" t="s">
        <v>627</v>
      </c>
      <c r="B224" s="308"/>
      <c r="C224" s="455">
        <f aca="true" t="shared" si="64" ref="C224:M224">SUM(C223:C223)</f>
        <v>6030</v>
      </c>
      <c r="D224" s="455">
        <f t="shared" si="64"/>
        <v>0</v>
      </c>
      <c r="E224" s="455">
        <f t="shared" si="64"/>
        <v>0</v>
      </c>
      <c r="F224" s="455">
        <f t="shared" si="64"/>
        <v>6030</v>
      </c>
      <c r="G224" s="455">
        <f t="shared" si="64"/>
        <v>0</v>
      </c>
      <c r="H224" s="455">
        <f t="shared" si="64"/>
        <v>0</v>
      </c>
      <c r="I224" s="455">
        <f t="shared" si="64"/>
        <v>0</v>
      </c>
      <c r="J224" s="455">
        <f t="shared" si="64"/>
        <v>0</v>
      </c>
      <c r="K224" s="455">
        <f t="shared" si="64"/>
        <v>0</v>
      </c>
      <c r="L224" s="455">
        <f t="shared" si="64"/>
        <v>0</v>
      </c>
      <c r="M224" s="455">
        <f t="shared" si="64"/>
        <v>0</v>
      </c>
    </row>
    <row r="225" spans="1:13" ht="12.75">
      <c r="A225" s="357" t="s">
        <v>628</v>
      </c>
      <c r="B225" s="308"/>
      <c r="C225" s="455">
        <f aca="true" t="shared" si="65" ref="C225:M225">C222+C224</f>
        <v>22750</v>
      </c>
      <c r="D225" s="455">
        <f t="shared" si="65"/>
        <v>0</v>
      </c>
      <c r="E225" s="455">
        <f t="shared" si="65"/>
        <v>0</v>
      </c>
      <c r="F225" s="455">
        <f t="shared" si="65"/>
        <v>22750</v>
      </c>
      <c r="G225" s="455">
        <f t="shared" si="65"/>
        <v>0</v>
      </c>
      <c r="H225" s="455">
        <f t="shared" si="65"/>
        <v>0</v>
      </c>
      <c r="I225" s="455">
        <f t="shared" si="65"/>
        <v>0</v>
      </c>
      <c r="J225" s="455">
        <f t="shared" si="65"/>
        <v>0</v>
      </c>
      <c r="K225" s="455">
        <f t="shared" si="65"/>
        <v>0</v>
      </c>
      <c r="L225" s="455">
        <f t="shared" si="65"/>
        <v>0</v>
      </c>
      <c r="M225" s="455">
        <f t="shared" si="65"/>
        <v>0</v>
      </c>
    </row>
    <row r="226" spans="1:13" ht="12.75">
      <c r="A226" s="303" t="s">
        <v>422</v>
      </c>
      <c r="B226" s="435"/>
      <c r="C226" s="457"/>
      <c r="D226" s="458"/>
      <c r="E226" s="457"/>
      <c r="F226" s="458"/>
      <c r="G226" s="457"/>
      <c r="H226" s="458"/>
      <c r="I226" s="457"/>
      <c r="J226" s="458"/>
      <c r="K226" s="457"/>
      <c r="L226" s="458"/>
      <c r="M226" s="457"/>
    </row>
    <row r="227" spans="1:13" ht="12.75">
      <c r="A227" s="284" t="s">
        <v>65</v>
      </c>
      <c r="B227" s="335" t="s">
        <v>526</v>
      </c>
      <c r="C227" s="455">
        <v>50622</v>
      </c>
      <c r="D227" s="456"/>
      <c r="E227" s="455"/>
      <c r="F227" s="456">
        <v>50622</v>
      </c>
      <c r="G227" s="455"/>
      <c r="H227" s="456"/>
      <c r="I227" s="455"/>
      <c r="J227" s="456"/>
      <c r="K227" s="455"/>
      <c r="L227" s="456"/>
      <c r="M227" s="455"/>
    </row>
    <row r="228" spans="1:13" ht="12.75">
      <c r="A228" s="356" t="s">
        <v>626</v>
      </c>
      <c r="B228" s="335"/>
      <c r="C228" s="455">
        <v>50622</v>
      </c>
      <c r="D228" s="456">
        <v>0</v>
      </c>
      <c r="E228" s="455">
        <v>0</v>
      </c>
      <c r="F228" s="456">
        <v>50622</v>
      </c>
      <c r="G228" s="455">
        <v>0</v>
      </c>
      <c r="H228" s="456">
        <v>0</v>
      </c>
      <c r="I228" s="455">
        <v>0</v>
      </c>
      <c r="J228" s="456">
        <v>0</v>
      </c>
      <c r="K228" s="455">
        <v>0</v>
      </c>
      <c r="L228" s="456">
        <v>0</v>
      </c>
      <c r="M228" s="455">
        <v>0</v>
      </c>
    </row>
    <row r="229" spans="1:13" ht="12.75">
      <c r="A229" s="356" t="s">
        <v>881</v>
      </c>
      <c r="B229" s="335"/>
      <c r="C229" s="455">
        <v>344</v>
      </c>
      <c r="D229" s="456"/>
      <c r="E229" s="455"/>
      <c r="F229" s="456">
        <v>344</v>
      </c>
      <c r="G229" s="455"/>
      <c r="H229" s="456"/>
      <c r="I229" s="455"/>
      <c r="J229" s="456"/>
      <c r="K229" s="455"/>
      <c r="L229" s="456"/>
      <c r="M229" s="455"/>
    </row>
    <row r="230" spans="1:13" ht="12.75">
      <c r="A230" s="356" t="s">
        <v>875</v>
      </c>
      <c r="B230" s="335"/>
      <c r="C230" s="455">
        <v>3196</v>
      </c>
      <c r="D230" s="456"/>
      <c r="E230" s="455"/>
      <c r="F230" s="456">
        <v>3196</v>
      </c>
      <c r="G230" s="455"/>
      <c r="H230" s="456"/>
      <c r="I230" s="455"/>
      <c r="J230" s="456"/>
      <c r="K230" s="455"/>
      <c r="L230" s="456"/>
      <c r="M230" s="455"/>
    </row>
    <row r="231" spans="1:13" ht="12.75">
      <c r="A231" s="356" t="s">
        <v>627</v>
      </c>
      <c r="B231" s="335"/>
      <c r="C231" s="455">
        <f>SUM(C229:C230)</f>
        <v>3540</v>
      </c>
      <c r="D231" s="455">
        <f aca="true" t="shared" si="66" ref="D231:M231">SUM(D229:D230)</f>
        <v>0</v>
      </c>
      <c r="E231" s="455">
        <f t="shared" si="66"/>
        <v>0</v>
      </c>
      <c r="F231" s="455">
        <f t="shared" si="66"/>
        <v>3540</v>
      </c>
      <c r="G231" s="455">
        <f t="shared" si="66"/>
        <v>0</v>
      </c>
      <c r="H231" s="455">
        <f t="shared" si="66"/>
        <v>0</v>
      </c>
      <c r="I231" s="455">
        <f t="shared" si="66"/>
        <v>0</v>
      </c>
      <c r="J231" s="455">
        <f t="shared" si="66"/>
        <v>0</v>
      </c>
      <c r="K231" s="455">
        <f t="shared" si="66"/>
        <v>0</v>
      </c>
      <c r="L231" s="455">
        <f t="shared" si="66"/>
        <v>0</v>
      </c>
      <c r="M231" s="455">
        <f t="shared" si="66"/>
        <v>0</v>
      </c>
    </row>
    <row r="232" spans="1:13" ht="12.75">
      <c r="A232" s="357" t="s">
        <v>628</v>
      </c>
      <c r="B232" s="309"/>
      <c r="C232" s="460">
        <f aca="true" t="shared" si="67" ref="C232:M232">C228+C231</f>
        <v>54162</v>
      </c>
      <c r="D232" s="460">
        <f t="shared" si="67"/>
        <v>0</v>
      </c>
      <c r="E232" s="460">
        <f t="shared" si="67"/>
        <v>0</v>
      </c>
      <c r="F232" s="460">
        <f t="shared" si="67"/>
        <v>54162</v>
      </c>
      <c r="G232" s="460">
        <f t="shared" si="67"/>
        <v>0</v>
      </c>
      <c r="H232" s="460">
        <f t="shared" si="67"/>
        <v>0</v>
      </c>
      <c r="I232" s="460">
        <f t="shared" si="67"/>
        <v>0</v>
      </c>
      <c r="J232" s="460">
        <f t="shared" si="67"/>
        <v>0</v>
      </c>
      <c r="K232" s="460">
        <f t="shared" si="67"/>
        <v>0</v>
      </c>
      <c r="L232" s="460">
        <f t="shared" si="67"/>
        <v>0</v>
      </c>
      <c r="M232" s="460">
        <f t="shared" si="67"/>
        <v>0</v>
      </c>
    </row>
    <row r="233" spans="1:13" ht="12.75">
      <c r="A233" s="303" t="s">
        <v>423</v>
      </c>
      <c r="B233" s="308"/>
      <c r="C233" s="455"/>
      <c r="D233" s="461"/>
      <c r="E233" s="455"/>
      <c r="F233" s="461"/>
      <c r="G233" s="455"/>
      <c r="H233" s="461"/>
      <c r="I233" s="455"/>
      <c r="J233" s="461"/>
      <c r="K233" s="455"/>
      <c r="L233" s="461"/>
      <c r="M233" s="455"/>
    </row>
    <row r="234" spans="1:13" ht="12.75">
      <c r="A234" s="284" t="s">
        <v>65</v>
      </c>
      <c r="B234" s="575" t="s">
        <v>494</v>
      </c>
      <c r="C234" s="455">
        <v>6735</v>
      </c>
      <c r="D234" s="461"/>
      <c r="E234" s="455"/>
      <c r="F234" s="461">
        <v>6735</v>
      </c>
      <c r="G234" s="455"/>
      <c r="H234" s="461"/>
      <c r="I234" s="455"/>
      <c r="J234" s="461"/>
      <c r="K234" s="455"/>
      <c r="L234" s="461"/>
      <c r="M234" s="455"/>
    </row>
    <row r="235" spans="1:13" ht="12.75">
      <c r="A235" s="356" t="s">
        <v>626</v>
      </c>
      <c r="B235" s="308"/>
      <c r="C235" s="455">
        <v>6735</v>
      </c>
      <c r="D235" s="461">
        <v>0</v>
      </c>
      <c r="E235" s="455">
        <v>0</v>
      </c>
      <c r="F235" s="461">
        <v>6735</v>
      </c>
      <c r="G235" s="455">
        <v>0</v>
      </c>
      <c r="H235" s="461">
        <v>0</v>
      </c>
      <c r="I235" s="455">
        <v>0</v>
      </c>
      <c r="J235" s="461">
        <v>0</v>
      </c>
      <c r="K235" s="455">
        <v>0</v>
      </c>
      <c r="L235" s="461">
        <v>0</v>
      </c>
      <c r="M235" s="455">
        <v>0</v>
      </c>
    </row>
    <row r="236" spans="1:13" ht="12.75">
      <c r="A236" s="356" t="s">
        <v>881</v>
      </c>
      <c r="B236" s="308"/>
      <c r="C236" s="455">
        <v>28</v>
      </c>
      <c r="D236" s="461"/>
      <c r="E236" s="455"/>
      <c r="F236" s="461">
        <v>28</v>
      </c>
      <c r="G236" s="455"/>
      <c r="H236" s="461"/>
      <c r="I236" s="455"/>
      <c r="J236" s="461"/>
      <c r="K236" s="455"/>
      <c r="L236" s="461"/>
      <c r="M236" s="455"/>
    </row>
    <row r="237" spans="1:13" ht="12.75">
      <c r="A237" s="356" t="s">
        <v>875</v>
      </c>
      <c r="B237" s="308"/>
      <c r="C237" s="455">
        <v>-1813</v>
      </c>
      <c r="D237" s="461"/>
      <c r="E237" s="455"/>
      <c r="F237" s="461">
        <v>-1813</v>
      </c>
      <c r="G237" s="455"/>
      <c r="H237" s="461"/>
      <c r="I237" s="455"/>
      <c r="J237" s="461"/>
      <c r="K237" s="455"/>
      <c r="L237" s="461"/>
      <c r="M237" s="455"/>
    </row>
    <row r="238" spans="1:13" ht="12.75">
      <c r="A238" s="356" t="s">
        <v>627</v>
      </c>
      <c r="B238" s="308"/>
      <c r="C238" s="455">
        <f>SUM(C236:C237)</f>
        <v>-1785</v>
      </c>
      <c r="D238" s="455">
        <f aca="true" t="shared" si="68" ref="D238:M238">SUM(D236:D237)</f>
        <v>0</v>
      </c>
      <c r="E238" s="455">
        <f t="shared" si="68"/>
        <v>0</v>
      </c>
      <c r="F238" s="455">
        <f t="shared" si="68"/>
        <v>-1785</v>
      </c>
      <c r="G238" s="455">
        <f t="shared" si="68"/>
        <v>0</v>
      </c>
      <c r="H238" s="455">
        <f t="shared" si="68"/>
        <v>0</v>
      </c>
      <c r="I238" s="455">
        <f t="shared" si="68"/>
        <v>0</v>
      </c>
      <c r="J238" s="455">
        <f t="shared" si="68"/>
        <v>0</v>
      </c>
      <c r="K238" s="455">
        <f t="shared" si="68"/>
        <v>0</v>
      </c>
      <c r="L238" s="455">
        <f t="shared" si="68"/>
        <v>0</v>
      </c>
      <c r="M238" s="455">
        <f t="shared" si="68"/>
        <v>0</v>
      </c>
    </row>
    <row r="239" spans="1:13" ht="12.75">
      <c r="A239" s="357" t="s">
        <v>628</v>
      </c>
      <c r="B239" s="308"/>
      <c r="C239" s="455">
        <f aca="true" t="shared" si="69" ref="C239:M239">C235+C238</f>
        <v>4950</v>
      </c>
      <c r="D239" s="455">
        <f t="shared" si="69"/>
        <v>0</v>
      </c>
      <c r="E239" s="455">
        <f t="shared" si="69"/>
        <v>0</v>
      </c>
      <c r="F239" s="455">
        <f t="shared" si="69"/>
        <v>4950</v>
      </c>
      <c r="G239" s="455">
        <f t="shared" si="69"/>
        <v>0</v>
      </c>
      <c r="H239" s="455">
        <f t="shared" si="69"/>
        <v>0</v>
      </c>
      <c r="I239" s="455">
        <f t="shared" si="69"/>
        <v>0</v>
      </c>
      <c r="J239" s="455">
        <f t="shared" si="69"/>
        <v>0</v>
      </c>
      <c r="K239" s="455">
        <f t="shared" si="69"/>
        <v>0</v>
      </c>
      <c r="L239" s="455">
        <f t="shared" si="69"/>
        <v>0</v>
      </c>
      <c r="M239" s="455">
        <f t="shared" si="69"/>
        <v>0</v>
      </c>
    </row>
    <row r="240" spans="1:13" ht="12.75">
      <c r="A240" s="302" t="s">
        <v>424</v>
      </c>
      <c r="B240" s="435"/>
      <c r="C240" s="457"/>
      <c r="D240" s="458"/>
      <c r="E240" s="457"/>
      <c r="F240" s="458"/>
      <c r="G240" s="457"/>
      <c r="H240" s="458"/>
      <c r="I240" s="457"/>
      <c r="J240" s="458"/>
      <c r="K240" s="457"/>
      <c r="L240" s="458"/>
      <c r="M240" s="457"/>
    </row>
    <row r="241" spans="1:13" ht="12.75">
      <c r="A241" s="284" t="s">
        <v>65</v>
      </c>
      <c r="B241" s="711" t="s">
        <v>494</v>
      </c>
      <c r="C241" s="455">
        <v>410</v>
      </c>
      <c r="D241" s="456"/>
      <c r="E241" s="455"/>
      <c r="F241" s="456">
        <v>410</v>
      </c>
      <c r="G241" s="455"/>
      <c r="H241" s="456"/>
      <c r="I241" s="455"/>
      <c r="J241" s="456"/>
      <c r="K241" s="455"/>
      <c r="L241" s="456"/>
      <c r="M241" s="455"/>
    </row>
    <row r="242" spans="1:13" ht="12.75">
      <c r="A242" s="356" t="s">
        <v>626</v>
      </c>
      <c r="B242" s="335"/>
      <c r="C242" s="455">
        <v>410</v>
      </c>
      <c r="D242" s="456">
        <v>0</v>
      </c>
      <c r="E242" s="455">
        <v>0</v>
      </c>
      <c r="F242" s="456">
        <v>410</v>
      </c>
      <c r="G242" s="455">
        <v>0</v>
      </c>
      <c r="H242" s="456">
        <v>0</v>
      </c>
      <c r="I242" s="455">
        <v>0</v>
      </c>
      <c r="J242" s="456">
        <v>0</v>
      </c>
      <c r="K242" s="455">
        <v>0</v>
      </c>
      <c r="L242" s="456">
        <v>0</v>
      </c>
      <c r="M242" s="455"/>
    </row>
    <row r="243" spans="1:13" ht="12.75">
      <c r="A243" s="356" t="s">
        <v>881</v>
      </c>
      <c r="B243" s="335"/>
      <c r="C243" s="455">
        <v>26</v>
      </c>
      <c r="D243" s="456"/>
      <c r="E243" s="455"/>
      <c r="F243" s="456">
        <v>26</v>
      </c>
      <c r="G243" s="455"/>
      <c r="H243" s="456"/>
      <c r="I243" s="455"/>
      <c r="J243" s="456"/>
      <c r="K243" s="455"/>
      <c r="L243" s="456"/>
      <c r="M243" s="455"/>
    </row>
    <row r="244" spans="1:13" ht="12.75">
      <c r="A244" s="356" t="s">
        <v>875</v>
      </c>
      <c r="B244" s="335"/>
      <c r="C244" s="455">
        <v>1734</v>
      </c>
      <c r="D244" s="456"/>
      <c r="E244" s="455"/>
      <c r="F244" s="456">
        <v>1734</v>
      </c>
      <c r="G244" s="455"/>
      <c r="H244" s="456"/>
      <c r="I244" s="455"/>
      <c r="J244" s="456"/>
      <c r="K244" s="455"/>
      <c r="L244" s="456"/>
      <c r="M244" s="455"/>
    </row>
    <row r="245" spans="1:13" ht="12.75">
      <c r="A245" s="356" t="s">
        <v>627</v>
      </c>
      <c r="B245" s="335"/>
      <c r="C245" s="455">
        <f>SUM(C243:C244)</f>
        <v>1760</v>
      </c>
      <c r="D245" s="455">
        <f aca="true" t="shared" si="70" ref="D245:M245">SUM(D243:D244)</f>
        <v>0</v>
      </c>
      <c r="E245" s="455">
        <f t="shared" si="70"/>
        <v>0</v>
      </c>
      <c r="F245" s="455">
        <f t="shared" si="70"/>
        <v>1760</v>
      </c>
      <c r="G245" s="455">
        <f t="shared" si="70"/>
        <v>0</v>
      </c>
      <c r="H245" s="455">
        <f t="shared" si="70"/>
        <v>0</v>
      </c>
      <c r="I245" s="455">
        <f t="shared" si="70"/>
        <v>0</v>
      </c>
      <c r="J245" s="455">
        <f t="shared" si="70"/>
        <v>0</v>
      </c>
      <c r="K245" s="455">
        <f t="shared" si="70"/>
        <v>0</v>
      </c>
      <c r="L245" s="455">
        <f t="shared" si="70"/>
        <v>0</v>
      </c>
      <c r="M245" s="455">
        <f t="shared" si="70"/>
        <v>0</v>
      </c>
    </row>
    <row r="246" spans="1:13" ht="12.75">
      <c r="A246" s="357" t="s">
        <v>628</v>
      </c>
      <c r="B246" s="309"/>
      <c r="C246" s="460">
        <f aca="true" t="shared" si="71" ref="C246:M246">C242+C245</f>
        <v>2170</v>
      </c>
      <c r="D246" s="460">
        <f t="shared" si="71"/>
        <v>0</v>
      </c>
      <c r="E246" s="460">
        <f t="shared" si="71"/>
        <v>0</v>
      </c>
      <c r="F246" s="460">
        <f t="shared" si="71"/>
        <v>2170</v>
      </c>
      <c r="G246" s="460">
        <f t="shared" si="71"/>
        <v>0</v>
      </c>
      <c r="H246" s="460">
        <f t="shared" si="71"/>
        <v>0</v>
      </c>
      <c r="I246" s="460">
        <f t="shared" si="71"/>
        <v>0</v>
      </c>
      <c r="J246" s="460">
        <f t="shared" si="71"/>
        <v>0</v>
      </c>
      <c r="K246" s="460">
        <f t="shared" si="71"/>
        <v>0</v>
      </c>
      <c r="L246" s="460">
        <f t="shared" si="71"/>
        <v>0</v>
      </c>
      <c r="M246" s="460">
        <f t="shared" si="71"/>
        <v>0</v>
      </c>
    </row>
    <row r="247" spans="1:13" ht="12.75">
      <c r="A247" s="303" t="s">
        <v>641</v>
      </c>
      <c r="B247" s="308"/>
      <c r="C247" s="455"/>
      <c r="D247" s="461"/>
      <c r="E247" s="455"/>
      <c r="F247" s="461"/>
      <c r="G247" s="455"/>
      <c r="H247" s="461"/>
      <c r="I247" s="455"/>
      <c r="J247" s="461"/>
      <c r="K247" s="455"/>
      <c r="L247" s="461"/>
      <c r="M247" s="455"/>
    </row>
    <row r="248" spans="1:13" ht="12.75">
      <c r="A248" s="284" t="s">
        <v>65</v>
      </c>
      <c r="B248" s="575" t="s">
        <v>494</v>
      </c>
      <c r="C248" s="455"/>
      <c r="D248" s="461"/>
      <c r="E248" s="455"/>
      <c r="F248" s="461"/>
      <c r="G248" s="455"/>
      <c r="H248" s="461"/>
      <c r="I248" s="455"/>
      <c r="J248" s="461"/>
      <c r="K248" s="455"/>
      <c r="L248" s="461"/>
      <c r="M248" s="455"/>
    </row>
    <row r="249" spans="1:13" ht="12.75">
      <c r="A249" s="356" t="s">
        <v>628</v>
      </c>
      <c r="B249" s="308"/>
      <c r="C249" s="455">
        <v>4609</v>
      </c>
      <c r="D249" s="461">
        <v>824</v>
      </c>
      <c r="E249" s="455">
        <v>222</v>
      </c>
      <c r="F249" s="461">
        <v>3563</v>
      </c>
      <c r="G249" s="455">
        <v>0</v>
      </c>
      <c r="H249" s="461">
        <v>0</v>
      </c>
      <c r="I249" s="455">
        <v>0</v>
      </c>
      <c r="J249" s="461">
        <v>0</v>
      </c>
      <c r="K249" s="455">
        <v>0</v>
      </c>
      <c r="L249" s="461">
        <v>0</v>
      </c>
      <c r="M249" s="455">
        <v>0</v>
      </c>
    </row>
    <row r="250" spans="1:13" ht="12.75">
      <c r="A250" s="356" t="s">
        <v>875</v>
      </c>
      <c r="B250" s="308"/>
      <c r="C250" s="455">
        <v>-2863</v>
      </c>
      <c r="D250" s="461"/>
      <c r="E250" s="455"/>
      <c r="F250" s="461">
        <v>-2863</v>
      </c>
      <c r="G250" s="455"/>
      <c r="H250" s="461"/>
      <c r="I250" s="455"/>
      <c r="J250" s="461"/>
      <c r="K250" s="455"/>
      <c r="L250" s="461"/>
      <c r="M250" s="455"/>
    </row>
    <row r="251" spans="1:13" ht="12.75">
      <c r="A251" s="356" t="s">
        <v>627</v>
      </c>
      <c r="B251" s="308"/>
      <c r="C251" s="455">
        <f aca="true" t="shared" si="72" ref="C251:M251">SUM(C250:C250)</f>
        <v>-2863</v>
      </c>
      <c r="D251" s="455">
        <f t="shared" si="72"/>
        <v>0</v>
      </c>
      <c r="E251" s="455">
        <f t="shared" si="72"/>
        <v>0</v>
      </c>
      <c r="F251" s="455">
        <f t="shared" si="72"/>
        <v>-2863</v>
      </c>
      <c r="G251" s="455">
        <f t="shared" si="72"/>
        <v>0</v>
      </c>
      <c r="H251" s="455">
        <f t="shared" si="72"/>
        <v>0</v>
      </c>
      <c r="I251" s="455">
        <f t="shared" si="72"/>
        <v>0</v>
      </c>
      <c r="J251" s="455">
        <f t="shared" si="72"/>
        <v>0</v>
      </c>
      <c r="K251" s="455">
        <f t="shared" si="72"/>
        <v>0</v>
      </c>
      <c r="L251" s="455">
        <f t="shared" si="72"/>
        <v>0</v>
      </c>
      <c r="M251" s="455">
        <f t="shared" si="72"/>
        <v>0</v>
      </c>
    </row>
    <row r="252" spans="1:13" ht="12.75">
      <c r="A252" s="357" t="s">
        <v>628</v>
      </c>
      <c r="B252" s="576"/>
      <c r="C252" s="460">
        <f aca="true" t="shared" si="73" ref="C252:M252">C249+C251</f>
        <v>1746</v>
      </c>
      <c r="D252" s="460">
        <f t="shared" si="73"/>
        <v>824</v>
      </c>
      <c r="E252" s="460">
        <f t="shared" si="73"/>
        <v>222</v>
      </c>
      <c r="F252" s="460">
        <f t="shared" si="73"/>
        <v>700</v>
      </c>
      <c r="G252" s="460">
        <f t="shared" si="73"/>
        <v>0</v>
      </c>
      <c r="H252" s="460">
        <f t="shared" si="73"/>
        <v>0</v>
      </c>
      <c r="I252" s="460">
        <f t="shared" si="73"/>
        <v>0</v>
      </c>
      <c r="J252" s="460">
        <f t="shared" si="73"/>
        <v>0</v>
      </c>
      <c r="K252" s="460">
        <f t="shared" si="73"/>
        <v>0</v>
      </c>
      <c r="L252" s="460">
        <f t="shared" si="73"/>
        <v>0</v>
      </c>
      <c r="M252" s="460">
        <f t="shared" si="73"/>
        <v>0</v>
      </c>
    </row>
    <row r="253" spans="1:13" ht="12.75">
      <c r="A253" s="303" t="s">
        <v>425</v>
      </c>
      <c r="B253" s="308"/>
      <c r="C253" s="455"/>
      <c r="D253" s="461"/>
      <c r="E253" s="455"/>
      <c r="F253" s="461"/>
      <c r="G253" s="455"/>
      <c r="H253" s="461"/>
      <c r="I253" s="455"/>
      <c r="J253" s="461"/>
      <c r="K253" s="455"/>
      <c r="L253" s="461"/>
      <c r="M253" s="455"/>
    </row>
    <row r="254" spans="1:13" ht="12.75">
      <c r="A254" s="284" t="s">
        <v>65</v>
      </c>
      <c r="B254" s="308" t="s">
        <v>494</v>
      </c>
      <c r="C254" s="455">
        <v>794</v>
      </c>
      <c r="D254" s="461"/>
      <c r="E254" s="455"/>
      <c r="F254" s="461">
        <v>794</v>
      </c>
      <c r="G254" s="455"/>
      <c r="H254" s="461"/>
      <c r="I254" s="455"/>
      <c r="J254" s="461"/>
      <c r="K254" s="455"/>
      <c r="L254" s="461"/>
      <c r="M254" s="455"/>
    </row>
    <row r="255" spans="1:13" ht="12.75">
      <c r="A255" s="356" t="s">
        <v>626</v>
      </c>
      <c r="B255" s="308"/>
      <c r="C255" s="455">
        <v>794</v>
      </c>
      <c r="D255" s="461"/>
      <c r="E255" s="455"/>
      <c r="F255" s="461">
        <v>794</v>
      </c>
      <c r="G255" s="455"/>
      <c r="H255" s="461"/>
      <c r="I255" s="455"/>
      <c r="J255" s="461"/>
      <c r="K255" s="455"/>
      <c r="L255" s="461"/>
      <c r="M255" s="455"/>
    </row>
    <row r="256" spans="1:13" ht="12.75">
      <c r="A256" s="356" t="s">
        <v>881</v>
      </c>
      <c r="B256" s="308"/>
      <c r="C256" s="455">
        <v>-64</v>
      </c>
      <c r="D256" s="461"/>
      <c r="E256" s="455"/>
      <c r="F256" s="461">
        <v>-64</v>
      </c>
      <c r="G256" s="455"/>
      <c r="H256" s="461"/>
      <c r="I256" s="455"/>
      <c r="J256" s="461"/>
      <c r="K256" s="455"/>
      <c r="L256" s="461"/>
      <c r="M256" s="455"/>
    </row>
    <row r="257" spans="1:13" ht="12.75">
      <c r="A257" s="356" t="s">
        <v>875</v>
      </c>
      <c r="B257" s="308"/>
      <c r="C257" s="455">
        <v>1292</v>
      </c>
      <c r="D257" s="461"/>
      <c r="E257" s="455"/>
      <c r="F257" s="461">
        <v>1292</v>
      </c>
      <c r="G257" s="455"/>
      <c r="H257" s="461"/>
      <c r="I257" s="455"/>
      <c r="J257" s="461"/>
      <c r="K257" s="455"/>
      <c r="L257" s="461"/>
      <c r="M257" s="455"/>
    </row>
    <row r="258" spans="1:13" ht="12.75">
      <c r="A258" s="356" t="s">
        <v>627</v>
      </c>
      <c r="B258" s="308"/>
      <c r="C258" s="455">
        <f>SUM(C256:C257)</f>
        <v>1228</v>
      </c>
      <c r="D258" s="455">
        <f aca="true" t="shared" si="74" ref="D258:M258">SUM(D256:D257)</f>
        <v>0</v>
      </c>
      <c r="E258" s="455">
        <f t="shared" si="74"/>
        <v>0</v>
      </c>
      <c r="F258" s="455">
        <f t="shared" si="74"/>
        <v>1228</v>
      </c>
      <c r="G258" s="455">
        <f t="shared" si="74"/>
        <v>0</v>
      </c>
      <c r="H258" s="455">
        <f t="shared" si="74"/>
        <v>0</v>
      </c>
      <c r="I258" s="455">
        <f t="shared" si="74"/>
        <v>0</v>
      </c>
      <c r="J258" s="455">
        <f t="shared" si="74"/>
        <v>0</v>
      </c>
      <c r="K258" s="455">
        <f t="shared" si="74"/>
        <v>0</v>
      </c>
      <c r="L258" s="455">
        <f t="shared" si="74"/>
        <v>0</v>
      </c>
      <c r="M258" s="455">
        <f t="shared" si="74"/>
        <v>0</v>
      </c>
    </row>
    <row r="259" spans="1:13" ht="12.75">
      <c r="A259" s="357" t="s">
        <v>628</v>
      </c>
      <c r="B259" s="308"/>
      <c r="C259" s="455">
        <f aca="true" t="shared" si="75" ref="C259:M259">C255+C258</f>
        <v>2022</v>
      </c>
      <c r="D259" s="455">
        <f t="shared" si="75"/>
        <v>0</v>
      </c>
      <c r="E259" s="455">
        <f t="shared" si="75"/>
        <v>0</v>
      </c>
      <c r="F259" s="455">
        <f t="shared" si="75"/>
        <v>2022</v>
      </c>
      <c r="G259" s="455">
        <f t="shared" si="75"/>
        <v>0</v>
      </c>
      <c r="H259" s="455">
        <f t="shared" si="75"/>
        <v>0</v>
      </c>
      <c r="I259" s="455">
        <f t="shared" si="75"/>
        <v>0</v>
      </c>
      <c r="J259" s="455">
        <f t="shared" si="75"/>
        <v>0</v>
      </c>
      <c r="K259" s="455">
        <f t="shared" si="75"/>
        <v>0</v>
      </c>
      <c r="L259" s="455">
        <f t="shared" si="75"/>
        <v>0</v>
      </c>
      <c r="M259" s="455">
        <f t="shared" si="75"/>
        <v>0</v>
      </c>
    </row>
    <row r="260" spans="1:13" ht="12.75">
      <c r="A260" s="286" t="s">
        <v>87</v>
      </c>
      <c r="B260" s="435"/>
      <c r="C260" s="457"/>
      <c r="D260" s="458"/>
      <c r="E260" s="457"/>
      <c r="F260" s="458"/>
      <c r="G260" s="457"/>
      <c r="H260" s="458"/>
      <c r="I260" s="457"/>
      <c r="J260" s="458"/>
      <c r="K260" s="457"/>
      <c r="L260" s="458"/>
      <c r="M260" s="457"/>
    </row>
    <row r="261" spans="1:13" ht="12.75">
      <c r="A261" s="284" t="s">
        <v>65</v>
      </c>
      <c r="B261" s="335"/>
      <c r="C261" s="455">
        <f aca="true" t="shared" si="76" ref="C261:M262">C12+C18+C24+C30+C37+C56+C63+C96+C103</f>
        <v>913967</v>
      </c>
      <c r="D261" s="455">
        <f t="shared" si="76"/>
        <v>374089</v>
      </c>
      <c r="E261" s="455">
        <f t="shared" si="76"/>
        <v>106282</v>
      </c>
      <c r="F261" s="455">
        <f t="shared" si="76"/>
        <v>415481</v>
      </c>
      <c r="G261" s="455">
        <f t="shared" si="76"/>
        <v>18115</v>
      </c>
      <c r="H261" s="455">
        <f t="shared" si="76"/>
        <v>0</v>
      </c>
      <c r="I261" s="455">
        <f t="shared" si="76"/>
        <v>0</v>
      </c>
      <c r="J261" s="455">
        <f t="shared" si="76"/>
        <v>0</v>
      </c>
      <c r="K261" s="455">
        <f t="shared" si="76"/>
        <v>0</v>
      </c>
      <c r="L261" s="455">
        <f t="shared" si="76"/>
        <v>0</v>
      </c>
      <c r="M261" s="455">
        <f t="shared" si="76"/>
        <v>0</v>
      </c>
    </row>
    <row r="262" spans="1:15" ht="12.75">
      <c r="A262" s="356" t="s">
        <v>626</v>
      </c>
      <c r="B262" s="335"/>
      <c r="C262" s="455">
        <f t="shared" si="76"/>
        <v>965052</v>
      </c>
      <c r="D262" s="455">
        <f t="shared" si="76"/>
        <v>396380</v>
      </c>
      <c r="E262" s="455">
        <f t="shared" si="76"/>
        <v>112365</v>
      </c>
      <c r="F262" s="455">
        <f t="shared" si="76"/>
        <v>436307</v>
      </c>
      <c r="G262" s="455">
        <f t="shared" si="76"/>
        <v>20000</v>
      </c>
      <c r="H262" s="455">
        <f t="shared" si="76"/>
        <v>0</v>
      </c>
      <c r="I262" s="455">
        <f t="shared" si="76"/>
        <v>0</v>
      </c>
      <c r="J262" s="455">
        <f t="shared" si="76"/>
        <v>0</v>
      </c>
      <c r="K262" s="455">
        <f t="shared" si="76"/>
        <v>0</v>
      </c>
      <c r="L262" s="455">
        <f t="shared" si="76"/>
        <v>0</v>
      </c>
      <c r="M262" s="455">
        <f t="shared" si="76"/>
        <v>0</v>
      </c>
      <c r="O262" s="80"/>
    </row>
    <row r="263" spans="1:13" ht="12.75">
      <c r="A263" s="356" t="s">
        <v>627</v>
      </c>
      <c r="B263" s="335"/>
      <c r="C263" s="455">
        <f aca="true" t="shared" si="77" ref="C263:M264">C15+C21+C27+C34+C39+C60+C65+C100+C105</f>
        <v>35842</v>
      </c>
      <c r="D263" s="455">
        <f t="shared" si="77"/>
        <v>-4869</v>
      </c>
      <c r="E263" s="455">
        <f t="shared" si="77"/>
        <v>-609</v>
      </c>
      <c r="F263" s="455">
        <f t="shared" si="77"/>
        <v>39351</v>
      </c>
      <c r="G263" s="455">
        <f t="shared" si="77"/>
        <v>0</v>
      </c>
      <c r="H263" s="455">
        <f t="shared" si="77"/>
        <v>123</v>
      </c>
      <c r="I263" s="455">
        <f t="shared" si="77"/>
        <v>0</v>
      </c>
      <c r="J263" s="455">
        <f t="shared" si="77"/>
        <v>1846</v>
      </c>
      <c r="K263" s="455">
        <f t="shared" si="77"/>
        <v>0</v>
      </c>
      <c r="L263" s="455">
        <f t="shared" si="77"/>
        <v>0</v>
      </c>
      <c r="M263" s="455">
        <f t="shared" si="77"/>
        <v>0</v>
      </c>
    </row>
    <row r="264" spans="1:13" ht="12.75">
      <c r="A264" s="357" t="s">
        <v>628</v>
      </c>
      <c r="B264" s="309"/>
      <c r="C264" s="455">
        <f>C16+C22+C28+C35+C40+C61+C66+C101+C106</f>
        <v>1006740</v>
      </c>
      <c r="D264" s="455">
        <f t="shared" si="77"/>
        <v>390511</v>
      </c>
      <c r="E264" s="455">
        <f t="shared" si="77"/>
        <v>111756</v>
      </c>
      <c r="F264" s="455">
        <f t="shared" si="77"/>
        <v>482504</v>
      </c>
      <c r="G264" s="455">
        <f t="shared" si="77"/>
        <v>20000</v>
      </c>
      <c r="H264" s="455">
        <f t="shared" si="77"/>
        <v>123</v>
      </c>
      <c r="I264" s="455">
        <f t="shared" si="77"/>
        <v>0</v>
      </c>
      <c r="J264" s="455">
        <f t="shared" si="77"/>
        <v>1846</v>
      </c>
      <c r="K264" s="455">
        <f t="shared" si="77"/>
        <v>0</v>
      </c>
      <c r="L264" s="455">
        <f t="shared" si="77"/>
        <v>0</v>
      </c>
      <c r="M264" s="455">
        <f t="shared" si="77"/>
        <v>0</v>
      </c>
    </row>
    <row r="265" spans="1:13" ht="12.75">
      <c r="A265" s="577" t="s">
        <v>530</v>
      </c>
      <c r="B265" s="578"/>
      <c r="C265" s="462"/>
      <c r="D265" s="463"/>
      <c r="E265" s="462"/>
      <c r="F265" s="463"/>
      <c r="G265" s="462"/>
      <c r="H265" s="463"/>
      <c r="I265" s="462"/>
      <c r="J265" s="463"/>
      <c r="K265" s="462"/>
      <c r="L265" s="463"/>
      <c r="M265" s="462"/>
    </row>
    <row r="266" spans="1:13" ht="12.75">
      <c r="A266" s="284" t="s">
        <v>65</v>
      </c>
      <c r="B266" s="712"/>
      <c r="C266" s="457">
        <f aca="true" t="shared" si="78" ref="C266:M267">C12+C18+C24+C30+C56+C75+C82+C89+C96+C108+C115+C126+C132+C138+C144+C150+C156+C163+C170+C177+C183+C190+C208+C215+C221+C248+C254+C234+C241</f>
        <v>630907</v>
      </c>
      <c r="D266" s="457">
        <f t="shared" si="78"/>
        <v>280056</v>
      </c>
      <c r="E266" s="457">
        <f t="shared" si="78"/>
        <v>79492</v>
      </c>
      <c r="F266" s="457">
        <f t="shared" si="78"/>
        <v>253244</v>
      </c>
      <c r="G266" s="457">
        <f t="shared" si="78"/>
        <v>18115</v>
      </c>
      <c r="H266" s="457">
        <f t="shared" si="78"/>
        <v>0</v>
      </c>
      <c r="I266" s="457">
        <f t="shared" si="78"/>
        <v>0</v>
      </c>
      <c r="J266" s="457">
        <f t="shared" si="78"/>
        <v>0</v>
      </c>
      <c r="K266" s="457">
        <f t="shared" si="78"/>
        <v>0</v>
      </c>
      <c r="L266" s="457">
        <f t="shared" si="78"/>
        <v>0</v>
      </c>
      <c r="M266" s="457">
        <f t="shared" si="78"/>
        <v>0</v>
      </c>
    </row>
    <row r="267" spans="1:13" ht="12.75">
      <c r="A267" s="492" t="s">
        <v>626</v>
      </c>
      <c r="B267" s="711"/>
      <c r="C267" s="455">
        <f t="shared" si="78"/>
        <v>671013</v>
      </c>
      <c r="D267" s="455">
        <f t="shared" si="78"/>
        <v>296034</v>
      </c>
      <c r="E267" s="455">
        <f t="shared" si="78"/>
        <v>83872</v>
      </c>
      <c r="F267" s="455">
        <f t="shared" si="78"/>
        <v>271107</v>
      </c>
      <c r="G267" s="455">
        <f t="shared" si="78"/>
        <v>20000</v>
      </c>
      <c r="H267" s="455">
        <f t="shared" si="78"/>
        <v>0</v>
      </c>
      <c r="I267" s="455">
        <f t="shared" si="78"/>
        <v>0</v>
      </c>
      <c r="J267" s="455">
        <f t="shared" si="78"/>
        <v>0</v>
      </c>
      <c r="K267" s="455">
        <f t="shared" si="78"/>
        <v>0</v>
      </c>
      <c r="L267" s="455">
        <f t="shared" si="78"/>
        <v>0</v>
      </c>
      <c r="M267" s="455">
        <f t="shared" si="78"/>
        <v>0</v>
      </c>
    </row>
    <row r="268" spans="1:13" ht="12.75">
      <c r="A268" s="492" t="s">
        <v>650</v>
      </c>
      <c r="B268" s="713"/>
      <c r="C268" s="455">
        <f aca="true" t="shared" si="79" ref="C268:M269">C15+C21+C27+C34+C79+C86+C93+C100+C112+C118+C129+C135+C141+C147+C153+C160+C167+C174+C180+C187+C193+C212+C218+C224+C251+C258+C60+C238+C245</f>
        <v>29394</v>
      </c>
      <c r="D268" s="455">
        <f t="shared" si="79"/>
        <v>-820</v>
      </c>
      <c r="E268" s="455">
        <f t="shared" si="79"/>
        <v>100</v>
      </c>
      <c r="F268" s="455">
        <f t="shared" si="79"/>
        <v>28268</v>
      </c>
      <c r="G268" s="455">
        <f t="shared" si="79"/>
        <v>0</v>
      </c>
      <c r="H268" s="455">
        <f t="shared" si="79"/>
        <v>0</v>
      </c>
      <c r="I268" s="455">
        <f t="shared" si="79"/>
        <v>0</v>
      </c>
      <c r="J268" s="455">
        <f t="shared" si="79"/>
        <v>1846</v>
      </c>
      <c r="K268" s="455">
        <f t="shared" si="79"/>
        <v>0</v>
      </c>
      <c r="L268" s="455">
        <f t="shared" si="79"/>
        <v>0</v>
      </c>
      <c r="M268" s="455">
        <f t="shared" si="79"/>
        <v>0</v>
      </c>
    </row>
    <row r="269" spans="1:13" ht="12.75">
      <c r="A269" s="492" t="s">
        <v>651</v>
      </c>
      <c r="B269" s="714"/>
      <c r="C269" s="460">
        <f t="shared" si="79"/>
        <v>706253</v>
      </c>
      <c r="D269" s="460">
        <f t="shared" si="79"/>
        <v>294214</v>
      </c>
      <c r="E269" s="460">
        <f t="shared" si="79"/>
        <v>83972</v>
      </c>
      <c r="F269" s="460">
        <f t="shared" si="79"/>
        <v>306221</v>
      </c>
      <c r="G269" s="460">
        <f t="shared" si="79"/>
        <v>20000</v>
      </c>
      <c r="H269" s="460">
        <f t="shared" si="79"/>
        <v>0</v>
      </c>
      <c r="I269" s="460">
        <f t="shared" si="79"/>
        <v>0</v>
      </c>
      <c r="J269" s="460">
        <f t="shared" si="79"/>
        <v>1846</v>
      </c>
      <c r="K269" s="460">
        <f t="shared" si="79"/>
        <v>0</v>
      </c>
      <c r="L269" s="460">
        <f t="shared" si="79"/>
        <v>0</v>
      </c>
      <c r="M269" s="460">
        <f t="shared" si="79"/>
        <v>0</v>
      </c>
    </row>
    <row r="270" spans="1:13" ht="12.75">
      <c r="A270" s="577" t="s">
        <v>531</v>
      </c>
      <c r="B270" s="578"/>
      <c r="C270" s="462"/>
      <c r="D270" s="463"/>
      <c r="E270" s="462"/>
      <c r="F270" s="463"/>
      <c r="G270" s="462"/>
      <c r="H270" s="463"/>
      <c r="I270" s="462"/>
      <c r="J270" s="463"/>
      <c r="K270" s="462"/>
      <c r="L270" s="463"/>
      <c r="M270" s="462"/>
    </row>
    <row r="271" spans="1:13" ht="12.75">
      <c r="A271" s="284" t="s">
        <v>65</v>
      </c>
      <c r="B271" s="715"/>
      <c r="C271" s="457">
        <f aca="true" t="shared" si="80" ref="C271:M272">C37+C68+C196+C202+C227</f>
        <v>283060</v>
      </c>
      <c r="D271" s="457">
        <f t="shared" si="80"/>
        <v>94033</v>
      </c>
      <c r="E271" s="457">
        <f t="shared" si="80"/>
        <v>26790</v>
      </c>
      <c r="F271" s="457">
        <f t="shared" si="80"/>
        <v>162237</v>
      </c>
      <c r="G271" s="457">
        <f t="shared" si="80"/>
        <v>0</v>
      </c>
      <c r="H271" s="457">
        <f t="shared" si="80"/>
        <v>0</v>
      </c>
      <c r="I271" s="457">
        <f t="shared" si="80"/>
        <v>0</v>
      </c>
      <c r="J271" s="457">
        <f t="shared" si="80"/>
        <v>0</v>
      </c>
      <c r="K271" s="457">
        <f t="shared" si="80"/>
        <v>0</v>
      </c>
      <c r="L271" s="457">
        <f t="shared" si="80"/>
        <v>0</v>
      </c>
      <c r="M271" s="457">
        <f t="shared" si="80"/>
        <v>0</v>
      </c>
    </row>
    <row r="272" spans="1:13" ht="12.75">
      <c r="A272" s="492" t="s">
        <v>626</v>
      </c>
      <c r="B272" s="711"/>
      <c r="C272" s="455">
        <f t="shared" si="80"/>
        <v>294039</v>
      </c>
      <c r="D272" s="455">
        <f t="shared" si="80"/>
        <v>100346</v>
      </c>
      <c r="E272" s="455">
        <f t="shared" si="80"/>
        <v>28493</v>
      </c>
      <c r="F272" s="455">
        <f t="shared" si="80"/>
        <v>165200</v>
      </c>
      <c r="G272" s="455">
        <f t="shared" si="80"/>
        <v>0</v>
      </c>
      <c r="H272" s="455">
        <f t="shared" si="80"/>
        <v>0</v>
      </c>
      <c r="I272" s="455">
        <f t="shared" si="80"/>
        <v>0</v>
      </c>
      <c r="J272" s="455">
        <f t="shared" si="80"/>
        <v>0</v>
      </c>
      <c r="K272" s="455">
        <f t="shared" si="80"/>
        <v>0</v>
      </c>
      <c r="L272" s="455">
        <f t="shared" si="80"/>
        <v>0</v>
      </c>
      <c r="M272" s="455">
        <f t="shared" si="80"/>
        <v>0</v>
      </c>
    </row>
    <row r="273" spans="1:13" ht="12.75">
      <c r="A273" s="492" t="s">
        <v>650</v>
      </c>
      <c r="B273" s="711"/>
      <c r="C273" s="455">
        <f aca="true" t="shared" si="81" ref="C273:M274">C39+C72+C199+C205+C231</f>
        <v>6448</v>
      </c>
      <c r="D273" s="455">
        <f t="shared" si="81"/>
        <v>-4049</v>
      </c>
      <c r="E273" s="455">
        <f t="shared" si="81"/>
        <v>-709</v>
      </c>
      <c r="F273" s="455">
        <f t="shared" si="81"/>
        <v>11083</v>
      </c>
      <c r="G273" s="455">
        <f t="shared" si="81"/>
        <v>0</v>
      </c>
      <c r="H273" s="455">
        <f t="shared" si="81"/>
        <v>123</v>
      </c>
      <c r="I273" s="455">
        <f t="shared" si="81"/>
        <v>0</v>
      </c>
      <c r="J273" s="455">
        <f t="shared" si="81"/>
        <v>0</v>
      </c>
      <c r="K273" s="455">
        <f t="shared" si="81"/>
        <v>0</v>
      </c>
      <c r="L273" s="455">
        <f t="shared" si="81"/>
        <v>0</v>
      </c>
      <c r="M273" s="455">
        <f t="shared" si="81"/>
        <v>0</v>
      </c>
    </row>
    <row r="274" spans="1:13" ht="12.75">
      <c r="A274" s="492" t="s">
        <v>651</v>
      </c>
      <c r="B274" s="711"/>
      <c r="C274" s="455">
        <f t="shared" si="81"/>
        <v>300487</v>
      </c>
      <c r="D274" s="455">
        <f t="shared" si="81"/>
        <v>96297</v>
      </c>
      <c r="E274" s="455">
        <f t="shared" si="81"/>
        <v>27784</v>
      </c>
      <c r="F274" s="455">
        <f t="shared" si="81"/>
        <v>176283</v>
      </c>
      <c r="G274" s="455">
        <f t="shared" si="81"/>
        <v>0</v>
      </c>
      <c r="H274" s="455">
        <f t="shared" si="81"/>
        <v>123</v>
      </c>
      <c r="I274" s="455">
        <f t="shared" si="81"/>
        <v>0</v>
      </c>
      <c r="J274" s="455">
        <f t="shared" si="81"/>
        <v>0</v>
      </c>
      <c r="K274" s="455">
        <f t="shared" si="81"/>
        <v>0</v>
      </c>
      <c r="L274" s="455">
        <f t="shared" si="81"/>
        <v>0</v>
      </c>
      <c r="M274" s="455">
        <f t="shared" si="81"/>
        <v>0</v>
      </c>
    </row>
    <row r="275" spans="1:13" ht="12.75">
      <c r="A275" s="716" t="s">
        <v>532</v>
      </c>
      <c r="B275" s="561"/>
      <c r="C275" s="460">
        <v>0</v>
      </c>
      <c r="D275" s="460">
        <v>0</v>
      </c>
      <c r="E275" s="460">
        <v>0</v>
      </c>
      <c r="F275" s="460">
        <v>0</v>
      </c>
      <c r="G275" s="460">
        <v>0</v>
      </c>
      <c r="H275" s="460">
        <v>0</v>
      </c>
      <c r="I275" s="460">
        <v>0</v>
      </c>
      <c r="J275" s="460">
        <v>0</v>
      </c>
      <c r="K275" s="460">
        <v>0</v>
      </c>
      <c r="L275" s="460">
        <v>0</v>
      </c>
      <c r="M275" s="460">
        <v>0</v>
      </c>
    </row>
    <row r="276" spans="1:13" ht="12.75">
      <c r="A276" s="723" t="s">
        <v>547</v>
      </c>
      <c r="B276" s="292"/>
      <c r="C276" s="292">
        <v>0</v>
      </c>
      <c r="D276" s="292">
        <v>0</v>
      </c>
      <c r="E276" s="292">
        <v>0</v>
      </c>
      <c r="F276" s="292">
        <v>0</v>
      </c>
      <c r="G276" s="292">
        <v>0</v>
      </c>
      <c r="H276" s="292">
        <v>0</v>
      </c>
      <c r="I276" s="292">
        <v>0</v>
      </c>
      <c r="J276" s="292">
        <v>0</v>
      </c>
      <c r="K276" s="292">
        <v>0</v>
      </c>
      <c r="L276" s="292">
        <v>0</v>
      </c>
      <c r="M276" s="292">
        <v>0</v>
      </c>
    </row>
    <row r="277" spans="1:13" ht="12.75">
      <c r="A277" s="356" t="s">
        <v>637</v>
      </c>
      <c r="B277" s="296"/>
      <c r="C277" s="296">
        <v>0</v>
      </c>
      <c r="D277" s="296">
        <v>0</v>
      </c>
      <c r="E277" s="296">
        <v>0</v>
      </c>
      <c r="F277" s="296">
        <v>0</v>
      </c>
      <c r="G277" s="296">
        <v>0</v>
      </c>
      <c r="H277" s="296">
        <v>0</v>
      </c>
      <c r="I277" s="296">
        <v>0</v>
      </c>
      <c r="J277" s="296">
        <v>0</v>
      </c>
      <c r="K277" s="296">
        <v>0</v>
      </c>
      <c r="L277" s="296">
        <v>0</v>
      </c>
      <c r="M277" s="296">
        <v>0</v>
      </c>
    </row>
    <row r="278" spans="1:13" ht="12.75">
      <c r="A278" s="356" t="s">
        <v>549</v>
      </c>
      <c r="B278" s="296"/>
      <c r="C278" s="296">
        <v>0</v>
      </c>
      <c r="D278" s="296">
        <v>0</v>
      </c>
      <c r="E278" s="296">
        <v>0</v>
      </c>
      <c r="F278" s="296">
        <v>0</v>
      </c>
      <c r="G278" s="296">
        <v>0</v>
      </c>
      <c r="H278" s="296">
        <v>0</v>
      </c>
      <c r="I278" s="296">
        <v>0</v>
      </c>
      <c r="J278" s="296">
        <v>0</v>
      </c>
      <c r="K278" s="296">
        <v>0</v>
      </c>
      <c r="L278" s="296">
        <v>0</v>
      </c>
      <c r="M278" s="296">
        <v>0</v>
      </c>
    </row>
    <row r="279" spans="1:13" ht="12.75">
      <c r="A279" s="357" t="s">
        <v>638</v>
      </c>
      <c r="B279" s="724"/>
      <c r="C279" s="724">
        <v>0</v>
      </c>
      <c r="D279" s="724">
        <v>0</v>
      </c>
      <c r="E279" s="724">
        <v>0</v>
      </c>
      <c r="F279" s="724">
        <v>0</v>
      </c>
      <c r="G279" s="724">
        <v>0</v>
      </c>
      <c r="H279" s="724">
        <v>0</v>
      </c>
      <c r="I279" s="724">
        <v>0</v>
      </c>
      <c r="J279" s="724">
        <v>0</v>
      </c>
      <c r="K279" s="724">
        <v>0</v>
      </c>
      <c r="L279" s="724">
        <v>0</v>
      </c>
      <c r="M279" s="724">
        <v>0</v>
      </c>
    </row>
  </sheetData>
  <sheetProtection/>
  <mergeCells count="6">
    <mergeCell ref="A2:M2"/>
    <mergeCell ref="A3:M3"/>
    <mergeCell ref="A4:M4"/>
    <mergeCell ref="D6:H6"/>
    <mergeCell ref="I6:J6"/>
    <mergeCell ref="I5:M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3" r:id="rId1"/>
  <headerFooter>
    <oddFooter>&amp;C&amp;P. oldal
</oddFooter>
  </headerFooter>
  <rowBreaks count="5" manualBreakCount="5">
    <brk id="54" max="255" man="1"/>
    <brk id="106" max="255" man="1"/>
    <brk id="161" max="255" man="1"/>
    <brk id="213" max="255" man="1"/>
    <brk id="26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Hivatal Dorog</dc:creator>
  <cp:keywords/>
  <dc:description/>
  <cp:lastModifiedBy>Titkarsag</cp:lastModifiedBy>
  <cp:lastPrinted>2015-02-20T10:36:07Z</cp:lastPrinted>
  <dcterms:created xsi:type="dcterms:W3CDTF">2001-01-09T08:56:26Z</dcterms:created>
  <dcterms:modified xsi:type="dcterms:W3CDTF">2015-02-20T10:36:18Z</dcterms:modified>
  <cp:category/>
  <cp:version/>
  <cp:contentType/>
  <cp:contentStatus/>
</cp:coreProperties>
</file>