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2.sz.mell  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E24" i="1"/>
  <c r="D24" i="1"/>
  <c r="D20" i="1" s="1"/>
  <c r="D30" i="1" s="1"/>
  <c r="E21" i="1"/>
  <c r="F21" i="1" s="1"/>
  <c r="D21" i="1"/>
  <c r="C21" i="1"/>
  <c r="J20" i="1"/>
  <c r="J30" i="1" s="1"/>
  <c r="I20" i="1"/>
  <c r="I30" i="1" s="1"/>
  <c r="H20" i="1"/>
  <c r="H30" i="1" s="1"/>
  <c r="E20" i="1"/>
  <c r="E30" i="1" s="1"/>
  <c r="C20" i="1"/>
  <c r="C30" i="1" s="1"/>
  <c r="J19" i="1"/>
  <c r="H19" i="1"/>
  <c r="H31" i="1" s="1"/>
  <c r="E13" i="1"/>
  <c r="F13" i="1" s="1"/>
  <c r="D13" i="1"/>
  <c r="C13" i="1"/>
  <c r="C19" i="1" s="1"/>
  <c r="I12" i="1"/>
  <c r="K12" i="1" s="1"/>
  <c r="H12" i="1"/>
  <c r="J11" i="1"/>
  <c r="I11" i="1"/>
  <c r="K11" i="1" s="1"/>
  <c r="H11" i="1"/>
  <c r="E11" i="1"/>
  <c r="E19" i="1" s="1"/>
  <c r="D11" i="1"/>
  <c r="J10" i="1"/>
  <c r="I10" i="1"/>
  <c r="K10" i="1" s="1"/>
  <c r="H10" i="1"/>
  <c r="E10" i="1"/>
  <c r="D10" i="1"/>
  <c r="F10" i="1" s="1"/>
  <c r="C10" i="1"/>
  <c r="J9" i="1"/>
  <c r="I9" i="1"/>
  <c r="K9" i="1" s="1"/>
  <c r="H9" i="1"/>
  <c r="F9" i="1"/>
  <c r="E9" i="1"/>
  <c r="J8" i="1"/>
  <c r="I8" i="1"/>
  <c r="K8" i="1" s="1"/>
  <c r="H8" i="1"/>
  <c r="E8" i="1"/>
  <c r="D8" i="1"/>
  <c r="F8" i="1" s="1"/>
  <c r="C8" i="1"/>
  <c r="J7" i="1"/>
  <c r="I7" i="1"/>
  <c r="I19" i="1" s="1"/>
  <c r="I31" i="1" s="1"/>
  <c r="H7" i="1"/>
  <c r="E7" i="1"/>
  <c r="D7" i="1"/>
  <c r="D19" i="1" s="1"/>
  <c r="C7" i="1"/>
  <c r="J32" i="1" l="1"/>
  <c r="E31" i="1"/>
  <c r="F19" i="1"/>
  <c r="E32" i="1"/>
  <c r="H33" i="1"/>
  <c r="H32" i="1"/>
  <c r="C31" i="1"/>
  <c r="C33" i="1"/>
  <c r="C32" i="1"/>
  <c r="K19" i="1"/>
  <c r="D33" i="1"/>
  <c r="D32" i="1"/>
  <c r="I33" i="1"/>
  <c r="I32" i="1"/>
  <c r="D31" i="1"/>
  <c r="F7" i="1"/>
  <c r="K7" i="1"/>
  <c r="J31" i="1"/>
  <c r="K31" i="1" s="1"/>
  <c r="F20" i="1"/>
  <c r="K20" i="1"/>
  <c r="E33" i="1" l="1"/>
  <c r="J33" i="1"/>
</calcChain>
</file>

<file path=xl/sharedStrings.xml><?xml version="1.0" encoding="utf-8"?>
<sst xmlns="http://schemas.openxmlformats.org/spreadsheetml/2006/main" count="96" uniqueCount="91">
  <si>
    <t>I. Működési célú bevételek és kidások mérlege (Önkormányzti szinten)</t>
  </si>
  <si>
    <t xml:space="preserve">Forintban </t>
  </si>
  <si>
    <t>Sor-
szám</t>
  </si>
  <si>
    <t>Bevételek</t>
  </si>
  <si>
    <t>Kiadások</t>
  </si>
  <si>
    <t>Megnevezés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</si>
  <si>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</si>
  <si>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</si>
  <si>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</si>
  <si>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</si>
  <si>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</si>
  <si>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</si>
  <si>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</si>
  <si>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</si>
  <si>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</si>
  <si>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</si>
  <si>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</si>
  <si>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</si>
  <si>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</si>
  <si>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</si>
  <si>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</si>
  <si>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</si>
  <si>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</si>
  <si>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</si>
  <si>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</si>
  <si>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</si>
  <si>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</si>
  <si>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</si>
  <si>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</si>
  <si>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</si>
  <si>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</si>
  <si>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</si>
  <si>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</si>
  <si>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</si>
  <si>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</si>
  <si>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</si>
  <si>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</si>
  <si>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</si>
  <si>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</si>
  <si>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</si>
  <si>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</si>
  <si>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</si>
  <si>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</si>
  <si>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</si>
  <si>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</si>
  <si>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</si>
  <si>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</si>
  <si>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</si>
  <si>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</si>
  <si>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</si>
  <si>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 xml:space="preserve">Államháztartáson belüli negelőlegezések visszafizetése </t>
  </si>
  <si>
    <t>15.</t>
  </si>
  <si>
    <t xml:space="preserve">   Költségvetési maradvány igénybevétele </t>
  </si>
  <si>
    <t>Értékpapír vásárlása, visszavásárlása</t>
  </si>
  <si>
    <t>16.</t>
  </si>
  <si>
    <t xml:space="preserve">   Vállalkozási maradvány igénybevétele </t>
  </si>
  <si>
    <t>Likviditási célú hitelek törlesztése</t>
  </si>
  <si>
    <t>17.</t>
  </si>
  <si>
    <t xml:space="preserve">   Betét visszavonásából származó bevétel </t>
  </si>
  <si>
    <t>Rövid lejáratú hitelek törlesztése</t>
  </si>
  <si>
    <t>18.</t>
  </si>
  <si>
    <t>Államháztartáson belüli megelőlegezések</t>
  </si>
  <si>
    <t>Hosszú lejáratú hitelek törlesztése</t>
  </si>
  <si>
    <t>19.</t>
  </si>
  <si>
    <t xml:space="preserve">Hiány külső finanszírozásának bevételei (20.+…+21.) </t>
  </si>
  <si>
    <t>Kölcsön törlesztése</t>
  </si>
  <si>
    <t>20.</t>
  </si>
  <si>
    <t xml:space="preserve">   Likviditási célú hitelek, kölcsönök felvétele</t>
  </si>
  <si>
    <t>Forgatási célú belföldi, külföldi értékpapírok vásárlása</t>
  </si>
  <si>
    <t>21.</t>
  </si>
  <si>
    <t xml:space="preserve">   Értékpapírok bevételei</t>
  </si>
  <si>
    <t>Pénzeszközök lekötött betétként elhelyezése</t>
  </si>
  <si>
    <t>22.</t>
  </si>
  <si>
    <t>Váltóbevételek</t>
  </si>
  <si>
    <t>Adóssághoz nem kapcsolódó származékos ügyletek</t>
  </si>
  <si>
    <t>23.</t>
  </si>
  <si>
    <t>Adóssághoz nem kapcsolódó származékos ügyletek bevételei</t>
  </si>
  <si>
    <t>Váltókiadások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</si>
  <si>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</si>
  <si>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</si>
  <si>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</si>
  <si>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</si>
  <si>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(13.+22.)</t>
  </si>
  <si>
    <t>KIADÁSOK ÖSSZESEN (13.+22.)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</si>
  <si>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</si>
  <si>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</si>
  <si>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</si>
  <si>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</si>
  <si>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</si>
  <si>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</si>
  <si>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2.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</si>
</sst>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Continuous" vertical="center" wrapText="1"/>
    </xf>
    <xf numFmtId="164" fontId="7" fillId="0" borderId="3" xfId="0" applyNumberFormat="1" applyFont="1" applyFill="1" applyBorder="1" applyAlignment="1" applyProtection="1">
      <alignment horizontal="centerContinuous" vertical="center" wrapText="1"/>
    </xf>
    <xf numFmtId="164" fontId="7" fillId="0" borderId="4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5" fontId="9" fillId="0" borderId="4" xfId="2" applyNumberFormat="1" applyFont="1" applyFill="1" applyBorder="1" applyAlignment="1" applyProtection="1">
      <alignment horizontal="righ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2" fontId="0" fillId="0" borderId="31" xfId="0" applyNumberFormat="1" applyBorder="1" applyAlignment="1">
      <alignment horizontal="center"/>
    </xf>
    <xf numFmtId="164" fontId="11" fillId="0" borderId="32" xfId="0" applyNumberFormat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</xf>
    <xf numFmtId="165" fontId="13" fillId="0" borderId="34" xfId="2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9" fontId="11" fillId="0" borderId="16" xfId="2" applyFont="1" applyFill="1" applyBorder="1" applyAlignment="1" applyProtection="1">
      <alignment horizontal="right" vertical="center" wrapText="1" indent="1"/>
      <protection locked="0"/>
    </xf>
    <xf numFmtId="2" fontId="0" fillId="0" borderId="17" xfId="0" applyNumberFormat="1" applyBorder="1" applyAlignment="1">
      <alignment horizontal="center"/>
    </xf>
    <xf numFmtId="164" fontId="11" fillId="0" borderId="36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6" xfId="0" applyNumberFormat="1" applyFont="1" applyFill="1" applyBorder="1" applyAlignment="1" applyProtection="1">
      <alignment horizontal="left" vertical="center" wrapText="1" indent="2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2" fontId="0" fillId="0" borderId="39" xfId="0" applyNumberFormat="1" applyBorder="1" applyAlignment="1">
      <alignment horizontal="center"/>
    </xf>
    <xf numFmtId="164" fontId="11" fillId="0" borderId="40" xfId="0" applyNumberFormat="1" applyFont="1" applyFill="1" applyBorder="1" applyAlignment="1" applyProtection="1">
      <alignment horizontal="left" vertical="center" wrapText="1" indent="1"/>
    </xf>
    <xf numFmtId="164" fontId="11" fillId="0" borderId="41" xfId="0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>
      <alignment horizontal="center"/>
    </xf>
    <xf numFmtId="164" fontId="9" fillId="0" borderId="7" xfId="0" applyNumberFormat="1" applyFont="1" applyFill="1" applyBorder="1" applyAlignment="1" applyProtection="1">
      <alignment horizontal="right" vertical="center" wrapText="1" indent="1"/>
    </xf>
    <xf numFmtId="0" fontId="12" fillId="0" borderId="42" xfId="0" applyFont="1" applyBorder="1" applyAlignment="1">
      <alignment horizontal="center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6" xfId="0" applyNumberFormat="1" applyFont="1" applyFill="1" applyBorder="1" applyAlignment="1" applyProtection="1">
      <alignment horizontal="right" vertical="center" wrapText="1" indent="1"/>
    </xf>
    <xf numFmtId="165" fontId="12" fillId="0" borderId="7" xfId="2" applyNumberFormat="1" applyFont="1" applyFill="1" applyBorder="1" applyAlignment="1" applyProtection="1">
      <alignment horizontal="right" vertical="center" wrapText="1" indent="1"/>
    </xf>
    <xf numFmtId="164" fontId="12" fillId="0" borderId="7" xfId="0" applyNumberFormat="1" applyFont="1" applyFill="1" applyBorder="1" applyAlignment="1" applyProtection="1">
      <alignment horizontal="right" vertical="center" wrapText="1" indent="1"/>
    </xf>
    <xf numFmtId="0" fontId="12" fillId="0" borderId="8" xfId="0" applyFont="1" applyBorder="1" applyAlignment="1">
      <alignment horizontal="center"/>
    </xf>
    <xf numFmtId="164" fontId="12" fillId="0" borderId="43" xfId="0" applyNumberFormat="1" applyFont="1" applyFill="1" applyBorder="1" applyAlignment="1" applyProtection="1">
      <alignment horizontal="right" vertical="center" wrapText="1" indent="1"/>
    </xf>
    <xf numFmtId="164" fontId="14" fillId="0" borderId="44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>
        <row r="11">
          <cell r="D11">
            <v>382586000</v>
          </cell>
          <cell r="E11">
            <v>406562910</v>
          </cell>
          <cell r="F11">
            <v>406562910</v>
          </cell>
        </row>
        <row r="18">
          <cell r="D18">
            <v>128886000</v>
          </cell>
          <cell r="E18">
            <v>211363671</v>
          </cell>
          <cell r="F18">
            <v>209943488</v>
          </cell>
        </row>
        <row r="24">
          <cell r="F24">
            <v>35720082</v>
          </cell>
        </row>
        <row r="32">
          <cell r="D32">
            <v>221070000</v>
          </cell>
          <cell r="E32">
            <v>221720000</v>
          </cell>
          <cell r="F32">
            <v>270699149</v>
          </cell>
        </row>
        <row r="40">
          <cell r="D40">
            <v>81742000</v>
          </cell>
          <cell r="E40">
            <v>134299449</v>
          </cell>
          <cell r="F40">
            <v>142410068</v>
          </cell>
        </row>
        <row r="58">
          <cell r="E58">
            <v>50000</v>
          </cell>
          <cell r="F58">
            <v>772855</v>
          </cell>
        </row>
        <row r="79">
          <cell r="D79">
            <v>854940000</v>
          </cell>
          <cell r="E79">
            <v>870654718</v>
          </cell>
          <cell r="F79">
            <v>870654718</v>
          </cell>
        </row>
        <row r="82">
          <cell r="E82">
            <v>13833523</v>
          </cell>
          <cell r="F82">
            <v>13833523</v>
          </cell>
        </row>
        <row r="100">
          <cell r="D100">
            <v>489073000</v>
          </cell>
          <cell r="E100">
            <v>519298878</v>
          </cell>
          <cell r="F100">
            <v>485995596</v>
          </cell>
        </row>
        <row r="101">
          <cell r="D101">
            <v>100980000</v>
          </cell>
          <cell r="E101">
            <v>105194110</v>
          </cell>
          <cell r="F101">
            <v>94679093</v>
          </cell>
        </row>
        <row r="102">
          <cell r="D102">
            <v>266793000</v>
          </cell>
          <cell r="E102">
            <v>316688201</v>
          </cell>
          <cell r="F102">
            <v>229831052</v>
          </cell>
        </row>
        <row r="103">
          <cell r="D103">
            <v>5000000</v>
          </cell>
          <cell r="E103">
            <v>10734000</v>
          </cell>
          <cell r="F103">
            <v>9782820</v>
          </cell>
        </row>
        <row r="104">
          <cell r="D104">
            <v>785208000</v>
          </cell>
          <cell r="E104">
            <v>657208885</v>
          </cell>
          <cell r="F104">
            <v>31652415</v>
          </cell>
        </row>
        <row r="117">
          <cell r="D117">
            <v>753273000</v>
          </cell>
          <cell r="E117">
            <v>621603720</v>
          </cell>
        </row>
        <row r="148">
          <cell r="D148">
            <v>13151000</v>
          </cell>
          <cell r="E148">
            <v>13151000</v>
          </cell>
          <cell r="F148">
            <v>13150132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4"/>
  <sheetViews>
    <sheetView tabSelected="1" zoomScaleNormal="100" zoomScaleSheetLayoutView="100" workbookViewId="0">
      <selection activeCell="F12" sqref="F12"/>
    </sheetView>
  </sheetViews>
  <sheetFormatPr defaultRowHeight="12.75" x14ac:dyDescent="0.2"/>
  <cols>
    <col min="1" max="1" width="6.83203125" style="1" customWidth="1"/>
    <col min="2" max="2" width="55.1640625" style="2" customWidth="1"/>
    <col min="3" max="4" width="15.83203125" style="1" customWidth="1"/>
    <col min="5" max="5" width="18.83203125" style="1" customWidth="1"/>
    <col min="6" max="6" width="14" style="1" customWidth="1"/>
    <col min="7" max="7" width="55.1640625" style="1" customWidth="1"/>
    <col min="8" max="9" width="18" style="1" customWidth="1"/>
    <col min="10" max="10" width="17" style="1" customWidth="1"/>
    <col min="11" max="11" width="13.83203125" style="1" customWidth="1"/>
    <col min="12" max="12" width="4.83203125" style="1" customWidth="1"/>
    <col min="13" max="16384" width="9.33203125" style="1"/>
  </cols>
  <sheetData>
    <row r="1" spans="1:12" x14ac:dyDescent="0.2">
      <c r="K1" s="3" t="s">
        <v>90</v>
      </c>
    </row>
    <row r="2" spans="1:12" ht="39.75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4.25" thickBot="1" x14ac:dyDescent="0.25">
      <c r="G3" s="6" t="s">
        <v>1</v>
      </c>
      <c r="H3" s="6"/>
      <c r="I3" s="6"/>
      <c r="J3" s="6"/>
      <c r="K3" s="6"/>
      <c r="L3" s="5"/>
    </row>
    <row r="4" spans="1:12" ht="18" customHeight="1" thickBot="1" x14ac:dyDescent="0.25">
      <c r="A4" s="7" t="s">
        <v>2</v>
      </c>
      <c r="B4" s="8" t="s">
        <v>3</v>
      </c>
      <c r="C4" s="9"/>
      <c r="D4" s="10"/>
      <c r="E4" s="10"/>
      <c r="F4" s="10"/>
      <c r="G4" s="8" t="s">
        <v>4</v>
      </c>
      <c r="H4" s="11"/>
      <c r="I4" s="12"/>
      <c r="J4" s="12"/>
      <c r="K4" s="13"/>
      <c r="L4" s="5"/>
    </row>
    <row r="5" spans="1:12" s="19" customFormat="1" ht="35.25" customHeight="1" thickBot="1" x14ac:dyDescent="0.25">
      <c r="A5" s="14"/>
      <c r="B5" s="15" t="s">
        <v>5</v>
      </c>
      <c r="C5" s="16" t="s">
        <v>6</v>
      </c>
      <c r="D5" s="16" t="s">
        <v>7</v>
      </c>
      <c r="E5" s="17" t="s">
        <v>8</v>
      </c>
      <c r="F5" s="18" t="s">
        <v>9</v>
      </c>
      <c r="G5" s="15" t="s">
        <v>5</v>
      </c>
      <c r="H5" s="16" t="s">
        <v>6</v>
      </c>
      <c r="I5" s="16" t="s">
        <v>7</v>
      </c>
      <c r="J5" s="17" t="s">
        <v>8</v>
      </c>
      <c r="K5" s="18" t="s">
        <v>9</v>
      </c>
      <c r="L5" s="5"/>
    </row>
    <row r="6" spans="1:12" s="26" customFormat="1" ht="12" customHeight="1" thickBot="1" x14ac:dyDescent="0.25">
      <c r="A6" s="20"/>
      <c r="B6" s="21" t="s">
        <v>10</v>
      </c>
      <c r="C6" s="22" t="s">
        <v>11</v>
      </c>
      <c r="D6" s="23" t="s">
        <v>12</v>
      </c>
      <c r="E6" s="23" t="s">
        <v>13</v>
      </c>
      <c r="F6" s="23" t="s">
        <v>14</v>
      </c>
      <c r="G6" s="24" t="s">
        <v>15</v>
      </c>
      <c r="H6" s="22" t="s">
        <v>16</v>
      </c>
      <c r="I6" s="22" t="s">
        <v>17</v>
      </c>
      <c r="J6" s="22" t="s">
        <v>18</v>
      </c>
      <c r="K6" s="25" t="s">
        <v>19</v>
      </c>
      <c r="L6" s="5"/>
    </row>
    <row r="7" spans="1:12" ht="12.95" customHeight="1" x14ac:dyDescent="0.2">
      <c r="A7" s="27" t="s">
        <v>20</v>
      </c>
      <c r="B7" s="28" t="s">
        <v>21</v>
      </c>
      <c r="C7" s="29">
        <f>+'[1]1.sz.mell.'!D11</f>
        <v>382586000</v>
      </c>
      <c r="D7" s="29">
        <f>+'[1]1.sz.mell.'!E11</f>
        <v>406562910</v>
      </c>
      <c r="E7" s="30">
        <f>+'[1]1.sz.mell.'!F11</f>
        <v>406562910</v>
      </c>
      <c r="F7" s="31">
        <f>+E7/D7</f>
        <v>1</v>
      </c>
      <c r="G7" s="28" t="s">
        <v>22</v>
      </c>
      <c r="H7" s="32">
        <f>+'[1]1.sz.mell.'!D100</f>
        <v>489073000</v>
      </c>
      <c r="I7" s="32">
        <f>+'[1]1.sz.mell.'!E100</f>
        <v>519298878</v>
      </c>
      <c r="J7" s="32">
        <f>+'[1]1.sz.mell.'!F100</f>
        <v>485995596</v>
      </c>
      <c r="K7" s="33">
        <f t="shared" ref="K7:K12" si="0">+J7/I7</f>
        <v>0.93586875802955227</v>
      </c>
      <c r="L7" s="5"/>
    </row>
    <row r="8" spans="1:12" ht="12.95" customHeight="1" x14ac:dyDescent="0.2">
      <c r="A8" s="34" t="s">
        <v>23</v>
      </c>
      <c r="B8" s="35" t="s">
        <v>24</v>
      </c>
      <c r="C8" s="36">
        <f>+'[1]1.sz.mell.'!D18</f>
        <v>128886000</v>
      </c>
      <c r="D8" s="36">
        <f>+'[1]1.sz.mell.'!E18</f>
        <v>211363671</v>
      </c>
      <c r="E8" s="36">
        <f>+'[1]1.sz.mell.'!F18</f>
        <v>209943488</v>
      </c>
      <c r="F8" s="31">
        <f t="shared" ref="F8:F13" si="1">+E8/D8</f>
        <v>0.99328085572472857</v>
      </c>
      <c r="G8" s="35" t="s">
        <v>25</v>
      </c>
      <c r="H8" s="32">
        <f>+'[1]1.sz.mell.'!D101</f>
        <v>100980000</v>
      </c>
      <c r="I8" s="32">
        <f>+'[1]1.sz.mell.'!E101</f>
        <v>105194110</v>
      </c>
      <c r="J8" s="32">
        <f>+'[1]1.sz.mell.'!F101</f>
        <v>94679093</v>
      </c>
      <c r="K8" s="33">
        <f t="shared" si="0"/>
        <v>0.90004177039950239</v>
      </c>
      <c r="L8" s="5"/>
    </row>
    <row r="9" spans="1:12" ht="12.95" customHeight="1" x14ac:dyDescent="0.2">
      <c r="A9" s="34" t="s">
        <v>26</v>
      </c>
      <c r="B9" s="35" t="s">
        <v>27</v>
      </c>
      <c r="C9" s="36"/>
      <c r="D9" s="37">
        <v>35720082</v>
      </c>
      <c r="E9" s="37">
        <f>+'[1]1.sz.mell.'!F24</f>
        <v>35720082</v>
      </c>
      <c r="F9" s="31">
        <f t="shared" si="1"/>
        <v>1</v>
      </c>
      <c r="G9" s="35" t="s">
        <v>28</v>
      </c>
      <c r="H9" s="32">
        <f>+'[1]1.sz.mell.'!D102</f>
        <v>266793000</v>
      </c>
      <c r="I9" s="32">
        <f>+'[1]1.sz.mell.'!E102</f>
        <v>316688201</v>
      </c>
      <c r="J9" s="32">
        <f>+'[1]1.sz.mell.'!F102</f>
        <v>229831052</v>
      </c>
      <c r="K9" s="33">
        <f t="shared" si="0"/>
        <v>0.72573291734351664</v>
      </c>
      <c r="L9" s="5"/>
    </row>
    <row r="10" spans="1:12" ht="12.95" customHeight="1" x14ac:dyDescent="0.2">
      <c r="A10" s="34" t="s">
        <v>29</v>
      </c>
      <c r="B10" s="35" t="s">
        <v>30</v>
      </c>
      <c r="C10" s="36">
        <f>+'[1]1.sz.mell.'!D32</f>
        <v>221070000</v>
      </c>
      <c r="D10" s="36">
        <f>+'[1]1.sz.mell.'!E32</f>
        <v>221720000</v>
      </c>
      <c r="E10" s="36">
        <f>+'[1]1.sz.mell.'!F32</f>
        <v>270699149</v>
      </c>
      <c r="F10" s="31">
        <f t="shared" si="1"/>
        <v>1.2209054167418365</v>
      </c>
      <c r="G10" s="35" t="s">
        <v>31</v>
      </c>
      <c r="H10" s="32">
        <f>+'[1]1.sz.mell.'!D103</f>
        <v>5000000</v>
      </c>
      <c r="I10" s="32">
        <f>+'[1]1.sz.mell.'!E103</f>
        <v>10734000</v>
      </c>
      <c r="J10" s="32">
        <f>+'[1]1.sz.mell.'!F103</f>
        <v>9782820</v>
      </c>
      <c r="K10" s="33">
        <f t="shared" si="0"/>
        <v>0.91138624930128564</v>
      </c>
      <c r="L10" s="5"/>
    </row>
    <row r="11" spans="1:12" ht="12.95" customHeight="1" x14ac:dyDescent="0.2">
      <c r="A11" s="34" t="s">
        <v>32</v>
      </c>
      <c r="B11" s="38" t="s">
        <v>33</v>
      </c>
      <c r="C11" s="36"/>
      <c r="D11" s="37">
        <f>+'[1]1.sz.mell.'!E58</f>
        <v>50000</v>
      </c>
      <c r="E11" s="37">
        <f>+'[1]1.sz.mell.'!F58</f>
        <v>772855</v>
      </c>
      <c r="F11" s="31"/>
      <c r="G11" s="35" t="s">
        <v>34</v>
      </c>
      <c r="H11" s="32">
        <f>+'[1]1.sz.mell.'!D104</f>
        <v>785208000</v>
      </c>
      <c r="I11" s="32">
        <f>+'[1]1.sz.mell.'!E104</f>
        <v>657208885</v>
      </c>
      <c r="J11" s="32">
        <f>+'[1]1.sz.mell.'!F104</f>
        <v>31652415</v>
      </c>
      <c r="K11" s="33">
        <f t="shared" si="0"/>
        <v>4.8161879308737589E-2</v>
      </c>
      <c r="L11" s="5"/>
    </row>
    <row r="12" spans="1:12" ht="12.95" customHeight="1" x14ac:dyDescent="0.2">
      <c r="A12" s="34" t="s">
        <v>35</v>
      </c>
      <c r="B12" s="35" t="s">
        <v>36</v>
      </c>
      <c r="C12" s="39"/>
      <c r="D12" s="36"/>
      <c r="E12" s="36"/>
      <c r="F12" s="31"/>
      <c r="G12" s="35" t="s">
        <v>37</v>
      </c>
      <c r="H12" s="36">
        <f>+'[1]1.sz.mell.'!D117</f>
        <v>753273000</v>
      </c>
      <c r="I12" s="36">
        <f>+'[1]1.sz.mell.'!E117</f>
        <v>621603720</v>
      </c>
      <c r="J12" s="36"/>
      <c r="K12" s="40">
        <f t="shared" si="0"/>
        <v>0</v>
      </c>
      <c r="L12" s="5"/>
    </row>
    <row r="13" spans="1:12" ht="12.95" customHeight="1" x14ac:dyDescent="0.2">
      <c r="A13" s="34" t="s">
        <v>38</v>
      </c>
      <c r="B13" s="35" t="s">
        <v>39</v>
      </c>
      <c r="C13" s="39">
        <f>+'[1]1.sz.mell.'!D40</f>
        <v>81742000</v>
      </c>
      <c r="D13" s="39">
        <f>+'[1]1.sz.mell.'!E40</f>
        <v>134299449</v>
      </c>
      <c r="E13" s="36">
        <f>+'[1]1.sz.mell.'!F40</f>
        <v>142410068</v>
      </c>
      <c r="F13" s="31">
        <f t="shared" si="1"/>
        <v>1.0603920497097497</v>
      </c>
      <c r="G13" s="41"/>
      <c r="H13" s="39"/>
      <c r="I13" s="36"/>
      <c r="J13" s="36"/>
      <c r="K13" s="40"/>
      <c r="L13" s="5"/>
    </row>
    <row r="14" spans="1:12" ht="12.95" customHeight="1" x14ac:dyDescent="0.2">
      <c r="A14" s="34" t="s">
        <v>40</v>
      </c>
      <c r="B14" s="41"/>
      <c r="C14" s="39"/>
      <c r="D14" s="36"/>
      <c r="E14" s="36"/>
      <c r="F14" s="37"/>
      <c r="G14" s="41"/>
      <c r="H14" s="39"/>
      <c r="I14" s="36"/>
      <c r="J14" s="36"/>
      <c r="K14" s="40"/>
      <c r="L14" s="5"/>
    </row>
    <row r="15" spans="1:12" ht="12.95" customHeight="1" x14ac:dyDescent="0.2">
      <c r="A15" s="34" t="s">
        <v>41</v>
      </c>
      <c r="B15" s="42"/>
      <c r="C15" s="39"/>
      <c r="D15" s="36"/>
      <c r="E15" s="36"/>
      <c r="F15" s="43"/>
      <c r="G15" s="41"/>
      <c r="H15" s="39"/>
      <c r="I15" s="36"/>
      <c r="J15" s="36"/>
      <c r="K15" s="40"/>
      <c r="L15" s="5"/>
    </row>
    <row r="16" spans="1:12" ht="12.95" customHeight="1" x14ac:dyDescent="0.2">
      <c r="A16" s="34" t="s">
        <v>42</v>
      </c>
      <c r="B16" s="41"/>
      <c r="C16" s="36"/>
      <c r="D16" s="37"/>
      <c r="E16" s="37"/>
      <c r="F16" s="37"/>
      <c r="G16" s="41"/>
      <c r="H16" s="39"/>
      <c r="I16" s="36"/>
      <c r="J16" s="36"/>
      <c r="K16" s="40"/>
      <c r="L16" s="5"/>
    </row>
    <row r="17" spans="1:12" ht="12.95" customHeight="1" x14ac:dyDescent="0.2">
      <c r="A17" s="34" t="s">
        <v>43</v>
      </c>
      <c r="B17" s="41"/>
      <c r="C17" s="36"/>
      <c r="D17" s="37"/>
      <c r="E17" s="37"/>
      <c r="F17" s="37"/>
      <c r="G17" s="41"/>
      <c r="H17" s="39"/>
      <c r="I17" s="36"/>
      <c r="J17" s="36"/>
      <c r="K17" s="40"/>
      <c r="L17" s="5"/>
    </row>
    <row r="18" spans="1:12" ht="12.95" customHeight="1" thickBot="1" x14ac:dyDescent="0.25">
      <c r="A18" s="34" t="s">
        <v>44</v>
      </c>
      <c r="B18" s="44"/>
      <c r="C18" s="45"/>
      <c r="D18" s="46"/>
      <c r="E18" s="46"/>
      <c r="F18" s="46"/>
      <c r="G18" s="44"/>
      <c r="H18" s="47"/>
      <c r="I18" s="45"/>
      <c r="J18" s="45"/>
      <c r="K18" s="48"/>
      <c r="L18" s="5"/>
    </row>
    <row r="19" spans="1:12" ht="15.95" customHeight="1" thickBot="1" x14ac:dyDescent="0.25">
      <c r="A19" s="49" t="s">
        <v>45</v>
      </c>
      <c r="B19" s="50" t="s">
        <v>46</v>
      </c>
      <c r="C19" s="51">
        <f>+C7+C8+C10+C11+C13+C14+C15+C16+C17+C18</f>
        <v>814284000</v>
      </c>
      <c r="D19" s="52">
        <f>D7+D8+D10+D11+D13</f>
        <v>973996030</v>
      </c>
      <c r="E19" s="52">
        <f>E7+E8+E10+E11+E13</f>
        <v>1030388470</v>
      </c>
      <c r="F19" s="53">
        <f>+E19/D19</f>
        <v>1.0578980183317586</v>
      </c>
      <c r="G19" s="50" t="s">
        <v>47</v>
      </c>
      <c r="H19" s="54">
        <f>SUM(H7:H11)</f>
        <v>1647054000</v>
      </c>
      <c r="I19" s="54">
        <f>SUM(I7:I11)</f>
        <v>1609124074</v>
      </c>
      <c r="J19" s="54">
        <f>SUM(J7:J11)</f>
        <v>851940976</v>
      </c>
      <c r="K19" s="55">
        <f>+J19/I19</f>
        <v>0.52944393149387436</v>
      </c>
      <c r="L19" s="5"/>
    </row>
    <row r="20" spans="1:12" ht="12.95" customHeight="1" x14ac:dyDescent="0.2">
      <c r="A20" s="56" t="s">
        <v>48</v>
      </c>
      <c r="B20" s="57" t="s">
        <v>49</v>
      </c>
      <c r="C20" s="58">
        <f>+C21+C22+C23+C24</f>
        <v>854940000</v>
      </c>
      <c r="D20" s="59">
        <f>+D21+D22+D23+D24</f>
        <v>884488241</v>
      </c>
      <c r="E20" s="59">
        <f>+E21+E22+E23+E24</f>
        <v>884488241</v>
      </c>
      <c r="F20" s="60">
        <f>+E20/D20</f>
        <v>1</v>
      </c>
      <c r="G20" s="61" t="s">
        <v>50</v>
      </c>
      <c r="H20" s="62">
        <f>+'[1]1.sz.mell.'!D148</f>
        <v>13151000</v>
      </c>
      <c r="I20" s="63">
        <f>+'[1]1.sz.mell.'!E148</f>
        <v>13151000</v>
      </c>
      <c r="J20" s="63">
        <f>+'[1]1.sz.mell.'!F148</f>
        <v>13150132</v>
      </c>
      <c r="K20" s="64">
        <f>+I20/J20</f>
        <v>1.0000660069419836</v>
      </c>
      <c r="L20" s="5"/>
    </row>
    <row r="21" spans="1:12" ht="12.95" customHeight="1" x14ac:dyDescent="0.2">
      <c r="A21" s="65" t="s">
        <v>51</v>
      </c>
      <c r="B21" s="66" t="s">
        <v>52</v>
      </c>
      <c r="C21" s="67">
        <f>+'[1]1.sz.mell.'!D79</f>
        <v>854940000</v>
      </c>
      <c r="D21" s="67">
        <f>+'[1]1.sz.mell.'!E79</f>
        <v>870654718</v>
      </c>
      <c r="E21" s="67">
        <f>+'[1]1.sz.mell.'!F79</f>
        <v>870654718</v>
      </c>
      <c r="F21" s="68">
        <f>+E21/D21</f>
        <v>1</v>
      </c>
      <c r="G21" s="61" t="s">
        <v>53</v>
      </c>
      <c r="H21" s="69"/>
      <c r="I21" s="67"/>
      <c r="J21" s="67"/>
      <c r="K21" s="70"/>
      <c r="L21" s="5"/>
    </row>
    <row r="22" spans="1:12" ht="12.95" customHeight="1" x14ac:dyDescent="0.2">
      <c r="A22" s="65" t="s">
        <v>54</v>
      </c>
      <c r="B22" s="66" t="s">
        <v>55</v>
      </c>
      <c r="C22" s="67"/>
      <c r="D22" s="71"/>
      <c r="E22" s="71"/>
      <c r="F22" s="71"/>
      <c r="G22" s="61" t="s">
        <v>56</v>
      </c>
      <c r="H22" s="69"/>
      <c r="I22" s="67"/>
      <c r="J22" s="67"/>
      <c r="K22" s="70"/>
      <c r="L22" s="5"/>
    </row>
    <row r="23" spans="1:12" ht="12.95" customHeight="1" x14ac:dyDescent="0.2">
      <c r="A23" s="65" t="s">
        <v>57</v>
      </c>
      <c r="B23" s="66" t="s">
        <v>58</v>
      </c>
      <c r="C23" s="67"/>
      <c r="D23" s="71"/>
      <c r="E23" s="71"/>
      <c r="F23" s="71"/>
      <c r="G23" s="61" t="s">
        <v>59</v>
      </c>
      <c r="H23" s="69"/>
      <c r="I23" s="67"/>
      <c r="J23" s="67"/>
      <c r="K23" s="70"/>
      <c r="L23" s="5"/>
    </row>
    <row r="24" spans="1:12" ht="12.95" customHeight="1" x14ac:dyDescent="0.2">
      <c r="A24" s="65" t="s">
        <v>60</v>
      </c>
      <c r="B24" s="72" t="s">
        <v>61</v>
      </c>
      <c r="C24" s="67"/>
      <c r="D24" s="73">
        <f>+'[1]1.sz.mell.'!E82</f>
        <v>13833523</v>
      </c>
      <c r="E24" s="73">
        <f>+'[1]1.sz.mell.'!F82</f>
        <v>13833523</v>
      </c>
      <c r="F24" s="73"/>
      <c r="G24" s="61" t="s">
        <v>62</v>
      </c>
      <c r="H24" s="69"/>
      <c r="I24" s="67"/>
      <c r="J24" s="67"/>
      <c r="K24" s="70"/>
      <c r="L24" s="5"/>
    </row>
    <row r="25" spans="1:12" ht="12.95" customHeight="1" x14ac:dyDescent="0.2">
      <c r="A25" s="65" t="s">
        <v>63</v>
      </c>
      <c r="B25" s="66" t="s">
        <v>64</v>
      </c>
      <c r="C25" s="74">
        <f>+C26+C27</f>
        <v>0</v>
      </c>
      <c r="D25" s="75"/>
      <c r="E25" s="75"/>
      <c r="F25" s="75"/>
      <c r="G25" s="76" t="s">
        <v>65</v>
      </c>
      <c r="H25" s="69"/>
      <c r="I25" s="67"/>
      <c r="J25" s="67"/>
      <c r="K25" s="70"/>
      <c r="L25" s="5"/>
    </row>
    <row r="26" spans="1:12" ht="12.95" customHeight="1" x14ac:dyDescent="0.2">
      <c r="A26" s="65" t="s">
        <v>66</v>
      </c>
      <c r="B26" s="77" t="s">
        <v>67</v>
      </c>
      <c r="C26" s="67"/>
      <c r="D26" s="73"/>
      <c r="E26" s="73"/>
      <c r="F26" s="73"/>
      <c r="G26" s="61" t="s">
        <v>68</v>
      </c>
      <c r="H26" s="67"/>
      <c r="I26" s="67"/>
      <c r="J26" s="67"/>
      <c r="K26" s="70"/>
      <c r="L26" s="5"/>
    </row>
    <row r="27" spans="1:12" ht="12.95" customHeight="1" x14ac:dyDescent="0.2">
      <c r="A27" s="65" t="s">
        <v>69</v>
      </c>
      <c r="B27" s="66" t="s">
        <v>70</v>
      </c>
      <c r="C27" s="67"/>
      <c r="D27" s="71"/>
      <c r="E27" s="71"/>
      <c r="F27" s="71"/>
      <c r="G27" s="28" t="s">
        <v>71</v>
      </c>
      <c r="H27" s="67"/>
      <c r="I27" s="78"/>
      <c r="J27" s="78"/>
      <c r="K27" s="79"/>
      <c r="L27" s="5"/>
    </row>
    <row r="28" spans="1:12" ht="12.95" customHeight="1" x14ac:dyDescent="0.2">
      <c r="A28" s="65" t="s">
        <v>72</v>
      </c>
      <c r="B28" s="66" t="s">
        <v>73</v>
      </c>
      <c r="C28" s="67"/>
      <c r="D28" s="71"/>
      <c r="E28" s="71"/>
      <c r="F28" s="80"/>
      <c r="G28" s="35" t="s">
        <v>74</v>
      </c>
      <c r="H28" s="67"/>
      <c r="I28" s="78"/>
      <c r="J28" s="78"/>
      <c r="K28" s="79"/>
      <c r="L28" s="5"/>
    </row>
    <row r="29" spans="1:12" ht="12.95" customHeight="1" thickBot="1" x14ac:dyDescent="0.25">
      <c r="A29" s="81" t="s">
        <v>75</v>
      </c>
      <c r="B29" s="82" t="s">
        <v>76</v>
      </c>
      <c r="C29" s="83"/>
      <c r="D29" s="73"/>
      <c r="E29" s="73"/>
      <c r="F29" s="73"/>
      <c r="G29" s="35" t="s">
        <v>77</v>
      </c>
      <c r="H29" s="62"/>
      <c r="I29" s="78"/>
      <c r="J29" s="78"/>
      <c r="K29" s="79"/>
      <c r="L29" s="5"/>
    </row>
    <row r="30" spans="1:12" ht="26.25" customHeight="1" thickBot="1" x14ac:dyDescent="0.25">
      <c r="A30" s="84" t="s">
        <v>78</v>
      </c>
      <c r="B30" s="50" t="s">
        <v>79</v>
      </c>
      <c r="C30" s="51">
        <f>+C20+C25</f>
        <v>854940000</v>
      </c>
      <c r="D30" s="51">
        <f>+D20+D25</f>
        <v>884488241</v>
      </c>
      <c r="E30" s="51">
        <f>+E25+E20</f>
        <v>884488241</v>
      </c>
      <c r="F30" s="52"/>
      <c r="G30" s="50" t="s">
        <v>80</v>
      </c>
      <c r="H30" s="51">
        <f>SUM(H20:H29)</f>
        <v>13151000</v>
      </c>
      <c r="I30" s="51">
        <f>SUM(I20:I29)</f>
        <v>13151000</v>
      </c>
      <c r="J30" s="51">
        <f>SUM(J20:J29)</f>
        <v>13150132</v>
      </c>
      <c r="K30" s="85"/>
      <c r="L30" s="5"/>
    </row>
    <row r="31" spans="1:12" ht="13.5" thickBot="1" x14ac:dyDescent="0.25">
      <c r="A31" s="86" t="s">
        <v>81</v>
      </c>
      <c r="B31" s="87" t="s">
        <v>82</v>
      </c>
      <c r="C31" s="88">
        <f>+C19+C30</f>
        <v>1669224000</v>
      </c>
      <c r="D31" s="88">
        <f>+D19+D30</f>
        <v>1858484271</v>
      </c>
      <c r="E31" s="88">
        <f>+E19+E30</f>
        <v>1914876711</v>
      </c>
      <c r="F31" s="89"/>
      <c r="G31" s="87" t="s">
        <v>83</v>
      </c>
      <c r="H31" s="88">
        <f>+H19+H30</f>
        <v>1660205000</v>
      </c>
      <c r="I31" s="88">
        <f>+I19+I30</f>
        <v>1622275074</v>
      </c>
      <c r="J31" s="88">
        <f>+J19+J30</f>
        <v>865091108</v>
      </c>
      <c r="K31" s="90">
        <f>+J31/I31</f>
        <v>0.53325796707642692</v>
      </c>
      <c r="L31" s="5"/>
    </row>
    <row r="32" spans="1:12" ht="13.5" thickBot="1" x14ac:dyDescent="0.25">
      <c r="A32" s="84" t="s">
        <v>84</v>
      </c>
      <c r="B32" s="87" t="s">
        <v>85</v>
      </c>
      <c r="C32" s="88">
        <f>IF(C19-H19&lt;0,H19-C19,"-")</f>
        <v>832770000</v>
      </c>
      <c r="D32" s="88">
        <f>IF(D19-I19&lt;0,I19-D19,"-")</f>
        <v>635128044</v>
      </c>
      <c r="E32" s="88" t="str">
        <f>IF(E19-J19&lt;0,J19-E19,"-")</f>
        <v>-</v>
      </c>
      <c r="F32" s="91"/>
      <c r="G32" s="87" t="s">
        <v>86</v>
      </c>
      <c r="H32" s="88" t="str">
        <f>IF(C19-H19&gt;0,C19-H19,"-")</f>
        <v>-</v>
      </c>
      <c r="I32" s="88" t="str">
        <f>IF(D19-I19&gt;0,D19-I19,"-")</f>
        <v>-</v>
      </c>
      <c r="J32" s="88">
        <f>IF(E19-J19&gt;0,E19-J19,"-")</f>
        <v>178447494</v>
      </c>
      <c r="K32" s="91"/>
      <c r="L32" s="5"/>
    </row>
    <row r="33" spans="1:12" ht="16.5" customHeight="1" thickBot="1" x14ac:dyDescent="0.25">
      <c r="A33" s="92" t="s">
        <v>87</v>
      </c>
      <c r="B33" s="87" t="s">
        <v>88</v>
      </c>
      <c r="C33" s="88" t="str">
        <f>IF(C19+C20-H31&lt;0,H31-(C19+C20),"-")</f>
        <v>-</v>
      </c>
      <c r="D33" s="88" t="str">
        <f>IF(D19+D20-I31&lt;0,I31-(D19+D20),"-")</f>
        <v>-</v>
      </c>
      <c r="E33" s="88" t="str">
        <f>IF(E19+E20-J31&lt;0,J31-(E19+E20),"-")</f>
        <v>-</v>
      </c>
      <c r="F33" s="89"/>
      <c r="G33" s="87" t="s">
        <v>89</v>
      </c>
      <c r="H33" s="88">
        <f>IF(C19+C20-H31&gt;0,C19+C20-H31,"-")</f>
        <v>9019000</v>
      </c>
      <c r="I33" s="88">
        <f>IF(D19+D20-I31&gt;0,D19+D20-I31,"-")</f>
        <v>236209197</v>
      </c>
      <c r="J33" s="88">
        <f>IF(E19+E20-J31&gt;0,E19+E20-J31,"-")</f>
        <v>1049785603</v>
      </c>
      <c r="K33" s="93"/>
      <c r="L33" s="5"/>
    </row>
    <row r="34" spans="1:12" ht="18.75" x14ac:dyDescent="0.2">
      <c r="B34" s="94"/>
      <c r="C34" s="94"/>
      <c r="D34" s="94"/>
      <c r="E34" s="94"/>
      <c r="F34" s="94"/>
      <c r="G34" s="95"/>
    </row>
  </sheetData>
  <mergeCells count="5">
    <mergeCell ref="A2:K2"/>
    <mergeCell ref="L2:L33"/>
    <mergeCell ref="G3:K3"/>
    <mergeCell ref="A4:A5"/>
    <mergeCell ref="B34:G34"/>
  </mergeCells>
  <printOptions horizontalCentered="1"/>
  <pageMargins left="0.31496062992125984" right="0.47244094488188981" top="0.9055118110236221" bottom="0.51181102362204722" header="0.6692913385826772" footer="0.27559055118110237"/>
  <pageSetup paperSize="9" scale="61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2019-05-26T07:54:15Z</dcterms:created>
  <dcterms:modified xsi:type="dcterms:W3CDTF">2019-05-26T07:54:45Z</dcterms:modified>
</cp:coreProperties>
</file>