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65308" windowWidth="12660" windowHeight="11016" tabRatio="973" firstSheet="20" activeTab="64"/>
  </bookViews>
  <sheets>
    <sheet name="TARTALOMJEGYZÉK" sheetId="1" state="hidden" r:id="rId1"/>
    <sheet name="ALAPADATOK" sheetId="2" state="hidden" r:id="rId2"/>
    <sheet name="KV_ÖSSZEFÜGGÉSEK" sheetId="3" state="hidden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state="hidden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2.sz.mell" sheetId="21" r:id="rId21"/>
    <sheet name="KV_9.2.1.sz.mell" sheetId="22" r:id="rId22"/>
    <sheet name="KV_9.2.2.sz.mell" sheetId="23" state="hidden" r:id="rId23"/>
    <sheet name="KV_9.2.3.sz.mell" sheetId="24" r:id="rId24"/>
    <sheet name="KV_9.3.sz.mell" sheetId="25" r:id="rId25"/>
    <sheet name="KV_9.3.1.sz.mell" sheetId="26" r:id="rId26"/>
    <sheet name="KV_9.3.2.sz.mell" sheetId="27" state="hidden" r:id="rId27"/>
    <sheet name="KV_9.3.3.sz.mell" sheetId="28" state="hidden" r:id="rId28"/>
    <sheet name="KV_9.4.sz.mell" sheetId="29" r:id="rId29"/>
    <sheet name="KV_9.4.1.sz.mell" sheetId="30" r:id="rId30"/>
    <sheet name="KV_9.4.2.sz.mell" sheetId="31" state="hidden" r:id="rId31"/>
    <sheet name="KV_9.4.3.sz.mell" sheetId="32" state="hidden" r:id="rId32"/>
    <sheet name="KV_9.5.sz.mell" sheetId="33" r:id="rId33"/>
    <sheet name="KV_9.5.1.sz.mell" sheetId="34" r:id="rId34"/>
    <sheet name="KV_9.5.2.sz.mell" sheetId="35" state="hidden" r:id="rId35"/>
    <sheet name="KV_9.5.3.sz.mell" sheetId="36" state="hidden" r:id="rId36"/>
    <sheet name="KV_9.6.sz.mell" sheetId="37" state="hidden" r:id="rId37"/>
    <sheet name="KV_9.6.1.sz.mell" sheetId="38" state="hidden" r:id="rId38"/>
    <sheet name="KV_9.6.2.sz.mell" sheetId="39" state="hidden" r:id="rId39"/>
    <sheet name="KV_9.6.3.sz.mell" sheetId="40" state="hidden" r:id="rId40"/>
    <sheet name="KV_9.7.sz.mell" sheetId="41" state="hidden" r:id="rId41"/>
    <sheet name="KV_9.7.1.sz.mell" sheetId="42" state="hidden" r:id="rId42"/>
    <sheet name="KV_9.7.2.sz.mell" sheetId="43" state="hidden" r:id="rId43"/>
    <sheet name="KV_9.7.3.sz.mell" sheetId="44" state="hidden" r:id="rId44"/>
    <sheet name="KV_9.8.sz.mell" sheetId="45" state="hidden" r:id="rId45"/>
    <sheet name="KV_9.8.1.sz.mell" sheetId="46" state="hidden" r:id="rId46"/>
    <sheet name="KV_9.8.2.sz.mell" sheetId="47" state="hidden" r:id="rId47"/>
    <sheet name="KV_9.8.3.sz.mell" sheetId="48" state="hidden" r:id="rId48"/>
    <sheet name="KV_9.9.sz.mell" sheetId="49" state="hidden" r:id="rId49"/>
    <sheet name="KV_9.9.1.sz.mell" sheetId="50" state="hidden" r:id="rId50"/>
    <sheet name="KV_9.9.2.sz.mell" sheetId="51" state="hidden" r:id="rId51"/>
    <sheet name="KV_9.9.3.sz.mell" sheetId="52" state="hidden" r:id="rId52"/>
    <sheet name="KV_9.10.sz.mell" sheetId="53" state="hidden" r:id="rId53"/>
    <sheet name="KV_9.10.1.sz.mell" sheetId="54" state="hidden" r:id="rId54"/>
    <sheet name="KV_9.10.2.sz.mell" sheetId="55" state="hidden" r:id="rId55"/>
    <sheet name="KV_9.10.3.sz.mell" sheetId="56" state="hidden" r:id="rId56"/>
    <sheet name="KV_9.11.sz.mell" sheetId="57" state="hidden" r:id="rId57"/>
    <sheet name="KV_9.11.1.sz.mell" sheetId="58" state="hidden" r:id="rId58"/>
    <sheet name="KV_9.11.2.sz.mell" sheetId="59" state="hidden" r:id="rId59"/>
    <sheet name="KV_9.11.3.sz.mell" sheetId="60" state="hidden" r:id="rId60"/>
    <sheet name="KV_9.12.sz.mell" sheetId="61" state="hidden" r:id="rId61"/>
    <sheet name="KV_9.12.1.sz.mell" sheetId="62" state="hidden" r:id="rId62"/>
    <sheet name="KV_9.12.2.sz.mell" sheetId="63" state="hidden" r:id="rId63"/>
    <sheet name="KV_9.12.3.sz.mell" sheetId="64" state="hidden" r:id="rId64"/>
    <sheet name="KV_10.sz.mell" sheetId="65" r:id="rId65"/>
    <sheet name="KV_1.sz.tájékoztató_t." sheetId="66" state="hidden" r:id="rId66"/>
    <sheet name="KV_2.sz.tájékoztató_t." sheetId="67" state="hidden" r:id="rId67"/>
    <sheet name="KV_3.sz.tájékoztató_t." sheetId="68" state="hidden" r:id="rId68"/>
    <sheet name="KV_4.sz.tájékoztató_t." sheetId="69" state="hidden" r:id="rId69"/>
    <sheet name="KV_5.sz.tájékoztató_t" sheetId="70" state="hidden" r:id="rId70"/>
    <sheet name="KV_7.sz.tájékoztató_t." sheetId="71" state="hidden" r:id="rId71"/>
    <sheet name="Munka1" sheetId="72" state="hidden" r:id="rId72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53">'KV_9.10.1.sz.mell'!$1:$6</definedName>
    <definedName name="_xlnm.Print_Titles" localSheetId="54">'KV_9.10.2.sz.mell'!$1:$6</definedName>
    <definedName name="_xlnm.Print_Titles" localSheetId="55">'KV_9.10.3.sz.mell'!$1:$6</definedName>
    <definedName name="_xlnm.Print_Titles" localSheetId="52">'KV_9.10.sz.mell'!$1:$6</definedName>
    <definedName name="_xlnm.Print_Titles" localSheetId="57">'KV_9.11.1.sz.mell'!$1:$6</definedName>
    <definedName name="_xlnm.Print_Titles" localSheetId="58">'KV_9.11.2.sz.mell'!$1:$6</definedName>
    <definedName name="_xlnm.Print_Titles" localSheetId="59">'KV_9.11.3.sz.mell'!$1:$6</definedName>
    <definedName name="_xlnm.Print_Titles" localSheetId="56">'KV_9.11.sz.mell'!$1:$6</definedName>
    <definedName name="_xlnm.Print_Titles" localSheetId="61">'KV_9.12.1.sz.mell'!$1:$6</definedName>
    <definedName name="_xlnm.Print_Titles" localSheetId="62">'KV_9.12.2.sz.mell'!$1:$6</definedName>
    <definedName name="_xlnm.Print_Titles" localSheetId="63">'KV_9.12.3.sz.mell'!$1:$6</definedName>
    <definedName name="_xlnm.Print_Titles" localSheetId="60">'KV_9.12.sz.mell'!$1:$6</definedName>
    <definedName name="_xlnm.Print_Titles" localSheetId="21">'KV_9.2.1.sz.mell'!$1:$6</definedName>
    <definedName name="_xlnm.Print_Titles" localSheetId="22">'KV_9.2.2.sz.mell'!$1:$6</definedName>
    <definedName name="_xlnm.Print_Titles" localSheetId="23">'KV_9.2.3.sz.mell'!$1:$6</definedName>
    <definedName name="_xlnm.Print_Titles" localSheetId="20">'KV_9.2.sz.mell'!$1:$6</definedName>
    <definedName name="_xlnm.Print_Titles" localSheetId="25">'KV_9.3.1.sz.mell'!$1:$6</definedName>
    <definedName name="_xlnm.Print_Titles" localSheetId="26">'KV_9.3.2.sz.mell'!$1:$6</definedName>
    <definedName name="_xlnm.Print_Titles" localSheetId="27">'KV_9.3.3.sz.mell'!$1:$6</definedName>
    <definedName name="_xlnm.Print_Titles" localSheetId="24">'KV_9.3.sz.mell'!$1:$6</definedName>
    <definedName name="_xlnm.Print_Titles" localSheetId="29">'KV_9.4.1.sz.mell'!$1:$6</definedName>
    <definedName name="_xlnm.Print_Titles" localSheetId="30">'KV_9.4.2.sz.mell'!$1:$6</definedName>
    <definedName name="_xlnm.Print_Titles" localSheetId="31">'KV_9.4.3.sz.mell'!$1:$6</definedName>
    <definedName name="_xlnm.Print_Titles" localSheetId="28">'KV_9.4.sz.mell'!$1:$6</definedName>
    <definedName name="_xlnm.Print_Titles" localSheetId="33">'KV_9.5.1.sz.mell'!$1:$6</definedName>
    <definedName name="_xlnm.Print_Titles" localSheetId="34">'KV_9.5.2.sz.mell'!$1:$6</definedName>
    <definedName name="_xlnm.Print_Titles" localSheetId="35">'KV_9.5.3.sz.mell'!$1:$6</definedName>
    <definedName name="_xlnm.Print_Titles" localSheetId="32">'KV_9.5.sz.mell'!$1:$6</definedName>
    <definedName name="_xlnm.Print_Titles" localSheetId="37">'KV_9.6.1.sz.mell'!$1:$6</definedName>
    <definedName name="_xlnm.Print_Titles" localSheetId="38">'KV_9.6.2.sz.mell'!$1:$6</definedName>
    <definedName name="_xlnm.Print_Titles" localSheetId="39">'KV_9.6.3.sz.mell'!$1:$6</definedName>
    <definedName name="_xlnm.Print_Titles" localSheetId="36">'KV_9.6.sz.mell'!$1:$6</definedName>
    <definedName name="_xlnm.Print_Titles" localSheetId="41">'KV_9.7.1.sz.mell'!$1:$6</definedName>
    <definedName name="_xlnm.Print_Titles" localSheetId="42">'KV_9.7.2.sz.mell'!$1:$6</definedName>
    <definedName name="_xlnm.Print_Titles" localSheetId="43">'KV_9.7.3.sz.mell'!$1:$6</definedName>
    <definedName name="_xlnm.Print_Titles" localSheetId="40">'KV_9.7.sz.mell'!$1:$6</definedName>
    <definedName name="_xlnm.Print_Titles" localSheetId="45">'KV_9.8.1.sz.mell'!$1:$6</definedName>
    <definedName name="_xlnm.Print_Titles" localSheetId="46">'KV_9.8.2.sz.mell'!$1:$6</definedName>
    <definedName name="_xlnm.Print_Titles" localSheetId="47">'KV_9.8.3.sz.mell'!$1:$6</definedName>
    <definedName name="_xlnm.Print_Titles" localSheetId="44">'KV_9.8.sz.mell'!$1:$6</definedName>
    <definedName name="_xlnm.Print_Titles" localSheetId="49">'KV_9.9.1.sz.mell'!$1:$6</definedName>
    <definedName name="_xlnm.Print_Titles" localSheetId="50">'KV_9.9.2.sz.mell'!$1:$6</definedName>
    <definedName name="_xlnm.Print_Titles" localSheetId="51">'KV_9.9.3.sz.mell'!$1:$6</definedName>
    <definedName name="_xlnm.Print_Titles" localSheetId="48">'KV_9.9.sz.mell'!$1:$6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65">'KV_1.sz.tájékoztató_t.'!$A$1:$E$150</definedName>
    <definedName name="_xlnm.Print_Area" localSheetId="70">'KV_7.sz.tájékoztató_t.'!$A$2:$E$40</definedName>
  </definedNames>
  <calcPr fullCalcOnLoad="1"/>
</workbook>
</file>

<file path=xl/sharedStrings.xml><?xml version="1.0" encoding="utf-8"?>
<sst xmlns="http://schemas.openxmlformats.org/spreadsheetml/2006/main" count="8214" uniqueCount="723">
  <si>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</si>
  <si>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</si>
  <si>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</si>
  <si>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</si>
  <si>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</si>
  <si>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</si>
  <si>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</si>
  <si>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</si>
  <si>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</si>
  <si>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</si>
  <si>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</si>
  <si>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</si>
  <si>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</si>
  <si>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</si>
  <si>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</si>
  <si>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</si>
  <si>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</si>
  <si>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</si>
  <si>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</si>
  <si>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</si>
  <si>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</si>
  <si>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</si>
  <si>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</si>
  <si>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</si>
  <si>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</si>
  <si>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</si>
  <si>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</si>
  <si>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</si>
  <si>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</si>
  <si>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</si>
  <si>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</si>
  <si>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</si>
  <si>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</si>
  <si>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</si>
  <si>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</si>
  <si>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</si>
  <si>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</si>
  <si>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</si>
  <si>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</si>
  <si>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</si>
  <si>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</si>
  <si>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</si>
  <si>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</si>
  <si>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</si>
  <si>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</si>
  <si>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</si>
  <si>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</si>
  <si>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</si>
  <si>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</si>
  <si>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</si>
  <si>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</si>
  <si>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</si>
  <si>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</si>
  <si>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</si>
  <si>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</si>
  <si>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</si>
  <si>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</si>
  <si>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</si>
  <si>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</si>
  <si>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</si>
  <si>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</si>
  <si>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</si>
  <si>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</si>
  <si>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</si>
  <si>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</si>
  <si>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</si>
  <si>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</si>
  <si>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</si>
  <si>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</si>
  <si>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</si>
  <si>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</si>
  <si>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</si>
  <si>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</si>
  <si>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</si>
  <si>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</si>
  <si>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</si>
  <si>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</si>
  <si>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</si>
  <si>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</si>
  <si>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</si>
  <si>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</si>
  <si>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</si>
  <si>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</si>
  <si>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</si>
  <si>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</si>
  <si>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</si>
  <si>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</si>
  <si>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</si>
  <si>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</si>
  <si>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</si>
  <si>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</si>
  <si>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</si>
  <si>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</si>
  <si>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</si>
  <si>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</si>
  <si>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</si>
  <si>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</si>
  <si>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</si>
  <si>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</si>
  <si>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</si>
  <si>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</si>
  <si>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</si>
  <si>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</si>
  <si>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</si>
  <si>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</si>
  <si>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</si>
  <si>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</si>
  <si>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</si>
  <si>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</si>
  <si>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</si>
  <si>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</si>
  <si>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</si>
  <si>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</si>
  <si>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</si>
  <si>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</si>
  <si>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</si>
  <si>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</si>
  <si>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</si>
  <si>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</si>
  <si>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</si>
  <si>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</si>
  <si>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</si>
  <si>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</si>
  <si>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</si>
  <si>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</si>
  <si>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</si>
  <si>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</si>
  <si>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</si>
  <si>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</si>
  <si>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</si>
  <si>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</si>
  <si>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</si>
  <si>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</si>
  <si>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</si>
  <si>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</si>
  <si>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</si>
  <si>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</si>
  <si>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</si>
  <si>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</si>
  <si>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</si>
  <si>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</si>
  <si>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</si>
  <si>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</si>
  <si>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</si>
  <si>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</si>
  <si>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</si>
  <si>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</si>
  <si>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</si>
  <si>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</si>
  <si>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</si>
  <si>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</si>
  <si>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</si>
  <si>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</si>
  <si>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</si>
  <si>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</si>
  <si>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</si>
  <si>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</si>
  <si>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</si>
  <si>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</si>
  <si>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</si>
  <si>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</si>
  <si>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</si>
  <si>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</si>
  <si>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</si>
  <si>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</si>
  <si>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</si>
  <si>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</si>
  <si>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</si>
  <si>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</si>
  <si>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</si>
  <si>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</si>
  <si>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</si>
  <si>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</si>
  <si>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</si>
  <si>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</si>
  <si>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</si>
  <si>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</si>
  <si>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</si>
  <si>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</si>
  <si>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</si>
  <si>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</si>
  <si>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</si>
  <si>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</si>
  <si>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</si>
  <si>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</si>
  <si>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</si>
  <si>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</si>
  <si>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</si>
  <si>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</si>
  <si>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</si>
  <si>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</si>
  <si>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</si>
  <si>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</si>
  <si>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</si>
  <si>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</si>
  <si>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</si>
  <si>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</si>
  <si>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</si>
  <si>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</si>
  <si>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</si>
  <si>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</si>
  <si>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</si>
  <si>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</si>
  <si>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</si>
  <si>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</si>
  <si>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</si>
  <si>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</si>
  <si>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</si>
  <si>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</si>
  <si>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</si>
  <si>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</si>
  <si>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</si>
  <si>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</si>
  <si>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</si>
  <si>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</si>
  <si>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</si>
  <si>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</si>
  <si>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</si>
  <si>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</si>
  <si>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</si>
  <si>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</si>
  <si>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</si>
  <si>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</si>
  <si>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</si>
  <si>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</si>
  <si>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</si>
  <si>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</si>
  <si>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</si>
  <si>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</si>
  <si>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</si>
  <si>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</si>
  <si>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</si>
  <si>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</si>
  <si>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</si>
  <si>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</si>
  <si>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</si>
  <si>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</si>
  <si>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</si>
  <si>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</si>
  <si>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</si>
  <si>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</si>
  <si>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</si>
  <si>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</si>
  <si>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</si>
  <si>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</si>
  <si>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</si>
  <si>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</si>
  <si>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</si>
  <si>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</si>
  <si>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</si>
  <si>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</si>
  <si>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</si>
  <si>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</si>
  <si>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</si>
  <si>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</si>
  <si>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</si>
  <si>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</si>
  <si>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</si>
  <si>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</si>
  <si>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</si>
  <si>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</si>
  <si>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</si>
  <si>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</si>
  <si>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</si>
  <si>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</si>
  <si>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</si>
  <si>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</si>
  <si>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</si>
  <si>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</si>
  <si>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</si>
  <si>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</si>
  <si>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</si>
  <si>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</si>
  <si>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</si>
  <si>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</si>
  <si>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</si>
  <si>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</si>
  <si>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</si>
  <si>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</si>
  <si>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</si>
  <si>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</si>
  <si>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</si>
  <si>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</si>
  <si>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</si>
  <si>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</si>
  <si>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</si>
  <si>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</si>
  <si>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</si>
  <si>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</si>
  <si>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</si>
  <si>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</si>
  <si>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</si>
  <si>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</si>
  <si>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</si>
  <si>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</si>
  <si>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</si>
  <si>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</si>
  <si>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</si>
  <si>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</si>
  <si>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</si>
  <si>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</si>
  <si>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</si>
  <si>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</si>
  <si>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</si>
  <si>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</si>
  <si>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</si>
  <si>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</si>
  <si>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</si>
  <si>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</si>
  <si>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</si>
  <si>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</si>
  <si>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</si>
  <si>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</si>
  <si>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</si>
  <si>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</si>
  <si>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</si>
  <si>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</si>
  <si>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</si>
  <si>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</si>
  <si>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</si>
  <si>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</si>
  <si>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</si>
  <si>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</si>
  <si>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</si>
  <si>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</si>
  <si>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</si>
  <si>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</si>
  <si>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</si>
  <si>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</si>
  <si>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</si>
  <si>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</si>
  <si>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</si>
  <si>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</si>
  <si>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</si>
  <si>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</si>
  <si>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</si>
  <si>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</si>
  <si>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</si>
  <si>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</si>
  <si>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</si>
  <si>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</si>
  <si>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</si>
  <si>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</si>
  <si>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</si>
  <si>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</si>
  <si>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</si>
  <si>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</si>
  <si>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</si>
  <si>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</si>
  <si>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</si>
  <si>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</si>
  <si>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</si>
  <si>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</si>
  <si>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</si>
  <si>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</si>
  <si>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</si>
  <si>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</si>
  <si>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</si>
  <si>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</si>
  <si>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</si>
  <si>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</si>
  <si>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</si>
  <si>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</si>
  <si>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</si>
  <si>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</si>
  <si>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</si>
  <si>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</si>
  <si>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</si>
  <si>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</si>
  <si>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</si>
  <si>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</si>
  <si>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</si>
  <si>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</si>
  <si>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</si>
  <si>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</si>
  <si>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</si>
  <si>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</si>
  <si>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</si>
  <si>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</si>
  <si>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</si>
  <si>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</si>
  <si>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</si>
  <si>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</si>
  <si>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</si>
  <si>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</si>
  <si>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</si>
  <si>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</si>
  <si>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</si>
  <si>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</si>
  <si>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</si>
  <si>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</si>
  <si>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</si>
  <si>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</si>
  <si>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</si>
  <si>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</si>
  <si>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</si>
  <si>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</si>
  <si>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</si>
  <si>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</si>
  <si>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</si>
  <si>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</si>
  <si>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</si>
  <si>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</si>
  <si>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</si>
  <si>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</si>
  <si>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</si>
  <si>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</si>
  <si>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</si>
  <si>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</si>
  <si>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</si>
  <si>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</si>
  <si>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</si>
  <si>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</si>
  <si>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</si>
  <si>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</si>
  <si>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</si>
  <si>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</si>
  <si>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</si>
  <si>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</si>
  <si>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</si>
  <si>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</si>
  <si>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</si>
  <si>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</si>
  <si>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</si>
  <si>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</si>
  <si>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</si>
  <si>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</si>
  <si>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</si>
  <si>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</si>
  <si>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</si>
  <si>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</si>
  <si>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</si>
  <si>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</si>
  <si>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</si>
  <si>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</si>
  <si>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</si>
  <si>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</si>
  <si>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</si>
  <si>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</si>
  <si>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</si>
  <si>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</si>
  <si>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</si>
  <si>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</si>
  <si>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</si>
  <si>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</si>
  <si>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</si>
  <si>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</si>
  <si>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</si>
  <si>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</si>
  <si>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</si>
  <si>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</si>
  <si>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</si>
  <si>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</si>
  <si>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</si>
  <si>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</si>
  <si>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</si>
  <si>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</si>
  <si>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</si>
  <si>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</si>
  <si>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</si>
  <si>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</si>
  <si>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</si>
  <si>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</si>
  <si>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</si>
  <si>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</si>
  <si>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</si>
  <si>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</si>
  <si>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</si>
  <si>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</si>
  <si>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</si>
  <si>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</si>
  <si>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</si>
  <si>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</si>
  <si>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</si>
  <si>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</si>
  <si>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</si>
  <si>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</si>
  <si>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</si>
  <si>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</si>
  <si>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</si>
  <si>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</si>
  <si>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</si>
  <si>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</si>
  <si>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</si>
  <si>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</si>
  <si>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</si>
  <si>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</si>
  <si>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</si>
  <si>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</si>
  <si>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</si>
  <si>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</si>
  <si>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</si>
  <si>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</si>
  <si>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</si>
  <si>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</si>
  <si>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</si>
  <si>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</si>
  <si>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</si>
  <si>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</si>
  <si>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</si>
  <si>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</si>
  <si>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</si>
  <si>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</si>
  <si>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</si>
  <si>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</si>
  <si>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</si>
  <si>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</si>
  <si>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</si>
  <si>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</si>
  <si>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</si>
  <si>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</si>
  <si>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</si>
  <si>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</si>
  <si>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</si>
  <si>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</si>
  <si>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</si>
  <si>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</si>
  <si>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</si>
  <si>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</si>
  <si>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</si>
  <si>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</si>
  <si>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</si>
  <si>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</si>
  <si>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</si>
  <si>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</si>
  <si>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</si>
  <si>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</si>
  <si>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</si>
  <si>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</si>
  <si>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</si>
  <si>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</si>
  <si>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</si>
  <si>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</si>
  <si>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</si>
  <si>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</si>
  <si>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</si>
  <si>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</si>
  <si>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</si>
  <si>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</si>
  <si>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</si>
  <si>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</si>
  <si>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</si>
  <si>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</si>
  <si>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</si>
  <si>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</si>
  <si>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</si>
  <si>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</si>
  <si>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</si>
  <si>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</si>
  <si>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</si>
  <si>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</si>
  <si>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</si>
  <si>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</si>
  <si>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</si>
  <si>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</si>
  <si>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</si>
  <si>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</si>
  <si>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</si>
  <si>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</si>
  <si>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</si>
  <si>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</si>
  <si>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</si>
  <si>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</si>
  <si>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</si>
  <si>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</si>
  <si>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</si>
  <si>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</si>
  <si>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</si>
  <si>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</si>
  <si>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</si>
  <si>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</si>
  <si>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</si>
  <si>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</si>
  <si>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</si>
  <si>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</si>
  <si>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</si>
  <si>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</si>
  <si>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</si>
  <si>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</si>
  <si>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</si>
  <si>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</si>
  <si>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</si>
  <si>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</si>
  <si>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</si>
  <si>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</si>
  <si>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</si>
  <si>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</si>
  <si>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</si>
  <si>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</si>
  <si>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</si>
  <si>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</si>
  <si>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</si>
  <si>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</si>
  <si>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</si>
  <si>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</si>
  <si>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</si>
  <si>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</si>
  <si>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</si>
  <si>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</si>
  <si>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05</t>
  </si>
  <si>
    <t>06</t>
  </si>
  <si>
    <t>07</t>
  </si>
  <si>
    <t>08</t>
  </si>
  <si>
    <t>09</t>
  </si>
  <si>
    <t>10</t>
  </si>
  <si>
    <t>11</t>
  </si>
  <si>
    <t>12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</si>
  <si>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</si>
  <si>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</si>
  <si>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</si>
  <si>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</si>
  <si>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</si>
  <si>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</si>
  <si>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</si>
  <si>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</si>
  <si>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</si>
  <si>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</si>
  <si>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</si>
  <si>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</si>
  <si>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</si>
  <si>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</si>
  <si>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</si>
  <si>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</si>
  <si>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</si>
  <si>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</si>
  <si>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</si>
  <si>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</si>
  <si>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</si>
  <si>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</si>
  <si>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</si>
  <si>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</si>
  <si>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</si>
  <si>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</si>
  <si>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</si>
  <si>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</si>
  <si>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</si>
  <si>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</si>
  <si>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</si>
  <si>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</si>
  <si>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</si>
  <si>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</si>
  <si>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</si>
  <si>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</si>
  <si>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</si>
  <si>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</si>
  <si>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</si>
  <si>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</si>
  <si>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</si>
  <si>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</si>
  <si>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</si>
  <si>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</si>
  <si>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</si>
  <si>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</si>
  <si>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</si>
  <si>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</si>
  <si>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</si>
  <si>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</si>
  <si>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</si>
  <si>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</si>
  <si>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</si>
  <si>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</si>
  <si>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</si>
  <si>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</si>
  <si>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</si>
  <si>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</si>
  <si>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</si>
  <si>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</si>
  <si>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</si>
  <si>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</si>
  <si>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</si>
  <si>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</si>
  <si>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</si>
  <si>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</si>
  <si>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</si>
  <si>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</si>
  <si>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</si>
  <si>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</si>
  <si>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</si>
  <si>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</si>
  <si>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</si>
  <si>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>Forintban</t>
  </si>
  <si>
    <t>* Magyarország 2019. évi központi költségvetéséról szóló törvény</t>
  </si>
  <si>
    <t>2018. évi L.
törvény 2. sz. melléklete száma*</t>
  </si>
  <si>
    <t>Egyéb</t>
  </si>
  <si>
    <t>Telekadó</t>
  </si>
  <si>
    <t>BORSODNÁDASD VÁROS ÖNKORMÁNYZATA</t>
  </si>
  <si>
    <t>Borsodnádasdi Polgármesteri Hivatal</t>
  </si>
  <si>
    <t>Borsodnádasdi Szociális Alapszolgáltatási Központ</t>
  </si>
  <si>
    <t>Borsodnádasdi Mesekert Óvoda</t>
  </si>
  <si>
    <t>Borsodnádasdi Közösségi Ház és Könyvtár</t>
  </si>
  <si>
    <t>Borsodnádasd Város Önkormányzata adósságot keletkeztető ügyletekből és kezességvállalásokból fennálló kötelezettségei</t>
  </si>
  <si>
    <t>Borsodnádas Város Önkormányzata saját bevételeinek részletezése az adósságot keletkeztető ügyletből származó tárgyévi fizetési kötelezettség megállapításához</t>
  </si>
  <si>
    <t>Borsodnádasd Város Önkormányzata 2019. évi adósságot keletkeztető fejlesztési céljai</t>
  </si>
  <si>
    <t>Gépjárművek felújítása</t>
  </si>
  <si>
    <t>Önkormányzati ingatlanok szennyvíz bekötés</t>
  </si>
  <si>
    <t xml:space="preserve">Ötvös üzem kerítés </t>
  </si>
  <si>
    <t>Munkagépek felújítása</t>
  </si>
  <si>
    <t>Karácsonyi díszkivilágítás felújítás</t>
  </si>
  <si>
    <t>Utak felújítása, karbantartása, aszfaltozás</t>
  </si>
  <si>
    <t>Kazán,klima, napelem, lift, kamerák felújítás</t>
  </si>
  <si>
    <t>Vis Maior pályázat</t>
  </si>
  <si>
    <t>BM járdaépítés</t>
  </si>
  <si>
    <t>VP6-7.2.1-7.4.1.2-16 Külterületi helyi utak fejl. Önerő</t>
  </si>
  <si>
    <t>Karácsonyi díszkivilágítás pályázati önerő</t>
  </si>
  <si>
    <t>Budaberki épület felújítás</t>
  </si>
  <si>
    <t>Intézményi épületek felújtási munkálatok ( festés,ablak csere, szigetelés,egyéb )</t>
  </si>
  <si>
    <t>Csapadék elvezető (Móricz,Béke,Arany J. utak )</t>
  </si>
  <si>
    <t>Település rendezési ter</t>
  </si>
  <si>
    <t>Forgalom technikai terv</t>
  </si>
  <si>
    <t>TOP-2.1.2-15 Zöldváros</t>
  </si>
  <si>
    <t>TOP-1.4.1-15 Mesekert Óvoda bővítése</t>
  </si>
  <si>
    <t>TOP-3.1.1.-15 Kerékpátút fejlesztés</t>
  </si>
  <si>
    <t>TOP-3.2.1.-15 Épületenergetika -konyha</t>
  </si>
  <si>
    <t>BM konyhafejlesztés</t>
  </si>
  <si>
    <t>EFOP-1.8.2-17 Praxisközösség eszköz beszerzés</t>
  </si>
  <si>
    <t>TOP pályázatok pályázati önerőn felüli többlet költség</t>
  </si>
  <si>
    <t>BM étkeztetés fejlesztés önrész</t>
  </si>
  <si>
    <t>Temetők felmérése</t>
  </si>
  <si>
    <t>Intézmények</t>
  </si>
  <si>
    <t>Egyéb nem előre nem tervezett felújítások</t>
  </si>
  <si>
    <t>ÁHT belüli megelőlegezések visszafizetése</t>
  </si>
  <si>
    <t>az</t>
  </si>
  <si>
    <t>II.14.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</si>
</sst>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_-* #,##0\ [$Ft-40E]_-;\-* #,##0\ [$Ft-40E]_-;_-* \-??\ [$Ft-40E]_-;_-@_-"/>
    <numFmt numFmtId="174" formatCode="_-* #,##0.00&quot; Ft&quot;_-;\-* #,##0.00&quot; Ft&quot;_-;_-* \-??&quot; Ft&quot;_-;_-@_-"/>
    <numFmt numFmtId="175" formatCode="#,##0\ [$Ft-40E];[Red]\-#,##0\ [$Ft-40E]"/>
    <numFmt numFmtId="176" formatCode="_-* #,##0.00\ _F_t_-;\-* #,##0.00\ _F_t_-;_-* \-??\ _F_t_-;_-@_-"/>
    <numFmt numFmtId="177" formatCode="_-* #,##0&quot; Ft&quot;_-;\-* #,##0&quot; Ft&quot;_-;_-* \-??&quot; Ft&quot;_-;_-@_-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37" fillId="0" borderId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</cellStyleXfs>
  <cellXfs count="780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4" fontId="17" fillId="0" borderId="39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4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7" fillId="0" borderId="35" xfId="61" applyNumberFormat="1" applyFont="1" applyFill="1" applyBorder="1" applyAlignment="1" applyProtection="1">
      <alignment vertical="center"/>
      <protection/>
    </xf>
    <xf numFmtId="164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4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0" fontId="20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4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6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5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9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4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vertical="center" wrapText="1"/>
      <protection/>
    </xf>
    <xf numFmtId="164" fontId="6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 locked="0"/>
    </xf>
    <xf numFmtId="164" fontId="17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60" applyFont="1" applyFill="1" applyBorder="1" applyAlignment="1" applyProtection="1">
      <alignment horizontal="center" vertical="center" wrapText="1"/>
      <protection/>
    </xf>
    <xf numFmtId="164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164" fontId="17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6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2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4" fontId="15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60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4" fontId="15" fillId="0" borderId="69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21" fillId="0" borderId="45" xfId="0" applyNumberFormat="1" applyFont="1" applyBorder="1" applyAlignment="1" applyProtection="1">
      <alignment horizontal="right" vertical="center" wrapText="1" indent="1"/>
      <protection/>
    </xf>
    <xf numFmtId="164" fontId="21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4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/>
    </xf>
    <xf numFmtId="164" fontId="17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40" applyNumberFormat="1" applyFont="1" applyFill="1" applyBorder="1" applyAlignment="1" applyProtection="1">
      <alignment/>
      <protection locked="0"/>
    </xf>
    <xf numFmtId="166" fontId="29" fillId="0" borderId="35" xfId="40" applyNumberFormat="1" applyFont="1" applyFill="1" applyBorder="1" applyAlignment="1">
      <alignment/>
    </xf>
    <xf numFmtId="166" fontId="29" fillId="0" borderId="11" xfId="40" applyNumberFormat="1" applyFont="1" applyFill="1" applyBorder="1" applyAlignment="1" applyProtection="1">
      <alignment/>
      <protection locked="0"/>
    </xf>
    <xf numFmtId="166" fontId="29" fillId="0" borderId="29" xfId="40" applyNumberFormat="1" applyFont="1" applyFill="1" applyBorder="1" applyAlignment="1">
      <alignment/>
    </xf>
    <xf numFmtId="166" fontId="29" fillId="0" borderId="15" xfId="40" applyNumberFormat="1" applyFont="1" applyFill="1" applyBorder="1" applyAlignment="1" applyProtection="1">
      <alignment/>
      <protection locked="0"/>
    </xf>
    <xf numFmtId="166" fontId="30" fillId="0" borderId="23" xfId="60" applyNumberFormat="1" applyFont="1" applyFill="1" applyBorder="1">
      <alignment/>
      <protection/>
    </xf>
    <xf numFmtId="166" fontId="30" fillId="0" borderId="26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59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39" xfId="0" applyNumberFormat="1" applyFont="1" applyFill="1" applyBorder="1" applyAlignment="1" applyProtection="1">
      <alignment vertical="center" wrapText="1"/>
      <protection locked="0"/>
    </xf>
    <xf numFmtId="164" fontId="29" fillId="33" borderId="58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61" applyNumberFormat="1" applyFont="1" applyFill="1" applyBorder="1" applyAlignment="1" applyProtection="1">
      <alignment vertical="center"/>
      <protection locked="0"/>
    </xf>
    <xf numFmtId="164" fontId="31" fillId="0" borderId="11" xfId="61" applyNumberFormat="1" applyFont="1" applyFill="1" applyBorder="1" applyAlignment="1" applyProtection="1">
      <alignment vertical="center"/>
      <protection locked="0"/>
    </xf>
    <xf numFmtId="164" fontId="31" fillId="0" borderId="12" xfId="61" applyNumberFormat="1" applyFont="1" applyFill="1" applyBorder="1" applyAlignment="1" applyProtection="1">
      <alignment vertical="center"/>
      <protection locked="0"/>
    </xf>
    <xf numFmtId="164" fontId="32" fillId="0" borderId="23" xfId="61" applyNumberFormat="1" applyFont="1" applyFill="1" applyBorder="1" applyAlignment="1" applyProtection="1">
      <alignment vertical="center"/>
      <protection/>
    </xf>
    <xf numFmtId="164" fontId="32" fillId="0" borderId="23" xfId="61" applyNumberFormat="1" applyFont="1" applyFill="1" applyBorder="1" applyProtection="1">
      <alignment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4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8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4" fontId="17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44" xfId="0" applyFont="1" applyFill="1" applyBorder="1" applyAlignment="1" applyProtection="1">
      <alignment horizontal="right" vertical="center"/>
      <protection locked="0"/>
    </xf>
    <xf numFmtId="0" fontId="16" fillId="0" borderId="44" xfId="0" applyFont="1" applyFill="1" applyBorder="1" applyAlignment="1" applyProtection="1">
      <alignment horizontal="right"/>
      <protection/>
    </xf>
    <xf numFmtId="0" fontId="16" fillId="0" borderId="44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4" fillId="0" borderId="0" xfId="0" applyFont="1" applyAlignment="1">
      <alignment/>
    </xf>
    <xf numFmtId="0" fontId="84" fillId="0" borderId="0" xfId="0" applyFont="1" applyAlignment="1">
      <alignment horizontal="justify" vertical="top" wrapText="1"/>
    </xf>
    <xf numFmtId="0" fontId="85" fillId="34" borderId="0" xfId="0" applyFont="1" applyFill="1" applyAlignment="1">
      <alignment horizontal="center" vertical="center"/>
    </xf>
    <xf numFmtId="0" fontId="85" fillId="34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 quotePrefix="1">
      <alignment horizontal="right" vertical="center" indent="1"/>
      <protection locked="0"/>
    </xf>
    <xf numFmtId="0" fontId="7" fillId="0" borderId="68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6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49" fontId="7" fillId="0" borderId="63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6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4" fontId="87" fillId="0" borderId="0" xfId="60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74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8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4" fontId="88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4" fontId="16" fillId="0" borderId="44" xfId="60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" fillId="0" borderId="0" xfId="60" applyFont="1" applyFill="1" applyProtection="1">
      <alignment/>
      <protection locked="0"/>
    </xf>
    <xf numFmtId="164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6" xfId="60" applyFont="1" applyFill="1" applyBorder="1" applyAlignment="1" applyProtection="1">
      <alignment horizontal="center" vertical="center" wrapText="1"/>
      <protection locked="0"/>
    </xf>
    <xf numFmtId="164" fontId="86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4" xfId="0" applyFont="1" applyFill="1" applyBorder="1" applyAlignment="1" applyProtection="1">
      <alignment horizontal="right" vertical="center"/>
      <protection locked="0"/>
    </xf>
    <xf numFmtId="0" fontId="7" fillId="0" borderId="51" xfId="60" applyFont="1" applyFill="1" applyBorder="1" applyAlignment="1" applyProtection="1">
      <alignment horizontal="center" vertical="center" wrapText="1"/>
      <protection locked="0"/>
    </xf>
    <xf numFmtId="0" fontId="7" fillId="0" borderId="45" xfId="6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35" borderId="0" xfId="0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89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4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60" applyNumberFormat="1" applyFont="1" applyFill="1" applyBorder="1" applyAlignment="1" applyProtection="1">
      <alignment horizontal="center" vertical="center"/>
      <protection locked="0"/>
    </xf>
    <xf numFmtId="164" fontId="16" fillId="0" borderId="44" xfId="60" applyNumberFormat="1" applyFont="1" applyFill="1" applyBorder="1" applyAlignment="1" applyProtection="1">
      <alignment horizontal="left" vertical="center"/>
      <protection locked="0"/>
    </xf>
    <xf numFmtId="164" fontId="16" fillId="0" borderId="44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4" fontId="16" fillId="0" borderId="44" xfId="60" applyNumberFormat="1" applyFont="1" applyFill="1" applyBorder="1" applyAlignment="1" applyProtection="1">
      <alignment horizontal="left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90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6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4" xfId="60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8" xfId="61" applyFont="1" applyFill="1" applyBorder="1" applyAlignment="1" applyProtection="1">
      <alignment horizontal="left" vertical="center" indent="1"/>
      <protection/>
    </xf>
    <xf numFmtId="0" fontId="16" fillId="0" borderId="53" xfId="61" applyFont="1" applyFill="1" applyBorder="1" applyAlignment="1" applyProtection="1">
      <alignment horizontal="left" vertical="center" indent="1"/>
      <protection/>
    </xf>
    <xf numFmtId="0" fontId="16" fillId="0" borderId="45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4" xfId="0" applyFont="1" applyBorder="1" applyAlignment="1">
      <alignment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  <cellStyle name="Százalék 2" xfId="70"/>
    <cellStyle name="TableStyleLight1" xfId="71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B1">
      <selection activeCell="C38" sqref="C38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84" t="s">
        <v>576</v>
      </c>
      <c r="B2" s="684"/>
      <c r="C2" s="684"/>
    </row>
    <row r="3" spans="1:3" ht="13.5">
      <c r="A3" s="577"/>
      <c r="B3" s="578"/>
      <c r="C3" s="577"/>
    </row>
    <row r="4" spans="1:3" ht="13.5">
      <c r="A4" s="579" t="s">
        <v>608</v>
      </c>
      <c r="B4" s="580" t="s">
        <v>607</v>
      </c>
      <c r="C4" s="579" t="s">
        <v>577</v>
      </c>
    </row>
    <row r="5" spans="1:3" ht="12.75">
      <c r="A5" s="581"/>
      <c r="B5" s="581"/>
      <c r="C5" s="581"/>
    </row>
    <row r="6" spans="1:3" ht="17.25">
      <c r="A6" s="685" t="s">
        <v>579</v>
      </c>
      <c r="B6" s="685"/>
      <c r="C6" s="685"/>
    </row>
    <row r="7" spans="1:3" ht="12.75">
      <c r="A7" s="581" t="s">
        <v>609</v>
      </c>
      <c r="B7" s="581" t="s">
        <v>610</v>
      </c>
      <c r="C7" s="64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81" t="s">
        <v>611</v>
      </c>
      <c r="B8" s="581" t="s">
        <v>612</v>
      </c>
      <c r="C8" s="64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81" t="s">
        <v>613</v>
      </c>
      <c r="B9" s="581" t="s">
        <v>614</v>
      </c>
      <c r="C9" s="64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81" t="s">
        <v>615</v>
      </c>
      <c r="B10" s="581" t="s">
        <v>617</v>
      </c>
      <c r="C10" s="64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81" t="s">
        <v>616</v>
      </c>
      <c r="B11" s="581" t="s">
        <v>618</v>
      </c>
      <c r="C11" s="64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81" t="s">
        <v>619</v>
      </c>
      <c r="B12" s="581" t="s">
        <v>620</v>
      </c>
      <c r="C12" s="646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81" t="s">
        <v>621</v>
      </c>
      <c r="B13" s="581" t="s">
        <v>622</v>
      </c>
      <c r="C13" s="64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81" t="s">
        <v>623</v>
      </c>
      <c r="B14" s="581" t="s">
        <v>624</v>
      </c>
      <c r="C14" s="64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81" t="s">
        <v>625</v>
      </c>
      <c r="B15" s="581" t="s">
        <v>626</v>
      </c>
      <c r="C15" s="64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81" t="s">
        <v>627</v>
      </c>
      <c r="B16" s="581" t="s">
        <v>628</v>
      </c>
      <c r="C16" s="64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81" t="s">
        <v>629</v>
      </c>
      <c r="B17" s="581" t="s">
        <v>630</v>
      </c>
      <c r="C17" s="64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81" t="s">
        <v>632</v>
      </c>
      <c r="B18" s="581" t="s">
        <v>631</v>
      </c>
      <c r="C18" s="64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81" t="s">
        <v>633</v>
      </c>
      <c r="B19" s="581" t="s">
        <v>634</v>
      </c>
      <c r="C19" s="64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81" t="s">
        <v>635</v>
      </c>
      <c r="B20" s="581" t="s">
        <v>636</v>
      </c>
      <c r="C20" s="64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81" t="s">
        <v>637</v>
      </c>
      <c r="B21" s="581" t="s">
        <v>638</v>
      </c>
      <c r="C21" s="646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89" t="s">
        <v>639</v>
      </c>
      <c r="B22" s="581" t="s">
        <v>640</v>
      </c>
      <c r="C22" s="646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90" t="s">
        <v>641</v>
      </c>
      <c r="B23" s="581" t="s">
        <v>642</v>
      </c>
      <c r="C23" s="646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81" t="s">
        <v>643</v>
      </c>
      <c r="B24" s="581" t="s">
        <v>644</v>
      </c>
      <c r="C24" s="646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81" t="s">
        <v>645</v>
      </c>
      <c r="B25" s="581" t="s">
        <v>646</v>
      </c>
      <c r="C25" s="646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81" t="s">
        <v>647</v>
      </c>
      <c r="B26" s="581" t="s">
        <v>648</v>
      </c>
      <c r="C26" s="646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81" t="s">
        <v>649</v>
      </c>
      <c r="B27" s="581" t="str">
        <f>CONCATENATE(ALAPADATOK!B13)</f>
        <v>Borsodnádasdi Szociális Alapszolgáltatási Központ</v>
      </c>
      <c r="C27" s="646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81" t="s">
        <v>650</v>
      </c>
      <c r="B28" s="581" t="str">
        <f>CONCATENATE(ALAPADATOK!B15)</f>
        <v>Borsodnádasdi Mesekert Óvoda</v>
      </c>
      <c r="C28" s="646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81" t="s">
        <v>655</v>
      </c>
      <c r="B29" s="581" t="str">
        <f>CONCATENATE(ALAPADATOK!B17)</f>
        <v>Borsodnádasdi Közösségi Ház és Könyvtár</v>
      </c>
      <c r="C29" s="646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ht="12.75">
      <c r="A30" s="581" t="s">
        <v>656</v>
      </c>
      <c r="B30" s="581" t="str">
        <f>CONCATENATE(ALAPADATOK!B19)</f>
        <v>4 kvi név</v>
      </c>
      <c r="C30" s="646" t="str">
        <f ca="1">HYPERLINK(SUBSTITUTE(CELL("address",'KV_9.6.sz.mell'!A1),"'",""),SUBSTITUTE(MID(CELL("address",'KV_9.6.sz.mell'!A1),SEARCH("]",CELL("address",'KV_9.6.sz.mell'!A1),1)+1,LEN(CELL("address",'KV_9.6.sz.mell'!A1))-SEARCH("]",CELL("address",'KV_9.6.sz.mell'!A1),1)),"'",""))</f>
        <v>KV_9.6.sz.mell!$A$1</v>
      </c>
    </row>
    <row r="31" spans="1:3" ht="12.75">
      <c r="A31" s="581" t="s">
        <v>657</v>
      </c>
      <c r="B31" s="581" t="str">
        <f>CONCATENATE(ALAPADATOK!B21)</f>
        <v>5 kvi név</v>
      </c>
      <c r="C31" s="646" t="str">
        <f ca="1">HYPERLINK(SUBSTITUTE(CELL("address",'KV_9.7.sz.mell'!A1),"'",""),SUBSTITUTE(MID(CELL("address",'KV_9.7.sz.mell'!A1),SEARCH("]",CELL("address",'KV_9.7.sz.mell'!A1),1)+1,LEN(CELL("address",'KV_9.7.sz.mell'!A1))-SEARCH("]",CELL("address",'KV_9.7.sz.mell'!A1),1)),"'",""))</f>
        <v>KV_9.7.sz.mell!$A$1</v>
      </c>
    </row>
    <row r="32" spans="1:3" ht="12.75">
      <c r="A32" s="581" t="s">
        <v>658</v>
      </c>
      <c r="B32" s="581" t="str">
        <f>CONCATENATE(ALAPADATOK!B23)</f>
        <v>6 kvi név</v>
      </c>
      <c r="C32" s="646" t="str">
        <f ca="1">HYPERLINK(SUBSTITUTE(CELL("address",'KV_9.8.sz.mell'!A1),"'",""),SUBSTITUTE(MID(CELL("address",'KV_9.8.sz.mell'!A1),SEARCH("]",CELL("address",'KV_9.8.sz.mell'!A1),1)+1,LEN(CELL("address",'KV_9.8.sz.mell'!A1))-SEARCH("]",CELL("address",'KV_9.8.sz.mell'!A1),1)),"'",""))</f>
        <v>KV_9.8.sz.mell!$A$1</v>
      </c>
    </row>
    <row r="33" spans="1:3" ht="12.75">
      <c r="A33" s="581" t="s">
        <v>659</v>
      </c>
      <c r="B33" s="581" t="str">
        <f>CONCATENATE(ALAPADATOK!B25)</f>
        <v>7 kvi név</v>
      </c>
      <c r="C33" s="646" t="str">
        <f ca="1">HYPERLINK(SUBSTITUTE(CELL("address",'KV_9.9.sz.mell'!A1),"'",""),SUBSTITUTE(MID(CELL("address",'KV_9.9.sz.mell'!A1),SEARCH("]",CELL("address",'KV_9.9.sz.mell'!A1),1)+1,LEN(CELL("address",'KV_9.9.sz.mell'!A1))-SEARCH("]",CELL("address",'KV_9.9.sz.mell'!A1),1)),"'",""))</f>
        <v>KV_9.9.sz.mell!$A$1</v>
      </c>
    </row>
    <row r="34" spans="1:3" ht="12.75">
      <c r="A34" s="581" t="s">
        <v>660</v>
      </c>
      <c r="B34" s="581" t="str">
        <f>CONCATENATE(ALAPADATOK!B27)</f>
        <v>8 kvi név</v>
      </c>
      <c r="C34" s="646" t="str">
        <f ca="1">HYPERLINK(SUBSTITUTE(CELL("address",'KV_9.10.sz.mell'!A1),"'",""),SUBSTITUTE(MID(CELL("address",'KV_9.10.sz.mell'!A1),SEARCH("]",CELL("address",'KV_9.10.sz.mell'!A1),1)+1,LEN(CELL("address",'KV_9.10.sz.mell'!A1))-SEARCH("]",CELL("address",'KV_9.10.sz.mell'!A1),1)),"'",""))</f>
        <v>KV_9.10.sz.mell!$A$1</v>
      </c>
    </row>
    <row r="35" spans="1:3" ht="12.75">
      <c r="A35" s="581" t="s">
        <v>661</v>
      </c>
      <c r="B35" s="581" t="str">
        <f>CONCATENATE(ALAPADATOK!B29)</f>
        <v>9 kvi név</v>
      </c>
      <c r="C35" s="646" t="str">
        <f ca="1">HYPERLINK(SUBSTITUTE(CELL("address",'KV_9.11.sz.mell'!A1),"'",""),SUBSTITUTE(MID(CELL("address",'KV_9.11.sz.mell'!A1),SEARCH("]",CELL("address",'KV_9.11.sz.mell'!A1),1)+1,LEN(CELL("address",'KV_9.11.sz.mell'!A1))-SEARCH("]",CELL("address",'KV_9.11.sz.mell'!A1),1)),"'",""))</f>
        <v>KV_9.11.sz.mell!$A$1</v>
      </c>
    </row>
    <row r="36" spans="1:3" ht="12.75">
      <c r="A36" s="581" t="s">
        <v>662</v>
      </c>
      <c r="B36" s="581" t="str">
        <f>CONCATENATE(ALAPADATOK!B31)</f>
        <v>10 kvi név</v>
      </c>
      <c r="C36" s="646" t="str">
        <f ca="1">HYPERLINK(SUBSTITUTE(CELL("address",'KV_9.12.sz.mell'!A1),"'",""),SUBSTITUTE(MID(CELL("address",'KV_9.12.sz.mell'!A1),SEARCH("]",CELL("address",'KV_9.12.sz.mell'!A1),1)+1,LEN(CELL("address",'KV_9.12.sz.mell'!A1))-SEARCH("]",CELL("address",'KV_9.12.sz.mell'!A1),1)),"'",""))</f>
        <v>KV_9.12.sz.mell!$A$1</v>
      </c>
    </row>
    <row r="37" spans="1:3" ht="12.75">
      <c r="A37" s="581" t="s">
        <v>663</v>
      </c>
      <c r="B37" s="581" t="s">
        <v>671</v>
      </c>
      <c r="C37" s="646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81" t="s">
        <v>664</v>
      </c>
      <c r="B38" s="581" t="s">
        <v>596</v>
      </c>
      <c r="C38" s="64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12.75">
      <c r="A39" s="581" t="s">
        <v>665</v>
      </c>
      <c r="B39" s="647" t="s">
        <v>4</v>
      </c>
      <c r="C39" s="646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81" t="s">
        <v>666</v>
      </c>
      <c r="B40" s="581" t="s">
        <v>672</v>
      </c>
      <c r="C40" s="646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81" t="s">
        <v>667</v>
      </c>
      <c r="B41" s="581" t="s">
        <v>673</v>
      </c>
      <c r="C41" s="646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81" t="s">
        <v>668</v>
      </c>
      <c r="B42" s="581" t="s">
        <v>674</v>
      </c>
      <c r="C42" s="646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81" t="s">
        <v>669</v>
      </c>
      <c r="B43" s="581" t="s">
        <v>675</v>
      </c>
      <c r="C43" s="64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4" spans="1:3" ht="12.75">
      <c r="A44" s="581" t="s">
        <v>670</v>
      </c>
      <c r="B44" s="581" t="s">
        <v>676</v>
      </c>
      <c r="C44" s="646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81"/>
      <c r="B45" s="581"/>
      <c r="C45" s="646"/>
    </row>
    <row r="46" spans="1:3" ht="17.25">
      <c r="A46" s="685"/>
      <c r="B46" s="685"/>
      <c r="C46" s="685"/>
    </row>
    <row r="47" spans="1:3" ht="12.75">
      <c r="A47" s="581"/>
      <c r="B47" s="581"/>
      <c r="C47" s="581"/>
    </row>
    <row r="48" spans="1:3" ht="12.75">
      <c r="A48" s="581"/>
      <c r="B48" s="581"/>
      <c r="C48" s="581"/>
    </row>
    <row r="49" spans="1:3" ht="12.75">
      <c r="A49" s="581"/>
      <c r="B49" s="581"/>
      <c r="C49" s="581"/>
    </row>
    <row r="50" spans="1:3" ht="12.75">
      <c r="A50" s="581"/>
      <c r="B50" s="581"/>
      <c r="C50" s="581"/>
    </row>
    <row r="51" spans="1:3" ht="12.75">
      <c r="A51" s="581"/>
      <c r="B51" s="581"/>
      <c r="C51" s="581"/>
    </row>
    <row r="52" spans="1:3" ht="12.75">
      <c r="A52" s="581"/>
      <c r="B52" s="581"/>
      <c r="C52" s="581"/>
    </row>
    <row r="53" spans="1:3" ht="12.75">
      <c r="A53" s="581"/>
      <c r="B53" s="581"/>
      <c r="C53" s="581"/>
    </row>
    <row r="54" spans="1:3" ht="12.75">
      <c r="A54" s="581"/>
      <c r="B54" s="581"/>
      <c r="C54" s="581"/>
    </row>
    <row r="55" spans="1:3" ht="12.75">
      <c r="A55" s="581"/>
      <c r="B55" s="581"/>
      <c r="C55" s="581"/>
    </row>
    <row r="56" spans="1:3" ht="12.75">
      <c r="A56" s="581"/>
      <c r="B56" s="581"/>
      <c r="C56" s="581"/>
    </row>
    <row r="57" spans="1:3" ht="12.75">
      <c r="A57" s="581"/>
      <c r="B57" s="581"/>
      <c r="C57" s="581"/>
    </row>
    <row r="58" spans="1:3" ht="12.75">
      <c r="A58" s="581"/>
      <c r="B58" s="581"/>
      <c r="C58" s="581"/>
    </row>
    <row r="59" spans="1:3" ht="12.75">
      <c r="A59" s="581"/>
      <c r="B59" s="581"/>
      <c r="C59" s="581"/>
    </row>
    <row r="60" spans="1:3" ht="12.75">
      <c r="A60" s="581"/>
      <c r="B60" s="581"/>
      <c r="C60" s="581"/>
    </row>
    <row r="61" spans="1:3" ht="33.75" customHeight="1">
      <c r="A61" s="686"/>
      <c r="B61" s="687"/>
      <c r="C61" s="687"/>
    </row>
    <row r="62" spans="1:3" ht="12.75">
      <c r="A62" s="581"/>
      <c r="B62" s="581"/>
      <c r="C62" s="581"/>
    </row>
    <row r="63" spans="1:3" ht="12.75">
      <c r="A63" s="581"/>
      <c r="B63" s="581"/>
      <c r="C63" s="581"/>
    </row>
    <row r="64" spans="1:3" ht="12.75">
      <c r="A64" s="581"/>
      <c r="B64" s="581"/>
      <c r="C64" s="581"/>
    </row>
    <row r="65" spans="1:3" ht="12.75">
      <c r="A65" s="581"/>
      <c r="B65" s="581"/>
      <c r="C65" s="581"/>
    </row>
    <row r="66" spans="1:3" ht="12.75">
      <c r="A66" s="581"/>
      <c r="B66" s="581"/>
      <c r="C66" s="581"/>
    </row>
    <row r="67" spans="1:3" ht="12.75">
      <c r="A67" s="581"/>
      <c r="B67" s="581"/>
      <c r="C67" s="581"/>
    </row>
    <row r="68" spans="1:3" ht="12.75">
      <c r="A68" s="581"/>
      <c r="B68" s="581"/>
      <c r="C68" s="581"/>
    </row>
    <row r="69" spans="1:3" ht="12.75">
      <c r="A69" s="581"/>
      <c r="B69" s="581"/>
      <c r="C69" s="581"/>
    </row>
    <row r="70" spans="1:3" ht="12.75">
      <c r="A70" s="581"/>
      <c r="B70" s="581"/>
      <c r="C70" s="581"/>
    </row>
    <row r="71" spans="1:3" ht="12.75">
      <c r="A71" s="581"/>
      <c r="B71" s="581"/>
      <c r="C71" s="581"/>
    </row>
    <row r="72" spans="1:3" ht="12.75">
      <c r="A72" s="581"/>
      <c r="B72" s="581"/>
      <c r="C72" s="581"/>
    </row>
    <row r="73" spans="1:3" ht="12.75">
      <c r="A73" s="581"/>
      <c r="B73" s="581"/>
      <c r="C73" s="581"/>
    </row>
    <row r="74" spans="1:3" ht="12.75">
      <c r="A74" s="581"/>
      <c r="B74" s="581"/>
      <c r="C74" s="581"/>
    </row>
    <row r="75" spans="1:3" ht="12.75">
      <c r="A75" s="581"/>
      <c r="B75" s="581"/>
      <c r="C75" s="581"/>
    </row>
    <row r="76" spans="1:3" ht="12.75">
      <c r="A76" s="581"/>
      <c r="B76" s="581"/>
      <c r="C76" s="581"/>
    </row>
    <row r="77" spans="1:3" ht="12.75">
      <c r="A77" s="581"/>
      <c r="B77" s="581"/>
      <c r="C77" s="581"/>
    </row>
    <row r="78" spans="1:3" ht="12.75">
      <c r="A78" s="581"/>
      <c r="B78" s="581"/>
      <c r="C78" s="581"/>
    </row>
    <row r="79" spans="1:3" ht="12.75">
      <c r="A79" s="581"/>
      <c r="B79" s="581"/>
      <c r="C79" s="581"/>
    </row>
    <row r="81" spans="1:3" ht="17.25">
      <c r="A81" s="685"/>
      <c r="B81" s="685"/>
      <c r="C81" s="685"/>
    </row>
    <row r="103" spans="1:3" ht="17.25">
      <c r="A103" s="685"/>
      <c r="B103" s="685"/>
      <c r="C103" s="685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40">
      <selection activeCell="D33" sqref="D33"/>
    </sheetView>
  </sheetViews>
  <sheetFormatPr defaultColWidth="9.00390625" defaultRowHeight="12.75"/>
  <cols>
    <col min="1" max="1" width="46.375" style="0" customWidth="1"/>
    <col min="2" max="2" width="16.75390625" style="0" customWidth="1"/>
    <col min="3" max="3" width="66.125" style="0" customWidth="1"/>
    <col min="4" max="4" width="13.75390625" style="0" customWidth="1"/>
    <col min="5" max="5" width="17.625" style="0" customWidth="1"/>
  </cols>
  <sheetData>
    <row r="1" spans="1:5" ht="17.25">
      <c r="A1" s="127" t="s">
        <v>143</v>
      </c>
      <c r="E1" s="130" t="s">
        <v>147</v>
      </c>
    </row>
    <row r="3" spans="1:5" ht="12.75">
      <c r="A3" s="136"/>
      <c r="B3" s="137"/>
      <c r="C3" s="136"/>
      <c r="D3" s="139"/>
      <c r="E3" s="137"/>
    </row>
    <row r="4" spans="1:5" ht="15">
      <c r="A4" s="84" t="str">
        <f>+KV_ÖSSZEFÜGGÉSEK!A5</f>
        <v>2019. évi előirányzat BEVÉTELEK</v>
      </c>
      <c r="B4" s="138"/>
      <c r="C4" s="146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535</v>
      </c>
      <c r="B6" s="137">
        <f>+'KV_1.1.sz.mell.'!C67</f>
        <v>388354306</v>
      </c>
      <c r="C6" s="136" t="s">
        <v>478</v>
      </c>
      <c r="D6" s="139">
        <f>+'KV_2.1.sz.mell.'!C18+'KV_2.2.sz.mell.'!C17</f>
        <v>388354306</v>
      </c>
      <c r="E6" s="137">
        <f aca="true" t="shared" si="0" ref="E6:E15">+B6-D6</f>
        <v>0</v>
      </c>
    </row>
    <row r="7" spans="1:5" ht="12.75">
      <c r="A7" s="136" t="s">
        <v>536</v>
      </c>
      <c r="B7" s="137">
        <f>+'KV_1.1.sz.mell.'!C91</f>
        <v>747888694</v>
      </c>
      <c r="C7" s="136" t="s">
        <v>479</v>
      </c>
      <c r="D7" s="139">
        <f>+'KV_2.1.sz.mell.'!C29+'KV_2.2.sz.mell.'!C30</f>
        <v>747888694</v>
      </c>
      <c r="E7" s="137">
        <f t="shared" si="0"/>
        <v>0</v>
      </c>
    </row>
    <row r="8" spans="1:5" ht="12.75">
      <c r="A8" s="136" t="s">
        <v>537</v>
      </c>
      <c r="B8" s="137">
        <f>+'KV_1.1.sz.mell.'!C92</f>
        <v>1136243000</v>
      </c>
      <c r="C8" s="136" t="s">
        <v>480</v>
      </c>
      <c r="D8" s="139">
        <f>+'KV_2.1.sz.mell.'!C30+'KV_2.2.sz.mell.'!C31</f>
        <v>1136243000</v>
      </c>
      <c r="E8" s="137">
        <f t="shared" si="0"/>
        <v>0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">
      <c r="A11" s="84" t="str">
        <f>+KV_ÖSSZEFÜGGÉSEK!A12</f>
        <v>2019. évi előirányzat KIADÁSOK</v>
      </c>
      <c r="B11" s="138"/>
      <c r="C11" s="146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538</v>
      </c>
      <c r="B13" s="137">
        <f>+'KV_1.1.sz.mell.'!C133</f>
        <v>1131660073</v>
      </c>
      <c r="C13" s="136" t="s">
        <v>481</v>
      </c>
      <c r="D13" s="139">
        <f>+'KV_2.1.sz.mell.'!E18+'KV_2.2.sz.mell.'!E17</f>
        <v>1131660073</v>
      </c>
      <c r="E13" s="137">
        <f t="shared" si="0"/>
        <v>0</v>
      </c>
    </row>
    <row r="14" spans="1:5" ht="12.75">
      <c r="A14" s="136" t="s">
        <v>539</v>
      </c>
      <c r="B14" s="137">
        <f>+'KV_1.1.sz.mell.'!C158</f>
        <v>4582927</v>
      </c>
      <c r="C14" s="136" t="s">
        <v>482</v>
      </c>
      <c r="D14" s="139">
        <f>+'KV_2.1.sz.mell.'!E29+'KV_2.2.sz.mell.'!E30</f>
        <v>4582927</v>
      </c>
      <c r="E14" s="137">
        <f t="shared" si="0"/>
        <v>0</v>
      </c>
    </row>
    <row r="15" spans="1:5" ht="12.75">
      <c r="A15" s="136" t="s">
        <v>540</v>
      </c>
      <c r="B15" s="137">
        <f>+'KV_1.1.sz.mell.'!C159</f>
        <v>1136243000</v>
      </c>
      <c r="C15" s="136" t="s">
        <v>483</v>
      </c>
      <c r="D15" s="139">
        <f>+'KV_2.1.sz.mell.'!E30+'KV_2.2.sz.mell.'!E31</f>
        <v>1136243000</v>
      </c>
      <c r="E15" s="137">
        <f t="shared" si="0"/>
        <v>0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G14"/>
  <sheetViews>
    <sheetView zoomScale="120" zoomScaleNormal="120" workbookViewId="0" topLeftCell="A1">
      <selection activeCell="A4" sqref="A4:F4"/>
    </sheetView>
  </sheetViews>
  <sheetFormatPr defaultColWidth="9.375" defaultRowHeight="12.75"/>
  <cols>
    <col min="1" max="1" width="5.625" style="149" customWidth="1"/>
    <col min="2" max="2" width="35.625" style="149" customWidth="1"/>
    <col min="3" max="6" width="14.00390625" style="149" customWidth="1"/>
    <col min="7" max="16384" width="9.375" style="149" customWidth="1"/>
  </cols>
  <sheetData>
    <row r="1" spans="1:6" ht="13.5">
      <c r="A1" s="662"/>
      <c r="B1" s="662"/>
      <c r="C1" s="662"/>
      <c r="D1" s="662"/>
      <c r="E1" s="662"/>
      <c r="F1" s="662"/>
    </row>
    <row r="2" spans="1:6" ht="13.5">
      <c r="A2" s="662"/>
      <c r="B2" s="694" t="str">
        <f>CONCATENATE("3. melléklet ",ALAPADATOK!A7," ",ALAPADATOK!B7," ",ALAPADATOK!C7," ",ALAPADATOK!D7," ",ALAPADATOK!E7," ",ALAPADATOK!F7," ",ALAPADATOK!G7," ",ALAPADATOK!H7)</f>
        <v>3. melléklet az 1 / 2019 ( II.14. ) önkormányzati rendelethez</v>
      </c>
      <c r="C2" s="694"/>
      <c r="D2" s="694"/>
      <c r="E2" s="694"/>
      <c r="F2" s="694"/>
    </row>
    <row r="3" spans="1:6" ht="13.5">
      <c r="A3" s="662"/>
      <c r="B3" s="662"/>
      <c r="C3" s="662"/>
      <c r="D3" s="662"/>
      <c r="E3" s="662"/>
      <c r="F3" s="662"/>
    </row>
    <row r="4" spans="1:6" ht="33" customHeight="1">
      <c r="A4" s="708" t="s">
        <v>690</v>
      </c>
      <c r="B4" s="708"/>
      <c r="C4" s="708"/>
      <c r="D4" s="708"/>
      <c r="E4" s="708"/>
      <c r="F4" s="708"/>
    </row>
    <row r="5" spans="1:7" ht="15.75" customHeight="1" thickBot="1">
      <c r="A5" s="663"/>
      <c r="B5" s="663"/>
      <c r="C5" s="709"/>
      <c r="D5" s="709"/>
      <c r="E5" s="716" t="str">
        <f>'KV_2.2.sz.mell.'!E2</f>
        <v>Forintban!</v>
      </c>
      <c r="F5" s="716"/>
      <c r="G5" s="155"/>
    </row>
    <row r="6" spans="1:6" ht="63" customHeight="1">
      <c r="A6" s="712" t="s">
        <v>15</v>
      </c>
      <c r="B6" s="714" t="s">
        <v>189</v>
      </c>
      <c r="C6" s="714" t="s">
        <v>242</v>
      </c>
      <c r="D6" s="714"/>
      <c r="E6" s="714"/>
      <c r="F6" s="710" t="s">
        <v>493</v>
      </c>
    </row>
    <row r="7" spans="1:6" ht="14.25" thickBot="1">
      <c r="A7" s="713"/>
      <c r="B7" s="715"/>
      <c r="C7" s="472">
        <f>+LEFT(KV_ÖSSZEFÜGGÉSEK!A5,4)+1</f>
        <v>2020</v>
      </c>
      <c r="D7" s="472">
        <f>+C7+1</f>
        <v>2021</v>
      </c>
      <c r="E7" s="472">
        <f>+D7+1</f>
        <v>2022</v>
      </c>
      <c r="F7" s="711"/>
    </row>
    <row r="8" spans="1:6" ht="14.25" thickBot="1">
      <c r="A8" s="152"/>
      <c r="B8" s="153" t="s">
        <v>484</v>
      </c>
      <c r="C8" s="153" t="s">
        <v>485</v>
      </c>
      <c r="D8" s="153" t="s">
        <v>486</v>
      </c>
      <c r="E8" s="153" t="s">
        <v>488</v>
      </c>
      <c r="F8" s="154" t="s">
        <v>487</v>
      </c>
    </row>
    <row r="9" spans="1:6" ht="13.5">
      <c r="A9" s="151" t="s">
        <v>17</v>
      </c>
      <c r="B9" s="168"/>
      <c r="C9" s="512"/>
      <c r="D9" s="512"/>
      <c r="E9" s="512"/>
      <c r="F9" s="513">
        <f>SUM(C9:E9)</f>
        <v>0</v>
      </c>
    </row>
    <row r="10" spans="1:6" ht="13.5">
      <c r="A10" s="150" t="s">
        <v>18</v>
      </c>
      <c r="B10" s="169"/>
      <c r="C10" s="514"/>
      <c r="D10" s="514"/>
      <c r="E10" s="514"/>
      <c r="F10" s="515">
        <f>SUM(C10:E10)</f>
        <v>0</v>
      </c>
    </row>
    <row r="11" spans="1:6" ht="13.5">
      <c r="A11" s="150" t="s">
        <v>19</v>
      </c>
      <c r="B11" s="169"/>
      <c r="C11" s="514"/>
      <c r="D11" s="514"/>
      <c r="E11" s="514"/>
      <c r="F11" s="515">
        <f>SUM(C11:E11)</f>
        <v>0</v>
      </c>
    </row>
    <row r="12" spans="1:6" ht="13.5">
      <c r="A12" s="150" t="s">
        <v>20</v>
      </c>
      <c r="B12" s="169"/>
      <c r="C12" s="514"/>
      <c r="D12" s="514"/>
      <c r="E12" s="514"/>
      <c r="F12" s="515">
        <f>SUM(C12:E12)</f>
        <v>0</v>
      </c>
    </row>
    <row r="13" spans="1:6" ht="14.25" thickBot="1">
      <c r="A13" s="156" t="s">
        <v>21</v>
      </c>
      <c r="B13" s="170"/>
      <c r="C13" s="516"/>
      <c r="D13" s="516"/>
      <c r="E13" s="516"/>
      <c r="F13" s="515">
        <f>SUM(C13:E13)</f>
        <v>0</v>
      </c>
    </row>
    <row r="14" spans="1:6" s="459" customFormat="1" ht="14.25" thickBot="1">
      <c r="A14" s="458" t="s">
        <v>22</v>
      </c>
      <c r="B14" s="157" t="s">
        <v>190</v>
      </c>
      <c r="C14" s="517">
        <f>SUM(C9:C13)</f>
        <v>0</v>
      </c>
      <c r="D14" s="517">
        <f>SUM(D9:D13)</f>
        <v>0</v>
      </c>
      <c r="E14" s="517">
        <f>SUM(E9:E13)</f>
        <v>0</v>
      </c>
      <c r="F14" s="518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D15"/>
  <sheetViews>
    <sheetView zoomScale="120" zoomScaleNormal="120" workbookViewId="0" topLeftCell="A1">
      <selection activeCell="B29" sqref="B29"/>
    </sheetView>
  </sheetViews>
  <sheetFormatPr defaultColWidth="9.375" defaultRowHeight="12.75"/>
  <cols>
    <col min="1" max="1" width="5.625" style="149" customWidth="1"/>
    <col min="2" max="2" width="68.625" style="149" customWidth="1"/>
    <col min="3" max="3" width="19.50390625" style="149" customWidth="1"/>
    <col min="4" max="16384" width="9.375" style="149" customWidth="1"/>
  </cols>
  <sheetData>
    <row r="1" spans="1:3" ht="13.5">
      <c r="A1" s="662"/>
      <c r="B1" s="662"/>
      <c r="C1" s="662"/>
    </row>
    <row r="2" spans="1:3" ht="13.5">
      <c r="A2" s="662"/>
      <c r="B2" s="694" t="str">
        <f>CONCATENATE("4. melléklet ",ALAPADATOK!A7," ",ALAPADATOK!B7," ",ALAPADATOK!C7," ",ALAPADATOK!D7," ",ALAPADATOK!E7," ",ALAPADATOK!F7," ",ALAPADATOK!G7," ",ALAPADATOK!H7)</f>
        <v>4. melléklet az 1 / 2019 ( II.14. ) önkormányzati rendelethez</v>
      </c>
      <c r="C2" s="694"/>
    </row>
    <row r="3" spans="1:3" ht="13.5">
      <c r="A3" s="662"/>
      <c r="B3" s="662"/>
      <c r="C3" s="662"/>
    </row>
    <row r="4" spans="1:3" ht="33" customHeight="1">
      <c r="A4" s="717" t="s">
        <v>691</v>
      </c>
      <c r="B4" s="717"/>
      <c r="C4" s="717"/>
    </row>
    <row r="5" spans="1:4" ht="15.75" customHeight="1" thickBot="1">
      <c r="A5" s="663"/>
      <c r="B5" s="663"/>
      <c r="C5" s="664" t="str">
        <f>'KV_2.2.sz.mell.'!E2</f>
        <v>Forintban!</v>
      </c>
      <c r="D5" s="155"/>
    </row>
    <row r="6" spans="1:3" ht="26.25" customHeight="1" thickBot="1">
      <c r="A6" s="665" t="s">
        <v>15</v>
      </c>
      <c r="B6" s="666" t="s">
        <v>188</v>
      </c>
      <c r="C6" s="667" t="str">
        <f>+'KV_1.1.sz.mell.'!C8</f>
        <v>2019. évi előirányzat</v>
      </c>
    </row>
    <row r="7" spans="1:3" ht="14.25" thickBot="1">
      <c r="A7" s="171"/>
      <c r="B7" s="507" t="s">
        <v>484</v>
      </c>
      <c r="C7" s="508" t="s">
        <v>485</v>
      </c>
    </row>
    <row r="8" spans="1:3" ht="13.5">
      <c r="A8" s="172" t="s">
        <v>17</v>
      </c>
      <c r="B8" s="351" t="s">
        <v>494</v>
      </c>
      <c r="C8" s="348">
        <v>25084500</v>
      </c>
    </row>
    <row r="9" spans="1:3" ht="24">
      <c r="A9" s="173" t="s">
        <v>18</v>
      </c>
      <c r="B9" s="376" t="s">
        <v>239</v>
      </c>
      <c r="C9" s="349"/>
    </row>
    <row r="10" spans="1:3" ht="13.5">
      <c r="A10" s="173" t="s">
        <v>19</v>
      </c>
      <c r="B10" s="377" t="s">
        <v>495</v>
      </c>
      <c r="C10" s="349"/>
    </row>
    <row r="11" spans="1:3" ht="24">
      <c r="A11" s="173" t="s">
        <v>20</v>
      </c>
      <c r="B11" s="377" t="s">
        <v>241</v>
      </c>
      <c r="C11" s="349"/>
    </row>
    <row r="12" spans="1:3" ht="13.5">
      <c r="A12" s="174" t="s">
        <v>21</v>
      </c>
      <c r="B12" s="377" t="s">
        <v>240</v>
      </c>
      <c r="C12" s="350"/>
    </row>
    <row r="13" spans="1:3" ht="14.25" thickBot="1">
      <c r="A13" s="173" t="s">
        <v>22</v>
      </c>
      <c r="B13" s="378" t="s">
        <v>496</v>
      </c>
      <c r="C13" s="349"/>
    </row>
    <row r="14" spans="1:3" ht="14.25" thickBot="1">
      <c r="A14" s="718" t="s">
        <v>191</v>
      </c>
      <c r="B14" s="719"/>
      <c r="C14" s="175">
        <f>SUM(C8:C13)</f>
        <v>25084500</v>
      </c>
    </row>
    <row r="15" spans="1:3" ht="23.25" customHeight="1">
      <c r="A15" s="720" t="s">
        <v>218</v>
      </c>
      <c r="B15" s="720"/>
      <c r="C15" s="720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D15"/>
  <sheetViews>
    <sheetView zoomScale="120" zoomScaleNormal="120" workbookViewId="0" topLeftCell="A1">
      <selection activeCell="A4" sqref="A4:C4"/>
    </sheetView>
  </sheetViews>
  <sheetFormatPr defaultColWidth="9.375" defaultRowHeight="12.75"/>
  <cols>
    <col min="1" max="1" width="5.625" style="149" customWidth="1"/>
    <col min="2" max="2" width="66.75390625" style="149" customWidth="1"/>
    <col min="3" max="3" width="27.00390625" style="149" customWidth="1"/>
    <col min="4" max="16384" width="9.375" style="149" customWidth="1"/>
  </cols>
  <sheetData>
    <row r="1" spans="1:3" ht="13.5">
      <c r="A1" s="662"/>
      <c r="B1" s="662"/>
      <c r="C1" s="662"/>
    </row>
    <row r="2" spans="1:3" ht="13.5">
      <c r="A2" s="662"/>
      <c r="B2" s="694" t="str">
        <f>CONCATENATE("5. melléklet ",ALAPADATOK!A7," ",ALAPADATOK!B7," ",ALAPADATOK!C7," ",ALAPADATOK!D7," ",ALAPADATOK!E7," ",ALAPADATOK!F7," ",ALAPADATOK!G7," ",ALAPADATOK!H7)</f>
        <v>5. melléklet az 1 / 2019 ( II.14. ) önkormányzati rendelethez</v>
      </c>
      <c r="C2" s="694"/>
    </row>
    <row r="3" spans="1:3" ht="13.5">
      <c r="A3" s="662"/>
      <c r="B3" s="662"/>
      <c r="C3" s="662"/>
    </row>
    <row r="4" spans="1:3" ht="33" customHeight="1">
      <c r="A4" s="717" t="s">
        <v>692</v>
      </c>
      <c r="B4" s="717"/>
      <c r="C4" s="717"/>
    </row>
    <row r="5" spans="1:4" ht="15.75" customHeight="1" thickBot="1">
      <c r="A5" s="663"/>
      <c r="B5" s="663"/>
      <c r="C5" s="664" t="str">
        <f>'KV_4.sz.mell.'!C5</f>
        <v>Forintban!</v>
      </c>
      <c r="D5" s="155"/>
    </row>
    <row r="6" spans="1:3" ht="26.25" customHeight="1" thickBot="1">
      <c r="A6" s="665" t="s">
        <v>15</v>
      </c>
      <c r="B6" s="666" t="s">
        <v>192</v>
      </c>
      <c r="C6" s="667" t="s">
        <v>217</v>
      </c>
    </row>
    <row r="7" spans="1:3" ht="14.25" thickBot="1">
      <c r="A7" s="171"/>
      <c r="B7" s="507" t="s">
        <v>484</v>
      </c>
      <c r="C7" s="508" t="s">
        <v>485</v>
      </c>
    </row>
    <row r="8" spans="1:3" ht="13.5">
      <c r="A8" s="172" t="s">
        <v>17</v>
      </c>
      <c r="B8" s="179"/>
      <c r="C8" s="176"/>
    </row>
    <row r="9" spans="1:3" ht="13.5">
      <c r="A9" s="173" t="s">
        <v>18</v>
      </c>
      <c r="B9" s="180"/>
      <c r="C9" s="177"/>
    </row>
    <row r="10" spans="1:3" ht="14.25" thickBot="1">
      <c r="A10" s="174" t="s">
        <v>19</v>
      </c>
      <c r="B10" s="181"/>
      <c r="C10" s="178"/>
    </row>
    <row r="11" spans="1:3" s="459" customFormat="1" ht="17.25" customHeight="1" thickBot="1">
      <c r="A11" s="460" t="s">
        <v>20</v>
      </c>
      <c r="B11" s="131" t="s">
        <v>193</v>
      </c>
      <c r="C11" s="175">
        <f>SUM(C8:C10)</f>
        <v>0</v>
      </c>
    </row>
    <row r="15" ht="15">
      <c r="B15" s="125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F24"/>
  <sheetViews>
    <sheetView zoomScale="120" zoomScaleNormal="120" workbookViewId="0" topLeftCell="A4">
      <selection activeCell="E24" sqref="E24"/>
    </sheetView>
  </sheetViews>
  <sheetFormatPr defaultColWidth="9.375" defaultRowHeight="12.75"/>
  <cols>
    <col min="1" max="1" width="47.125" style="39" customWidth="1"/>
    <col min="2" max="2" width="15.625" style="38" customWidth="1"/>
    <col min="3" max="3" width="16.375" style="38" customWidth="1"/>
    <col min="4" max="4" width="18.00390625" style="38" customWidth="1"/>
    <col min="5" max="5" width="16.625" style="38" customWidth="1"/>
    <col min="6" max="6" width="18.75390625" style="51" customWidth="1"/>
    <col min="7" max="8" width="12.75390625" style="38" customWidth="1"/>
    <col min="9" max="9" width="13.75390625" style="38" customWidth="1"/>
    <col min="10" max="16384" width="9.375" style="38" customWidth="1"/>
  </cols>
  <sheetData>
    <row r="1" spans="1:6" ht="12.75">
      <c r="A1" s="633"/>
      <c r="B1" s="620"/>
      <c r="C1" s="620"/>
      <c r="D1" s="620"/>
      <c r="E1" s="620"/>
      <c r="F1" s="620"/>
    </row>
    <row r="2" spans="1:6" ht="18" customHeight="1">
      <c r="A2" s="633"/>
      <c r="B2" s="722" t="str">
        <f>CONCATENATE("6. melléklet ",ALAPADATOK!A7," ",ALAPADATOK!B7," ",ALAPADATOK!C7," ",ALAPADATOK!D7," ",ALAPADATOK!E7," ",ALAPADATOK!F7," ",ALAPADATOK!G7," ",ALAPADATOK!H7)</f>
        <v>6. melléklet az 1 / 2019 ( II.14. ) önkormányzati rendelethez</v>
      </c>
      <c r="C2" s="723"/>
      <c r="D2" s="723"/>
      <c r="E2" s="723"/>
      <c r="F2" s="723"/>
    </row>
    <row r="3" spans="1:6" ht="12.75">
      <c r="A3" s="633"/>
      <c r="B3" s="620"/>
      <c r="C3" s="620"/>
      <c r="D3" s="620"/>
      <c r="E3" s="620"/>
      <c r="F3" s="620"/>
    </row>
    <row r="4" spans="1:6" ht="25.5" customHeight="1">
      <c r="A4" s="721" t="s">
        <v>0</v>
      </c>
      <c r="B4" s="721"/>
      <c r="C4" s="721"/>
      <c r="D4" s="721"/>
      <c r="E4" s="721"/>
      <c r="F4" s="721"/>
    </row>
    <row r="5" spans="1:6" ht="22.5" customHeight="1" thickBot="1">
      <c r="A5" s="633"/>
      <c r="B5" s="620"/>
      <c r="C5" s="620"/>
      <c r="D5" s="620"/>
      <c r="E5" s="620"/>
      <c r="F5" s="634" t="str">
        <f>'KV_5.sz.mell.'!C5</f>
        <v>Forintban!</v>
      </c>
    </row>
    <row r="6" spans="1:6" s="41" customFormat="1" ht="44.25" customHeight="1" thickBot="1">
      <c r="A6" s="635" t="s">
        <v>62</v>
      </c>
      <c r="B6" s="636" t="s">
        <v>63</v>
      </c>
      <c r="C6" s="636" t="s">
        <v>64</v>
      </c>
      <c r="D6" s="636" t="str">
        <f>+CONCATENATE("Felhasználás   ",LEFT(KV_ÖSSZEFÜGGÉSEK!A5,4)-1,". XII. 31-ig")</f>
        <v>Felhasználás   2018. XII. 31-ig</v>
      </c>
      <c r="E6" s="636" t="str">
        <f>+'KV_1.1.sz.mell.'!C8</f>
        <v>2019. évi előirányzat</v>
      </c>
      <c r="F6" s="637" t="str">
        <f>+CONCATENATE(LEFT(KV_ÖSSZEFÜGGÉSEK!A5,4),". utáni szükséglet")</f>
        <v>2019. utáni szükséglet</v>
      </c>
    </row>
    <row r="7" spans="1:6" s="51" customFormat="1" ht="12" customHeight="1" thickBot="1">
      <c r="A7" s="49" t="s">
        <v>484</v>
      </c>
      <c r="B7" s="50" t="s">
        <v>485</v>
      </c>
      <c r="C7" s="50" t="s">
        <v>486</v>
      </c>
      <c r="D7" s="50" t="s">
        <v>488</v>
      </c>
      <c r="E7" s="50" t="s">
        <v>487</v>
      </c>
      <c r="F7" s="510" t="s">
        <v>553</v>
      </c>
    </row>
    <row r="8" spans="1:6" ht="15.75" customHeight="1">
      <c r="A8" s="461" t="s">
        <v>700</v>
      </c>
      <c r="B8" s="25"/>
      <c r="C8" s="463"/>
      <c r="D8" s="25"/>
      <c r="E8" s="25">
        <v>7698000</v>
      </c>
      <c r="F8" s="52"/>
    </row>
    <row r="9" spans="1:6" ht="15.75" customHeight="1">
      <c r="A9" s="461" t="s">
        <v>701</v>
      </c>
      <c r="B9" s="25"/>
      <c r="C9" s="463"/>
      <c r="D9" s="25"/>
      <c r="E9" s="25">
        <v>3827000</v>
      </c>
      <c r="F9" s="52"/>
    </row>
    <row r="10" spans="1:6" ht="15.75" customHeight="1">
      <c r="A10" s="461" t="s">
        <v>716</v>
      </c>
      <c r="B10" s="25"/>
      <c r="C10" s="463"/>
      <c r="D10" s="25"/>
      <c r="E10" s="25">
        <v>1966000</v>
      </c>
      <c r="F10" s="52"/>
    </row>
    <row r="11" spans="1:6" ht="15.75" customHeight="1">
      <c r="A11" s="462" t="s">
        <v>702</v>
      </c>
      <c r="B11" s="25"/>
      <c r="C11" s="463"/>
      <c r="D11" s="25"/>
      <c r="E11" s="25">
        <v>490000</v>
      </c>
      <c r="F11" s="52"/>
    </row>
    <row r="12" spans="1:6" ht="15.75" customHeight="1">
      <c r="A12" s="461" t="s">
        <v>703</v>
      </c>
      <c r="B12" s="25"/>
      <c r="C12" s="463"/>
      <c r="D12" s="25"/>
      <c r="E12" s="25">
        <v>800000</v>
      </c>
      <c r="F12" s="52"/>
    </row>
    <row r="13" spans="1:6" ht="15.75" customHeight="1">
      <c r="A13" s="462" t="s">
        <v>707</v>
      </c>
      <c r="B13" s="25"/>
      <c r="C13" s="463"/>
      <c r="D13" s="25"/>
      <c r="E13" s="25">
        <v>5580000</v>
      </c>
      <c r="F13" s="52"/>
    </row>
    <row r="14" spans="1:6" ht="15.75" customHeight="1">
      <c r="A14" s="461" t="s">
        <v>708</v>
      </c>
      <c r="B14" s="25"/>
      <c r="C14" s="463"/>
      <c r="D14" s="25"/>
      <c r="E14" s="25">
        <v>1000000</v>
      </c>
      <c r="F14" s="52"/>
    </row>
    <row r="15" spans="1:6" ht="15.75" customHeight="1">
      <c r="A15" s="58" t="s">
        <v>709</v>
      </c>
      <c r="B15" s="25"/>
      <c r="C15" s="463"/>
      <c r="D15" s="25"/>
      <c r="E15" s="25">
        <v>187529500</v>
      </c>
      <c r="F15" s="52"/>
    </row>
    <row r="16" spans="1:6" ht="15.75" customHeight="1">
      <c r="A16" s="461" t="s">
        <v>710</v>
      </c>
      <c r="B16" s="25"/>
      <c r="C16" s="463"/>
      <c r="D16" s="25"/>
      <c r="E16" s="25">
        <v>194733000</v>
      </c>
      <c r="F16" s="52"/>
    </row>
    <row r="17" spans="1:6" ht="15.75" customHeight="1">
      <c r="A17" s="461" t="s">
        <v>711</v>
      </c>
      <c r="B17" s="25"/>
      <c r="C17" s="463"/>
      <c r="D17" s="25"/>
      <c r="E17" s="25">
        <v>74341000</v>
      </c>
      <c r="F17" s="52"/>
    </row>
    <row r="18" spans="1:6" ht="15.75" customHeight="1">
      <c r="A18" s="461" t="s">
        <v>712</v>
      </c>
      <c r="B18" s="25"/>
      <c r="C18" s="463"/>
      <c r="D18" s="25"/>
      <c r="E18" s="25">
        <v>16242000</v>
      </c>
      <c r="F18" s="52"/>
    </row>
    <row r="19" spans="1:6" ht="15.75" customHeight="1">
      <c r="A19" s="461" t="s">
        <v>713</v>
      </c>
      <c r="B19" s="25"/>
      <c r="C19" s="463"/>
      <c r="D19" s="25"/>
      <c r="E19" s="25">
        <v>37347000</v>
      </c>
      <c r="F19" s="52"/>
    </row>
    <row r="20" spans="1:6" ht="15.75" customHeight="1">
      <c r="A20" s="461" t="s">
        <v>714</v>
      </c>
      <c r="B20" s="25"/>
      <c r="C20" s="463"/>
      <c r="D20" s="25"/>
      <c r="E20" s="25">
        <v>6171500</v>
      </c>
      <c r="F20" s="52"/>
    </row>
    <row r="21" spans="1:6" ht="15.75" customHeight="1">
      <c r="A21" s="461" t="s">
        <v>715</v>
      </c>
      <c r="B21" s="25"/>
      <c r="C21" s="463"/>
      <c r="D21" s="25"/>
      <c r="E21" s="25">
        <v>20600000</v>
      </c>
      <c r="F21" s="52"/>
    </row>
    <row r="22" spans="1:6" ht="15.75" customHeight="1">
      <c r="A22" s="461" t="s">
        <v>717</v>
      </c>
      <c r="B22" s="25"/>
      <c r="C22" s="463"/>
      <c r="D22" s="25"/>
      <c r="E22" s="25">
        <v>1000000</v>
      </c>
      <c r="F22" s="52"/>
    </row>
    <row r="23" spans="1:6" ht="15.75" customHeight="1" thickBot="1">
      <c r="A23" s="53" t="s">
        <v>718</v>
      </c>
      <c r="B23" s="26"/>
      <c r="C23" s="464"/>
      <c r="D23" s="26"/>
      <c r="E23" s="26">
        <v>2800000</v>
      </c>
      <c r="F23" s="54"/>
    </row>
    <row r="24" spans="1:6" s="57" customFormat="1" ht="18" customHeight="1" thickBot="1">
      <c r="A24" s="187" t="s">
        <v>61</v>
      </c>
      <c r="B24" s="55">
        <f>SUM(B8:B23)</f>
        <v>0</v>
      </c>
      <c r="C24" s="119"/>
      <c r="D24" s="55">
        <f>SUM(D8:D23)</f>
        <v>0</v>
      </c>
      <c r="E24" s="55">
        <f>SUM(E8:E23)</f>
        <v>562125000</v>
      </c>
      <c r="F24" s="56">
        <f>SUM(F8:F23)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F25"/>
  <sheetViews>
    <sheetView zoomScale="120" zoomScaleNormal="120" workbookViewId="0" topLeftCell="A1">
      <selection activeCell="E20" sqref="E20"/>
    </sheetView>
  </sheetViews>
  <sheetFormatPr defaultColWidth="9.375" defaultRowHeight="12.75"/>
  <cols>
    <col min="1" max="1" width="60.625" style="39" customWidth="1"/>
    <col min="2" max="2" width="15.625" style="38" customWidth="1"/>
    <col min="3" max="3" width="16.375" style="38" customWidth="1"/>
    <col min="4" max="4" width="18.00390625" style="38" customWidth="1"/>
    <col min="5" max="5" width="16.625" style="38" customWidth="1"/>
    <col min="6" max="6" width="18.75390625" style="38" customWidth="1"/>
    <col min="7" max="8" width="12.75390625" style="38" customWidth="1"/>
    <col min="9" max="9" width="13.75390625" style="38" customWidth="1"/>
    <col min="10" max="16384" width="9.375" style="38" customWidth="1"/>
  </cols>
  <sheetData>
    <row r="1" spans="1:6" ht="12.75">
      <c r="A1" s="633"/>
      <c r="B1" s="620"/>
      <c r="C1" s="620"/>
      <c r="D1" s="620"/>
      <c r="E1" s="620"/>
      <c r="F1" s="620"/>
    </row>
    <row r="2" spans="1:6" ht="21" customHeight="1">
      <c r="A2" s="633"/>
      <c r="B2" s="722" t="str">
        <f>CONCATENATE("7. melléklet ",ALAPADATOK!A7," ",ALAPADATOK!B7," ",ALAPADATOK!C7," ",ALAPADATOK!D7," ",ALAPADATOK!E7," ",ALAPADATOK!F7," ",ALAPADATOK!G7," ",ALAPADATOK!H7)</f>
        <v>7. melléklet az 1 / 2019 ( II.14. ) önkormányzati rendelethez</v>
      </c>
      <c r="C2" s="722"/>
      <c r="D2" s="722"/>
      <c r="E2" s="722"/>
      <c r="F2" s="722"/>
    </row>
    <row r="3" spans="1:6" ht="12.75">
      <c r="A3" s="633"/>
      <c r="B3" s="620"/>
      <c r="C3" s="620"/>
      <c r="D3" s="620"/>
      <c r="E3" s="620"/>
      <c r="F3" s="620"/>
    </row>
    <row r="4" spans="1:6" ht="24.75" customHeight="1">
      <c r="A4" s="721" t="s">
        <v>1</v>
      </c>
      <c r="B4" s="721"/>
      <c r="C4" s="721"/>
      <c r="D4" s="721"/>
      <c r="E4" s="721"/>
      <c r="F4" s="721"/>
    </row>
    <row r="5" spans="1:6" ht="23.25" customHeight="1" thickBot="1">
      <c r="A5" s="633"/>
      <c r="B5" s="620"/>
      <c r="C5" s="620"/>
      <c r="D5" s="620"/>
      <c r="E5" s="620"/>
      <c r="F5" s="634" t="str">
        <f>'KV_6.sz.mell.'!F5</f>
        <v>Forintban!</v>
      </c>
    </row>
    <row r="6" spans="1:6" s="41" customFormat="1" ht="48.75" customHeight="1" thickBot="1">
      <c r="A6" s="635" t="s">
        <v>65</v>
      </c>
      <c r="B6" s="636" t="s">
        <v>63</v>
      </c>
      <c r="C6" s="636" t="s">
        <v>64</v>
      </c>
      <c r="D6" s="636" t="str">
        <f>+'KV_6.sz.mell.'!D6</f>
        <v>Felhasználás   2018. XII. 31-ig</v>
      </c>
      <c r="E6" s="636" t="str">
        <f>+'KV_6.sz.mell.'!E6</f>
        <v>2019. évi előirányzat</v>
      </c>
      <c r="F6" s="638" t="str">
        <f>+CONCATENATE(LEFT(KV_ÖSSZEFÜGGÉSEK!A5,4),". utáni szükséglet ",CHAR(10),"")</f>
        <v>2019. utáni szükséglet 
</v>
      </c>
    </row>
    <row r="7" spans="1:6" s="51" customFormat="1" ht="15" customHeight="1" thickBot="1">
      <c r="A7" s="49" t="s">
        <v>484</v>
      </c>
      <c r="B7" s="50" t="s">
        <v>485</v>
      </c>
      <c r="C7" s="50" t="s">
        <v>486</v>
      </c>
      <c r="D7" s="50" t="s">
        <v>488</v>
      </c>
      <c r="E7" s="50" t="s">
        <v>487</v>
      </c>
      <c r="F7" s="511" t="s">
        <v>553</v>
      </c>
    </row>
    <row r="8" spans="1:6" ht="15.75" customHeight="1">
      <c r="A8" s="58" t="s">
        <v>705</v>
      </c>
      <c r="B8" s="59">
        <v>1300000</v>
      </c>
      <c r="C8" s="465"/>
      <c r="D8" s="59"/>
      <c r="E8" s="59">
        <v>1300000</v>
      </c>
      <c r="F8" s="60">
        <f aca="true" t="shared" si="0" ref="F8:F24">B8-D8-E8</f>
        <v>0</v>
      </c>
    </row>
    <row r="9" spans="1:6" ht="15.75" customHeight="1">
      <c r="A9" s="58" t="s">
        <v>698</v>
      </c>
      <c r="B9" s="59">
        <v>4500000</v>
      </c>
      <c r="C9" s="465"/>
      <c r="D9" s="59"/>
      <c r="E9" s="59">
        <v>4500000</v>
      </c>
      <c r="F9" s="60">
        <f t="shared" si="0"/>
        <v>0</v>
      </c>
    </row>
    <row r="10" spans="1:6" ht="15.75" customHeight="1">
      <c r="A10" s="58" t="s">
        <v>693</v>
      </c>
      <c r="B10" s="59">
        <v>2000000</v>
      </c>
      <c r="C10" s="465"/>
      <c r="D10" s="59"/>
      <c r="E10" s="59">
        <v>2000000</v>
      </c>
      <c r="F10" s="60">
        <f t="shared" si="0"/>
        <v>0</v>
      </c>
    </row>
    <row r="11" spans="1:6" ht="15.75" customHeight="1">
      <c r="A11" s="58" t="s">
        <v>706</v>
      </c>
      <c r="B11" s="59">
        <v>2000000</v>
      </c>
      <c r="C11" s="465"/>
      <c r="D11" s="59"/>
      <c r="E11" s="59">
        <v>2000000</v>
      </c>
      <c r="F11" s="60">
        <f t="shared" si="0"/>
        <v>0</v>
      </c>
    </row>
    <row r="12" spans="1:6" ht="15.75" customHeight="1">
      <c r="A12" s="58" t="s">
        <v>694</v>
      </c>
      <c r="B12" s="59">
        <v>1500000</v>
      </c>
      <c r="C12" s="465"/>
      <c r="D12" s="59"/>
      <c r="E12" s="59">
        <v>1500000</v>
      </c>
      <c r="F12" s="60">
        <f t="shared" si="0"/>
        <v>0</v>
      </c>
    </row>
    <row r="13" spans="1:6" ht="15.75" customHeight="1">
      <c r="A13" s="58" t="s">
        <v>695</v>
      </c>
      <c r="B13" s="59">
        <v>500000</v>
      </c>
      <c r="C13" s="465"/>
      <c r="D13" s="59"/>
      <c r="E13" s="59">
        <v>500000</v>
      </c>
      <c r="F13" s="60">
        <f t="shared" si="0"/>
        <v>0</v>
      </c>
    </row>
    <row r="14" spans="1:6" ht="15.75" customHeight="1">
      <c r="A14" s="58" t="s">
        <v>696</v>
      </c>
      <c r="B14" s="59">
        <v>1000000</v>
      </c>
      <c r="C14" s="465"/>
      <c r="D14" s="59"/>
      <c r="E14" s="59">
        <v>1000000</v>
      </c>
      <c r="F14" s="60">
        <f t="shared" si="0"/>
        <v>0</v>
      </c>
    </row>
    <row r="15" spans="1:6" ht="15.75" customHeight="1">
      <c r="A15" s="58" t="s">
        <v>697</v>
      </c>
      <c r="B15" s="59">
        <v>200000</v>
      </c>
      <c r="C15" s="465"/>
      <c r="D15" s="59"/>
      <c r="E15" s="59">
        <v>200000</v>
      </c>
      <c r="F15" s="60">
        <f t="shared" si="0"/>
        <v>0</v>
      </c>
    </row>
    <row r="16" spans="1:6" ht="15.75" customHeight="1">
      <c r="A16" s="58" t="s">
        <v>699</v>
      </c>
      <c r="B16" s="59">
        <v>2200000</v>
      </c>
      <c r="C16" s="465"/>
      <c r="D16" s="59"/>
      <c r="E16" s="59">
        <v>2200000</v>
      </c>
      <c r="F16" s="60">
        <f t="shared" si="0"/>
        <v>0</v>
      </c>
    </row>
    <row r="17" spans="1:6" ht="15.75" customHeight="1">
      <c r="A17" s="58" t="s">
        <v>704</v>
      </c>
      <c r="B17" s="59">
        <v>3000000</v>
      </c>
      <c r="C17" s="465"/>
      <c r="D17" s="59"/>
      <c r="E17" s="59">
        <v>3000000</v>
      </c>
      <c r="F17" s="60">
        <f t="shared" si="0"/>
        <v>0</v>
      </c>
    </row>
    <row r="18" spans="1:6" ht="15.75" customHeight="1">
      <c r="A18" s="58" t="s">
        <v>719</v>
      </c>
      <c r="B18" s="59">
        <v>1800000</v>
      </c>
      <c r="C18" s="465"/>
      <c r="D18" s="59"/>
      <c r="E18" s="59">
        <v>1800000</v>
      </c>
      <c r="F18" s="60">
        <f t="shared" si="0"/>
        <v>0</v>
      </c>
    </row>
    <row r="19" spans="1:6" ht="15.75" customHeight="1">
      <c r="A19" s="58"/>
      <c r="B19" s="59"/>
      <c r="C19" s="465"/>
      <c r="D19" s="59"/>
      <c r="E19" s="59"/>
      <c r="F19" s="60">
        <f t="shared" si="0"/>
        <v>0</v>
      </c>
    </row>
    <row r="20" spans="1:6" ht="15.75" customHeight="1">
      <c r="A20" s="58"/>
      <c r="B20" s="59"/>
      <c r="C20" s="465"/>
      <c r="D20" s="59"/>
      <c r="E20" s="59"/>
      <c r="F20" s="60">
        <f t="shared" si="0"/>
        <v>0</v>
      </c>
    </row>
    <row r="21" spans="1:6" ht="15.75" customHeight="1">
      <c r="A21" s="58"/>
      <c r="B21" s="59"/>
      <c r="C21" s="465"/>
      <c r="D21" s="59"/>
      <c r="E21" s="59"/>
      <c r="F21" s="60">
        <f t="shared" si="0"/>
        <v>0</v>
      </c>
    </row>
    <row r="22" spans="1:6" ht="15.75" customHeight="1">
      <c r="A22" s="58"/>
      <c r="B22" s="59"/>
      <c r="C22" s="465"/>
      <c r="D22" s="59"/>
      <c r="E22" s="59"/>
      <c r="F22" s="60">
        <f t="shared" si="0"/>
        <v>0</v>
      </c>
    </row>
    <row r="23" spans="1:6" ht="15.75" customHeight="1">
      <c r="A23" s="58"/>
      <c r="B23" s="59"/>
      <c r="C23" s="465"/>
      <c r="D23" s="59"/>
      <c r="E23" s="59"/>
      <c r="F23" s="60">
        <f t="shared" si="0"/>
        <v>0</v>
      </c>
    </row>
    <row r="24" spans="1:6" ht="15.75" customHeight="1" thickBot="1">
      <c r="A24" s="61"/>
      <c r="B24" s="62"/>
      <c r="C24" s="466"/>
      <c r="D24" s="62"/>
      <c r="E24" s="62"/>
      <c r="F24" s="63">
        <f t="shared" si="0"/>
        <v>0</v>
      </c>
    </row>
    <row r="25" spans="1:6" s="57" customFormat="1" ht="18" customHeight="1" thickBot="1">
      <c r="A25" s="187" t="s">
        <v>61</v>
      </c>
      <c r="B25" s="188">
        <f>SUM(B8:B24)</f>
        <v>20000000</v>
      </c>
      <c r="C25" s="120"/>
      <c r="D25" s="188">
        <f>SUM(D8:D24)</f>
        <v>0</v>
      </c>
      <c r="E25" s="188">
        <f>SUM(E8:E24)</f>
        <v>20000000</v>
      </c>
      <c r="F25" s="64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4"/>
  <sheetViews>
    <sheetView zoomScale="120" zoomScaleNormal="120" workbookViewId="0" topLeftCell="A16">
      <selection activeCell="C10" sqref="C10"/>
    </sheetView>
  </sheetViews>
  <sheetFormatPr defaultColWidth="9.375" defaultRowHeight="12.75"/>
  <cols>
    <col min="1" max="1" width="38.625" style="43" customWidth="1"/>
    <col min="2" max="5" width="13.75390625" style="43" customWidth="1"/>
    <col min="6" max="16384" width="9.375" style="43" customWidth="1"/>
  </cols>
  <sheetData>
    <row r="1" spans="1:5" ht="13.5">
      <c r="A1" s="724" t="str">
        <f>CONCATENATE("8. melléklet ",ALAPADATOK!A7," ",ALAPADATOK!B7," ",ALAPADATOK!C7," ",ALAPADATOK!D7," ",ALAPADATOK!E7," ",ALAPADATOK!F7," ",ALAPADATOK!G7," ",ALAPADATOK!H7)</f>
        <v>8. melléklet az 1 / 2019 ( II.14. ) önkormányzati rendelethez</v>
      </c>
      <c r="B1" s="725"/>
      <c r="C1" s="725"/>
      <c r="D1" s="725"/>
      <c r="E1" s="725"/>
    </row>
    <row r="2" spans="1:5" ht="10.5" customHeight="1">
      <c r="A2" s="649"/>
      <c r="B2" s="650"/>
      <c r="C2" s="650"/>
      <c r="D2" s="650"/>
      <c r="E2" s="650"/>
    </row>
    <row r="3" spans="1:5" ht="15">
      <c r="A3" s="750" t="s">
        <v>677</v>
      </c>
      <c r="B3" s="751"/>
      <c r="C3" s="751"/>
      <c r="D3" s="751"/>
      <c r="E3" s="751"/>
    </row>
    <row r="4" spans="1:5" ht="15">
      <c r="A4" s="750" t="s">
        <v>678</v>
      </c>
      <c r="B4" s="750"/>
      <c r="C4" s="750"/>
      <c r="D4" s="750"/>
      <c r="E4" s="750"/>
    </row>
    <row r="5" spans="1:5" ht="15">
      <c r="A5" s="552" t="s">
        <v>130</v>
      </c>
      <c r="B5" s="747"/>
      <c r="C5" s="747"/>
      <c r="D5" s="747"/>
      <c r="E5" s="747"/>
    </row>
    <row r="6" spans="1:5" ht="14.25" thickBot="1">
      <c r="A6" s="160"/>
      <c r="B6" s="160"/>
      <c r="C6" s="160"/>
      <c r="D6" s="748" t="str">
        <f>'KV_7.sz.mell.'!F5</f>
        <v>Forintban!</v>
      </c>
      <c r="E6" s="748"/>
    </row>
    <row r="7" spans="1:5" ht="15" customHeight="1" thickBot="1">
      <c r="A7" s="639" t="s">
        <v>123</v>
      </c>
      <c r="B7" s="640" t="str">
        <f>CONCATENATE((LEFT(KV_ÖSSZEFÜGGÉSEK!A5,4)),".")</f>
        <v>2019.</v>
      </c>
      <c r="C7" s="640" t="str">
        <f>CONCATENATE((LEFT(KV_ÖSSZEFÜGGÉSEK!A5,4))+1,".")</f>
        <v>2020.</v>
      </c>
      <c r="D7" s="640" t="str">
        <f>CONCATENATE((LEFT(KV_ÖSSZEFÜGGÉSEK!A5,4))+1,". után")</f>
        <v>2020. után</v>
      </c>
      <c r="E7" s="641" t="s">
        <v>49</v>
      </c>
    </row>
    <row r="8" spans="1:5" ht="12.75">
      <c r="A8" s="208" t="s">
        <v>124</v>
      </c>
      <c r="B8" s="85"/>
      <c r="C8" s="85"/>
      <c r="D8" s="85"/>
      <c r="E8" s="209">
        <f aca="true" t="shared" si="0" ref="E8:E14">SUM(B8:D8)</f>
        <v>0</v>
      </c>
    </row>
    <row r="9" spans="1:5" ht="12.75">
      <c r="A9" s="210" t="s">
        <v>137</v>
      </c>
      <c r="B9" s="86"/>
      <c r="C9" s="86"/>
      <c r="D9" s="86"/>
      <c r="E9" s="211">
        <f t="shared" si="0"/>
        <v>0</v>
      </c>
    </row>
    <row r="10" spans="1:5" ht="12.75">
      <c r="A10" s="212" t="s">
        <v>125</v>
      </c>
      <c r="B10" s="87"/>
      <c r="C10" s="87"/>
      <c r="D10" s="87"/>
      <c r="E10" s="213">
        <f t="shared" si="0"/>
        <v>0</v>
      </c>
    </row>
    <row r="11" spans="1:5" ht="12.75">
      <c r="A11" s="212" t="s">
        <v>139</v>
      </c>
      <c r="B11" s="87"/>
      <c r="C11" s="87"/>
      <c r="D11" s="87"/>
      <c r="E11" s="213">
        <f t="shared" si="0"/>
        <v>0</v>
      </c>
    </row>
    <row r="12" spans="1:5" ht="12.75">
      <c r="A12" s="212" t="s">
        <v>126</v>
      </c>
      <c r="B12" s="87"/>
      <c r="C12" s="87"/>
      <c r="D12" s="87"/>
      <c r="E12" s="213">
        <f t="shared" si="0"/>
        <v>0</v>
      </c>
    </row>
    <row r="13" spans="1:5" ht="12.75">
      <c r="A13" s="212" t="s">
        <v>127</v>
      </c>
      <c r="B13" s="87"/>
      <c r="C13" s="87"/>
      <c r="D13" s="87"/>
      <c r="E13" s="213">
        <f t="shared" si="0"/>
        <v>0</v>
      </c>
    </row>
    <row r="14" spans="1:5" ht="13.5" thickBot="1">
      <c r="A14" s="88"/>
      <c r="B14" s="89"/>
      <c r="C14" s="89"/>
      <c r="D14" s="89"/>
      <c r="E14" s="213">
        <f t="shared" si="0"/>
        <v>0</v>
      </c>
    </row>
    <row r="15" spans="1:5" ht="13.5" thickBot="1">
      <c r="A15" s="214" t="s">
        <v>129</v>
      </c>
      <c r="B15" s="215">
        <f>B8+SUM(B10:B14)</f>
        <v>0</v>
      </c>
      <c r="C15" s="215">
        <f>C8+SUM(C10:C14)</f>
        <v>0</v>
      </c>
      <c r="D15" s="215">
        <f>D8+SUM(D10:D14)</f>
        <v>0</v>
      </c>
      <c r="E15" s="216">
        <f>E8+SUM(E10:E14)</f>
        <v>0</v>
      </c>
    </row>
    <row r="16" spans="1:5" ht="13.5" thickBot="1">
      <c r="A16" s="47"/>
      <c r="B16" s="47"/>
      <c r="C16" s="47"/>
      <c r="D16" s="47"/>
      <c r="E16" s="47"/>
    </row>
    <row r="17" spans="1:5" ht="15" customHeight="1" thickBot="1">
      <c r="A17" s="205" t="s">
        <v>128</v>
      </c>
      <c r="B17" s="206" t="str">
        <f>+B7</f>
        <v>2019.</v>
      </c>
      <c r="C17" s="206" t="str">
        <f>+C7</f>
        <v>2020.</v>
      </c>
      <c r="D17" s="206" t="str">
        <f>+D7</f>
        <v>2020. után</v>
      </c>
      <c r="E17" s="207" t="s">
        <v>49</v>
      </c>
    </row>
    <row r="18" spans="1:5" ht="12.75">
      <c r="A18" s="208" t="s">
        <v>133</v>
      </c>
      <c r="B18" s="85"/>
      <c r="C18" s="85"/>
      <c r="D18" s="85"/>
      <c r="E18" s="209">
        <f aca="true" t="shared" si="1" ref="E18:E23">SUM(B18:D18)</f>
        <v>0</v>
      </c>
    </row>
    <row r="19" spans="1:5" ht="12.75">
      <c r="A19" s="217" t="s">
        <v>134</v>
      </c>
      <c r="B19" s="87"/>
      <c r="C19" s="87"/>
      <c r="D19" s="87"/>
      <c r="E19" s="213">
        <f t="shared" si="1"/>
        <v>0</v>
      </c>
    </row>
    <row r="20" spans="1:5" ht="12.75">
      <c r="A20" s="212" t="s">
        <v>135</v>
      </c>
      <c r="B20" s="87"/>
      <c r="C20" s="87"/>
      <c r="D20" s="87"/>
      <c r="E20" s="213">
        <f t="shared" si="1"/>
        <v>0</v>
      </c>
    </row>
    <row r="21" spans="1:5" ht="12.75">
      <c r="A21" s="212" t="s">
        <v>136</v>
      </c>
      <c r="B21" s="87"/>
      <c r="C21" s="87"/>
      <c r="D21" s="87"/>
      <c r="E21" s="213">
        <f t="shared" si="1"/>
        <v>0</v>
      </c>
    </row>
    <row r="22" spans="1:5" ht="12.75">
      <c r="A22" s="90"/>
      <c r="B22" s="87"/>
      <c r="C22" s="87"/>
      <c r="D22" s="87"/>
      <c r="E22" s="213">
        <f t="shared" si="1"/>
        <v>0</v>
      </c>
    </row>
    <row r="23" spans="1:5" ht="13.5" thickBot="1">
      <c r="A23" s="88"/>
      <c r="B23" s="89"/>
      <c r="C23" s="89"/>
      <c r="D23" s="89"/>
      <c r="E23" s="213">
        <f t="shared" si="1"/>
        <v>0</v>
      </c>
    </row>
    <row r="24" spans="1:5" ht="13.5" thickBot="1">
      <c r="A24" s="214" t="s">
        <v>51</v>
      </c>
      <c r="B24" s="215">
        <f>SUM(B18:B23)</f>
        <v>0</v>
      </c>
      <c r="C24" s="215">
        <f>SUM(C18:C23)</f>
        <v>0</v>
      </c>
      <c r="D24" s="215">
        <f>SUM(D18:D23)</f>
        <v>0</v>
      </c>
      <c r="E24" s="216">
        <f>SUM(E18:E23)</f>
        <v>0</v>
      </c>
    </row>
    <row r="25" spans="1:5" ht="12.75">
      <c r="A25" s="204"/>
      <c r="B25" s="204"/>
      <c r="C25" s="204"/>
      <c r="D25" s="204"/>
      <c r="E25" s="204"/>
    </row>
    <row r="26" spans="1:5" ht="15">
      <c r="A26" s="552" t="s">
        <v>130</v>
      </c>
      <c r="B26" s="747"/>
      <c r="C26" s="747"/>
      <c r="D26" s="747"/>
      <c r="E26" s="747"/>
    </row>
    <row r="27" spans="1:5" ht="14.25" thickBot="1">
      <c r="A27" s="204"/>
      <c r="B27" s="204"/>
      <c r="C27" s="204"/>
      <c r="D27" s="749" t="str">
        <f>D6</f>
        <v>Forintban!</v>
      </c>
      <c r="E27" s="749"/>
    </row>
    <row r="28" spans="1:5" ht="13.5" thickBot="1">
      <c r="A28" s="205" t="s">
        <v>123</v>
      </c>
      <c r="B28" s="206" t="str">
        <f>+B17</f>
        <v>2019.</v>
      </c>
      <c r="C28" s="206" t="str">
        <f>+C17</f>
        <v>2020.</v>
      </c>
      <c r="D28" s="206" t="str">
        <f>+D17</f>
        <v>2020. után</v>
      </c>
      <c r="E28" s="207" t="s">
        <v>49</v>
      </c>
    </row>
    <row r="29" spans="1:5" ht="12.75">
      <c r="A29" s="208" t="s">
        <v>124</v>
      </c>
      <c r="B29" s="85"/>
      <c r="C29" s="85"/>
      <c r="D29" s="85"/>
      <c r="E29" s="209">
        <f aca="true" t="shared" si="2" ref="E29:E35">SUM(B29:D29)</f>
        <v>0</v>
      </c>
    </row>
    <row r="30" spans="1:5" ht="12.75">
      <c r="A30" s="210" t="s">
        <v>137</v>
      </c>
      <c r="B30" s="86"/>
      <c r="C30" s="86"/>
      <c r="D30" s="86"/>
      <c r="E30" s="211">
        <f t="shared" si="2"/>
        <v>0</v>
      </c>
    </row>
    <row r="31" spans="1:5" ht="12.75">
      <c r="A31" s="212" t="s">
        <v>125</v>
      </c>
      <c r="B31" s="87"/>
      <c r="C31" s="87"/>
      <c r="D31" s="87"/>
      <c r="E31" s="213">
        <f t="shared" si="2"/>
        <v>0</v>
      </c>
    </row>
    <row r="32" spans="1:5" ht="12.75">
      <c r="A32" s="212" t="s">
        <v>139</v>
      </c>
      <c r="B32" s="87"/>
      <c r="C32" s="87"/>
      <c r="D32" s="87"/>
      <c r="E32" s="213">
        <f t="shared" si="2"/>
        <v>0</v>
      </c>
    </row>
    <row r="33" spans="1:5" ht="12.75">
      <c r="A33" s="212" t="s">
        <v>126</v>
      </c>
      <c r="B33" s="87"/>
      <c r="C33" s="87"/>
      <c r="D33" s="87"/>
      <c r="E33" s="213">
        <f t="shared" si="2"/>
        <v>0</v>
      </c>
    </row>
    <row r="34" spans="1:5" ht="12.75">
      <c r="A34" s="212" t="s">
        <v>127</v>
      </c>
      <c r="B34" s="87"/>
      <c r="C34" s="87"/>
      <c r="D34" s="87"/>
      <c r="E34" s="213">
        <f t="shared" si="2"/>
        <v>0</v>
      </c>
    </row>
    <row r="35" spans="1:5" ht="13.5" thickBot="1">
      <c r="A35" s="88"/>
      <c r="B35" s="89"/>
      <c r="C35" s="89"/>
      <c r="D35" s="89"/>
      <c r="E35" s="213">
        <f t="shared" si="2"/>
        <v>0</v>
      </c>
    </row>
    <row r="36" spans="1:5" ht="13.5" thickBot="1">
      <c r="A36" s="214" t="s">
        <v>129</v>
      </c>
      <c r="B36" s="215">
        <f>B29+SUM(B31:B35)</f>
        <v>0</v>
      </c>
      <c r="C36" s="215">
        <f>C29+SUM(C31:C35)</f>
        <v>0</v>
      </c>
      <c r="D36" s="215">
        <f>D29+SUM(D31:D35)</f>
        <v>0</v>
      </c>
      <c r="E36" s="216">
        <f>E29+SUM(E31:E35)</f>
        <v>0</v>
      </c>
    </row>
    <row r="37" spans="1:5" ht="13.5" thickBot="1">
      <c r="A37" s="47"/>
      <c r="B37" s="47"/>
      <c r="C37" s="47"/>
      <c r="D37" s="47"/>
      <c r="E37" s="47"/>
    </row>
    <row r="38" spans="1:5" ht="13.5" thickBot="1">
      <c r="A38" s="205" t="s">
        <v>128</v>
      </c>
      <c r="B38" s="206" t="str">
        <f>+B28</f>
        <v>2019.</v>
      </c>
      <c r="C38" s="206" t="str">
        <f>+C28</f>
        <v>2020.</v>
      </c>
      <c r="D38" s="206" t="str">
        <f>+D28</f>
        <v>2020. után</v>
      </c>
      <c r="E38" s="207" t="s">
        <v>49</v>
      </c>
    </row>
    <row r="39" spans="1:5" ht="12.75">
      <c r="A39" s="208" t="s">
        <v>133</v>
      </c>
      <c r="B39" s="85"/>
      <c r="C39" s="85"/>
      <c r="D39" s="85"/>
      <c r="E39" s="209">
        <f>SUM(B39:D39)</f>
        <v>0</v>
      </c>
    </row>
    <row r="40" spans="1:5" ht="12.75">
      <c r="A40" s="217" t="s">
        <v>134</v>
      </c>
      <c r="B40" s="87"/>
      <c r="C40" s="87"/>
      <c r="D40" s="87"/>
      <c r="E40" s="213">
        <f>SUM(B40:D40)</f>
        <v>0</v>
      </c>
    </row>
    <row r="41" spans="1:5" ht="12.75">
      <c r="A41" s="212" t="s">
        <v>135</v>
      </c>
      <c r="B41" s="87"/>
      <c r="C41" s="87"/>
      <c r="D41" s="87"/>
      <c r="E41" s="213">
        <f>SUM(B41:D41)</f>
        <v>0</v>
      </c>
    </row>
    <row r="42" spans="1:5" ht="12.75">
      <c r="A42" s="212" t="s">
        <v>136</v>
      </c>
      <c r="B42" s="87"/>
      <c r="C42" s="87"/>
      <c r="D42" s="87"/>
      <c r="E42" s="213">
        <f>SUM(B42:D42)</f>
        <v>0</v>
      </c>
    </row>
    <row r="43" spans="1:5" ht="13.5" thickBot="1">
      <c r="A43" s="88"/>
      <c r="B43" s="89"/>
      <c r="C43" s="89"/>
      <c r="D43" s="89"/>
      <c r="E43" s="213">
        <f>SUM(B43:D43)</f>
        <v>0</v>
      </c>
    </row>
    <row r="44" spans="1:5" ht="13.5" thickBot="1">
      <c r="A44" s="214" t="s">
        <v>51</v>
      </c>
      <c r="B44" s="215">
        <f>SUM(B39:B43)</f>
        <v>0</v>
      </c>
      <c r="C44" s="215">
        <f>SUM(C39:C43)</f>
        <v>0</v>
      </c>
      <c r="D44" s="215">
        <f>SUM(D39:D43)</f>
        <v>0</v>
      </c>
      <c r="E44" s="216">
        <f>SUM(E39:E43)</f>
        <v>0</v>
      </c>
    </row>
    <row r="45" spans="1:5" ht="12.75">
      <c r="A45" s="204"/>
      <c r="B45" s="204"/>
      <c r="C45" s="204"/>
      <c r="D45" s="204"/>
      <c r="E45" s="204"/>
    </row>
    <row r="46" spans="1:5" ht="13.5">
      <c r="A46" s="733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3"/>
      <c r="C46" s="733"/>
      <c r="D46" s="733"/>
      <c r="E46" s="733"/>
    </row>
    <row r="47" spans="1:5" ht="13.5" thickBot="1">
      <c r="A47" s="204"/>
      <c r="B47" s="204"/>
      <c r="C47" s="204"/>
      <c r="D47" s="204"/>
      <c r="E47" s="204"/>
    </row>
    <row r="48" spans="1:8" ht="13.5" thickBot="1">
      <c r="A48" s="738" t="s">
        <v>131</v>
      </c>
      <c r="B48" s="739"/>
      <c r="C48" s="740"/>
      <c r="D48" s="736" t="s">
        <v>556</v>
      </c>
      <c r="E48" s="737"/>
      <c r="H48" s="44"/>
    </row>
    <row r="49" spans="1:5" ht="12.75">
      <c r="A49" s="741"/>
      <c r="B49" s="742"/>
      <c r="C49" s="743"/>
      <c r="D49" s="729"/>
      <c r="E49" s="730"/>
    </row>
    <row r="50" spans="1:5" ht="13.5" thickBot="1">
      <c r="A50" s="744"/>
      <c r="B50" s="745"/>
      <c r="C50" s="746"/>
      <c r="D50" s="731"/>
      <c r="E50" s="732"/>
    </row>
    <row r="51" spans="1:5" ht="13.5" thickBot="1">
      <c r="A51" s="726" t="s">
        <v>51</v>
      </c>
      <c r="B51" s="727"/>
      <c r="C51" s="728"/>
      <c r="D51" s="734">
        <f>SUM(D49:E50)</f>
        <v>0</v>
      </c>
      <c r="E51" s="735"/>
    </row>
    <row r="52" spans="1:5" ht="12.75">
      <c r="A52" s="160"/>
      <c r="B52" s="160"/>
      <c r="C52" s="160"/>
      <c r="D52" s="160"/>
      <c r="E52" s="160"/>
    </row>
    <row r="53" spans="1:5" ht="12.75">
      <c r="A53" s="160"/>
      <c r="B53" s="160"/>
      <c r="C53" s="160"/>
      <c r="D53" s="160"/>
      <c r="E53" s="160"/>
    </row>
    <row r="54" spans="1:5" ht="12.75">
      <c r="A54" s="160"/>
      <c r="B54" s="160"/>
      <c r="C54" s="160"/>
      <c r="D54" s="160"/>
      <c r="E54" s="160"/>
    </row>
    <row r="55" spans="1:5" ht="12.75">
      <c r="A55" s="160"/>
      <c r="B55" s="160"/>
      <c r="C55" s="160"/>
      <c r="D55" s="160"/>
      <c r="E55" s="160"/>
    </row>
    <row r="56" spans="1:5" ht="12.75">
      <c r="A56" s="160"/>
      <c r="B56" s="160"/>
      <c r="C56" s="160"/>
      <c r="D56" s="160"/>
      <c r="E56" s="160"/>
    </row>
    <row r="57" spans="1:5" ht="12.75">
      <c r="A57" s="160"/>
      <c r="B57" s="160"/>
      <c r="C57" s="160"/>
      <c r="D57" s="160"/>
      <c r="E57" s="160"/>
    </row>
    <row r="58" spans="1:5" ht="12.75">
      <c r="A58" s="160"/>
      <c r="B58" s="160"/>
      <c r="C58" s="160"/>
      <c r="D58" s="160"/>
      <c r="E58" s="160"/>
    </row>
    <row r="59" spans="1:5" ht="12.75">
      <c r="A59" s="160"/>
      <c r="B59" s="160"/>
      <c r="C59" s="160"/>
      <c r="D59" s="160"/>
      <c r="E59" s="160"/>
    </row>
    <row r="60" spans="1:5" ht="12.75">
      <c r="A60" s="160"/>
      <c r="B60" s="160"/>
      <c r="C60" s="160"/>
      <c r="D60" s="160"/>
      <c r="E60" s="160"/>
    </row>
    <row r="61" spans="1:5" ht="12.75">
      <c r="A61" s="160"/>
      <c r="B61" s="160"/>
      <c r="C61" s="160"/>
      <c r="D61" s="160"/>
      <c r="E61" s="160"/>
    </row>
    <row r="62" spans="1:5" ht="12.75">
      <c r="A62" s="160"/>
      <c r="B62" s="160"/>
      <c r="C62" s="160"/>
      <c r="D62" s="160"/>
      <c r="E62" s="160"/>
    </row>
    <row r="63" spans="1:5" ht="12.75">
      <c r="A63" s="160"/>
      <c r="B63" s="160"/>
      <c r="C63" s="160"/>
      <c r="D63" s="160"/>
      <c r="E63" s="160"/>
    </row>
    <row r="64" spans="1:5" ht="12.75">
      <c r="A64" s="160"/>
      <c r="B64" s="160"/>
      <c r="C64" s="160"/>
      <c r="D64" s="160"/>
      <c r="E64" s="160"/>
    </row>
    <row r="65" spans="1:5" ht="12.75">
      <c r="A65" s="160"/>
      <c r="B65" s="160"/>
      <c r="C65" s="160"/>
      <c r="D65" s="160"/>
      <c r="E65" s="160"/>
    </row>
    <row r="66" spans="1:5" ht="12.75">
      <c r="A66" s="160"/>
      <c r="B66" s="160"/>
      <c r="C66" s="160"/>
      <c r="D66" s="160"/>
      <c r="E66" s="160"/>
    </row>
    <row r="67" spans="1:5" ht="12.75">
      <c r="A67" s="160"/>
      <c r="B67" s="160"/>
      <c r="C67" s="160"/>
      <c r="D67" s="160"/>
      <c r="E67" s="160"/>
    </row>
    <row r="68" spans="1:5" ht="12.75">
      <c r="A68" s="160"/>
      <c r="B68" s="160"/>
      <c r="C68" s="160"/>
      <c r="D68" s="160"/>
      <c r="E68" s="160"/>
    </row>
    <row r="69" spans="1:5" ht="12.75">
      <c r="A69" s="160"/>
      <c r="B69" s="160"/>
      <c r="C69" s="160"/>
      <c r="D69" s="160"/>
      <c r="E69" s="160"/>
    </row>
    <row r="70" spans="1:5" ht="12.75">
      <c r="A70" s="160"/>
      <c r="B70" s="160"/>
      <c r="C70" s="160"/>
      <c r="D70" s="160"/>
      <c r="E70" s="160"/>
    </row>
    <row r="71" spans="1:5" ht="12.75">
      <c r="A71" s="160"/>
      <c r="B71" s="160"/>
      <c r="C71" s="160"/>
      <c r="D71" s="160"/>
      <c r="E71" s="160"/>
    </row>
    <row r="72" spans="1:5" ht="12.75">
      <c r="A72" s="160"/>
      <c r="B72" s="160"/>
      <c r="C72" s="160"/>
      <c r="D72" s="160"/>
      <c r="E72" s="160"/>
    </row>
    <row r="73" spans="1:5" ht="12.75">
      <c r="A73" s="160"/>
      <c r="B73" s="160"/>
      <c r="C73" s="160"/>
      <c r="D73" s="160"/>
      <c r="E73" s="160"/>
    </row>
    <row r="74" spans="1:5" ht="12.75">
      <c r="A74" s="160"/>
      <c r="B74" s="160"/>
      <c r="C74" s="160"/>
      <c r="D74" s="160"/>
      <c r="E74" s="160"/>
    </row>
    <row r="75" spans="1:5" ht="12.75">
      <c r="A75" s="160"/>
      <c r="B75" s="160"/>
      <c r="C75" s="160"/>
      <c r="D75" s="160"/>
      <c r="E75" s="160"/>
    </row>
    <row r="76" spans="1:5" ht="12.75">
      <c r="A76" s="160"/>
      <c r="B76" s="160"/>
      <c r="C76" s="160"/>
      <c r="D76" s="160"/>
      <c r="E76" s="160"/>
    </row>
    <row r="77" spans="1:5" ht="12.75">
      <c r="A77" s="160"/>
      <c r="B77" s="160"/>
      <c r="C77" s="160"/>
      <c r="D77" s="160"/>
      <c r="E77" s="160"/>
    </row>
    <row r="78" spans="1:5" ht="12.75">
      <c r="A78" s="160"/>
      <c r="B78" s="160"/>
      <c r="C78" s="160"/>
      <c r="D78" s="160"/>
      <c r="E78" s="160"/>
    </row>
    <row r="79" spans="1:5" ht="12.75">
      <c r="A79" s="160"/>
      <c r="B79" s="160"/>
      <c r="C79" s="160"/>
      <c r="D79" s="160"/>
      <c r="E79" s="160"/>
    </row>
    <row r="80" spans="1:5" ht="12.75">
      <c r="A80" s="160"/>
      <c r="B80" s="160"/>
      <c r="C80" s="160"/>
      <c r="D80" s="160"/>
      <c r="E80" s="160"/>
    </row>
    <row r="81" spans="1:5" ht="12.75">
      <c r="A81" s="160"/>
      <c r="B81" s="160"/>
      <c r="C81" s="160"/>
      <c r="D81" s="160"/>
      <c r="E81" s="160"/>
    </row>
    <row r="82" spans="1:5" ht="12.75">
      <c r="A82" s="160"/>
      <c r="B82" s="160"/>
      <c r="C82" s="160"/>
      <c r="D82" s="160"/>
      <c r="E82" s="160"/>
    </row>
    <row r="83" spans="1:5" ht="12.75">
      <c r="A83" s="160"/>
      <c r="B83" s="160"/>
      <c r="C83" s="160"/>
      <c r="D83" s="160"/>
      <c r="E83" s="160"/>
    </row>
    <row r="84" spans="1:5" ht="12.75">
      <c r="A84" s="160"/>
      <c r="B84" s="160"/>
      <c r="C84" s="160"/>
      <c r="D84" s="160"/>
      <c r="E84" s="160"/>
    </row>
    <row r="85" spans="1:5" ht="12.75">
      <c r="A85" s="160"/>
      <c r="B85" s="160"/>
      <c r="C85" s="160"/>
      <c r="D85" s="160"/>
      <c r="E85" s="160"/>
    </row>
    <row r="86" spans="1:5" ht="12.75">
      <c r="A86" s="160"/>
      <c r="B86" s="160"/>
      <c r="C86" s="160"/>
      <c r="D86" s="160"/>
      <c r="E86" s="160"/>
    </row>
    <row r="87" spans="1:5" ht="12.75">
      <c r="A87" s="160"/>
      <c r="B87" s="160"/>
      <c r="C87" s="160"/>
      <c r="D87" s="160"/>
      <c r="E87" s="160"/>
    </row>
    <row r="88" spans="1:5" ht="12.75">
      <c r="A88" s="160"/>
      <c r="B88" s="160"/>
      <c r="C88" s="160"/>
      <c r="D88" s="160"/>
      <c r="E88" s="160"/>
    </row>
    <row r="89" spans="1:5" ht="12.75">
      <c r="A89" s="160"/>
      <c r="B89" s="160"/>
      <c r="C89" s="160"/>
      <c r="D89" s="160"/>
      <c r="E89" s="160"/>
    </row>
    <row r="90" spans="1:5" ht="12.75">
      <c r="A90" s="160"/>
      <c r="B90" s="160"/>
      <c r="C90" s="160"/>
      <c r="D90" s="160"/>
      <c r="E90" s="160"/>
    </row>
    <row r="91" spans="1:5" ht="12.75">
      <c r="A91" s="160"/>
      <c r="B91" s="160"/>
      <c r="C91" s="160"/>
      <c r="D91" s="160"/>
      <c r="E91" s="160"/>
    </row>
    <row r="92" spans="1:5" ht="12.75">
      <c r="A92" s="160"/>
      <c r="B92" s="160"/>
      <c r="C92" s="160"/>
      <c r="D92" s="160"/>
      <c r="E92" s="160"/>
    </row>
    <row r="93" spans="1:5" ht="12.75">
      <c r="A93" s="160"/>
      <c r="B93" s="160"/>
      <c r="C93" s="160"/>
      <c r="D93" s="160"/>
      <c r="E93" s="160"/>
    </row>
    <row r="94" spans="1:5" ht="12.75">
      <c r="A94" s="160"/>
      <c r="B94" s="160"/>
      <c r="C94" s="160"/>
      <c r="D94" s="160"/>
      <c r="E94" s="160"/>
    </row>
    <row r="95" spans="1:5" ht="12.75">
      <c r="A95" s="160"/>
      <c r="B95" s="160"/>
      <c r="C95" s="160"/>
      <c r="D95" s="160"/>
      <c r="E95" s="160"/>
    </row>
    <row r="96" spans="1:5" ht="12.75">
      <c r="A96" s="160"/>
      <c r="B96" s="160"/>
      <c r="C96" s="160"/>
      <c r="D96" s="160"/>
      <c r="E96" s="160"/>
    </row>
    <row r="97" spans="1:5" ht="12.75">
      <c r="A97" s="160"/>
      <c r="B97" s="160"/>
      <c r="C97" s="160"/>
      <c r="D97" s="160"/>
      <c r="E97" s="160"/>
    </row>
    <row r="98" spans="1:5" ht="12.75">
      <c r="A98" s="160"/>
      <c r="B98" s="160"/>
      <c r="C98" s="160"/>
      <c r="D98" s="160"/>
      <c r="E98" s="160"/>
    </row>
    <row r="99" spans="1:5" ht="12.75">
      <c r="A99" s="160"/>
      <c r="B99" s="160"/>
      <c r="C99" s="160"/>
      <c r="D99" s="160"/>
      <c r="E99" s="160"/>
    </row>
    <row r="100" spans="1:5" ht="12.75">
      <c r="A100" s="160"/>
      <c r="B100" s="160"/>
      <c r="C100" s="160"/>
      <c r="D100" s="160"/>
      <c r="E100" s="160"/>
    </row>
    <row r="101" spans="1:5" ht="12.75">
      <c r="A101" s="160"/>
      <c r="B101" s="160"/>
      <c r="C101" s="160"/>
      <c r="D101" s="160"/>
      <c r="E101" s="160"/>
    </row>
    <row r="102" spans="1:5" ht="12.75">
      <c r="A102" s="160"/>
      <c r="B102" s="160"/>
      <c r="C102" s="160"/>
      <c r="D102" s="160"/>
      <c r="E102" s="160"/>
    </row>
    <row r="103" spans="1:5" ht="12.75">
      <c r="A103" s="160"/>
      <c r="B103" s="160"/>
      <c r="C103" s="160"/>
      <c r="D103" s="160"/>
      <c r="E103" s="160"/>
    </row>
    <row r="104" spans="1:5" ht="12.75">
      <c r="A104" s="160"/>
      <c r="B104" s="160"/>
      <c r="C104" s="160"/>
      <c r="D104" s="160"/>
      <c r="E104" s="160"/>
    </row>
    <row r="105" spans="1:5" ht="12.75">
      <c r="A105" s="160"/>
      <c r="B105" s="160"/>
      <c r="C105" s="160"/>
      <c r="D105" s="160"/>
      <c r="E105" s="160"/>
    </row>
    <row r="106" spans="1:5" ht="12.75">
      <c r="A106" s="160"/>
      <c r="B106" s="160"/>
      <c r="C106" s="160"/>
      <c r="D106" s="160"/>
      <c r="E106" s="160"/>
    </row>
    <row r="107" spans="1:5" ht="12.75">
      <c r="A107" s="160"/>
      <c r="B107" s="160"/>
      <c r="C107" s="160"/>
      <c r="D107" s="160"/>
      <c r="E107" s="160"/>
    </row>
    <row r="108" spans="1:5" ht="12.75">
      <c r="A108" s="160"/>
      <c r="B108" s="160"/>
      <c r="C108" s="160"/>
      <c r="D108" s="160"/>
      <c r="E108" s="160"/>
    </row>
    <row r="109" spans="1:5" ht="12.75">
      <c r="A109" s="160"/>
      <c r="B109" s="160"/>
      <c r="C109" s="160"/>
      <c r="D109" s="160"/>
      <c r="E109" s="160"/>
    </row>
    <row r="110" spans="1:5" ht="12.75">
      <c r="A110" s="160"/>
      <c r="B110" s="160"/>
      <c r="C110" s="160"/>
      <c r="D110" s="160"/>
      <c r="E110" s="160"/>
    </row>
    <row r="111" spans="1:5" ht="12.75">
      <c r="A111" s="160"/>
      <c r="B111" s="160"/>
      <c r="C111" s="160"/>
      <c r="D111" s="160"/>
      <c r="E111" s="160"/>
    </row>
    <row r="112" spans="1:5" ht="12.75">
      <c r="A112" s="160"/>
      <c r="B112" s="160"/>
      <c r="C112" s="160"/>
      <c r="D112" s="160"/>
      <c r="E112" s="160"/>
    </row>
    <row r="113" spans="1:5" ht="12.75">
      <c r="A113" s="160"/>
      <c r="B113" s="160"/>
      <c r="C113" s="160"/>
      <c r="D113" s="160"/>
      <c r="E113" s="160"/>
    </row>
    <row r="114" spans="1:5" ht="12.75">
      <c r="A114" s="160"/>
      <c r="B114" s="160"/>
      <c r="C114" s="160"/>
      <c r="D114" s="160"/>
      <c r="E114" s="160"/>
    </row>
    <row r="115" spans="1:5" ht="12.75">
      <c r="A115" s="160"/>
      <c r="B115" s="160"/>
      <c r="C115" s="160"/>
      <c r="D115" s="160"/>
      <c r="E115" s="160"/>
    </row>
    <row r="116" spans="1:5" ht="12.75">
      <c r="A116" s="160"/>
      <c r="B116" s="160"/>
      <c r="C116" s="160"/>
      <c r="D116" s="160"/>
      <c r="E116" s="160"/>
    </row>
    <row r="117" spans="1:5" ht="12.75">
      <c r="A117" s="160"/>
      <c r="B117" s="160"/>
      <c r="C117" s="160"/>
      <c r="D117" s="160"/>
      <c r="E117" s="160"/>
    </row>
    <row r="118" spans="1:5" ht="12.75">
      <c r="A118" s="160"/>
      <c r="B118" s="160"/>
      <c r="C118" s="160"/>
      <c r="D118" s="160"/>
      <c r="E118" s="160"/>
    </row>
    <row r="119" spans="1:5" ht="12.75">
      <c r="A119" s="160"/>
      <c r="B119" s="160"/>
      <c r="C119" s="160"/>
      <c r="D119" s="160"/>
      <c r="E119" s="160"/>
    </row>
    <row r="120" spans="1:5" ht="12.75">
      <c r="A120" s="160"/>
      <c r="B120" s="160"/>
      <c r="C120" s="160"/>
      <c r="D120" s="160"/>
      <c r="E120" s="160"/>
    </row>
    <row r="121" spans="1:5" ht="12.75">
      <c r="A121" s="160"/>
      <c r="B121" s="160"/>
      <c r="C121" s="160"/>
      <c r="D121" s="160"/>
      <c r="E121" s="160"/>
    </row>
    <row r="122" spans="1:5" ht="12.75">
      <c r="A122" s="160"/>
      <c r="B122" s="160"/>
      <c r="C122" s="160"/>
      <c r="D122" s="160"/>
      <c r="E122" s="160"/>
    </row>
    <row r="123" spans="1:5" ht="12.75">
      <c r="A123" s="160"/>
      <c r="B123" s="160"/>
      <c r="C123" s="160"/>
      <c r="D123" s="160"/>
      <c r="E123" s="160"/>
    </row>
    <row r="124" spans="1:5" ht="12.75">
      <c r="A124" s="160"/>
      <c r="B124" s="160"/>
      <c r="C124" s="160"/>
      <c r="D124" s="160"/>
      <c r="E124" s="160"/>
    </row>
    <row r="125" spans="1:5" ht="12.75">
      <c r="A125" s="160"/>
      <c r="B125" s="160"/>
      <c r="C125" s="160"/>
      <c r="D125" s="160"/>
      <c r="E125" s="160"/>
    </row>
    <row r="126" spans="1:5" ht="12.75">
      <c r="A126" s="160"/>
      <c r="B126" s="160"/>
      <c r="C126" s="160"/>
      <c r="D126" s="160"/>
      <c r="E126" s="160"/>
    </row>
    <row r="127" spans="1:5" ht="12.75">
      <c r="A127" s="160"/>
      <c r="B127" s="160"/>
      <c r="C127" s="160"/>
      <c r="D127" s="160"/>
      <c r="E127" s="160"/>
    </row>
    <row r="128" spans="1:5" ht="12.75">
      <c r="A128" s="160"/>
      <c r="B128" s="160"/>
      <c r="C128" s="160"/>
      <c r="D128" s="160"/>
      <c r="E128" s="160"/>
    </row>
    <row r="129" spans="1:5" ht="12.75">
      <c r="A129" s="160"/>
      <c r="B129" s="160"/>
      <c r="C129" s="160"/>
      <c r="D129" s="160"/>
      <c r="E129" s="160"/>
    </row>
    <row r="130" spans="1:5" ht="12.75">
      <c r="A130" s="160"/>
      <c r="B130" s="160"/>
      <c r="C130" s="160"/>
      <c r="D130" s="160"/>
      <c r="E130" s="160"/>
    </row>
    <row r="131" spans="1:5" ht="12.75">
      <c r="A131" s="160"/>
      <c r="B131" s="160"/>
      <c r="C131" s="160"/>
      <c r="D131" s="160"/>
      <c r="E131" s="160"/>
    </row>
    <row r="132" spans="1:5" ht="12.75">
      <c r="A132" s="160"/>
      <c r="B132" s="160"/>
      <c r="C132" s="160"/>
      <c r="D132" s="160"/>
      <c r="E132" s="160"/>
    </row>
    <row r="133" spans="1:5" ht="12.75">
      <c r="A133" s="160"/>
      <c r="B133" s="160"/>
      <c r="C133" s="160"/>
      <c r="D133" s="160"/>
      <c r="E133" s="160"/>
    </row>
    <row r="134" spans="1:5" ht="12.75">
      <c r="A134" s="160"/>
      <c r="B134" s="160"/>
      <c r="C134" s="160"/>
      <c r="D134" s="160"/>
      <c r="E134" s="160"/>
    </row>
    <row r="135" spans="1:5" ht="12.75">
      <c r="A135" s="160"/>
      <c r="B135" s="160"/>
      <c r="C135" s="160"/>
      <c r="D135" s="160"/>
      <c r="E135" s="160"/>
    </row>
    <row r="136" spans="1:5" ht="12.75">
      <c r="A136" s="160"/>
      <c r="B136" s="160"/>
      <c r="C136" s="160"/>
      <c r="D136" s="160"/>
      <c r="E136" s="160"/>
    </row>
    <row r="137" spans="1:5" ht="12.75">
      <c r="A137" s="160"/>
      <c r="B137" s="160"/>
      <c r="C137" s="160"/>
      <c r="D137" s="160"/>
      <c r="E137" s="160"/>
    </row>
    <row r="138" spans="1:5" ht="12.75">
      <c r="A138" s="160"/>
      <c r="B138" s="160"/>
      <c r="C138" s="160"/>
      <c r="D138" s="160"/>
      <c r="E138" s="160"/>
    </row>
    <row r="139" spans="1:5" ht="12.75">
      <c r="A139" s="160"/>
      <c r="B139" s="160"/>
      <c r="C139" s="160"/>
      <c r="D139" s="160"/>
      <c r="E139" s="160"/>
    </row>
    <row r="140" spans="1:5" ht="12.75">
      <c r="A140" s="160"/>
      <c r="B140" s="160"/>
      <c r="C140" s="160"/>
      <c r="D140" s="160"/>
      <c r="E140" s="160"/>
    </row>
    <row r="141" spans="1:5" ht="12.75">
      <c r="A141" s="160"/>
      <c r="B141" s="160"/>
      <c r="C141" s="160"/>
      <c r="D141" s="160"/>
      <c r="E141" s="160"/>
    </row>
    <row r="142" spans="1:5" ht="12.75">
      <c r="A142" s="160"/>
      <c r="B142" s="160"/>
      <c r="C142" s="160"/>
      <c r="D142" s="160"/>
      <c r="E142" s="160"/>
    </row>
    <row r="143" spans="1:5" ht="12.75">
      <c r="A143" s="160"/>
      <c r="B143" s="160"/>
      <c r="C143" s="160"/>
      <c r="D143" s="160"/>
      <c r="E143" s="160"/>
    </row>
    <row r="144" spans="1:5" ht="12.75">
      <c r="A144" s="160"/>
      <c r="B144" s="160"/>
      <c r="C144" s="160"/>
      <c r="D144" s="160"/>
      <c r="E144" s="160"/>
    </row>
    <row r="145" spans="1:5" ht="12.75">
      <c r="A145" s="160"/>
      <c r="B145" s="160"/>
      <c r="C145" s="160"/>
      <c r="D145" s="160"/>
      <c r="E145" s="160"/>
    </row>
    <row r="146" spans="1:5" ht="12.75">
      <c r="A146" s="160"/>
      <c r="B146" s="160"/>
      <c r="C146" s="160"/>
      <c r="D146" s="160"/>
      <c r="E146" s="160"/>
    </row>
    <row r="147" spans="1:5" ht="12.75">
      <c r="A147" s="160"/>
      <c r="B147" s="160"/>
      <c r="C147" s="160"/>
      <c r="D147" s="160"/>
      <c r="E147" s="160"/>
    </row>
    <row r="148" spans="1:5" ht="12.75">
      <c r="A148" s="160"/>
      <c r="B148" s="160"/>
      <c r="C148" s="160"/>
      <c r="D148" s="160"/>
      <c r="E148" s="160"/>
    </row>
    <row r="149" spans="1:5" ht="12.75">
      <c r="A149" s="160"/>
      <c r="B149" s="160"/>
      <c r="C149" s="160"/>
      <c r="D149" s="160"/>
      <c r="E149" s="160"/>
    </row>
    <row r="150" spans="1:5" ht="12.75">
      <c r="A150" s="160"/>
      <c r="B150" s="160"/>
      <c r="C150" s="160"/>
      <c r="D150" s="160"/>
      <c r="E150" s="160"/>
    </row>
    <row r="151" spans="1:5" ht="12.75">
      <c r="A151" s="160"/>
      <c r="B151" s="160"/>
      <c r="C151" s="160"/>
      <c r="D151" s="160"/>
      <c r="E151" s="160"/>
    </row>
    <row r="152" spans="1:5" ht="12.75">
      <c r="A152" s="160"/>
      <c r="B152" s="160"/>
      <c r="C152" s="160"/>
      <c r="D152" s="160"/>
      <c r="E152" s="160"/>
    </row>
    <row r="153" spans="1:5" ht="12.75">
      <c r="A153" s="160"/>
      <c r="B153" s="160"/>
      <c r="C153" s="160"/>
      <c r="D153" s="160"/>
      <c r="E153" s="160"/>
    </row>
    <row r="154" spans="1:5" ht="12.75">
      <c r="A154" s="160"/>
      <c r="B154" s="160"/>
      <c r="C154" s="160"/>
      <c r="D154" s="160"/>
      <c r="E154" s="160"/>
    </row>
    <row r="155" spans="1:5" ht="12.75">
      <c r="A155" s="160"/>
      <c r="B155" s="160"/>
      <c r="C155" s="160"/>
      <c r="D155" s="160"/>
      <c r="E155" s="160"/>
    </row>
    <row r="156" spans="1:5" ht="12.75">
      <c r="A156" s="160"/>
      <c r="B156" s="160"/>
      <c r="C156" s="160"/>
      <c r="D156" s="160"/>
      <c r="E156" s="160"/>
    </row>
    <row r="157" spans="1:5" ht="12.75">
      <c r="A157" s="160"/>
      <c r="B157" s="160"/>
      <c r="C157" s="160"/>
      <c r="D157" s="160"/>
      <c r="E157" s="160"/>
    </row>
    <row r="158" spans="1:5" ht="12.75">
      <c r="A158" s="160"/>
      <c r="B158" s="160"/>
      <c r="C158" s="160"/>
      <c r="D158" s="160"/>
      <c r="E158" s="160"/>
    </row>
    <row r="159" spans="1:5" ht="12.75">
      <c r="A159" s="160"/>
      <c r="B159" s="160"/>
      <c r="C159" s="160"/>
      <c r="D159" s="160"/>
      <c r="E159" s="160"/>
    </row>
    <row r="160" spans="1:5" ht="12.75">
      <c r="A160" s="160"/>
      <c r="B160" s="160"/>
      <c r="C160" s="160"/>
      <c r="D160" s="160"/>
      <c r="E160" s="160"/>
    </row>
    <row r="161" spans="1:5" ht="12.75">
      <c r="A161" s="160"/>
      <c r="B161" s="160"/>
      <c r="C161" s="160"/>
      <c r="D161" s="160"/>
      <c r="E161" s="160"/>
    </row>
    <row r="162" spans="1:5" ht="12.75">
      <c r="A162" s="160"/>
      <c r="B162" s="160"/>
      <c r="C162" s="160"/>
      <c r="D162" s="160"/>
      <c r="E162" s="160"/>
    </row>
    <row r="163" spans="1:5" ht="12.75">
      <c r="A163" s="160"/>
      <c r="B163" s="160"/>
      <c r="C163" s="160"/>
      <c r="D163" s="160"/>
      <c r="E163" s="160"/>
    </row>
    <row r="164" spans="1:5" ht="12.75">
      <c r="A164" s="160"/>
      <c r="B164" s="160"/>
      <c r="C164" s="160"/>
      <c r="D164" s="160"/>
      <c r="E164" s="160"/>
    </row>
    <row r="165" spans="1:5" ht="12.75">
      <c r="A165" s="160"/>
      <c r="B165" s="160"/>
      <c r="C165" s="160"/>
      <c r="D165" s="160"/>
      <c r="E165" s="160"/>
    </row>
    <row r="166" spans="1:5" ht="12.75">
      <c r="A166" s="160"/>
      <c r="B166" s="160"/>
      <c r="C166" s="160"/>
      <c r="D166" s="160"/>
      <c r="E166" s="160"/>
    </row>
    <row r="167" spans="1:5" ht="12.75">
      <c r="A167" s="160"/>
      <c r="B167" s="160"/>
      <c r="C167" s="160"/>
      <c r="D167" s="160"/>
      <c r="E167" s="160"/>
    </row>
    <row r="168" spans="1:5" ht="12.75">
      <c r="A168" s="160"/>
      <c r="B168" s="160"/>
      <c r="C168" s="160"/>
      <c r="D168" s="160"/>
      <c r="E168" s="160"/>
    </row>
    <row r="169" spans="1:5" ht="12.75">
      <c r="A169" s="160"/>
      <c r="B169" s="160"/>
      <c r="C169" s="160"/>
      <c r="D169" s="160"/>
      <c r="E169" s="160"/>
    </row>
    <row r="170" spans="1:5" ht="12.75">
      <c r="A170" s="160"/>
      <c r="B170" s="160"/>
      <c r="C170" s="160"/>
      <c r="D170" s="160"/>
      <c r="E170" s="160"/>
    </row>
    <row r="171" spans="1:5" ht="12.75">
      <c r="A171" s="160"/>
      <c r="B171" s="160"/>
      <c r="C171" s="160"/>
      <c r="D171" s="160"/>
      <c r="E171" s="160"/>
    </row>
    <row r="172" spans="1:5" ht="12.75">
      <c r="A172" s="160"/>
      <c r="B172" s="160"/>
      <c r="C172" s="160"/>
      <c r="D172" s="160"/>
      <c r="E172" s="160"/>
    </row>
    <row r="173" spans="1:5" ht="12.75">
      <c r="A173" s="160"/>
      <c r="B173" s="160"/>
      <c r="C173" s="160"/>
      <c r="D173" s="160"/>
      <c r="E173" s="160"/>
    </row>
    <row r="174" spans="1:5" ht="12.75">
      <c r="A174" s="160"/>
      <c r="B174" s="160"/>
      <c r="C174" s="160"/>
      <c r="D174" s="160"/>
      <c r="E174" s="160"/>
    </row>
  </sheetData>
  <sheetProtection sheet="1"/>
  <mergeCells count="16">
    <mergeCell ref="B5:E5"/>
    <mergeCell ref="B26:E26"/>
    <mergeCell ref="D6:E6"/>
    <mergeCell ref="D27:E27"/>
    <mergeCell ref="A3:E3"/>
    <mergeCell ref="A4:E4"/>
    <mergeCell ref="A1:E1"/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</mergeCells>
  <conditionalFormatting sqref="B44:D44 D51:E51 E29:E36 B36:D36 E39:E44 B24:E24 E8:E15 B15:D15 E18:E23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K179"/>
  <sheetViews>
    <sheetView zoomScale="120" zoomScaleNormal="120" zoomScaleSheetLayoutView="85" workbookViewId="0" topLeftCell="A7">
      <selection activeCell="C100" sqref="C100"/>
    </sheetView>
  </sheetViews>
  <sheetFormatPr defaultColWidth="9.375" defaultRowHeight="12.75"/>
  <cols>
    <col min="1" max="1" width="19.50390625" style="381" customWidth="1"/>
    <col min="2" max="2" width="72.00390625" style="382" customWidth="1"/>
    <col min="3" max="3" width="25.00390625" style="383" customWidth="1"/>
    <col min="4" max="16384" width="9.375" style="3" customWidth="1"/>
  </cols>
  <sheetData>
    <row r="1" spans="1:3" s="2" customFormat="1" ht="16.5" customHeight="1" thickBot="1">
      <c r="A1" s="591"/>
      <c r="B1" s="592"/>
      <c r="C1" s="586" t="str">
        <f>CONCATENATE("9.1. melléklet ",ALAPADATOK!A7," ",ALAPADATOK!B7," ",ALAPADATOK!C7," ",ALAPADATOK!D7," ",ALAPADATOK!E7," ",ALAPADATOK!F7," ",ALAPADATOK!G7," ",ALAPADATOK!H7)</f>
        <v>9.1. melléklet az 1 / 2019 ( II.14. ) önkormányzati rendelethez</v>
      </c>
    </row>
    <row r="2" spans="1:3" s="91" customFormat="1" ht="21" customHeight="1">
      <c r="A2" s="593" t="s">
        <v>59</v>
      </c>
      <c r="B2" s="594" t="str">
        <f>CONCATENATE(ALAPADATOK!A3)</f>
        <v>BORSODNÁDASD VÁROS ÖNKORMÁNYZATA</v>
      </c>
      <c r="C2" s="595" t="s">
        <v>52</v>
      </c>
    </row>
    <row r="3" spans="1:3" s="91" customFormat="1" ht="15.75" thickBot="1">
      <c r="A3" s="596" t="s">
        <v>194</v>
      </c>
      <c r="B3" s="597" t="s">
        <v>389</v>
      </c>
      <c r="C3" s="598" t="s">
        <v>52</v>
      </c>
    </row>
    <row r="4" spans="1:3" s="92" customFormat="1" ht="15.75" customHeight="1" thickBot="1">
      <c r="A4" s="599"/>
      <c r="B4" s="599"/>
      <c r="C4" s="600" t="str">
        <f>'KV_7.sz.mell.'!F5</f>
        <v>Forintban!</v>
      </c>
    </row>
    <row r="5" spans="1:3" ht="13.5" thickBot="1">
      <c r="A5" s="601" t="s">
        <v>196</v>
      </c>
      <c r="B5" s="602" t="s">
        <v>554</v>
      </c>
      <c r="C5" s="603" t="s">
        <v>53</v>
      </c>
    </row>
    <row r="6" spans="1:3" s="65" customFormat="1" ht="12.75" customHeight="1" thickBot="1">
      <c r="A6" s="604"/>
      <c r="B6" s="605" t="s">
        <v>484</v>
      </c>
      <c r="C6" s="606" t="s">
        <v>485</v>
      </c>
    </row>
    <row r="7" spans="1:3" s="65" customFormat="1" ht="15.75" customHeight="1" thickBot="1">
      <c r="A7" s="607"/>
      <c r="B7" s="608" t="s">
        <v>54</v>
      </c>
      <c r="C7" s="609"/>
    </row>
    <row r="8" spans="1:3" s="65" customFormat="1" ht="12" customHeight="1" thickBot="1">
      <c r="A8" s="29" t="s">
        <v>17</v>
      </c>
      <c r="B8" s="21" t="s">
        <v>243</v>
      </c>
      <c r="C8" s="292">
        <f>+C9+C10+C11+C12+C13+C14</f>
        <v>306357706</v>
      </c>
    </row>
    <row r="9" spans="1:3" s="93" customFormat="1" ht="12" customHeight="1">
      <c r="A9" s="426" t="s">
        <v>96</v>
      </c>
      <c r="B9" s="407" t="s">
        <v>244</v>
      </c>
      <c r="C9" s="295">
        <v>141842122</v>
      </c>
    </row>
    <row r="10" spans="1:3" s="94" customFormat="1" ht="12" customHeight="1">
      <c r="A10" s="427" t="s">
        <v>97</v>
      </c>
      <c r="B10" s="408" t="s">
        <v>245</v>
      </c>
      <c r="C10" s="294">
        <v>56461300</v>
      </c>
    </row>
    <row r="11" spans="1:3" s="94" customFormat="1" ht="12" customHeight="1">
      <c r="A11" s="427" t="s">
        <v>98</v>
      </c>
      <c r="B11" s="408" t="s">
        <v>541</v>
      </c>
      <c r="C11" s="294">
        <v>104266984</v>
      </c>
    </row>
    <row r="12" spans="1:3" s="94" customFormat="1" ht="12" customHeight="1">
      <c r="A12" s="427" t="s">
        <v>99</v>
      </c>
      <c r="B12" s="408" t="s">
        <v>247</v>
      </c>
      <c r="C12" s="294">
        <v>3787300</v>
      </c>
    </row>
    <row r="13" spans="1:3" s="94" customFormat="1" ht="12" customHeight="1">
      <c r="A13" s="427" t="s">
        <v>140</v>
      </c>
      <c r="B13" s="408" t="s">
        <v>497</v>
      </c>
      <c r="C13" s="294"/>
    </row>
    <row r="14" spans="1:3" s="93" customFormat="1" ht="12" customHeight="1" thickBot="1">
      <c r="A14" s="428" t="s">
        <v>100</v>
      </c>
      <c r="B14" s="546" t="s">
        <v>567</v>
      </c>
      <c r="C14" s="294"/>
    </row>
    <row r="15" spans="1:3" s="93" customFormat="1" ht="12" customHeight="1" thickBot="1">
      <c r="A15" s="29" t="s">
        <v>18</v>
      </c>
      <c r="B15" s="287" t="s">
        <v>248</v>
      </c>
      <c r="C15" s="292">
        <f>+C16+C17+C18+C19+C20</f>
        <v>16055000</v>
      </c>
    </row>
    <row r="16" spans="1:3" s="93" customFormat="1" ht="12" customHeight="1">
      <c r="A16" s="426" t="s">
        <v>102</v>
      </c>
      <c r="B16" s="407" t="s">
        <v>249</v>
      </c>
      <c r="C16" s="295"/>
    </row>
    <row r="17" spans="1:3" s="93" customFormat="1" ht="12" customHeight="1">
      <c r="A17" s="427" t="s">
        <v>103</v>
      </c>
      <c r="B17" s="408" t="s">
        <v>250</v>
      </c>
      <c r="C17" s="294"/>
    </row>
    <row r="18" spans="1:3" s="93" customFormat="1" ht="12" customHeight="1">
      <c r="A18" s="427" t="s">
        <v>104</v>
      </c>
      <c r="B18" s="408" t="s">
        <v>413</v>
      </c>
      <c r="C18" s="294"/>
    </row>
    <row r="19" spans="1:3" s="93" customFormat="1" ht="12" customHeight="1">
      <c r="A19" s="427" t="s">
        <v>105</v>
      </c>
      <c r="B19" s="408" t="s">
        <v>414</v>
      </c>
      <c r="C19" s="294"/>
    </row>
    <row r="20" spans="1:3" s="93" customFormat="1" ht="12" customHeight="1">
      <c r="A20" s="427" t="s">
        <v>106</v>
      </c>
      <c r="B20" s="408" t="s">
        <v>251</v>
      </c>
      <c r="C20" s="294">
        <v>16055000</v>
      </c>
    </row>
    <row r="21" spans="1:3" s="94" customFormat="1" ht="12" customHeight="1" thickBot="1">
      <c r="A21" s="428" t="s">
        <v>115</v>
      </c>
      <c r="B21" s="546" t="s">
        <v>568</v>
      </c>
      <c r="C21" s="296"/>
    </row>
    <row r="22" spans="1:3" s="94" customFormat="1" ht="12" customHeight="1" thickBot="1">
      <c r="A22" s="29" t="s">
        <v>19</v>
      </c>
      <c r="B22" s="21" t="s">
        <v>253</v>
      </c>
      <c r="C22" s="292">
        <f>+C23+C24+C25+C26+C27</f>
        <v>0</v>
      </c>
    </row>
    <row r="23" spans="1:3" s="94" customFormat="1" ht="12" customHeight="1">
      <c r="A23" s="426" t="s">
        <v>85</v>
      </c>
      <c r="B23" s="407" t="s">
        <v>254</v>
      </c>
      <c r="C23" s="295"/>
    </row>
    <row r="24" spans="1:3" s="93" customFormat="1" ht="12" customHeight="1">
      <c r="A24" s="427" t="s">
        <v>86</v>
      </c>
      <c r="B24" s="408" t="s">
        <v>255</v>
      </c>
      <c r="C24" s="294"/>
    </row>
    <row r="25" spans="1:3" s="94" customFormat="1" ht="12" customHeight="1">
      <c r="A25" s="427" t="s">
        <v>87</v>
      </c>
      <c r="B25" s="408" t="s">
        <v>415</v>
      </c>
      <c r="C25" s="294"/>
    </row>
    <row r="26" spans="1:3" s="94" customFormat="1" ht="12" customHeight="1">
      <c r="A26" s="427" t="s">
        <v>88</v>
      </c>
      <c r="B26" s="408" t="s">
        <v>416</v>
      </c>
      <c r="C26" s="294"/>
    </row>
    <row r="27" spans="1:3" s="94" customFormat="1" ht="12" customHeight="1">
      <c r="A27" s="427" t="s">
        <v>163</v>
      </c>
      <c r="B27" s="408" t="s">
        <v>256</v>
      </c>
      <c r="C27" s="294"/>
    </row>
    <row r="28" spans="1:3" s="94" customFormat="1" ht="12" customHeight="1" thickBot="1">
      <c r="A28" s="428" t="s">
        <v>164</v>
      </c>
      <c r="B28" s="546" t="s">
        <v>560</v>
      </c>
      <c r="C28" s="547"/>
    </row>
    <row r="29" spans="1:3" s="94" customFormat="1" ht="12" customHeight="1" thickBot="1">
      <c r="A29" s="29" t="s">
        <v>165</v>
      </c>
      <c r="B29" s="21" t="s">
        <v>551</v>
      </c>
      <c r="C29" s="298">
        <f>C30+C31+C32+C33+C34+C35+C36</f>
        <v>25084500</v>
      </c>
    </row>
    <row r="30" spans="1:3" s="94" customFormat="1" ht="12" customHeight="1">
      <c r="A30" s="426" t="s">
        <v>259</v>
      </c>
      <c r="B30" s="407" t="s">
        <v>546</v>
      </c>
      <c r="C30" s="402"/>
    </row>
    <row r="31" spans="1:3" s="94" customFormat="1" ht="12" customHeight="1">
      <c r="A31" s="427" t="s">
        <v>260</v>
      </c>
      <c r="B31" s="408" t="s">
        <v>547</v>
      </c>
      <c r="C31" s="294"/>
    </row>
    <row r="32" spans="1:3" s="94" customFormat="1" ht="12" customHeight="1">
      <c r="A32" s="427" t="s">
        <v>261</v>
      </c>
      <c r="B32" s="408" t="s">
        <v>548</v>
      </c>
      <c r="C32" s="294">
        <v>19250000</v>
      </c>
    </row>
    <row r="33" spans="1:3" s="94" customFormat="1" ht="12" customHeight="1">
      <c r="A33" s="427" t="s">
        <v>262</v>
      </c>
      <c r="B33" s="408" t="s">
        <v>549</v>
      </c>
      <c r="C33" s="294"/>
    </row>
    <row r="34" spans="1:3" s="94" customFormat="1" ht="12" customHeight="1">
      <c r="A34" s="427" t="s">
        <v>543</v>
      </c>
      <c r="B34" s="408" t="s">
        <v>263</v>
      </c>
      <c r="C34" s="294">
        <v>5788500</v>
      </c>
    </row>
    <row r="35" spans="1:3" s="94" customFormat="1" ht="12" customHeight="1">
      <c r="A35" s="427" t="s">
        <v>544</v>
      </c>
      <c r="B35" s="408" t="s">
        <v>684</v>
      </c>
      <c r="C35" s="294"/>
    </row>
    <row r="36" spans="1:3" s="94" customFormat="1" ht="12" customHeight="1" thickBot="1">
      <c r="A36" s="428" t="s">
        <v>545</v>
      </c>
      <c r="B36" s="506" t="s">
        <v>265</v>
      </c>
      <c r="C36" s="296">
        <v>46000</v>
      </c>
    </row>
    <row r="37" spans="1:3" s="94" customFormat="1" ht="12" customHeight="1" thickBot="1">
      <c r="A37" s="29" t="s">
        <v>21</v>
      </c>
      <c r="B37" s="21" t="s">
        <v>425</v>
      </c>
      <c r="C37" s="292">
        <f>SUM(C38:C48)</f>
        <v>16861000</v>
      </c>
    </row>
    <row r="38" spans="1:3" s="94" customFormat="1" ht="12" customHeight="1">
      <c r="A38" s="426" t="s">
        <v>89</v>
      </c>
      <c r="B38" s="407" t="s">
        <v>268</v>
      </c>
      <c r="C38" s="295">
        <v>3814000</v>
      </c>
    </row>
    <row r="39" spans="1:3" s="94" customFormat="1" ht="12" customHeight="1">
      <c r="A39" s="427" t="s">
        <v>90</v>
      </c>
      <c r="B39" s="408" t="s">
        <v>269</v>
      </c>
      <c r="C39" s="294">
        <v>9427000</v>
      </c>
    </row>
    <row r="40" spans="1:3" s="94" customFormat="1" ht="12" customHeight="1">
      <c r="A40" s="427" t="s">
        <v>91</v>
      </c>
      <c r="B40" s="408" t="s">
        <v>270</v>
      </c>
      <c r="C40" s="294"/>
    </row>
    <row r="41" spans="1:3" s="94" customFormat="1" ht="12" customHeight="1">
      <c r="A41" s="427" t="s">
        <v>167</v>
      </c>
      <c r="B41" s="408" t="s">
        <v>271</v>
      </c>
      <c r="C41" s="294"/>
    </row>
    <row r="42" spans="1:3" s="94" customFormat="1" ht="12" customHeight="1">
      <c r="A42" s="427" t="s">
        <v>168</v>
      </c>
      <c r="B42" s="408" t="s">
        <v>272</v>
      </c>
      <c r="C42" s="294"/>
    </row>
    <row r="43" spans="1:3" s="94" customFormat="1" ht="12" customHeight="1">
      <c r="A43" s="427" t="s">
        <v>169</v>
      </c>
      <c r="B43" s="408" t="s">
        <v>273</v>
      </c>
      <c r="C43" s="294">
        <v>3575000</v>
      </c>
    </row>
    <row r="44" spans="1:3" s="94" customFormat="1" ht="12" customHeight="1">
      <c r="A44" s="427" t="s">
        <v>170</v>
      </c>
      <c r="B44" s="408" t="s">
        <v>274</v>
      </c>
      <c r="C44" s="294"/>
    </row>
    <row r="45" spans="1:3" s="94" customFormat="1" ht="12" customHeight="1">
      <c r="A45" s="427" t="s">
        <v>171</v>
      </c>
      <c r="B45" s="408" t="s">
        <v>550</v>
      </c>
      <c r="C45" s="294">
        <v>45000</v>
      </c>
    </row>
    <row r="46" spans="1:3" s="94" customFormat="1" ht="12" customHeight="1">
      <c r="A46" s="427" t="s">
        <v>266</v>
      </c>
      <c r="B46" s="408" t="s">
        <v>276</v>
      </c>
      <c r="C46" s="297"/>
    </row>
    <row r="47" spans="1:3" s="94" customFormat="1" ht="12" customHeight="1">
      <c r="A47" s="428" t="s">
        <v>267</v>
      </c>
      <c r="B47" s="409" t="s">
        <v>427</v>
      </c>
      <c r="C47" s="394"/>
    </row>
    <row r="48" spans="1:3" s="94" customFormat="1" ht="12" customHeight="1" thickBot="1">
      <c r="A48" s="428" t="s">
        <v>426</v>
      </c>
      <c r="B48" s="546" t="s">
        <v>569</v>
      </c>
      <c r="C48" s="549"/>
    </row>
    <row r="49" spans="1:3" s="94" customFormat="1" ht="12" customHeight="1" thickBot="1">
      <c r="A49" s="29" t="s">
        <v>22</v>
      </c>
      <c r="B49" s="21" t="s">
        <v>278</v>
      </c>
      <c r="C49" s="292">
        <f>SUM(C50:C54)</f>
        <v>0</v>
      </c>
    </row>
    <row r="50" spans="1:3" s="94" customFormat="1" ht="12" customHeight="1">
      <c r="A50" s="426" t="s">
        <v>92</v>
      </c>
      <c r="B50" s="407" t="s">
        <v>282</v>
      </c>
      <c r="C50" s="451"/>
    </row>
    <row r="51" spans="1:3" s="94" customFormat="1" ht="12" customHeight="1">
      <c r="A51" s="427" t="s">
        <v>93</v>
      </c>
      <c r="B51" s="408" t="s">
        <v>283</v>
      </c>
      <c r="C51" s="297"/>
    </row>
    <row r="52" spans="1:3" s="94" customFormat="1" ht="12" customHeight="1">
      <c r="A52" s="427" t="s">
        <v>279</v>
      </c>
      <c r="B52" s="408" t="s">
        <v>284</v>
      </c>
      <c r="C52" s="297"/>
    </row>
    <row r="53" spans="1:3" s="94" customFormat="1" ht="12" customHeight="1">
      <c r="A53" s="427" t="s">
        <v>280</v>
      </c>
      <c r="B53" s="408" t="s">
        <v>285</v>
      </c>
      <c r="C53" s="297"/>
    </row>
    <row r="54" spans="1:3" s="94" customFormat="1" ht="12" customHeight="1" thickBot="1">
      <c r="A54" s="428" t="s">
        <v>281</v>
      </c>
      <c r="B54" s="409" t="s">
        <v>286</v>
      </c>
      <c r="C54" s="394"/>
    </row>
    <row r="55" spans="1:3" s="94" customFormat="1" ht="12" customHeight="1" thickBot="1">
      <c r="A55" s="29" t="s">
        <v>172</v>
      </c>
      <c r="B55" s="21" t="s">
        <v>287</v>
      </c>
      <c r="C55" s="292">
        <f>SUM(C56:C58)</f>
        <v>0</v>
      </c>
    </row>
    <row r="56" spans="1:3" s="94" customFormat="1" ht="12" customHeight="1">
      <c r="A56" s="426" t="s">
        <v>94</v>
      </c>
      <c r="B56" s="407" t="s">
        <v>288</v>
      </c>
      <c r="C56" s="295"/>
    </row>
    <row r="57" spans="1:3" s="94" customFormat="1" ht="12" customHeight="1">
      <c r="A57" s="427" t="s">
        <v>95</v>
      </c>
      <c r="B57" s="408" t="s">
        <v>417</v>
      </c>
      <c r="C57" s="294"/>
    </row>
    <row r="58" spans="1:3" s="94" customFormat="1" ht="12" customHeight="1">
      <c r="A58" s="427" t="s">
        <v>291</v>
      </c>
      <c r="B58" s="408" t="s">
        <v>289</v>
      </c>
      <c r="C58" s="294"/>
    </row>
    <row r="59" spans="1:3" s="94" customFormat="1" ht="12" customHeight="1" thickBot="1">
      <c r="A59" s="428" t="s">
        <v>292</v>
      </c>
      <c r="B59" s="409" t="s">
        <v>290</v>
      </c>
      <c r="C59" s="296"/>
    </row>
    <row r="60" spans="1:3" s="94" customFormat="1" ht="12" customHeight="1" thickBot="1">
      <c r="A60" s="29" t="s">
        <v>24</v>
      </c>
      <c r="B60" s="287" t="s">
        <v>293</v>
      </c>
      <c r="C60" s="292">
        <f>SUM(C61:C63)</f>
        <v>0</v>
      </c>
    </row>
    <row r="61" spans="1:3" s="94" customFormat="1" ht="12" customHeight="1">
      <c r="A61" s="426" t="s">
        <v>173</v>
      </c>
      <c r="B61" s="407" t="s">
        <v>295</v>
      </c>
      <c r="C61" s="297"/>
    </row>
    <row r="62" spans="1:3" s="94" customFormat="1" ht="12" customHeight="1">
      <c r="A62" s="427" t="s">
        <v>174</v>
      </c>
      <c r="B62" s="408" t="s">
        <v>418</v>
      </c>
      <c r="C62" s="297"/>
    </row>
    <row r="63" spans="1:3" s="94" customFormat="1" ht="12" customHeight="1">
      <c r="A63" s="427" t="s">
        <v>222</v>
      </c>
      <c r="B63" s="408" t="s">
        <v>296</v>
      </c>
      <c r="C63" s="297"/>
    </row>
    <row r="64" spans="1:3" s="94" customFormat="1" ht="12" customHeight="1" thickBot="1">
      <c r="A64" s="428" t="s">
        <v>294</v>
      </c>
      <c r="B64" s="409" t="s">
        <v>297</v>
      </c>
      <c r="C64" s="297"/>
    </row>
    <row r="65" spans="1:3" s="94" customFormat="1" ht="12" customHeight="1" thickBot="1">
      <c r="A65" s="29" t="s">
        <v>25</v>
      </c>
      <c r="B65" s="21" t="s">
        <v>298</v>
      </c>
      <c r="C65" s="298">
        <f>+C8+C15+C22+C29+C37+C49+C55+C60</f>
        <v>364358206</v>
      </c>
    </row>
    <row r="66" spans="1:3" s="94" customFormat="1" ht="12" customHeight="1" thickBot="1">
      <c r="A66" s="429" t="s">
        <v>385</v>
      </c>
      <c r="B66" s="287" t="s">
        <v>300</v>
      </c>
      <c r="C66" s="292">
        <f>SUM(C67:C69)</f>
        <v>0</v>
      </c>
    </row>
    <row r="67" spans="1:3" s="94" customFormat="1" ht="12" customHeight="1">
      <c r="A67" s="426" t="s">
        <v>328</v>
      </c>
      <c r="B67" s="407" t="s">
        <v>301</v>
      </c>
      <c r="C67" s="297"/>
    </row>
    <row r="68" spans="1:3" s="94" customFormat="1" ht="12" customHeight="1">
      <c r="A68" s="427" t="s">
        <v>337</v>
      </c>
      <c r="B68" s="408" t="s">
        <v>302</v>
      </c>
      <c r="C68" s="297"/>
    </row>
    <row r="69" spans="1:3" s="94" customFormat="1" ht="12" customHeight="1" thickBot="1">
      <c r="A69" s="428" t="s">
        <v>338</v>
      </c>
      <c r="B69" s="410" t="s">
        <v>452</v>
      </c>
      <c r="C69" s="297"/>
    </row>
    <row r="70" spans="1:3" s="94" customFormat="1" ht="12" customHeight="1" thickBot="1">
      <c r="A70" s="429" t="s">
        <v>304</v>
      </c>
      <c r="B70" s="287" t="s">
        <v>305</v>
      </c>
      <c r="C70" s="292">
        <f>SUM(C71:C74)</f>
        <v>0</v>
      </c>
    </row>
    <row r="71" spans="1:3" s="94" customFormat="1" ht="12" customHeight="1">
      <c r="A71" s="426" t="s">
        <v>141</v>
      </c>
      <c r="B71" s="407" t="s">
        <v>306</v>
      </c>
      <c r="C71" s="297"/>
    </row>
    <row r="72" spans="1:3" s="94" customFormat="1" ht="12" customHeight="1">
      <c r="A72" s="427" t="s">
        <v>142</v>
      </c>
      <c r="B72" s="408" t="s">
        <v>562</v>
      </c>
      <c r="C72" s="297"/>
    </row>
    <row r="73" spans="1:3" s="94" customFormat="1" ht="12" customHeight="1">
      <c r="A73" s="427" t="s">
        <v>329</v>
      </c>
      <c r="B73" s="408" t="s">
        <v>307</v>
      </c>
      <c r="C73" s="297"/>
    </row>
    <row r="74" spans="1:3" s="94" customFormat="1" ht="12" customHeight="1" thickBot="1">
      <c r="A74" s="428" t="s">
        <v>330</v>
      </c>
      <c r="B74" s="289" t="s">
        <v>563</v>
      </c>
      <c r="C74" s="297"/>
    </row>
    <row r="75" spans="1:3" s="94" customFormat="1" ht="12" customHeight="1" thickBot="1">
      <c r="A75" s="429" t="s">
        <v>308</v>
      </c>
      <c r="B75" s="287" t="s">
        <v>309</v>
      </c>
      <c r="C75" s="292">
        <f>SUM(C76:C77)</f>
        <v>647888694</v>
      </c>
    </row>
    <row r="76" spans="1:3" s="94" customFormat="1" ht="12" customHeight="1">
      <c r="A76" s="426" t="s">
        <v>331</v>
      </c>
      <c r="B76" s="407" t="s">
        <v>310</v>
      </c>
      <c r="C76" s="297">
        <v>647888694</v>
      </c>
    </row>
    <row r="77" spans="1:3" s="94" customFormat="1" ht="12" customHeight="1" thickBot="1">
      <c r="A77" s="428" t="s">
        <v>332</v>
      </c>
      <c r="B77" s="409" t="s">
        <v>311</v>
      </c>
      <c r="C77" s="297"/>
    </row>
    <row r="78" spans="1:3" s="93" customFormat="1" ht="12" customHeight="1" thickBot="1">
      <c r="A78" s="429" t="s">
        <v>312</v>
      </c>
      <c r="B78" s="287" t="s">
        <v>313</v>
      </c>
      <c r="C78" s="292">
        <f>SUM(C79:C81)</f>
        <v>100000000</v>
      </c>
    </row>
    <row r="79" spans="1:3" s="94" customFormat="1" ht="12" customHeight="1">
      <c r="A79" s="426" t="s">
        <v>333</v>
      </c>
      <c r="B79" s="407" t="s">
        <v>314</v>
      </c>
      <c r="C79" s="297"/>
    </row>
    <row r="80" spans="1:3" s="94" customFormat="1" ht="12" customHeight="1">
      <c r="A80" s="427" t="s">
        <v>334</v>
      </c>
      <c r="B80" s="408" t="s">
        <v>315</v>
      </c>
      <c r="C80" s="297"/>
    </row>
    <row r="81" spans="1:3" s="94" customFormat="1" ht="12" customHeight="1" thickBot="1">
      <c r="A81" s="428" t="s">
        <v>335</v>
      </c>
      <c r="B81" s="409" t="s">
        <v>564</v>
      </c>
      <c r="C81" s="297">
        <v>100000000</v>
      </c>
    </row>
    <row r="82" spans="1:3" s="94" customFormat="1" ht="12" customHeight="1" thickBot="1">
      <c r="A82" s="429" t="s">
        <v>316</v>
      </c>
      <c r="B82" s="287" t="s">
        <v>336</v>
      </c>
      <c r="C82" s="292">
        <f>SUM(C83:C86)</f>
        <v>0</v>
      </c>
    </row>
    <row r="83" spans="1:3" s="94" customFormat="1" ht="12" customHeight="1">
      <c r="A83" s="430" t="s">
        <v>317</v>
      </c>
      <c r="B83" s="407" t="s">
        <v>318</v>
      </c>
      <c r="C83" s="297"/>
    </row>
    <row r="84" spans="1:3" s="94" customFormat="1" ht="12" customHeight="1">
      <c r="A84" s="431" t="s">
        <v>319</v>
      </c>
      <c r="B84" s="408" t="s">
        <v>320</v>
      </c>
      <c r="C84" s="297"/>
    </row>
    <row r="85" spans="1:3" s="94" customFormat="1" ht="12" customHeight="1">
      <c r="A85" s="431" t="s">
        <v>321</v>
      </c>
      <c r="B85" s="408" t="s">
        <v>322</v>
      </c>
      <c r="C85" s="297"/>
    </row>
    <row r="86" spans="1:3" s="93" customFormat="1" ht="12" customHeight="1" thickBot="1">
      <c r="A86" s="432" t="s">
        <v>323</v>
      </c>
      <c r="B86" s="409" t="s">
        <v>324</v>
      </c>
      <c r="C86" s="297"/>
    </row>
    <row r="87" spans="1:3" s="93" customFormat="1" ht="12" customHeight="1" thickBot="1">
      <c r="A87" s="429" t="s">
        <v>325</v>
      </c>
      <c r="B87" s="287" t="s">
        <v>466</v>
      </c>
      <c r="C87" s="452"/>
    </row>
    <row r="88" spans="1:3" s="93" customFormat="1" ht="12" customHeight="1" thickBot="1">
      <c r="A88" s="429" t="s">
        <v>498</v>
      </c>
      <c r="B88" s="287" t="s">
        <v>326</v>
      </c>
      <c r="C88" s="452"/>
    </row>
    <row r="89" spans="1:3" s="93" customFormat="1" ht="12" customHeight="1" thickBot="1">
      <c r="A89" s="429" t="s">
        <v>499</v>
      </c>
      <c r="B89" s="414" t="s">
        <v>469</v>
      </c>
      <c r="C89" s="298">
        <f>+C66+C70+C75+C78+C82+C88+C87</f>
        <v>747888694</v>
      </c>
    </row>
    <row r="90" spans="1:3" s="93" customFormat="1" ht="12" customHeight="1" thickBot="1">
      <c r="A90" s="433" t="s">
        <v>500</v>
      </c>
      <c r="B90" s="415" t="s">
        <v>501</v>
      </c>
      <c r="C90" s="298">
        <f>+C65+C89</f>
        <v>1112246900</v>
      </c>
    </row>
    <row r="91" spans="1:3" s="94" customFormat="1" ht="15" customHeight="1" thickBot="1">
      <c r="A91" s="231"/>
      <c r="B91" s="232"/>
      <c r="C91" s="357"/>
    </row>
    <row r="92" spans="1:3" s="65" customFormat="1" ht="16.5" customHeight="1" thickBot="1">
      <c r="A92" s="235"/>
      <c r="B92" s="236" t="s">
        <v>55</v>
      </c>
      <c r="C92" s="359"/>
    </row>
    <row r="93" spans="1:3" s="95" customFormat="1" ht="12" customHeight="1" thickBot="1">
      <c r="A93" s="400" t="s">
        <v>17</v>
      </c>
      <c r="B93" s="28" t="s">
        <v>505</v>
      </c>
      <c r="C93" s="291">
        <f>+C94+C95+C96+C97+C98+C111</f>
        <v>270381873</v>
      </c>
    </row>
    <row r="94" spans="1:3" ht="12" customHeight="1">
      <c r="A94" s="434" t="s">
        <v>96</v>
      </c>
      <c r="B94" s="10" t="s">
        <v>47</v>
      </c>
      <c r="C94" s="293">
        <v>48369000</v>
      </c>
    </row>
    <row r="95" spans="1:3" ht="12" customHeight="1">
      <c r="A95" s="427" t="s">
        <v>97</v>
      </c>
      <c r="B95" s="8" t="s">
        <v>175</v>
      </c>
      <c r="C95" s="294">
        <v>8948300</v>
      </c>
    </row>
    <row r="96" spans="1:3" ht="12" customHeight="1">
      <c r="A96" s="427" t="s">
        <v>98</v>
      </c>
      <c r="B96" s="8" t="s">
        <v>132</v>
      </c>
      <c r="C96" s="296">
        <v>180815073</v>
      </c>
    </row>
    <row r="97" spans="1:3" ht="12" customHeight="1">
      <c r="A97" s="427" t="s">
        <v>99</v>
      </c>
      <c r="B97" s="11" t="s">
        <v>176</v>
      </c>
      <c r="C97" s="296">
        <v>8429500</v>
      </c>
    </row>
    <row r="98" spans="1:3" ht="12" customHeight="1">
      <c r="A98" s="427" t="s">
        <v>110</v>
      </c>
      <c r="B98" s="19" t="s">
        <v>177</v>
      </c>
      <c r="C98" s="296">
        <v>23820000</v>
      </c>
    </row>
    <row r="99" spans="1:3" ht="12" customHeight="1">
      <c r="A99" s="427" t="s">
        <v>100</v>
      </c>
      <c r="B99" s="8" t="s">
        <v>502</v>
      </c>
      <c r="C99" s="296"/>
    </row>
    <row r="100" spans="1:3" ht="12" customHeight="1">
      <c r="A100" s="427" t="s">
        <v>101</v>
      </c>
      <c r="B100" s="142" t="s">
        <v>432</v>
      </c>
      <c r="C100" s="296"/>
    </row>
    <row r="101" spans="1:3" ht="12" customHeight="1">
      <c r="A101" s="427" t="s">
        <v>111</v>
      </c>
      <c r="B101" s="142" t="s">
        <v>431</v>
      </c>
      <c r="C101" s="296"/>
    </row>
    <row r="102" spans="1:3" ht="12" customHeight="1">
      <c r="A102" s="427" t="s">
        <v>112</v>
      </c>
      <c r="B102" s="142" t="s">
        <v>342</v>
      </c>
      <c r="C102" s="296"/>
    </row>
    <row r="103" spans="1:3" ht="12" customHeight="1">
      <c r="A103" s="427" t="s">
        <v>113</v>
      </c>
      <c r="B103" s="143" t="s">
        <v>343</v>
      </c>
      <c r="C103" s="296"/>
    </row>
    <row r="104" spans="1:3" ht="12" customHeight="1">
      <c r="A104" s="427" t="s">
        <v>114</v>
      </c>
      <c r="B104" s="143" t="s">
        <v>344</v>
      </c>
      <c r="C104" s="296"/>
    </row>
    <row r="105" spans="1:3" ht="12" customHeight="1">
      <c r="A105" s="427" t="s">
        <v>116</v>
      </c>
      <c r="B105" s="142" t="s">
        <v>345</v>
      </c>
      <c r="C105" s="296">
        <v>15919000</v>
      </c>
    </row>
    <row r="106" spans="1:3" ht="12" customHeight="1">
      <c r="A106" s="427" t="s">
        <v>178</v>
      </c>
      <c r="B106" s="142" t="s">
        <v>346</v>
      </c>
      <c r="C106" s="296"/>
    </row>
    <row r="107" spans="1:3" ht="12" customHeight="1">
      <c r="A107" s="427" t="s">
        <v>340</v>
      </c>
      <c r="B107" s="143" t="s">
        <v>347</v>
      </c>
      <c r="C107" s="296"/>
    </row>
    <row r="108" spans="1:3" ht="12" customHeight="1">
      <c r="A108" s="435" t="s">
        <v>341</v>
      </c>
      <c r="B108" s="144" t="s">
        <v>348</v>
      </c>
      <c r="C108" s="296"/>
    </row>
    <row r="109" spans="1:3" ht="12" customHeight="1">
      <c r="A109" s="427" t="s">
        <v>429</v>
      </c>
      <c r="B109" s="144" t="s">
        <v>349</v>
      </c>
      <c r="C109" s="296"/>
    </row>
    <row r="110" spans="1:3" ht="12" customHeight="1">
      <c r="A110" s="427" t="s">
        <v>430</v>
      </c>
      <c r="B110" s="143" t="s">
        <v>350</v>
      </c>
      <c r="C110" s="294">
        <v>7901000</v>
      </c>
    </row>
    <row r="111" spans="1:3" ht="12" customHeight="1">
      <c r="A111" s="427" t="s">
        <v>434</v>
      </c>
      <c r="B111" s="11" t="s">
        <v>48</v>
      </c>
      <c r="C111" s="294"/>
    </row>
    <row r="112" spans="1:3" ht="12" customHeight="1">
      <c r="A112" s="428" t="s">
        <v>435</v>
      </c>
      <c r="B112" s="8" t="s">
        <v>503</v>
      </c>
      <c r="C112" s="296"/>
    </row>
    <row r="113" spans="1:3" ht="12" customHeight="1" thickBot="1">
      <c r="A113" s="436" t="s">
        <v>436</v>
      </c>
      <c r="B113" s="145" t="s">
        <v>504</v>
      </c>
      <c r="C113" s="300"/>
    </row>
    <row r="114" spans="1:3" ht="12" customHeight="1" thickBot="1">
      <c r="A114" s="29" t="s">
        <v>18</v>
      </c>
      <c r="B114" s="27" t="s">
        <v>351</v>
      </c>
      <c r="C114" s="292">
        <f>+C115+C117+C119</f>
        <v>580325000</v>
      </c>
    </row>
    <row r="115" spans="1:3" ht="12" customHeight="1">
      <c r="A115" s="426" t="s">
        <v>102</v>
      </c>
      <c r="B115" s="8" t="s">
        <v>221</v>
      </c>
      <c r="C115" s="295">
        <v>560325000</v>
      </c>
    </row>
    <row r="116" spans="1:3" ht="12" customHeight="1">
      <c r="A116" s="426" t="s">
        <v>103</v>
      </c>
      <c r="B116" s="12" t="s">
        <v>355</v>
      </c>
      <c r="C116" s="295">
        <v>482471000</v>
      </c>
    </row>
    <row r="117" spans="1:3" ht="12" customHeight="1">
      <c r="A117" s="426" t="s">
        <v>104</v>
      </c>
      <c r="B117" s="12" t="s">
        <v>179</v>
      </c>
      <c r="C117" s="294">
        <v>19400000</v>
      </c>
    </row>
    <row r="118" spans="1:3" ht="12" customHeight="1">
      <c r="A118" s="426" t="s">
        <v>105</v>
      </c>
      <c r="B118" s="12" t="s">
        <v>356</v>
      </c>
      <c r="C118" s="259"/>
    </row>
    <row r="119" spans="1:3" ht="12" customHeight="1">
      <c r="A119" s="426" t="s">
        <v>106</v>
      </c>
      <c r="B119" s="289" t="s">
        <v>223</v>
      </c>
      <c r="C119" s="259">
        <v>600000</v>
      </c>
    </row>
    <row r="120" spans="1:3" ht="12" customHeight="1">
      <c r="A120" s="426" t="s">
        <v>115</v>
      </c>
      <c r="B120" s="288" t="s">
        <v>419</v>
      </c>
      <c r="C120" s="259"/>
    </row>
    <row r="121" spans="1:3" ht="12" customHeight="1">
      <c r="A121" s="426" t="s">
        <v>117</v>
      </c>
      <c r="B121" s="403" t="s">
        <v>361</v>
      </c>
      <c r="C121" s="259"/>
    </row>
    <row r="122" spans="1:3" ht="12" customHeight="1">
      <c r="A122" s="426" t="s">
        <v>180</v>
      </c>
      <c r="B122" s="143" t="s">
        <v>344</v>
      </c>
      <c r="C122" s="259"/>
    </row>
    <row r="123" spans="1:3" ht="12" customHeight="1">
      <c r="A123" s="426" t="s">
        <v>181</v>
      </c>
      <c r="B123" s="143" t="s">
        <v>360</v>
      </c>
      <c r="C123" s="259"/>
    </row>
    <row r="124" spans="1:3" ht="12" customHeight="1">
      <c r="A124" s="426" t="s">
        <v>182</v>
      </c>
      <c r="B124" s="143" t="s">
        <v>359</v>
      </c>
      <c r="C124" s="259"/>
    </row>
    <row r="125" spans="1:3" ht="12" customHeight="1">
      <c r="A125" s="426" t="s">
        <v>352</v>
      </c>
      <c r="B125" s="143" t="s">
        <v>347</v>
      </c>
      <c r="C125" s="259"/>
    </row>
    <row r="126" spans="1:3" ht="12" customHeight="1">
      <c r="A126" s="426" t="s">
        <v>353</v>
      </c>
      <c r="B126" s="143" t="s">
        <v>358</v>
      </c>
      <c r="C126" s="259"/>
    </row>
    <row r="127" spans="1:3" ht="12" customHeight="1" thickBot="1">
      <c r="A127" s="435" t="s">
        <v>354</v>
      </c>
      <c r="B127" s="143" t="s">
        <v>357</v>
      </c>
      <c r="C127" s="261">
        <v>600000</v>
      </c>
    </row>
    <row r="128" spans="1:3" ht="12" customHeight="1" thickBot="1">
      <c r="A128" s="29" t="s">
        <v>19</v>
      </c>
      <c r="B128" s="124" t="s">
        <v>439</v>
      </c>
      <c r="C128" s="292">
        <f>+C93+C114</f>
        <v>850706873</v>
      </c>
    </row>
    <row r="129" spans="1:3" ht="12" customHeight="1" thickBot="1">
      <c r="A129" s="29" t="s">
        <v>20</v>
      </c>
      <c r="B129" s="124" t="s">
        <v>440</v>
      </c>
      <c r="C129" s="292">
        <f>+C130+C131+C132</f>
        <v>0</v>
      </c>
    </row>
    <row r="130" spans="1:3" s="95" customFormat="1" ht="12" customHeight="1">
      <c r="A130" s="426" t="s">
        <v>259</v>
      </c>
      <c r="B130" s="9" t="s">
        <v>508</v>
      </c>
      <c r="C130" s="259"/>
    </row>
    <row r="131" spans="1:3" ht="12" customHeight="1">
      <c r="A131" s="426" t="s">
        <v>260</v>
      </c>
      <c r="B131" s="9" t="s">
        <v>448</v>
      </c>
      <c r="C131" s="259"/>
    </row>
    <row r="132" spans="1:3" ht="12" customHeight="1" thickBot="1">
      <c r="A132" s="435" t="s">
        <v>261</v>
      </c>
      <c r="B132" s="7" t="s">
        <v>507</v>
      </c>
      <c r="C132" s="259"/>
    </row>
    <row r="133" spans="1:3" ht="12" customHeight="1" thickBot="1">
      <c r="A133" s="29" t="s">
        <v>21</v>
      </c>
      <c r="B133" s="124" t="s">
        <v>441</v>
      </c>
      <c r="C133" s="292">
        <f>+C134+C135+C136+C137+C138+C139</f>
        <v>0</v>
      </c>
    </row>
    <row r="134" spans="1:3" ht="12" customHeight="1">
      <c r="A134" s="426" t="s">
        <v>89</v>
      </c>
      <c r="B134" s="9" t="s">
        <v>450</v>
      </c>
      <c r="C134" s="259"/>
    </row>
    <row r="135" spans="1:3" ht="12" customHeight="1">
      <c r="A135" s="426" t="s">
        <v>90</v>
      </c>
      <c r="B135" s="9" t="s">
        <v>442</v>
      </c>
      <c r="C135" s="259"/>
    </row>
    <row r="136" spans="1:3" ht="12" customHeight="1">
      <c r="A136" s="426" t="s">
        <v>91</v>
      </c>
      <c r="B136" s="9" t="s">
        <v>443</v>
      </c>
      <c r="C136" s="259"/>
    </row>
    <row r="137" spans="1:3" ht="12" customHeight="1">
      <c r="A137" s="426" t="s">
        <v>167</v>
      </c>
      <c r="B137" s="9" t="s">
        <v>506</v>
      </c>
      <c r="C137" s="259"/>
    </row>
    <row r="138" spans="1:3" ht="12" customHeight="1">
      <c r="A138" s="426" t="s">
        <v>168</v>
      </c>
      <c r="B138" s="9" t="s">
        <v>445</v>
      </c>
      <c r="C138" s="259"/>
    </row>
    <row r="139" spans="1:3" s="95" customFormat="1" ht="12" customHeight="1" thickBot="1">
      <c r="A139" s="435" t="s">
        <v>169</v>
      </c>
      <c r="B139" s="7" t="s">
        <v>446</v>
      </c>
      <c r="C139" s="259"/>
    </row>
    <row r="140" spans="1:11" ht="12" customHeight="1" thickBot="1">
      <c r="A140" s="29" t="s">
        <v>22</v>
      </c>
      <c r="B140" s="124" t="s">
        <v>532</v>
      </c>
      <c r="C140" s="298">
        <f>+C141+C142+C144+C145+C143</f>
        <v>261540027</v>
      </c>
      <c r="K140" s="242"/>
    </row>
    <row r="141" spans="1:3" ht="12.75">
      <c r="A141" s="426" t="s">
        <v>92</v>
      </c>
      <c r="B141" s="9" t="s">
        <v>362</v>
      </c>
      <c r="C141" s="259"/>
    </row>
    <row r="142" spans="1:3" ht="12" customHeight="1">
      <c r="A142" s="426" t="s">
        <v>93</v>
      </c>
      <c r="B142" s="9" t="s">
        <v>363</v>
      </c>
      <c r="C142" s="259">
        <v>4582927</v>
      </c>
    </row>
    <row r="143" spans="1:3" ht="12" customHeight="1">
      <c r="A143" s="426" t="s">
        <v>279</v>
      </c>
      <c r="B143" s="9" t="s">
        <v>531</v>
      </c>
      <c r="C143" s="259">
        <v>256957100</v>
      </c>
    </row>
    <row r="144" spans="1:3" s="95" customFormat="1" ht="12" customHeight="1">
      <c r="A144" s="426" t="s">
        <v>280</v>
      </c>
      <c r="B144" s="9" t="s">
        <v>455</v>
      </c>
      <c r="C144" s="259"/>
    </row>
    <row r="145" spans="1:3" s="95" customFormat="1" ht="12" customHeight="1" thickBot="1">
      <c r="A145" s="435" t="s">
        <v>281</v>
      </c>
      <c r="B145" s="7" t="s">
        <v>381</v>
      </c>
      <c r="C145" s="259"/>
    </row>
    <row r="146" spans="1:3" s="95" customFormat="1" ht="12" customHeight="1" thickBot="1">
      <c r="A146" s="29" t="s">
        <v>23</v>
      </c>
      <c r="B146" s="124" t="s">
        <v>456</v>
      </c>
      <c r="C146" s="301">
        <f>+C147+C148+C149+C150+C151</f>
        <v>0</v>
      </c>
    </row>
    <row r="147" spans="1:3" s="95" customFormat="1" ht="12" customHeight="1">
      <c r="A147" s="426" t="s">
        <v>94</v>
      </c>
      <c r="B147" s="9" t="s">
        <v>451</v>
      </c>
      <c r="C147" s="259"/>
    </row>
    <row r="148" spans="1:3" s="95" customFormat="1" ht="12" customHeight="1">
      <c r="A148" s="426" t="s">
        <v>95</v>
      </c>
      <c r="B148" s="9" t="s">
        <v>458</v>
      </c>
      <c r="C148" s="259"/>
    </row>
    <row r="149" spans="1:3" s="95" customFormat="1" ht="12" customHeight="1">
      <c r="A149" s="426" t="s">
        <v>291</v>
      </c>
      <c r="B149" s="9" t="s">
        <v>453</v>
      </c>
      <c r="C149" s="259"/>
    </row>
    <row r="150" spans="1:3" s="95" customFormat="1" ht="12" customHeight="1">
      <c r="A150" s="426" t="s">
        <v>292</v>
      </c>
      <c r="B150" s="9" t="s">
        <v>509</v>
      </c>
      <c r="C150" s="259"/>
    </row>
    <row r="151" spans="1:3" ht="12.75" customHeight="1" thickBot="1">
      <c r="A151" s="435" t="s">
        <v>457</v>
      </c>
      <c r="B151" s="7" t="s">
        <v>460</v>
      </c>
      <c r="C151" s="261"/>
    </row>
    <row r="152" spans="1:3" ht="12.75" customHeight="1" thickBot="1">
      <c r="A152" s="481" t="s">
        <v>24</v>
      </c>
      <c r="B152" s="124" t="s">
        <v>461</v>
      </c>
      <c r="C152" s="301"/>
    </row>
    <row r="153" spans="1:3" ht="12.75" customHeight="1" thickBot="1">
      <c r="A153" s="481" t="s">
        <v>25</v>
      </c>
      <c r="B153" s="124" t="s">
        <v>462</v>
      </c>
      <c r="C153" s="301"/>
    </row>
    <row r="154" spans="1:3" ht="12" customHeight="1" thickBot="1">
      <c r="A154" s="29" t="s">
        <v>26</v>
      </c>
      <c r="B154" s="124" t="s">
        <v>464</v>
      </c>
      <c r="C154" s="417">
        <f>+C129+C133+C140+C146+C152+C153</f>
        <v>261540027</v>
      </c>
    </row>
    <row r="155" spans="1:3" ht="15" customHeight="1" thickBot="1">
      <c r="A155" s="437" t="s">
        <v>27</v>
      </c>
      <c r="B155" s="371" t="s">
        <v>463</v>
      </c>
      <c r="C155" s="417">
        <f>+C128+C154</f>
        <v>1112246900</v>
      </c>
    </row>
    <row r="156" spans="1:3" ht="13.5" thickBot="1">
      <c r="A156" s="379"/>
      <c r="B156" s="380"/>
      <c r="C156" s="613">
        <f>C90-C155</f>
        <v>0</v>
      </c>
    </row>
    <row r="157" spans="1:3" ht="15" customHeight="1" thickBot="1">
      <c r="A157" s="240" t="s">
        <v>510</v>
      </c>
      <c r="B157" s="241"/>
      <c r="C157" s="121">
        <v>23</v>
      </c>
    </row>
    <row r="158" spans="1:3" ht="14.25" customHeight="1" thickBot="1">
      <c r="A158" s="240" t="s">
        <v>197</v>
      </c>
      <c r="B158" s="241"/>
      <c r="C158" s="121"/>
    </row>
    <row r="159" spans="1:3" ht="12.75">
      <c r="A159" s="610"/>
      <c r="B159" s="611"/>
      <c r="C159" s="668"/>
    </row>
    <row r="160" spans="1:2" ht="12.75">
      <c r="A160" s="610"/>
      <c r="B160" s="611"/>
    </row>
    <row r="161" spans="1:3" ht="12.75">
      <c r="A161" s="610"/>
      <c r="B161" s="611"/>
      <c r="C161" s="612"/>
    </row>
    <row r="162" spans="1:3" ht="12.75">
      <c r="A162" s="610"/>
      <c r="B162" s="611"/>
      <c r="C162" s="612"/>
    </row>
    <row r="163" spans="1:3" ht="12.75">
      <c r="A163" s="610"/>
      <c r="B163" s="611"/>
      <c r="C163" s="612"/>
    </row>
    <row r="164" spans="1:3" ht="12.75">
      <c r="A164" s="610"/>
      <c r="B164" s="611"/>
      <c r="C164" s="612"/>
    </row>
    <row r="165" spans="1:3" ht="12.75">
      <c r="A165" s="610"/>
      <c r="B165" s="611"/>
      <c r="C165" s="612"/>
    </row>
    <row r="166" spans="1:3" ht="12.75">
      <c r="A166" s="610"/>
      <c r="B166" s="611"/>
      <c r="C166" s="612"/>
    </row>
    <row r="167" spans="1:3" ht="12.75">
      <c r="A167" s="610"/>
      <c r="B167" s="611"/>
      <c r="C167" s="612"/>
    </row>
    <row r="168" spans="1:3" ht="12.75">
      <c r="A168" s="610"/>
      <c r="B168" s="611"/>
      <c r="C168" s="612"/>
    </row>
    <row r="169" spans="1:3" ht="12.75">
      <c r="A169" s="610"/>
      <c r="B169" s="611"/>
      <c r="C169" s="612"/>
    </row>
    <row r="170" spans="1:3" ht="12.75">
      <c r="A170" s="610"/>
      <c r="B170" s="611"/>
      <c r="C170" s="612"/>
    </row>
    <row r="171" spans="1:3" ht="12.75">
      <c r="A171" s="610"/>
      <c r="B171" s="611"/>
      <c r="C171" s="612"/>
    </row>
    <row r="172" spans="1:3" ht="12.75">
      <c r="A172" s="610"/>
      <c r="B172" s="611"/>
      <c r="C172" s="612"/>
    </row>
    <row r="173" spans="1:3" ht="12.75">
      <c r="A173" s="610"/>
      <c r="B173" s="611"/>
      <c r="C173" s="612"/>
    </row>
    <row r="174" spans="1:3" ht="12.75">
      <c r="A174" s="610"/>
      <c r="B174" s="611"/>
      <c r="C174" s="612"/>
    </row>
    <row r="175" spans="1:3" ht="12.75">
      <c r="A175" s="610"/>
      <c r="B175" s="611"/>
      <c r="C175" s="612"/>
    </row>
    <row r="176" spans="1:3" ht="12.75">
      <c r="A176" s="610"/>
      <c r="B176" s="611"/>
      <c r="C176" s="612"/>
    </row>
    <row r="177" spans="1:3" ht="12.75">
      <c r="A177" s="610"/>
      <c r="B177" s="611"/>
      <c r="C177" s="612"/>
    </row>
    <row r="178" spans="1:3" ht="12.75">
      <c r="A178" s="610"/>
      <c r="B178" s="611"/>
      <c r="C178" s="612"/>
    </row>
    <row r="179" spans="1:3" ht="12.75">
      <c r="A179" s="610"/>
      <c r="B179" s="611"/>
      <c r="C179" s="61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K178"/>
  <sheetViews>
    <sheetView zoomScale="120" zoomScaleNormal="120" zoomScaleSheetLayoutView="85" workbookViewId="0" topLeftCell="A124">
      <selection activeCell="C120" sqref="C120"/>
    </sheetView>
  </sheetViews>
  <sheetFormatPr defaultColWidth="9.375" defaultRowHeight="12.75"/>
  <cols>
    <col min="1" max="1" width="19.50390625" style="381" customWidth="1"/>
    <col min="2" max="2" width="72.00390625" style="382" customWidth="1"/>
    <col min="3" max="3" width="25.00390625" style="383" customWidth="1"/>
    <col min="4" max="16384" width="9.375" style="3" customWidth="1"/>
  </cols>
  <sheetData>
    <row r="1" spans="1:3" s="2" customFormat="1" ht="16.5" customHeight="1" thickBot="1">
      <c r="A1" s="591"/>
      <c r="B1" s="592"/>
      <c r="C1" s="586" t="str">
        <f>CONCATENATE("9.1.1. melléklet ",ALAPADATOK!A7," ",ALAPADATOK!B7," ",ALAPADATOK!C7," ",ALAPADATOK!D7," ",ALAPADATOK!E7," ",ALAPADATOK!F7," ",ALAPADATOK!G7," ",ALAPADATOK!H7)</f>
        <v>9.1.1. melléklet az 1 / 2019 ( II.14. ) önkormányzati rendelethez</v>
      </c>
    </row>
    <row r="2" spans="1:3" s="91" customFormat="1" ht="21" customHeight="1">
      <c r="A2" s="593" t="s">
        <v>59</v>
      </c>
      <c r="B2" s="594" t="str">
        <f>CONCATENATE(ALAPADATOK!A3)</f>
        <v>BORSODNÁDASD VÁROS ÖNKORMÁNYZATA</v>
      </c>
      <c r="C2" s="595" t="s">
        <v>52</v>
      </c>
    </row>
    <row r="3" spans="1:3" s="91" customFormat="1" ht="15.75" thickBot="1">
      <c r="A3" s="596" t="s">
        <v>194</v>
      </c>
      <c r="B3" s="597" t="s">
        <v>420</v>
      </c>
      <c r="C3" s="598" t="s">
        <v>57</v>
      </c>
    </row>
    <row r="4" spans="1:3" s="92" customFormat="1" ht="15.75" customHeight="1" thickBot="1">
      <c r="A4" s="599"/>
      <c r="B4" s="599"/>
      <c r="C4" s="600" t="str">
        <f>'KV_9.1.sz.mell'!C4</f>
        <v>Forintban!</v>
      </c>
    </row>
    <row r="5" spans="1:3" ht="13.5" thickBot="1">
      <c r="A5" s="601" t="s">
        <v>196</v>
      </c>
      <c r="B5" s="602" t="s">
        <v>554</v>
      </c>
      <c r="C5" s="603" t="s">
        <v>53</v>
      </c>
    </row>
    <row r="6" spans="1:3" s="65" customFormat="1" ht="12.75" customHeight="1" thickBot="1">
      <c r="A6" s="604"/>
      <c r="B6" s="605" t="s">
        <v>484</v>
      </c>
      <c r="C6" s="606" t="s">
        <v>485</v>
      </c>
    </row>
    <row r="7" spans="1:3" s="65" customFormat="1" ht="15.75" customHeight="1" thickBot="1">
      <c r="A7" s="225"/>
      <c r="B7" s="226" t="s">
        <v>54</v>
      </c>
      <c r="C7" s="352"/>
    </row>
    <row r="8" spans="1:3" s="65" customFormat="1" ht="12" customHeight="1" thickBot="1">
      <c r="A8" s="29" t="s">
        <v>17</v>
      </c>
      <c r="B8" s="21" t="s">
        <v>243</v>
      </c>
      <c r="C8" s="292">
        <f>+C9+C10+C11+C12+C13+C14</f>
        <v>306357706</v>
      </c>
    </row>
    <row r="9" spans="1:3" s="93" customFormat="1" ht="12" customHeight="1">
      <c r="A9" s="426" t="s">
        <v>96</v>
      </c>
      <c r="B9" s="407" t="s">
        <v>244</v>
      </c>
      <c r="C9" s="295">
        <v>141842122</v>
      </c>
    </row>
    <row r="10" spans="1:3" s="94" customFormat="1" ht="12" customHeight="1">
      <c r="A10" s="427" t="s">
        <v>97</v>
      </c>
      <c r="B10" s="408" t="s">
        <v>245</v>
      </c>
      <c r="C10" s="294">
        <v>56461300</v>
      </c>
    </row>
    <row r="11" spans="1:3" s="94" customFormat="1" ht="12" customHeight="1">
      <c r="A11" s="427" t="s">
        <v>98</v>
      </c>
      <c r="B11" s="408" t="s">
        <v>541</v>
      </c>
      <c r="C11" s="294">
        <v>104266984</v>
      </c>
    </row>
    <row r="12" spans="1:3" s="94" customFormat="1" ht="12" customHeight="1">
      <c r="A12" s="427" t="s">
        <v>99</v>
      </c>
      <c r="B12" s="408" t="s">
        <v>247</v>
      </c>
      <c r="C12" s="294">
        <v>3787300</v>
      </c>
    </row>
    <row r="13" spans="1:3" s="94" customFormat="1" ht="12" customHeight="1">
      <c r="A13" s="427" t="s">
        <v>140</v>
      </c>
      <c r="B13" s="408" t="s">
        <v>497</v>
      </c>
      <c r="C13" s="294"/>
    </row>
    <row r="14" spans="1:3" s="93" customFormat="1" ht="12" customHeight="1" thickBot="1">
      <c r="A14" s="428" t="s">
        <v>100</v>
      </c>
      <c r="B14" s="409" t="s">
        <v>424</v>
      </c>
      <c r="C14" s="294"/>
    </row>
    <row r="15" spans="1:3" s="93" customFormat="1" ht="12" customHeight="1" thickBot="1">
      <c r="A15" s="29" t="s">
        <v>18</v>
      </c>
      <c r="B15" s="287" t="s">
        <v>248</v>
      </c>
      <c r="C15" s="292">
        <f>+C16+C17+C18+C19+C20</f>
        <v>16055000</v>
      </c>
    </row>
    <row r="16" spans="1:3" s="93" customFormat="1" ht="12" customHeight="1">
      <c r="A16" s="426" t="s">
        <v>102</v>
      </c>
      <c r="B16" s="407" t="s">
        <v>249</v>
      </c>
      <c r="C16" s="295"/>
    </row>
    <row r="17" spans="1:3" s="93" customFormat="1" ht="12" customHeight="1">
      <c r="A17" s="427" t="s">
        <v>103</v>
      </c>
      <c r="B17" s="408" t="s">
        <v>250</v>
      </c>
      <c r="C17" s="294"/>
    </row>
    <row r="18" spans="1:3" s="93" customFormat="1" ht="12" customHeight="1">
      <c r="A18" s="427" t="s">
        <v>104</v>
      </c>
      <c r="B18" s="408" t="s">
        <v>413</v>
      </c>
      <c r="C18" s="294"/>
    </row>
    <row r="19" spans="1:3" s="93" customFormat="1" ht="12" customHeight="1">
      <c r="A19" s="427" t="s">
        <v>105</v>
      </c>
      <c r="B19" s="408" t="s">
        <v>414</v>
      </c>
      <c r="C19" s="294"/>
    </row>
    <row r="20" spans="1:3" s="93" customFormat="1" ht="12" customHeight="1">
      <c r="A20" s="427" t="s">
        <v>106</v>
      </c>
      <c r="B20" s="408" t="s">
        <v>251</v>
      </c>
      <c r="C20" s="294">
        <v>16055000</v>
      </c>
    </row>
    <row r="21" spans="1:3" s="94" customFormat="1" ht="12" customHeight="1" thickBot="1">
      <c r="A21" s="428" t="s">
        <v>115</v>
      </c>
      <c r="B21" s="409" t="s">
        <v>252</v>
      </c>
      <c r="C21" s="296"/>
    </row>
    <row r="22" spans="1:3" s="94" customFormat="1" ht="12" customHeight="1" thickBot="1">
      <c r="A22" s="29" t="s">
        <v>19</v>
      </c>
      <c r="B22" s="21" t="s">
        <v>253</v>
      </c>
      <c r="C22" s="292">
        <f>+C23+C24+C25+C26+C27</f>
        <v>0</v>
      </c>
    </row>
    <row r="23" spans="1:3" s="94" customFormat="1" ht="12" customHeight="1">
      <c r="A23" s="426" t="s">
        <v>85</v>
      </c>
      <c r="B23" s="407" t="s">
        <v>254</v>
      </c>
      <c r="C23" s="295"/>
    </row>
    <row r="24" spans="1:3" s="93" customFormat="1" ht="12" customHeight="1">
      <c r="A24" s="427" t="s">
        <v>86</v>
      </c>
      <c r="B24" s="408" t="s">
        <v>255</v>
      </c>
      <c r="C24" s="294"/>
    </row>
    <row r="25" spans="1:3" s="94" customFormat="1" ht="12" customHeight="1">
      <c r="A25" s="427" t="s">
        <v>87</v>
      </c>
      <c r="B25" s="408" t="s">
        <v>415</v>
      </c>
      <c r="C25" s="294"/>
    </row>
    <row r="26" spans="1:3" s="94" customFormat="1" ht="12" customHeight="1">
      <c r="A26" s="427" t="s">
        <v>88</v>
      </c>
      <c r="B26" s="408" t="s">
        <v>416</v>
      </c>
      <c r="C26" s="294"/>
    </row>
    <row r="27" spans="1:3" s="94" customFormat="1" ht="12" customHeight="1">
      <c r="A27" s="427" t="s">
        <v>163</v>
      </c>
      <c r="B27" s="408" t="s">
        <v>256</v>
      </c>
      <c r="C27" s="294"/>
    </row>
    <row r="28" spans="1:3" s="94" customFormat="1" ht="12" customHeight="1" thickBot="1">
      <c r="A28" s="428" t="s">
        <v>164</v>
      </c>
      <c r="B28" s="409" t="s">
        <v>257</v>
      </c>
      <c r="C28" s="296"/>
    </row>
    <row r="29" spans="1:3" s="94" customFormat="1" ht="12" customHeight="1" thickBot="1">
      <c r="A29" s="29" t="s">
        <v>165</v>
      </c>
      <c r="B29" s="21" t="s">
        <v>551</v>
      </c>
      <c r="C29" s="298">
        <f>SUM(C30:C36)</f>
        <v>1081000</v>
      </c>
    </row>
    <row r="30" spans="1:3" s="94" customFormat="1" ht="12" customHeight="1">
      <c r="A30" s="426" t="s">
        <v>259</v>
      </c>
      <c r="B30" s="407" t="s">
        <v>546</v>
      </c>
      <c r="C30" s="295"/>
    </row>
    <row r="31" spans="1:3" s="94" customFormat="1" ht="12" customHeight="1">
      <c r="A31" s="427" t="s">
        <v>260</v>
      </c>
      <c r="B31" s="408" t="s">
        <v>547</v>
      </c>
      <c r="C31" s="294"/>
    </row>
    <row r="32" spans="1:3" s="94" customFormat="1" ht="12" customHeight="1">
      <c r="A32" s="427" t="s">
        <v>261</v>
      </c>
      <c r="B32" s="408" t="s">
        <v>548</v>
      </c>
      <c r="C32" s="294"/>
    </row>
    <row r="33" spans="1:3" s="94" customFormat="1" ht="12" customHeight="1">
      <c r="A33" s="427" t="s">
        <v>262</v>
      </c>
      <c r="B33" s="408" t="s">
        <v>549</v>
      </c>
      <c r="C33" s="294"/>
    </row>
    <row r="34" spans="1:3" s="94" customFormat="1" ht="12" customHeight="1">
      <c r="A34" s="427" t="s">
        <v>543</v>
      </c>
      <c r="B34" s="408" t="s">
        <v>263</v>
      </c>
      <c r="C34" s="294">
        <v>1035000</v>
      </c>
    </row>
    <row r="35" spans="1:3" s="94" customFormat="1" ht="12" customHeight="1">
      <c r="A35" s="427" t="s">
        <v>544</v>
      </c>
      <c r="B35" s="408" t="s">
        <v>684</v>
      </c>
      <c r="C35" s="294"/>
    </row>
    <row r="36" spans="1:3" s="94" customFormat="1" ht="12" customHeight="1" thickBot="1">
      <c r="A36" s="428" t="s">
        <v>545</v>
      </c>
      <c r="B36" s="506" t="s">
        <v>265</v>
      </c>
      <c r="C36" s="296">
        <v>46000</v>
      </c>
    </row>
    <row r="37" spans="1:3" s="94" customFormat="1" ht="12" customHeight="1" thickBot="1">
      <c r="A37" s="29" t="s">
        <v>21</v>
      </c>
      <c r="B37" s="21" t="s">
        <v>425</v>
      </c>
      <c r="C37" s="292">
        <f>SUM(C38:C48)</f>
        <v>16861000</v>
      </c>
    </row>
    <row r="38" spans="1:3" s="94" customFormat="1" ht="12" customHeight="1">
      <c r="A38" s="426" t="s">
        <v>89</v>
      </c>
      <c r="B38" s="407" t="s">
        <v>268</v>
      </c>
      <c r="C38" s="295">
        <v>3814000</v>
      </c>
    </row>
    <row r="39" spans="1:3" s="94" customFormat="1" ht="12" customHeight="1">
      <c r="A39" s="427" t="s">
        <v>90</v>
      </c>
      <c r="B39" s="408" t="s">
        <v>269</v>
      </c>
      <c r="C39" s="294">
        <v>9427000</v>
      </c>
    </row>
    <row r="40" spans="1:3" s="94" customFormat="1" ht="12" customHeight="1">
      <c r="A40" s="427" t="s">
        <v>91</v>
      </c>
      <c r="B40" s="408" t="s">
        <v>270</v>
      </c>
      <c r="C40" s="294"/>
    </row>
    <row r="41" spans="1:3" s="94" customFormat="1" ht="12" customHeight="1">
      <c r="A41" s="427" t="s">
        <v>167</v>
      </c>
      <c r="B41" s="408" t="s">
        <v>271</v>
      </c>
      <c r="C41" s="294"/>
    </row>
    <row r="42" spans="1:3" s="94" customFormat="1" ht="12" customHeight="1">
      <c r="A42" s="427" t="s">
        <v>168</v>
      </c>
      <c r="B42" s="408" t="s">
        <v>272</v>
      </c>
      <c r="C42" s="294"/>
    </row>
    <row r="43" spans="1:3" s="94" customFormat="1" ht="12" customHeight="1">
      <c r="A43" s="427" t="s">
        <v>169</v>
      </c>
      <c r="B43" s="408" t="s">
        <v>273</v>
      </c>
      <c r="C43" s="294">
        <v>3575000</v>
      </c>
    </row>
    <row r="44" spans="1:3" s="94" customFormat="1" ht="12" customHeight="1">
      <c r="A44" s="427" t="s">
        <v>170</v>
      </c>
      <c r="B44" s="408" t="s">
        <v>274</v>
      </c>
      <c r="C44" s="294"/>
    </row>
    <row r="45" spans="1:3" s="94" customFormat="1" ht="12" customHeight="1">
      <c r="A45" s="427" t="s">
        <v>171</v>
      </c>
      <c r="B45" s="408" t="s">
        <v>550</v>
      </c>
      <c r="C45" s="294">
        <v>45000</v>
      </c>
    </row>
    <row r="46" spans="1:3" s="94" customFormat="1" ht="12" customHeight="1">
      <c r="A46" s="427" t="s">
        <v>266</v>
      </c>
      <c r="B46" s="408" t="s">
        <v>276</v>
      </c>
      <c r="C46" s="297"/>
    </row>
    <row r="47" spans="1:3" s="94" customFormat="1" ht="12" customHeight="1">
      <c r="A47" s="428" t="s">
        <v>267</v>
      </c>
      <c r="B47" s="409" t="s">
        <v>427</v>
      </c>
      <c r="C47" s="394"/>
    </row>
    <row r="48" spans="1:3" s="94" customFormat="1" ht="12" customHeight="1" thickBot="1">
      <c r="A48" s="428" t="s">
        <v>426</v>
      </c>
      <c r="B48" s="409" t="s">
        <v>277</v>
      </c>
      <c r="C48" s="394"/>
    </row>
    <row r="49" spans="1:3" s="94" customFormat="1" ht="12" customHeight="1" thickBot="1">
      <c r="A49" s="29" t="s">
        <v>22</v>
      </c>
      <c r="B49" s="21" t="s">
        <v>278</v>
      </c>
      <c r="C49" s="292">
        <f>SUM(C50:C54)</f>
        <v>0</v>
      </c>
    </row>
    <row r="50" spans="1:3" s="94" customFormat="1" ht="12" customHeight="1">
      <c r="A50" s="426" t="s">
        <v>92</v>
      </c>
      <c r="B50" s="407" t="s">
        <v>282</v>
      </c>
      <c r="C50" s="451"/>
    </row>
    <row r="51" spans="1:3" s="94" customFormat="1" ht="12" customHeight="1">
      <c r="A51" s="427" t="s">
        <v>93</v>
      </c>
      <c r="B51" s="408" t="s">
        <v>283</v>
      </c>
      <c r="C51" s="297"/>
    </row>
    <row r="52" spans="1:3" s="94" customFormat="1" ht="12" customHeight="1">
      <c r="A52" s="427" t="s">
        <v>279</v>
      </c>
      <c r="B52" s="408" t="s">
        <v>284</v>
      </c>
      <c r="C52" s="297"/>
    </row>
    <row r="53" spans="1:3" s="94" customFormat="1" ht="12" customHeight="1">
      <c r="A53" s="427" t="s">
        <v>280</v>
      </c>
      <c r="B53" s="408" t="s">
        <v>285</v>
      </c>
      <c r="C53" s="297"/>
    </row>
    <row r="54" spans="1:3" s="94" customFormat="1" ht="12" customHeight="1" thickBot="1">
      <c r="A54" s="428" t="s">
        <v>281</v>
      </c>
      <c r="B54" s="409" t="s">
        <v>286</v>
      </c>
      <c r="C54" s="394"/>
    </row>
    <row r="55" spans="1:3" s="94" customFormat="1" ht="12" customHeight="1" thickBot="1">
      <c r="A55" s="29" t="s">
        <v>172</v>
      </c>
      <c r="B55" s="21" t="s">
        <v>287</v>
      </c>
      <c r="C55" s="292">
        <f>SUM(C56:C58)</f>
        <v>0</v>
      </c>
    </row>
    <row r="56" spans="1:3" s="94" customFormat="1" ht="12" customHeight="1">
      <c r="A56" s="426" t="s">
        <v>94</v>
      </c>
      <c r="B56" s="407" t="s">
        <v>288</v>
      </c>
      <c r="C56" s="295"/>
    </row>
    <row r="57" spans="1:3" s="94" customFormat="1" ht="12" customHeight="1">
      <c r="A57" s="427" t="s">
        <v>95</v>
      </c>
      <c r="B57" s="408" t="s">
        <v>417</v>
      </c>
      <c r="C57" s="294"/>
    </row>
    <row r="58" spans="1:3" s="94" customFormat="1" ht="12" customHeight="1">
      <c r="A58" s="427" t="s">
        <v>291</v>
      </c>
      <c r="B58" s="408" t="s">
        <v>289</v>
      </c>
      <c r="C58" s="294"/>
    </row>
    <row r="59" spans="1:3" s="94" customFormat="1" ht="12" customHeight="1" thickBot="1">
      <c r="A59" s="428" t="s">
        <v>292</v>
      </c>
      <c r="B59" s="409" t="s">
        <v>290</v>
      </c>
      <c r="C59" s="296"/>
    </row>
    <row r="60" spans="1:3" s="94" customFormat="1" ht="12" customHeight="1" thickBot="1">
      <c r="A60" s="29" t="s">
        <v>24</v>
      </c>
      <c r="B60" s="287" t="s">
        <v>293</v>
      </c>
      <c r="C60" s="292">
        <f>SUM(C61:C63)</f>
        <v>0</v>
      </c>
    </row>
    <row r="61" spans="1:3" s="94" customFormat="1" ht="12" customHeight="1">
      <c r="A61" s="426" t="s">
        <v>173</v>
      </c>
      <c r="B61" s="407" t="s">
        <v>295</v>
      </c>
      <c r="C61" s="297"/>
    </row>
    <row r="62" spans="1:3" s="94" customFormat="1" ht="12" customHeight="1">
      <c r="A62" s="427" t="s">
        <v>174</v>
      </c>
      <c r="B62" s="408" t="s">
        <v>418</v>
      </c>
      <c r="C62" s="297"/>
    </row>
    <row r="63" spans="1:3" s="94" customFormat="1" ht="12" customHeight="1">
      <c r="A63" s="427" t="s">
        <v>222</v>
      </c>
      <c r="B63" s="408" t="s">
        <v>296</v>
      </c>
      <c r="C63" s="297"/>
    </row>
    <row r="64" spans="1:3" s="94" customFormat="1" ht="12" customHeight="1" thickBot="1">
      <c r="A64" s="428" t="s">
        <v>294</v>
      </c>
      <c r="B64" s="409" t="s">
        <v>297</v>
      </c>
      <c r="C64" s="297"/>
    </row>
    <row r="65" spans="1:3" s="94" customFormat="1" ht="12" customHeight="1" thickBot="1">
      <c r="A65" s="29" t="s">
        <v>25</v>
      </c>
      <c r="B65" s="21" t="s">
        <v>298</v>
      </c>
      <c r="C65" s="298">
        <f>+C8+C15+C22+C29+C37+C49+C55+C60</f>
        <v>340354706</v>
      </c>
    </row>
    <row r="66" spans="1:3" s="94" customFormat="1" ht="12" customHeight="1" thickBot="1">
      <c r="A66" s="429" t="s">
        <v>385</v>
      </c>
      <c r="B66" s="287" t="s">
        <v>300</v>
      </c>
      <c r="C66" s="292">
        <f>SUM(C67:C69)</f>
        <v>0</v>
      </c>
    </row>
    <row r="67" spans="1:3" s="94" customFormat="1" ht="12" customHeight="1">
      <c r="A67" s="426" t="s">
        <v>328</v>
      </c>
      <c r="B67" s="407" t="s">
        <v>301</v>
      </c>
      <c r="C67" s="297"/>
    </row>
    <row r="68" spans="1:3" s="94" customFormat="1" ht="12" customHeight="1">
      <c r="A68" s="427" t="s">
        <v>337</v>
      </c>
      <c r="B68" s="408" t="s">
        <v>302</v>
      </c>
      <c r="C68" s="297"/>
    </row>
    <row r="69" spans="1:3" s="94" customFormat="1" ht="12" customHeight="1" thickBot="1">
      <c r="A69" s="428" t="s">
        <v>338</v>
      </c>
      <c r="B69" s="410" t="s">
        <v>303</v>
      </c>
      <c r="C69" s="297"/>
    </row>
    <row r="70" spans="1:3" s="94" customFormat="1" ht="12" customHeight="1" thickBot="1">
      <c r="A70" s="429" t="s">
        <v>304</v>
      </c>
      <c r="B70" s="287" t="s">
        <v>305</v>
      </c>
      <c r="C70" s="292">
        <f>SUM(C71:C74)</f>
        <v>0</v>
      </c>
    </row>
    <row r="71" spans="1:3" s="94" customFormat="1" ht="12" customHeight="1">
      <c r="A71" s="426" t="s">
        <v>141</v>
      </c>
      <c r="B71" s="407" t="s">
        <v>306</v>
      </c>
      <c r="C71" s="297"/>
    </row>
    <row r="72" spans="1:3" s="94" customFormat="1" ht="12" customHeight="1">
      <c r="A72" s="427" t="s">
        <v>142</v>
      </c>
      <c r="B72" s="408" t="s">
        <v>562</v>
      </c>
      <c r="C72" s="297"/>
    </row>
    <row r="73" spans="1:3" s="94" customFormat="1" ht="12" customHeight="1">
      <c r="A73" s="427" t="s">
        <v>329</v>
      </c>
      <c r="B73" s="408" t="s">
        <v>307</v>
      </c>
      <c r="C73" s="297"/>
    </row>
    <row r="74" spans="1:3" s="94" customFormat="1" ht="12" customHeight="1" thickBot="1">
      <c r="A74" s="428" t="s">
        <v>330</v>
      </c>
      <c r="B74" s="289" t="s">
        <v>563</v>
      </c>
      <c r="C74" s="297"/>
    </row>
    <row r="75" spans="1:3" s="94" customFormat="1" ht="12" customHeight="1" thickBot="1">
      <c r="A75" s="429" t="s">
        <v>308</v>
      </c>
      <c r="B75" s="287" t="s">
        <v>309</v>
      </c>
      <c r="C75" s="292">
        <f>SUM(C76:C77)</f>
        <v>647888694</v>
      </c>
    </row>
    <row r="76" spans="1:3" s="94" customFormat="1" ht="12" customHeight="1">
      <c r="A76" s="426" t="s">
        <v>331</v>
      </c>
      <c r="B76" s="407" t="s">
        <v>310</v>
      </c>
      <c r="C76" s="297">
        <v>647888694</v>
      </c>
    </row>
    <row r="77" spans="1:3" s="94" customFormat="1" ht="12" customHeight="1" thickBot="1">
      <c r="A77" s="428" t="s">
        <v>332</v>
      </c>
      <c r="B77" s="409" t="s">
        <v>311</v>
      </c>
      <c r="C77" s="297"/>
    </row>
    <row r="78" spans="1:3" s="93" customFormat="1" ht="12" customHeight="1" thickBot="1">
      <c r="A78" s="429" t="s">
        <v>312</v>
      </c>
      <c r="B78" s="287" t="s">
        <v>313</v>
      </c>
      <c r="C78" s="292">
        <f>SUM(C79:C81)</f>
        <v>100000000</v>
      </c>
    </row>
    <row r="79" spans="1:3" s="94" customFormat="1" ht="12" customHeight="1">
      <c r="A79" s="426" t="s">
        <v>333</v>
      </c>
      <c r="B79" s="407" t="s">
        <v>314</v>
      </c>
      <c r="C79" s="297"/>
    </row>
    <row r="80" spans="1:3" s="94" customFormat="1" ht="12" customHeight="1">
      <c r="A80" s="427" t="s">
        <v>334</v>
      </c>
      <c r="B80" s="408" t="s">
        <v>315</v>
      </c>
      <c r="C80" s="297"/>
    </row>
    <row r="81" spans="1:3" s="94" customFormat="1" ht="12" customHeight="1" thickBot="1">
      <c r="A81" s="428" t="s">
        <v>335</v>
      </c>
      <c r="B81" s="409" t="s">
        <v>564</v>
      </c>
      <c r="C81" s="297">
        <v>100000000</v>
      </c>
    </row>
    <row r="82" spans="1:3" s="94" customFormat="1" ht="12" customHeight="1" thickBot="1">
      <c r="A82" s="429" t="s">
        <v>316</v>
      </c>
      <c r="B82" s="287" t="s">
        <v>336</v>
      </c>
      <c r="C82" s="292">
        <f>SUM(C83:C86)</f>
        <v>0</v>
      </c>
    </row>
    <row r="83" spans="1:3" s="94" customFormat="1" ht="12" customHeight="1">
      <c r="A83" s="430" t="s">
        <v>317</v>
      </c>
      <c r="B83" s="407" t="s">
        <v>318</v>
      </c>
      <c r="C83" s="297"/>
    </row>
    <row r="84" spans="1:3" s="94" customFormat="1" ht="12" customHeight="1">
      <c r="A84" s="431" t="s">
        <v>319</v>
      </c>
      <c r="B84" s="408" t="s">
        <v>320</v>
      </c>
      <c r="C84" s="297"/>
    </row>
    <row r="85" spans="1:3" s="94" customFormat="1" ht="12" customHeight="1">
      <c r="A85" s="431" t="s">
        <v>321</v>
      </c>
      <c r="B85" s="408" t="s">
        <v>322</v>
      </c>
      <c r="C85" s="297"/>
    </row>
    <row r="86" spans="1:3" s="93" customFormat="1" ht="12" customHeight="1" thickBot="1">
      <c r="A86" s="432" t="s">
        <v>323</v>
      </c>
      <c r="B86" s="409" t="s">
        <v>324</v>
      </c>
      <c r="C86" s="297"/>
    </row>
    <row r="87" spans="1:3" s="93" customFormat="1" ht="12" customHeight="1" thickBot="1">
      <c r="A87" s="429" t="s">
        <v>325</v>
      </c>
      <c r="B87" s="287" t="s">
        <v>466</v>
      </c>
      <c r="C87" s="452"/>
    </row>
    <row r="88" spans="1:3" s="93" customFormat="1" ht="12" customHeight="1" thickBot="1">
      <c r="A88" s="429" t="s">
        <v>498</v>
      </c>
      <c r="B88" s="287" t="s">
        <v>326</v>
      </c>
      <c r="C88" s="452"/>
    </row>
    <row r="89" spans="1:3" s="93" customFormat="1" ht="12" customHeight="1" thickBot="1">
      <c r="A89" s="429" t="s">
        <v>499</v>
      </c>
      <c r="B89" s="414" t="s">
        <v>469</v>
      </c>
      <c r="C89" s="298">
        <f>+C66+C70+C75+C78+C82+C88+C87</f>
        <v>747888694</v>
      </c>
    </row>
    <row r="90" spans="1:3" s="93" customFormat="1" ht="12" customHeight="1" thickBot="1">
      <c r="A90" s="433" t="s">
        <v>500</v>
      </c>
      <c r="B90" s="415" t="s">
        <v>501</v>
      </c>
      <c r="C90" s="298">
        <f>+C65+C89</f>
        <v>1088243400</v>
      </c>
    </row>
    <row r="91" spans="1:3" s="94" customFormat="1" ht="15" customHeight="1" thickBot="1">
      <c r="A91" s="231"/>
      <c r="B91" s="232"/>
      <c r="C91" s="357"/>
    </row>
    <row r="92" spans="1:3" s="65" customFormat="1" ht="16.5" customHeight="1" thickBot="1">
      <c r="A92" s="235"/>
      <c r="B92" s="236" t="s">
        <v>55</v>
      </c>
      <c r="C92" s="359"/>
    </row>
    <row r="93" spans="1:3" s="95" customFormat="1" ht="12" customHeight="1" thickBot="1">
      <c r="A93" s="400" t="s">
        <v>17</v>
      </c>
      <c r="B93" s="28" t="s">
        <v>505</v>
      </c>
      <c r="C93" s="291">
        <f>+C94+C95+C96+C97+C98+C111</f>
        <v>246378373</v>
      </c>
    </row>
    <row r="94" spans="1:3" ht="12" customHeight="1">
      <c r="A94" s="434" t="s">
        <v>96</v>
      </c>
      <c r="B94" s="10" t="s">
        <v>47</v>
      </c>
      <c r="C94" s="293">
        <v>34800160</v>
      </c>
    </row>
    <row r="95" spans="1:3" ht="12" customHeight="1">
      <c r="A95" s="427" t="s">
        <v>97</v>
      </c>
      <c r="B95" s="8" t="s">
        <v>175</v>
      </c>
      <c r="C95" s="294">
        <v>6414640</v>
      </c>
    </row>
    <row r="96" spans="1:3" ht="12" customHeight="1">
      <c r="A96" s="427" t="s">
        <v>98</v>
      </c>
      <c r="B96" s="8" t="s">
        <v>132</v>
      </c>
      <c r="C96" s="296">
        <v>180815073</v>
      </c>
    </row>
    <row r="97" spans="1:3" ht="12" customHeight="1">
      <c r="A97" s="427" t="s">
        <v>99</v>
      </c>
      <c r="B97" s="11" t="s">
        <v>176</v>
      </c>
      <c r="C97" s="296">
        <v>8429500</v>
      </c>
    </row>
    <row r="98" spans="1:3" ht="12" customHeight="1">
      <c r="A98" s="427" t="s">
        <v>110</v>
      </c>
      <c r="B98" s="19" t="s">
        <v>177</v>
      </c>
      <c r="C98" s="296">
        <v>15919000</v>
      </c>
    </row>
    <row r="99" spans="1:3" ht="12" customHeight="1">
      <c r="A99" s="427" t="s">
        <v>100</v>
      </c>
      <c r="B99" s="8" t="s">
        <v>502</v>
      </c>
      <c r="C99" s="296"/>
    </row>
    <row r="100" spans="1:3" ht="12" customHeight="1">
      <c r="A100" s="427" t="s">
        <v>101</v>
      </c>
      <c r="B100" s="142" t="s">
        <v>432</v>
      </c>
      <c r="C100" s="296"/>
    </row>
    <row r="101" spans="1:3" ht="12" customHeight="1">
      <c r="A101" s="427" t="s">
        <v>111</v>
      </c>
      <c r="B101" s="142" t="s">
        <v>431</v>
      </c>
      <c r="C101" s="296"/>
    </row>
    <row r="102" spans="1:3" ht="12" customHeight="1">
      <c r="A102" s="427" t="s">
        <v>112</v>
      </c>
      <c r="B102" s="142" t="s">
        <v>342</v>
      </c>
      <c r="C102" s="296"/>
    </row>
    <row r="103" spans="1:3" ht="12" customHeight="1">
      <c r="A103" s="427" t="s">
        <v>113</v>
      </c>
      <c r="B103" s="143" t="s">
        <v>343</v>
      </c>
      <c r="C103" s="296"/>
    </row>
    <row r="104" spans="1:3" ht="12" customHeight="1">
      <c r="A104" s="427" t="s">
        <v>114</v>
      </c>
      <c r="B104" s="143" t="s">
        <v>344</v>
      </c>
      <c r="C104" s="296"/>
    </row>
    <row r="105" spans="1:3" ht="12" customHeight="1">
      <c r="A105" s="427" t="s">
        <v>116</v>
      </c>
      <c r="B105" s="142" t="s">
        <v>345</v>
      </c>
      <c r="C105" s="296">
        <v>15919000</v>
      </c>
    </row>
    <row r="106" spans="1:3" ht="12" customHeight="1">
      <c r="A106" s="427" t="s">
        <v>178</v>
      </c>
      <c r="B106" s="142" t="s">
        <v>346</v>
      </c>
      <c r="C106" s="296"/>
    </row>
    <row r="107" spans="1:3" ht="12" customHeight="1">
      <c r="A107" s="427" t="s">
        <v>340</v>
      </c>
      <c r="B107" s="143" t="s">
        <v>347</v>
      </c>
      <c r="C107" s="296"/>
    </row>
    <row r="108" spans="1:3" ht="12" customHeight="1">
      <c r="A108" s="435" t="s">
        <v>341</v>
      </c>
      <c r="B108" s="144" t="s">
        <v>348</v>
      </c>
      <c r="C108" s="296"/>
    </row>
    <row r="109" spans="1:3" ht="12" customHeight="1">
      <c r="A109" s="427" t="s">
        <v>429</v>
      </c>
      <c r="B109" s="144" t="s">
        <v>349</v>
      </c>
      <c r="C109" s="296"/>
    </row>
    <row r="110" spans="1:3" ht="12" customHeight="1">
      <c r="A110" s="427" t="s">
        <v>430</v>
      </c>
      <c r="B110" s="143" t="s">
        <v>350</v>
      </c>
      <c r="C110" s="294"/>
    </row>
    <row r="111" spans="1:3" ht="12" customHeight="1">
      <c r="A111" s="427" t="s">
        <v>434</v>
      </c>
      <c r="B111" s="11" t="s">
        <v>48</v>
      </c>
      <c r="C111" s="294"/>
    </row>
    <row r="112" spans="1:3" ht="12" customHeight="1">
      <c r="A112" s="428" t="s">
        <v>435</v>
      </c>
      <c r="B112" s="8" t="s">
        <v>503</v>
      </c>
      <c r="C112" s="296"/>
    </row>
    <row r="113" spans="1:3" ht="12" customHeight="1" thickBot="1">
      <c r="A113" s="436" t="s">
        <v>436</v>
      </c>
      <c r="B113" s="145" t="s">
        <v>504</v>
      </c>
      <c r="C113" s="300"/>
    </row>
    <row r="114" spans="1:3" ht="12" customHeight="1" thickBot="1">
      <c r="A114" s="29" t="s">
        <v>18</v>
      </c>
      <c r="B114" s="27" t="s">
        <v>351</v>
      </c>
      <c r="C114" s="292">
        <f>+C115+C117+C119</f>
        <v>580325000</v>
      </c>
    </row>
    <row r="115" spans="1:3" ht="12" customHeight="1">
      <c r="A115" s="426" t="s">
        <v>102</v>
      </c>
      <c r="B115" s="8" t="s">
        <v>221</v>
      </c>
      <c r="C115" s="295">
        <v>560325000</v>
      </c>
    </row>
    <row r="116" spans="1:3" ht="12" customHeight="1">
      <c r="A116" s="426" t="s">
        <v>103</v>
      </c>
      <c r="B116" s="12" t="s">
        <v>355</v>
      </c>
      <c r="C116" s="295">
        <v>482471000</v>
      </c>
    </row>
    <row r="117" spans="1:3" ht="12" customHeight="1">
      <c r="A117" s="426" t="s">
        <v>104</v>
      </c>
      <c r="B117" s="12" t="s">
        <v>179</v>
      </c>
      <c r="C117" s="294">
        <v>19400000</v>
      </c>
    </row>
    <row r="118" spans="1:3" ht="12" customHeight="1">
      <c r="A118" s="426" t="s">
        <v>105</v>
      </c>
      <c r="B118" s="12" t="s">
        <v>356</v>
      </c>
      <c r="C118" s="259"/>
    </row>
    <row r="119" spans="1:3" ht="12" customHeight="1">
      <c r="A119" s="426" t="s">
        <v>106</v>
      </c>
      <c r="B119" s="289" t="s">
        <v>223</v>
      </c>
      <c r="C119" s="259">
        <v>600000</v>
      </c>
    </row>
    <row r="120" spans="1:3" ht="12" customHeight="1">
      <c r="A120" s="426" t="s">
        <v>115</v>
      </c>
      <c r="B120" s="288" t="s">
        <v>419</v>
      </c>
      <c r="C120" s="259"/>
    </row>
    <row r="121" spans="1:3" ht="12" customHeight="1">
      <c r="A121" s="426" t="s">
        <v>117</v>
      </c>
      <c r="B121" s="403" t="s">
        <v>361</v>
      </c>
      <c r="C121" s="259"/>
    </row>
    <row r="122" spans="1:3" ht="12" customHeight="1">
      <c r="A122" s="426" t="s">
        <v>180</v>
      </c>
      <c r="B122" s="143" t="s">
        <v>344</v>
      </c>
      <c r="C122" s="259"/>
    </row>
    <row r="123" spans="1:3" ht="12" customHeight="1">
      <c r="A123" s="426" t="s">
        <v>181</v>
      </c>
      <c r="B123" s="143" t="s">
        <v>360</v>
      </c>
      <c r="C123" s="259"/>
    </row>
    <row r="124" spans="1:3" ht="12" customHeight="1">
      <c r="A124" s="426" t="s">
        <v>182</v>
      </c>
      <c r="B124" s="143" t="s">
        <v>359</v>
      </c>
      <c r="C124" s="259"/>
    </row>
    <row r="125" spans="1:3" ht="12" customHeight="1">
      <c r="A125" s="426" t="s">
        <v>352</v>
      </c>
      <c r="B125" s="143" t="s">
        <v>347</v>
      </c>
      <c r="C125" s="259"/>
    </row>
    <row r="126" spans="1:3" ht="12" customHeight="1">
      <c r="A126" s="426" t="s">
        <v>353</v>
      </c>
      <c r="B126" s="143" t="s">
        <v>358</v>
      </c>
      <c r="C126" s="259"/>
    </row>
    <row r="127" spans="1:3" ht="12" customHeight="1" thickBot="1">
      <c r="A127" s="435" t="s">
        <v>354</v>
      </c>
      <c r="B127" s="143" t="s">
        <v>357</v>
      </c>
      <c r="C127" s="261">
        <v>600000</v>
      </c>
    </row>
    <row r="128" spans="1:3" ht="12" customHeight="1" thickBot="1">
      <c r="A128" s="29" t="s">
        <v>19</v>
      </c>
      <c r="B128" s="124" t="s">
        <v>439</v>
      </c>
      <c r="C128" s="292">
        <f>+C93+C114</f>
        <v>826703373</v>
      </c>
    </row>
    <row r="129" spans="1:3" ht="12" customHeight="1" thickBot="1">
      <c r="A129" s="29" t="s">
        <v>20</v>
      </c>
      <c r="B129" s="124" t="s">
        <v>440</v>
      </c>
      <c r="C129" s="292">
        <f>+C130+C131+C132</f>
        <v>0</v>
      </c>
    </row>
    <row r="130" spans="1:3" s="95" customFormat="1" ht="12" customHeight="1">
      <c r="A130" s="426" t="s">
        <v>259</v>
      </c>
      <c r="B130" s="9" t="s">
        <v>508</v>
      </c>
      <c r="C130" s="259"/>
    </row>
    <row r="131" spans="1:3" ht="12" customHeight="1">
      <c r="A131" s="426" t="s">
        <v>260</v>
      </c>
      <c r="B131" s="9" t="s">
        <v>448</v>
      </c>
      <c r="C131" s="259"/>
    </row>
    <row r="132" spans="1:3" ht="12" customHeight="1" thickBot="1">
      <c r="A132" s="435" t="s">
        <v>261</v>
      </c>
      <c r="B132" s="7" t="s">
        <v>507</v>
      </c>
      <c r="C132" s="259"/>
    </row>
    <row r="133" spans="1:3" ht="12" customHeight="1" thickBot="1">
      <c r="A133" s="29" t="s">
        <v>21</v>
      </c>
      <c r="B133" s="124" t="s">
        <v>441</v>
      </c>
      <c r="C133" s="292">
        <f>+C134+C135+C136+C137+C138+C139</f>
        <v>0</v>
      </c>
    </row>
    <row r="134" spans="1:3" ht="12" customHeight="1">
      <c r="A134" s="426" t="s">
        <v>89</v>
      </c>
      <c r="B134" s="9" t="s">
        <v>450</v>
      </c>
      <c r="C134" s="259"/>
    </row>
    <row r="135" spans="1:3" ht="12" customHeight="1">
      <c r="A135" s="426" t="s">
        <v>90</v>
      </c>
      <c r="B135" s="9" t="s">
        <v>442</v>
      </c>
      <c r="C135" s="259"/>
    </row>
    <row r="136" spans="1:3" ht="12" customHeight="1">
      <c r="A136" s="426" t="s">
        <v>91</v>
      </c>
      <c r="B136" s="9" t="s">
        <v>443</v>
      </c>
      <c r="C136" s="259"/>
    </row>
    <row r="137" spans="1:3" ht="12" customHeight="1">
      <c r="A137" s="426" t="s">
        <v>167</v>
      </c>
      <c r="B137" s="9" t="s">
        <v>506</v>
      </c>
      <c r="C137" s="259"/>
    </row>
    <row r="138" spans="1:3" ht="12" customHeight="1">
      <c r="A138" s="426" t="s">
        <v>168</v>
      </c>
      <c r="B138" s="9" t="s">
        <v>445</v>
      </c>
      <c r="C138" s="259"/>
    </row>
    <row r="139" spans="1:3" s="95" customFormat="1" ht="12" customHeight="1" thickBot="1">
      <c r="A139" s="435" t="s">
        <v>169</v>
      </c>
      <c r="B139" s="7" t="s">
        <v>446</v>
      </c>
      <c r="C139" s="259"/>
    </row>
    <row r="140" spans="1:11" ht="12" customHeight="1" thickBot="1">
      <c r="A140" s="29" t="s">
        <v>22</v>
      </c>
      <c r="B140" s="124" t="s">
        <v>532</v>
      </c>
      <c r="C140" s="298">
        <f>+C141+C142+C144+C145+C143</f>
        <v>261540027</v>
      </c>
      <c r="K140" s="242"/>
    </row>
    <row r="141" spans="1:3" ht="12.75">
      <c r="A141" s="426" t="s">
        <v>92</v>
      </c>
      <c r="B141" s="9" t="s">
        <v>362</v>
      </c>
      <c r="C141" s="259"/>
    </row>
    <row r="142" spans="1:3" ht="12" customHeight="1">
      <c r="A142" s="426" t="s">
        <v>93</v>
      </c>
      <c r="B142" s="9" t="s">
        <v>363</v>
      </c>
      <c r="C142" s="259">
        <v>4582927</v>
      </c>
    </row>
    <row r="143" spans="1:3" s="95" customFormat="1" ht="12" customHeight="1">
      <c r="A143" s="426" t="s">
        <v>279</v>
      </c>
      <c r="B143" s="9" t="s">
        <v>531</v>
      </c>
      <c r="C143" s="259">
        <v>256957100</v>
      </c>
    </row>
    <row r="144" spans="1:3" s="95" customFormat="1" ht="12" customHeight="1">
      <c r="A144" s="426" t="s">
        <v>280</v>
      </c>
      <c r="B144" s="9" t="s">
        <v>455</v>
      </c>
      <c r="C144" s="259"/>
    </row>
    <row r="145" spans="1:3" s="95" customFormat="1" ht="12" customHeight="1" thickBot="1">
      <c r="A145" s="435" t="s">
        <v>281</v>
      </c>
      <c r="B145" s="7" t="s">
        <v>381</v>
      </c>
      <c r="C145" s="259"/>
    </row>
    <row r="146" spans="1:3" s="95" customFormat="1" ht="12" customHeight="1" thickBot="1">
      <c r="A146" s="29" t="s">
        <v>23</v>
      </c>
      <c r="B146" s="124" t="s">
        <v>456</v>
      </c>
      <c r="C146" s="301">
        <f>+C147+C148+C149+C150+C151</f>
        <v>0</v>
      </c>
    </row>
    <row r="147" spans="1:3" s="95" customFormat="1" ht="12" customHeight="1">
      <c r="A147" s="426" t="s">
        <v>94</v>
      </c>
      <c r="B147" s="9" t="s">
        <v>451</v>
      </c>
      <c r="C147" s="259"/>
    </row>
    <row r="148" spans="1:3" s="95" customFormat="1" ht="12" customHeight="1">
      <c r="A148" s="426" t="s">
        <v>95</v>
      </c>
      <c r="B148" s="9" t="s">
        <v>458</v>
      </c>
      <c r="C148" s="259"/>
    </row>
    <row r="149" spans="1:3" s="95" customFormat="1" ht="12" customHeight="1">
      <c r="A149" s="426" t="s">
        <v>291</v>
      </c>
      <c r="B149" s="9" t="s">
        <v>453</v>
      </c>
      <c r="C149" s="259"/>
    </row>
    <row r="150" spans="1:3" ht="12.75" customHeight="1">
      <c r="A150" s="426" t="s">
        <v>292</v>
      </c>
      <c r="B150" s="9" t="s">
        <v>509</v>
      </c>
      <c r="C150" s="259"/>
    </row>
    <row r="151" spans="1:3" ht="12.75" customHeight="1" thickBot="1">
      <c r="A151" s="435" t="s">
        <v>457</v>
      </c>
      <c r="B151" s="7" t="s">
        <v>460</v>
      </c>
      <c r="C151" s="261"/>
    </row>
    <row r="152" spans="1:3" ht="12.75" customHeight="1" thickBot="1">
      <c r="A152" s="481" t="s">
        <v>24</v>
      </c>
      <c r="B152" s="124" t="s">
        <v>461</v>
      </c>
      <c r="C152" s="301"/>
    </row>
    <row r="153" spans="1:3" ht="12" customHeight="1" thickBot="1">
      <c r="A153" s="481" t="s">
        <v>25</v>
      </c>
      <c r="B153" s="124" t="s">
        <v>462</v>
      </c>
      <c r="C153" s="301"/>
    </row>
    <row r="154" spans="1:3" ht="15" customHeight="1" thickBot="1">
      <c r="A154" s="29" t="s">
        <v>26</v>
      </c>
      <c r="B154" s="124" t="s">
        <v>464</v>
      </c>
      <c r="C154" s="417">
        <f>+C129+C133+C140+C146+C152+C153</f>
        <v>261540027</v>
      </c>
    </row>
    <row r="155" spans="1:3" ht="13.5" thickBot="1">
      <c r="A155" s="437" t="s">
        <v>27</v>
      </c>
      <c r="B155" s="371" t="s">
        <v>463</v>
      </c>
      <c r="C155" s="417">
        <f>+C128+C154</f>
        <v>1088243400</v>
      </c>
    </row>
    <row r="156" spans="1:3" ht="15" customHeight="1" thickBot="1">
      <c r="A156" s="379"/>
      <c r="B156" s="380"/>
      <c r="C156" s="613">
        <f>C90-C155</f>
        <v>0</v>
      </c>
    </row>
    <row r="157" spans="1:3" ht="14.25" customHeight="1" thickBot="1">
      <c r="A157" s="240" t="s">
        <v>510</v>
      </c>
      <c r="B157" s="241"/>
      <c r="C157" s="121">
        <v>23</v>
      </c>
    </row>
    <row r="158" spans="1:3" ht="13.5" thickBot="1">
      <c r="A158" s="240" t="s">
        <v>197</v>
      </c>
      <c r="B158" s="241"/>
      <c r="C158" s="121"/>
    </row>
    <row r="159" spans="1:3" ht="12.75">
      <c r="A159" s="610"/>
      <c r="B159" s="611"/>
      <c r="C159" s="612"/>
    </row>
    <row r="160" spans="1:2" ht="12.75">
      <c r="A160" s="610"/>
      <c r="B160" s="611"/>
    </row>
    <row r="161" spans="1:3" ht="12.75">
      <c r="A161" s="610"/>
      <c r="B161" s="611"/>
      <c r="C161" s="612"/>
    </row>
    <row r="162" spans="1:3" ht="12.75">
      <c r="A162" s="610"/>
      <c r="B162" s="611"/>
      <c r="C162" s="612"/>
    </row>
    <row r="163" spans="1:3" ht="12.75">
      <c r="A163" s="610"/>
      <c r="B163" s="611"/>
      <c r="C163" s="612"/>
    </row>
    <row r="164" spans="1:3" ht="12.75">
      <c r="A164" s="610"/>
      <c r="B164" s="611"/>
      <c r="C164" s="612"/>
    </row>
    <row r="165" spans="1:3" ht="12.75">
      <c r="A165" s="610"/>
      <c r="B165" s="611"/>
      <c r="C165" s="612"/>
    </row>
    <row r="166" spans="1:3" ht="12.75">
      <c r="A166" s="610"/>
      <c r="B166" s="611"/>
      <c r="C166" s="612"/>
    </row>
    <row r="167" spans="1:3" ht="12.75">
      <c r="A167" s="610"/>
      <c r="B167" s="611"/>
      <c r="C167" s="612"/>
    </row>
    <row r="168" spans="1:3" ht="12.75">
      <c r="A168" s="610"/>
      <c r="B168" s="611"/>
      <c r="C168" s="612"/>
    </row>
    <row r="169" spans="1:3" ht="12.75">
      <c r="A169" s="610"/>
      <c r="B169" s="611"/>
      <c r="C169" s="612"/>
    </row>
    <row r="170" spans="1:3" ht="12.75">
      <c r="A170" s="610"/>
      <c r="B170" s="611"/>
      <c r="C170" s="612"/>
    </row>
    <row r="171" spans="1:3" ht="12.75">
      <c r="A171" s="610"/>
      <c r="B171" s="611"/>
      <c r="C171" s="612"/>
    </row>
    <row r="172" spans="1:3" ht="12.75">
      <c r="A172" s="610"/>
      <c r="B172" s="611"/>
      <c r="C172" s="612"/>
    </row>
    <row r="173" spans="1:3" ht="12.75">
      <c r="A173" s="610"/>
      <c r="B173" s="611"/>
      <c r="C173" s="612"/>
    </row>
    <row r="174" spans="1:3" ht="12.75">
      <c r="A174" s="610"/>
      <c r="B174" s="611"/>
      <c r="C174" s="612"/>
    </row>
    <row r="175" spans="1:3" ht="12.75">
      <c r="A175" s="610"/>
      <c r="B175" s="611"/>
      <c r="C175" s="612"/>
    </row>
    <row r="176" spans="1:3" ht="12.75">
      <c r="A176" s="610"/>
      <c r="B176" s="611"/>
      <c r="C176" s="612"/>
    </row>
    <row r="177" spans="1:3" ht="12.75">
      <c r="A177" s="610"/>
      <c r="B177" s="611"/>
      <c r="C177" s="612"/>
    </row>
    <row r="178" spans="1:3" ht="12.75">
      <c r="A178" s="610"/>
      <c r="B178" s="611"/>
      <c r="C178" s="612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K178"/>
  <sheetViews>
    <sheetView zoomScale="120" zoomScaleNormal="120" zoomScaleSheetLayoutView="85" workbookViewId="0" topLeftCell="A1">
      <selection activeCell="B41" sqref="B41"/>
    </sheetView>
  </sheetViews>
  <sheetFormatPr defaultColWidth="9.375" defaultRowHeight="12.75"/>
  <cols>
    <col min="1" max="1" width="19.50390625" style="381" customWidth="1"/>
    <col min="2" max="2" width="72.00390625" style="382" customWidth="1"/>
    <col min="3" max="3" width="25.00390625" style="383" customWidth="1"/>
    <col min="4" max="16384" width="9.375" style="3" customWidth="1"/>
  </cols>
  <sheetData>
    <row r="1" spans="1:3" s="2" customFormat="1" ht="16.5" customHeight="1" thickBot="1">
      <c r="A1" s="591"/>
      <c r="B1" s="592"/>
      <c r="C1" s="586" t="str">
        <f>CONCATENATE("9.1.2. melléklet ",ALAPADATOK!A7," ",ALAPADATOK!B7," ",ALAPADATOK!C7," ",ALAPADATOK!D7," ",ALAPADATOK!E7," ",ALAPADATOK!F7," ",ALAPADATOK!G7," ",ALAPADATOK!H7)</f>
        <v>9.1.2. melléklet az 1 / 2019 ( II.14. ) önkormányzati rendelethez</v>
      </c>
    </row>
    <row r="2" spans="1:3" s="91" customFormat="1" ht="21" customHeight="1">
      <c r="A2" s="593" t="s">
        <v>59</v>
      </c>
      <c r="B2" s="594" t="str">
        <f>CONCATENATE(ALAPADATOK!A3)</f>
        <v>BORSODNÁDASD VÁROS ÖNKORMÁNYZATA</v>
      </c>
      <c r="C2" s="595" t="s">
        <v>52</v>
      </c>
    </row>
    <row r="3" spans="1:3" s="91" customFormat="1" ht="15.75" thickBot="1">
      <c r="A3" s="596" t="s">
        <v>194</v>
      </c>
      <c r="B3" s="597" t="s">
        <v>421</v>
      </c>
      <c r="C3" s="598" t="s">
        <v>58</v>
      </c>
    </row>
    <row r="4" spans="1:3" s="92" customFormat="1" ht="15.75" customHeight="1" thickBot="1">
      <c r="A4" s="599"/>
      <c r="B4" s="599"/>
      <c r="C4" s="600" t="str">
        <f>'KV_9.1.1.sz.mell'!C4</f>
        <v>Forintban!</v>
      </c>
    </row>
    <row r="5" spans="1:3" ht="13.5" thickBot="1">
      <c r="A5" s="601" t="s">
        <v>196</v>
      </c>
      <c r="B5" s="602" t="s">
        <v>554</v>
      </c>
      <c r="C5" s="603" t="s">
        <v>53</v>
      </c>
    </row>
    <row r="6" spans="1:3" s="65" customFormat="1" ht="12.75" customHeight="1" thickBot="1">
      <c r="A6" s="604"/>
      <c r="B6" s="605" t="s">
        <v>484</v>
      </c>
      <c r="C6" s="606" t="s">
        <v>485</v>
      </c>
    </row>
    <row r="7" spans="1:3" s="65" customFormat="1" ht="15.75" customHeight="1" thickBot="1">
      <c r="A7" s="225"/>
      <c r="B7" s="226" t="s">
        <v>54</v>
      </c>
      <c r="C7" s="352"/>
    </row>
    <row r="8" spans="1:3" s="65" customFormat="1" ht="12" customHeight="1" thickBot="1">
      <c r="A8" s="29" t="s">
        <v>17</v>
      </c>
      <c r="B8" s="21" t="s">
        <v>243</v>
      </c>
      <c r="C8" s="292">
        <f>+C9+C10+C11+C12+C13+C14</f>
        <v>0</v>
      </c>
    </row>
    <row r="9" spans="1:3" s="93" customFormat="1" ht="12" customHeight="1">
      <c r="A9" s="426" t="s">
        <v>96</v>
      </c>
      <c r="B9" s="407" t="s">
        <v>244</v>
      </c>
      <c r="C9" s="295"/>
    </row>
    <row r="10" spans="1:3" s="94" customFormat="1" ht="12" customHeight="1">
      <c r="A10" s="427" t="s">
        <v>97</v>
      </c>
      <c r="B10" s="408" t="s">
        <v>245</v>
      </c>
      <c r="C10" s="294"/>
    </row>
    <row r="11" spans="1:3" s="94" customFormat="1" ht="12" customHeight="1">
      <c r="A11" s="427" t="s">
        <v>98</v>
      </c>
      <c r="B11" s="408" t="s">
        <v>541</v>
      </c>
      <c r="C11" s="294"/>
    </row>
    <row r="12" spans="1:3" s="94" customFormat="1" ht="12" customHeight="1">
      <c r="A12" s="427" t="s">
        <v>99</v>
      </c>
      <c r="B12" s="408" t="s">
        <v>247</v>
      </c>
      <c r="C12" s="294"/>
    </row>
    <row r="13" spans="1:3" s="94" customFormat="1" ht="12" customHeight="1">
      <c r="A13" s="427" t="s">
        <v>140</v>
      </c>
      <c r="B13" s="408" t="s">
        <v>497</v>
      </c>
      <c r="C13" s="294"/>
    </row>
    <row r="14" spans="1:3" s="93" customFormat="1" ht="12" customHeight="1" thickBot="1">
      <c r="A14" s="428" t="s">
        <v>100</v>
      </c>
      <c r="B14" s="409" t="s">
        <v>424</v>
      </c>
      <c r="C14" s="294"/>
    </row>
    <row r="15" spans="1:3" s="93" customFormat="1" ht="12" customHeight="1" thickBot="1">
      <c r="A15" s="29" t="s">
        <v>18</v>
      </c>
      <c r="B15" s="287" t="s">
        <v>248</v>
      </c>
      <c r="C15" s="292">
        <f>+C16+C17+C18+C19+C20</f>
        <v>0</v>
      </c>
    </row>
    <row r="16" spans="1:3" s="93" customFormat="1" ht="12" customHeight="1">
      <c r="A16" s="426" t="s">
        <v>102</v>
      </c>
      <c r="B16" s="407" t="s">
        <v>249</v>
      </c>
      <c r="C16" s="295"/>
    </row>
    <row r="17" spans="1:3" s="93" customFormat="1" ht="12" customHeight="1">
      <c r="A17" s="427" t="s">
        <v>103</v>
      </c>
      <c r="B17" s="408" t="s">
        <v>250</v>
      </c>
      <c r="C17" s="294"/>
    </row>
    <row r="18" spans="1:3" s="93" customFormat="1" ht="12" customHeight="1">
      <c r="A18" s="427" t="s">
        <v>104</v>
      </c>
      <c r="B18" s="408" t="s">
        <v>413</v>
      </c>
      <c r="C18" s="294"/>
    </row>
    <row r="19" spans="1:3" s="93" customFormat="1" ht="12" customHeight="1">
      <c r="A19" s="427" t="s">
        <v>105</v>
      </c>
      <c r="B19" s="408" t="s">
        <v>414</v>
      </c>
      <c r="C19" s="294"/>
    </row>
    <row r="20" spans="1:3" s="93" customFormat="1" ht="12" customHeight="1">
      <c r="A20" s="427" t="s">
        <v>106</v>
      </c>
      <c r="B20" s="408" t="s">
        <v>251</v>
      </c>
      <c r="C20" s="294"/>
    </row>
    <row r="21" spans="1:3" s="94" customFormat="1" ht="12" customHeight="1" thickBot="1">
      <c r="A21" s="428" t="s">
        <v>115</v>
      </c>
      <c r="B21" s="409" t="s">
        <v>252</v>
      </c>
      <c r="C21" s="296"/>
    </row>
    <row r="22" spans="1:3" s="94" customFormat="1" ht="12" customHeight="1" thickBot="1">
      <c r="A22" s="29" t="s">
        <v>19</v>
      </c>
      <c r="B22" s="21" t="s">
        <v>253</v>
      </c>
      <c r="C22" s="292">
        <f>+C23+C24+C25+C26+C27</f>
        <v>0</v>
      </c>
    </row>
    <row r="23" spans="1:3" s="94" customFormat="1" ht="12" customHeight="1">
      <c r="A23" s="426" t="s">
        <v>85</v>
      </c>
      <c r="B23" s="407" t="s">
        <v>254</v>
      </c>
      <c r="C23" s="295"/>
    </row>
    <row r="24" spans="1:3" s="93" customFormat="1" ht="12" customHeight="1">
      <c r="A24" s="427" t="s">
        <v>86</v>
      </c>
      <c r="B24" s="408" t="s">
        <v>255</v>
      </c>
      <c r="C24" s="294"/>
    </row>
    <row r="25" spans="1:3" s="94" customFormat="1" ht="12" customHeight="1">
      <c r="A25" s="427" t="s">
        <v>87</v>
      </c>
      <c r="B25" s="408" t="s">
        <v>415</v>
      </c>
      <c r="C25" s="294"/>
    </row>
    <row r="26" spans="1:3" s="94" customFormat="1" ht="12" customHeight="1">
      <c r="A26" s="427" t="s">
        <v>88</v>
      </c>
      <c r="B26" s="408" t="s">
        <v>416</v>
      </c>
      <c r="C26" s="294"/>
    </row>
    <row r="27" spans="1:3" s="94" customFormat="1" ht="12" customHeight="1">
      <c r="A27" s="427" t="s">
        <v>163</v>
      </c>
      <c r="B27" s="408" t="s">
        <v>256</v>
      </c>
      <c r="C27" s="294"/>
    </row>
    <row r="28" spans="1:3" s="94" customFormat="1" ht="12" customHeight="1" thickBot="1">
      <c r="A28" s="428" t="s">
        <v>164</v>
      </c>
      <c r="B28" s="409" t="s">
        <v>257</v>
      </c>
      <c r="C28" s="296"/>
    </row>
    <row r="29" spans="1:3" s="94" customFormat="1" ht="12" customHeight="1" thickBot="1">
      <c r="A29" s="29" t="s">
        <v>165</v>
      </c>
      <c r="B29" s="21" t="s">
        <v>258</v>
      </c>
      <c r="C29" s="298">
        <f>SUM(C30:C36)</f>
        <v>7901000</v>
      </c>
    </row>
    <row r="30" spans="1:3" s="94" customFormat="1" ht="12" customHeight="1">
      <c r="A30" s="426" t="s">
        <v>259</v>
      </c>
      <c r="B30" s="407" t="s">
        <v>546</v>
      </c>
      <c r="C30" s="295"/>
    </row>
    <row r="31" spans="1:3" s="94" customFormat="1" ht="12" customHeight="1">
      <c r="A31" s="427" t="s">
        <v>260</v>
      </c>
      <c r="B31" s="408" t="s">
        <v>547</v>
      </c>
      <c r="C31" s="294"/>
    </row>
    <row r="32" spans="1:3" s="94" customFormat="1" ht="12" customHeight="1">
      <c r="A32" s="427" t="s">
        <v>261</v>
      </c>
      <c r="B32" s="408" t="s">
        <v>548</v>
      </c>
      <c r="C32" s="294">
        <v>7901000</v>
      </c>
    </row>
    <row r="33" spans="1:3" s="94" customFormat="1" ht="12" customHeight="1">
      <c r="A33" s="427" t="s">
        <v>262</v>
      </c>
      <c r="B33" s="408" t="s">
        <v>549</v>
      </c>
      <c r="C33" s="294"/>
    </row>
    <row r="34" spans="1:3" s="94" customFormat="1" ht="12" customHeight="1">
      <c r="A34" s="427" t="s">
        <v>543</v>
      </c>
      <c r="B34" s="408" t="s">
        <v>263</v>
      </c>
      <c r="C34" s="294"/>
    </row>
    <row r="35" spans="1:3" s="94" customFormat="1" ht="12" customHeight="1">
      <c r="A35" s="427" t="s">
        <v>544</v>
      </c>
      <c r="B35" s="408" t="s">
        <v>684</v>
      </c>
      <c r="C35" s="294"/>
    </row>
    <row r="36" spans="1:3" s="94" customFormat="1" ht="12" customHeight="1" thickBot="1">
      <c r="A36" s="428" t="s">
        <v>545</v>
      </c>
      <c r="B36" s="409" t="s">
        <v>265</v>
      </c>
      <c r="C36" s="296"/>
    </row>
    <row r="37" spans="1:3" s="94" customFormat="1" ht="12" customHeight="1" thickBot="1">
      <c r="A37" s="29" t="s">
        <v>21</v>
      </c>
      <c r="B37" s="21" t="s">
        <v>425</v>
      </c>
      <c r="C37" s="292">
        <f>SUM(C38:C48)</f>
        <v>0</v>
      </c>
    </row>
    <row r="38" spans="1:3" s="94" customFormat="1" ht="12" customHeight="1">
      <c r="A38" s="426" t="s">
        <v>89</v>
      </c>
      <c r="B38" s="407" t="s">
        <v>268</v>
      </c>
      <c r="C38" s="295"/>
    </row>
    <row r="39" spans="1:3" s="94" customFormat="1" ht="12" customHeight="1">
      <c r="A39" s="427" t="s">
        <v>90</v>
      </c>
      <c r="B39" s="408" t="s">
        <v>269</v>
      </c>
      <c r="C39" s="294"/>
    </row>
    <row r="40" spans="1:3" s="94" customFormat="1" ht="12" customHeight="1">
      <c r="A40" s="427" t="s">
        <v>91</v>
      </c>
      <c r="B40" s="408" t="s">
        <v>270</v>
      </c>
      <c r="C40" s="294"/>
    </row>
    <row r="41" spans="1:3" s="94" customFormat="1" ht="12" customHeight="1">
      <c r="A41" s="427" t="s">
        <v>167</v>
      </c>
      <c r="B41" s="408" t="s">
        <v>271</v>
      </c>
      <c r="C41" s="294"/>
    </row>
    <row r="42" spans="1:3" s="94" customFormat="1" ht="12" customHeight="1">
      <c r="A42" s="427" t="s">
        <v>168</v>
      </c>
      <c r="B42" s="408" t="s">
        <v>272</v>
      </c>
      <c r="C42" s="294"/>
    </row>
    <row r="43" spans="1:3" s="94" customFormat="1" ht="12" customHeight="1">
      <c r="A43" s="427" t="s">
        <v>169</v>
      </c>
      <c r="B43" s="408" t="s">
        <v>273</v>
      </c>
      <c r="C43" s="294"/>
    </row>
    <row r="44" spans="1:3" s="94" customFormat="1" ht="12" customHeight="1">
      <c r="A44" s="427" t="s">
        <v>170</v>
      </c>
      <c r="B44" s="408" t="s">
        <v>274</v>
      </c>
      <c r="C44" s="294"/>
    </row>
    <row r="45" spans="1:3" s="94" customFormat="1" ht="12" customHeight="1">
      <c r="A45" s="427" t="s">
        <v>171</v>
      </c>
      <c r="B45" s="408" t="s">
        <v>552</v>
      </c>
      <c r="C45" s="294"/>
    </row>
    <row r="46" spans="1:3" s="94" customFormat="1" ht="12" customHeight="1">
      <c r="A46" s="427" t="s">
        <v>266</v>
      </c>
      <c r="B46" s="408" t="s">
        <v>276</v>
      </c>
      <c r="C46" s="297"/>
    </row>
    <row r="47" spans="1:3" s="94" customFormat="1" ht="12" customHeight="1">
      <c r="A47" s="428" t="s">
        <v>267</v>
      </c>
      <c r="B47" s="409" t="s">
        <v>427</v>
      </c>
      <c r="C47" s="394"/>
    </row>
    <row r="48" spans="1:3" s="94" customFormat="1" ht="12" customHeight="1" thickBot="1">
      <c r="A48" s="428" t="s">
        <v>426</v>
      </c>
      <c r="B48" s="409" t="s">
        <v>277</v>
      </c>
      <c r="C48" s="394"/>
    </row>
    <row r="49" spans="1:3" s="94" customFormat="1" ht="12" customHeight="1" thickBot="1">
      <c r="A49" s="29" t="s">
        <v>22</v>
      </c>
      <c r="B49" s="21" t="s">
        <v>278</v>
      </c>
      <c r="C49" s="292">
        <f>SUM(C50:C54)</f>
        <v>0</v>
      </c>
    </row>
    <row r="50" spans="1:3" s="94" customFormat="1" ht="12" customHeight="1">
      <c r="A50" s="426" t="s">
        <v>92</v>
      </c>
      <c r="B50" s="407" t="s">
        <v>282</v>
      </c>
      <c r="C50" s="451"/>
    </row>
    <row r="51" spans="1:3" s="94" customFormat="1" ht="12" customHeight="1">
      <c r="A51" s="427" t="s">
        <v>93</v>
      </c>
      <c r="B51" s="408" t="s">
        <v>283</v>
      </c>
      <c r="C51" s="297"/>
    </row>
    <row r="52" spans="1:3" s="94" customFormat="1" ht="12" customHeight="1">
      <c r="A52" s="427" t="s">
        <v>279</v>
      </c>
      <c r="B52" s="408" t="s">
        <v>284</v>
      </c>
      <c r="C52" s="297"/>
    </row>
    <row r="53" spans="1:3" s="94" customFormat="1" ht="12" customHeight="1">
      <c r="A53" s="427" t="s">
        <v>280</v>
      </c>
      <c r="B53" s="408" t="s">
        <v>285</v>
      </c>
      <c r="C53" s="297"/>
    </row>
    <row r="54" spans="1:3" s="94" customFormat="1" ht="12" customHeight="1" thickBot="1">
      <c r="A54" s="428" t="s">
        <v>281</v>
      </c>
      <c r="B54" s="409" t="s">
        <v>286</v>
      </c>
      <c r="C54" s="394"/>
    </row>
    <row r="55" spans="1:3" s="94" customFormat="1" ht="12" customHeight="1" thickBot="1">
      <c r="A55" s="29" t="s">
        <v>172</v>
      </c>
      <c r="B55" s="21" t="s">
        <v>287</v>
      </c>
      <c r="C55" s="292">
        <f>SUM(C56:C58)</f>
        <v>0</v>
      </c>
    </row>
    <row r="56" spans="1:3" s="94" customFormat="1" ht="12" customHeight="1">
      <c r="A56" s="426" t="s">
        <v>94</v>
      </c>
      <c r="B56" s="407" t="s">
        <v>288</v>
      </c>
      <c r="C56" s="295"/>
    </row>
    <row r="57" spans="1:3" s="94" customFormat="1" ht="12" customHeight="1">
      <c r="A57" s="427" t="s">
        <v>95</v>
      </c>
      <c r="B57" s="408" t="s">
        <v>417</v>
      </c>
      <c r="C57" s="294"/>
    </row>
    <row r="58" spans="1:3" s="94" customFormat="1" ht="12" customHeight="1">
      <c r="A58" s="427" t="s">
        <v>291</v>
      </c>
      <c r="B58" s="408" t="s">
        <v>289</v>
      </c>
      <c r="C58" s="294"/>
    </row>
    <row r="59" spans="1:3" s="94" customFormat="1" ht="12" customHeight="1" thickBot="1">
      <c r="A59" s="428" t="s">
        <v>292</v>
      </c>
      <c r="B59" s="409" t="s">
        <v>290</v>
      </c>
      <c r="C59" s="296"/>
    </row>
    <row r="60" spans="1:3" s="94" customFormat="1" ht="12" customHeight="1" thickBot="1">
      <c r="A60" s="29" t="s">
        <v>24</v>
      </c>
      <c r="B60" s="287" t="s">
        <v>293</v>
      </c>
      <c r="C60" s="292">
        <f>SUM(C61:C63)</f>
        <v>0</v>
      </c>
    </row>
    <row r="61" spans="1:3" s="94" customFormat="1" ht="12" customHeight="1">
      <c r="A61" s="426" t="s">
        <v>173</v>
      </c>
      <c r="B61" s="407" t="s">
        <v>295</v>
      </c>
      <c r="C61" s="297"/>
    </row>
    <row r="62" spans="1:3" s="94" customFormat="1" ht="12" customHeight="1">
      <c r="A62" s="427" t="s">
        <v>174</v>
      </c>
      <c r="B62" s="408" t="s">
        <v>418</v>
      </c>
      <c r="C62" s="297"/>
    </row>
    <row r="63" spans="1:3" s="94" customFormat="1" ht="12" customHeight="1">
      <c r="A63" s="427" t="s">
        <v>222</v>
      </c>
      <c r="B63" s="408" t="s">
        <v>296</v>
      </c>
      <c r="C63" s="297"/>
    </row>
    <row r="64" spans="1:3" s="94" customFormat="1" ht="12" customHeight="1" thickBot="1">
      <c r="A64" s="428" t="s">
        <v>294</v>
      </c>
      <c r="B64" s="409" t="s">
        <v>297</v>
      </c>
      <c r="C64" s="297"/>
    </row>
    <row r="65" spans="1:3" s="94" customFormat="1" ht="12" customHeight="1" thickBot="1">
      <c r="A65" s="29" t="s">
        <v>25</v>
      </c>
      <c r="B65" s="21" t="s">
        <v>298</v>
      </c>
      <c r="C65" s="298">
        <f>+C8+C15+C22+C29+C37+C49+C55+C60</f>
        <v>7901000</v>
      </c>
    </row>
    <row r="66" spans="1:3" s="94" customFormat="1" ht="12" customHeight="1" thickBot="1">
      <c r="A66" s="429" t="s">
        <v>385</v>
      </c>
      <c r="B66" s="287" t="s">
        <v>300</v>
      </c>
      <c r="C66" s="292">
        <f>SUM(C67:C69)</f>
        <v>0</v>
      </c>
    </row>
    <row r="67" spans="1:3" s="94" customFormat="1" ht="12" customHeight="1">
      <c r="A67" s="426" t="s">
        <v>328</v>
      </c>
      <c r="B67" s="407" t="s">
        <v>301</v>
      </c>
      <c r="C67" s="297"/>
    </row>
    <row r="68" spans="1:3" s="94" customFormat="1" ht="12" customHeight="1">
      <c r="A68" s="427" t="s">
        <v>337</v>
      </c>
      <c r="B68" s="408" t="s">
        <v>302</v>
      </c>
      <c r="C68" s="297"/>
    </row>
    <row r="69" spans="1:3" s="94" customFormat="1" ht="12" customHeight="1" thickBot="1">
      <c r="A69" s="428" t="s">
        <v>338</v>
      </c>
      <c r="B69" s="410" t="s">
        <v>303</v>
      </c>
      <c r="C69" s="297"/>
    </row>
    <row r="70" spans="1:3" s="94" customFormat="1" ht="12" customHeight="1" thickBot="1">
      <c r="A70" s="429" t="s">
        <v>304</v>
      </c>
      <c r="B70" s="287" t="s">
        <v>305</v>
      </c>
      <c r="C70" s="292">
        <f>SUM(C71:C74)</f>
        <v>0</v>
      </c>
    </row>
    <row r="71" spans="1:3" s="94" customFormat="1" ht="12" customHeight="1">
      <c r="A71" s="426" t="s">
        <v>141</v>
      </c>
      <c r="B71" s="407" t="s">
        <v>306</v>
      </c>
      <c r="C71" s="297"/>
    </row>
    <row r="72" spans="1:3" s="94" customFormat="1" ht="12" customHeight="1">
      <c r="A72" s="427" t="s">
        <v>142</v>
      </c>
      <c r="B72" s="408" t="s">
        <v>562</v>
      </c>
      <c r="C72" s="297"/>
    </row>
    <row r="73" spans="1:3" s="94" customFormat="1" ht="12" customHeight="1">
      <c r="A73" s="427" t="s">
        <v>329</v>
      </c>
      <c r="B73" s="408" t="s">
        <v>307</v>
      </c>
      <c r="C73" s="297"/>
    </row>
    <row r="74" spans="1:3" s="94" customFormat="1" ht="12" customHeight="1" thickBot="1">
      <c r="A74" s="428" t="s">
        <v>330</v>
      </c>
      <c r="B74" s="289" t="s">
        <v>563</v>
      </c>
      <c r="C74" s="297"/>
    </row>
    <row r="75" spans="1:3" s="94" customFormat="1" ht="12" customHeight="1" thickBot="1">
      <c r="A75" s="429" t="s">
        <v>308</v>
      </c>
      <c r="B75" s="287" t="s">
        <v>309</v>
      </c>
      <c r="C75" s="292">
        <f>SUM(C76:C77)</f>
        <v>0</v>
      </c>
    </row>
    <row r="76" spans="1:3" s="94" customFormat="1" ht="12" customHeight="1">
      <c r="A76" s="426" t="s">
        <v>331</v>
      </c>
      <c r="B76" s="407" t="s">
        <v>310</v>
      </c>
      <c r="C76" s="297"/>
    </row>
    <row r="77" spans="1:3" s="94" customFormat="1" ht="12" customHeight="1" thickBot="1">
      <c r="A77" s="428" t="s">
        <v>332</v>
      </c>
      <c r="B77" s="409" t="s">
        <v>311</v>
      </c>
      <c r="C77" s="297"/>
    </row>
    <row r="78" spans="1:3" s="93" customFormat="1" ht="12" customHeight="1" thickBot="1">
      <c r="A78" s="429" t="s">
        <v>312</v>
      </c>
      <c r="B78" s="287" t="s">
        <v>313</v>
      </c>
      <c r="C78" s="292">
        <f>SUM(C79:C81)</f>
        <v>0</v>
      </c>
    </row>
    <row r="79" spans="1:3" s="94" customFormat="1" ht="12" customHeight="1">
      <c r="A79" s="426" t="s">
        <v>333</v>
      </c>
      <c r="B79" s="407" t="s">
        <v>314</v>
      </c>
      <c r="C79" s="297"/>
    </row>
    <row r="80" spans="1:3" s="94" customFormat="1" ht="12" customHeight="1">
      <c r="A80" s="427" t="s">
        <v>334</v>
      </c>
      <c r="B80" s="408" t="s">
        <v>315</v>
      </c>
      <c r="C80" s="297"/>
    </row>
    <row r="81" spans="1:3" s="94" customFormat="1" ht="12" customHeight="1" thickBot="1">
      <c r="A81" s="428" t="s">
        <v>335</v>
      </c>
      <c r="B81" s="409" t="s">
        <v>564</v>
      </c>
      <c r="C81" s="297"/>
    </row>
    <row r="82" spans="1:3" s="94" customFormat="1" ht="12" customHeight="1" thickBot="1">
      <c r="A82" s="429" t="s">
        <v>316</v>
      </c>
      <c r="B82" s="287" t="s">
        <v>336</v>
      </c>
      <c r="C82" s="292">
        <f>SUM(C83:C86)</f>
        <v>0</v>
      </c>
    </row>
    <row r="83" spans="1:3" s="94" customFormat="1" ht="12" customHeight="1">
      <c r="A83" s="430" t="s">
        <v>317</v>
      </c>
      <c r="B83" s="407" t="s">
        <v>318</v>
      </c>
      <c r="C83" s="297"/>
    </row>
    <row r="84" spans="1:3" s="94" customFormat="1" ht="12" customHeight="1">
      <c r="A84" s="431" t="s">
        <v>319</v>
      </c>
      <c r="B84" s="408" t="s">
        <v>320</v>
      </c>
      <c r="C84" s="297"/>
    </row>
    <row r="85" spans="1:3" s="94" customFormat="1" ht="12" customHeight="1">
      <c r="A85" s="431" t="s">
        <v>321</v>
      </c>
      <c r="B85" s="408" t="s">
        <v>322</v>
      </c>
      <c r="C85" s="297"/>
    </row>
    <row r="86" spans="1:3" s="93" customFormat="1" ht="12" customHeight="1" thickBot="1">
      <c r="A86" s="432" t="s">
        <v>323</v>
      </c>
      <c r="B86" s="409" t="s">
        <v>324</v>
      </c>
      <c r="C86" s="297"/>
    </row>
    <row r="87" spans="1:3" s="93" customFormat="1" ht="12" customHeight="1" thickBot="1">
      <c r="A87" s="429" t="s">
        <v>325</v>
      </c>
      <c r="B87" s="287" t="s">
        <v>466</v>
      </c>
      <c r="C87" s="452"/>
    </row>
    <row r="88" spans="1:3" s="93" customFormat="1" ht="12" customHeight="1" thickBot="1">
      <c r="A88" s="429" t="s">
        <v>498</v>
      </c>
      <c r="B88" s="287" t="s">
        <v>326</v>
      </c>
      <c r="C88" s="452"/>
    </row>
    <row r="89" spans="1:3" s="93" customFormat="1" ht="12" customHeight="1" thickBot="1">
      <c r="A89" s="429" t="s">
        <v>499</v>
      </c>
      <c r="B89" s="414" t="s">
        <v>469</v>
      </c>
      <c r="C89" s="298">
        <f>+C66+C70+C75+C78+C82+C88+C87</f>
        <v>0</v>
      </c>
    </row>
    <row r="90" spans="1:3" s="93" customFormat="1" ht="12" customHeight="1" thickBot="1">
      <c r="A90" s="433" t="s">
        <v>500</v>
      </c>
      <c r="B90" s="415" t="s">
        <v>501</v>
      </c>
      <c r="C90" s="298">
        <f>+C65+C89</f>
        <v>7901000</v>
      </c>
    </row>
    <row r="91" spans="1:3" s="94" customFormat="1" ht="15" customHeight="1" thickBot="1">
      <c r="A91" s="231"/>
      <c r="B91" s="232"/>
      <c r="C91" s="357"/>
    </row>
    <row r="92" spans="1:3" s="65" customFormat="1" ht="16.5" customHeight="1" thickBot="1">
      <c r="A92" s="235"/>
      <c r="B92" s="236" t="s">
        <v>55</v>
      </c>
      <c r="C92" s="359"/>
    </row>
    <row r="93" spans="1:3" s="95" customFormat="1" ht="12" customHeight="1" thickBot="1">
      <c r="A93" s="400" t="s">
        <v>17</v>
      </c>
      <c r="B93" s="28" t="s">
        <v>505</v>
      </c>
      <c r="C93" s="291">
        <f>+C94+C95+C96+C97+C98+C111</f>
        <v>7901000</v>
      </c>
    </row>
    <row r="94" spans="1:3" ht="12" customHeight="1">
      <c r="A94" s="434" t="s">
        <v>96</v>
      </c>
      <c r="B94" s="10" t="s">
        <v>47</v>
      </c>
      <c r="C94" s="293"/>
    </row>
    <row r="95" spans="1:3" ht="12" customHeight="1">
      <c r="A95" s="427" t="s">
        <v>97</v>
      </c>
      <c r="B95" s="8" t="s">
        <v>175</v>
      </c>
      <c r="C95" s="294"/>
    </row>
    <row r="96" spans="1:3" ht="12" customHeight="1">
      <c r="A96" s="427" t="s">
        <v>98</v>
      </c>
      <c r="B96" s="8" t="s">
        <v>132</v>
      </c>
      <c r="C96" s="296"/>
    </row>
    <row r="97" spans="1:3" ht="12" customHeight="1">
      <c r="A97" s="427" t="s">
        <v>99</v>
      </c>
      <c r="B97" s="11" t="s">
        <v>176</v>
      </c>
      <c r="C97" s="296"/>
    </row>
    <row r="98" spans="1:3" ht="12" customHeight="1">
      <c r="A98" s="427" t="s">
        <v>110</v>
      </c>
      <c r="B98" s="19" t="s">
        <v>177</v>
      </c>
      <c r="C98" s="296">
        <v>7901000</v>
      </c>
    </row>
    <row r="99" spans="1:3" ht="12" customHeight="1">
      <c r="A99" s="427" t="s">
        <v>100</v>
      </c>
      <c r="B99" s="8" t="s">
        <v>502</v>
      </c>
      <c r="C99" s="296"/>
    </row>
    <row r="100" spans="1:3" ht="12" customHeight="1">
      <c r="A100" s="427" t="s">
        <v>101</v>
      </c>
      <c r="B100" s="142" t="s">
        <v>432</v>
      </c>
      <c r="C100" s="296"/>
    </row>
    <row r="101" spans="1:3" ht="12" customHeight="1">
      <c r="A101" s="427" t="s">
        <v>111</v>
      </c>
      <c r="B101" s="142" t="s">
        <v>431</v>
      </c>
      <c r="C101" s="296"/>
    </row>
    <row r="102" spans="1:3" ht="12" customHeight="1">
      <c r="A102" s="427" t="s">
        <v>112</v>
      </c>
      <c r="B102" s="142" t="s">
        <v>342</v>
      </c>
      <c r="C102" s="296"/>
    </row>
    <row r="103" spans="1:3" ht="12" customHeight="1">
      <c r="A103" s="427" t="s">
        <v>113</v>
      </c>
      <c r="B103" s="143" t="s">
        <v>343</v>
      </c>
      <c r="C103" s="296"/>
    </row>
    <row r="104" spans="1:3" ht="12" customHeight="1">
      <c r="A104" s="427" t="s">
        <v>114</v>
      </c>
      <c r="B104" s="143" t="s">
        <v>344</v>
      </c>
      <c r="C104" s="296"/>
    </row>
    <row r="105" spans="1:3" ht="12" customHeight="1">
      <c r="A105" s="427" t="s">
        <v>116</v>
      </c>
      <c r="B105" s="142" t="s">
        <v>345</v>
      </c>
      <c r="C105" s="296"/>
    </row>
    <row r="106" spans="1:3" ht="12" customHeight="1">
      <c r="A106" s="427" t="s">
        <v>178</v>
      </c>
      <c r="B106" s="142" t="s">
        <v>346</v>
      </c>
      <c r="C106" s="296"/>
    </row>
    <row r="107" spans="1:3" ht="12" customHeight="1">
      <c r="A107" s="427" t="s">
        <v>340</v>
      </c>
      <c r="B107" s="143" t="s">
        <v>347</v>
      </c>
      <c r="C107" s="296"/>
    </row>
    <row r="108" spans="1:3" ht="12" customHeight="1">
      <c r="A108" s="435" t="s">
        <v>341</v>
      </c>
      <c r="B108" s="144" t="s">
        <v>348</v>
      </c>
      <c r="C108" s="296"/>
    </row>
    <row r="109" spans="1:3" ht="12" customHeight="1">
      <c r="A109" s="427" t="s">
        <v>429</v>
      </c>
      <c r="B109" s="144" t="s">
        <v>349</v>
      </c>
      <c r="C109" s="296"/>
    </row>
    <row r="110" spans="1:3" ht="12" customHeight="1">
      <c r="A110" s="427" t="s">
        <v>430</v>
      </c>
      <c r="B110" s="143" t="s">
        <v>350</v>
      </c>
      <c r="C110" s="294">
        <v>7901000</v>
      </c>
    </row>
    <row r="111" spans="1:3" ht="12" customHeight="1">
      <c r="A111" s="427" t="s">
        <v>434</v>
      </c>
      <c r="B111" s="11" t="s">
        <v>48</v>
      </c>
      <c r="C111" s="294"/>
    </row>
    <row r="112" spans="1:3" ht="12" customHeight="1">
      <c r="A112" s="428" t="s">
        <v>435</v>
      </c>
      <c r="B112" s="8" t="s">
        <v>503</v>
      </c>
      <c r="C112" s="296"/>
    </row>
    <row r="113" spans="1:3" ht="12" customHeight="1" thickBot="1">
      <c r="A113" s="436" t="s">
        <v>436</v>
      </c>
      <c r="B113" s="145" t="s">
        <v>504</v>
      </c>
      <c r="C113" s="300"/>
    </row>
    <row r="114" spans="1:3" ht="12" customHeight="1" thickBot="1">
      <c r="A114" s="29" t="s">
        <v>18</v>
      </c>
      <c r="B114" s="27" t="s">
        <v>351</v>
      </c>
      <c r="C114" s="292">
        <f>+C115+C117+C119</f>
        <v>0</v>
      </c>
    </row>
    <row r="115" spans="1:3" ht="12" customHeight="1">
      <c r="A115" s="426" t="s">
        <v>102</v>
      </c>
      <c r="B115" s="8" t="s">
        <v>221</v>
      </c>
      <c r="C115" s="295"/>
    </row>
    <row r="116" spans="1:3" ht="12" customHeight="1">
      <c r="A116" s="426" t="s">
        <v>103</v>
      </c>
      <c r="B116" s="12" t="s">
        <v>355</v>
      </c>
      <c r="C116" s="295"/>
    </row>
    <row r="117" spans="1:3" ht="12" customHeight="1">
      <c r="A117" s="426" t="s">
        <v>104</v>
      </c>
      <c r="B117" s="12" t="s">
        <v>179</v>
      </c>
      <c r="C117" s="294"/>
    </row>
    <row r="118" spans="1:3" ht="12" customHeight="1">
      <c r="A118" s="426" t="s">
        <v>105</v>
      </c>
      <c r="B118" s="12" t="s">
        <v>356</v>
      </c>
      <c r="C118" s="259"/>
    </row>
    <row r="119" spans="1:3" ht="12" customHeight="1">
      <c r="A119" s="426" t="s">
        <v>106</v>
      </c>
      <c r="B119" s="289" t="s">
        <v>223</v>
      </c>
      <c r="C119" s="259"/>
    </row>
    <row r="120" spans="1:3" ht="12" customHeight="1">
      <c r="A120" s="426" t="s">
        <v>115</v>
      </c>
      <c r="B120" s="288" t="s">
        <v>419</v>
      </c>
      <c r="C120" s="259"/>
    </row>
    <row r="121" spans="1:3" ht="12" customHeight="1">
      <c r="A121" s="426" t="s">
        <v>117</v>
      </c>
      <c r="B121" s="403" t="s">
        <v>361</v>
      </c>
      <c r="C121" s="259"/>
    </row>
    <row r="122" spans="1:3" ht="12" customHeight="1">
      <c r="A122" s="426" t="s">
        <v>180</v>
      </c>
      <c r="B122" s="143" t="s">
        <v>344</v>
      </c>
      <c r="C122" s="259"/>
    </row>
    <row r="123" spans="1:3" ht="12" customHeight="1">
      <c r="A123" s="426" t="s">
        <v>181</v>
      </c>
      <c r="B123" s="143" t="s">
        <v>360</v>
      </c>
      <c r="C123" s="259"/>
    </row>
    <row r="124" spans="1:3" ht="12" customHeight="1">
      <c r="A124" s="426" t="s">
        <v>182</v>
      </c>
      <c r="B124" s="143" t="s">
        <v>359</v>
      </c>
      <c r="C124" s="259"/>
    </row>
    <row r="125" spans="1:3" ht="12" customHeight="1">
      <c r="A125" s="426" t="s">
        <v>352</v>
      </c>
      <c r="B125" s="143" t="s">
        <v>347</v>
      </c>
      <c r="C125" s="259"/>
    </row>
    <row r="126" spans="1:3" ht="12" customHeight="1">
      <c r="A126" s="426" t="s">
        <v>353</v>
      </c>
      <c r="B126" s="143" t="s">
        <v>358</v>
      </c>
      <c r="C126" s="259"/>
    </row>
    <row r="127" spans="1:3" ht="12" customHeight="1" thickBot="1">
      <c r="A127" s="435" t="s">
        <v>354</v>
      </c>
      <c r="B127" s="143" t="s">
        <v>357</v>
      </c>
      <c r="C127" s="261"/>
    </row>
    <row r="128" spans="1:3" ht="12" customHeight="1" thickBot="1">
      <c r="A128" s="29" t="s">
        <v>19</v>
      </c>
      <c r="B128" s="124" t="s">
        <v>439</v>
      </c>
      <c r="C128" s="292">
        <f>+C93+C114</f>
        <v>7901000</v>
      </c>
    </row>
    <row r="129" spans="1:3" ht="12" customHeight="1" thickBot="1">
      <c r="A129" s="29" t="s">
        <v>20</v>
      </c>
      <c r="B129" s="124" t="s">
        <v>440</v>
      </c>
      <c r="C129" s="292">
        <f>+C130+C131+C132</f>
        <v>0</v>
      </c>
    </row>
    <row r="130" spans="1:3" s="95" customFormat="1" ht="12" customHeight="1">
      <c r="A130" s="426" t="s">
        <v>259</v>
      </c>
      <c r="B130" s="9" t="s">
        <v>508</v>
      </c>
      <c r="C130" s="259"/>
    </row>
    <row r="131" spans="1:3" ht="12" customHeight="1">
      <c r="A131" s="426" t="s">
        <v>260</v>
      </c>
      <c r="B131" s="9" t="s">
        <v>448</v>
      </c>
      <c r="C131" s="259"/>
    </row>
    <row r="132" spans="1:3" ht="12" customHeight="1" thickBot="1">
      <c r="A132" s="435" t="s">
        <v>261</v>
      </c>
      <c r="B132" s="7" t="s">
        <v>507</v>
      </c>
      <c r="C132" s="259"/>
    </row>
    <row r="133" spans="1:3" ht="12" customHeight="1" thickBot="1">
      <c r="A133" s="29" t="s">
        <v>21</v>
      </c>
      <c r="B133" s="124" t="s">
        <v>441</v>
      </c>
      <c r="C133" s="292">
        <f>+C134+C135+C136+C137+C138+C139</f>
        <v>0</v>
      </c>
    </row>
    <row r="134" spans="1:3" ht="12" customHeight="1">
      <c r="A134" s="426" t="s">
        <v>89</v>
      </c>
      <c r="B134" s="9" t="s">
        <v>450</v>
      </c>
      <c r="C134" s="259"/>
    </row>
    <row r="135" spans="1:3" ht="12" customHeight="1">
      <c r="A135" s="426" t="s">
        <v>90</v>
      </c>
      <c r="B135" s="9" t="s">
        <v>442</v>
      </c>
      <c r="C135" s="259"/>
    </row>
    <row r="136" spans="1:3" ht="12" customHeight="1">
      <c r="A136" s="426" t="s">
        <v>91</v>
      </c>
      <c r="B136" s="9" t="s">
        <v>443</v>
      </c>
      <c r="C136" s="259"/>
    </row>
    <row r="137" spans="1:3" ht="12" customHeight="1">
      <c r="A137" s="426" t="s">
        <v>167</v>
      </c>
      <c r="B137" s="9" t="s">
        <v>506</v>
      </c>
      <c r="C137" s="259"/>
    </row>
    <row r="138" spans="1:3" ht="12" customHeight="1">
      <c r="A138" s="426" t="s">
        <v>168</v>
      </c>
      <c r="B138" s="9" t="s">
        <v>445</v>
      </c>
      <c r="C138" s="259"/>
    </row>
    <row r="139" spans="1:3" s="95" customFormat="1" ht="12" customHeight="1" thickBot="1">
      <c r="A139" s="435" t="s">
        <v>169</v>
      </c>
      <c r="B139" s="7" t="s">
        <v>446</v>
      </c>
      <c r="C139" s="259"/>
    </row>
    <row r="140" spans="1:11" ht="12" customHeight="1" thickBot="1">
      <c r="A140" s="29" t="s">
        <v>22</v>
      </c>
      <c r="B140" s="124" t="s">
        <v>532</v>
      </c>
      <c r="C140" s="298">
        <f>+C141+C142+C144+C145+C143</f>
        <v>0</v>
      </c>
      <c r="K140" s="242"/>
    </row>
    <row r="141" spans="1:3" ht="12.75">
      <c r="A141" s="426" t="s">
        <v>92</v>
      </c>
      <c r="B141" s="9" t="s">
        <v>362</v>
      </c>
      <c r="C141" s="259"/>
    </row>
    <row r="142" spans="1:3" ht="12" customHeight="1">
      <c r="A142" s="426" t="s">
        <v>93</v>
      </c>
      <c r="B142" s="9" t="s">
        <v>363</v>
      </c>
      <c r="C142" s="259"/>
    </row>
    <row r="143" spans="1:3" s="95" customFormat="1" ht="12" customHeight="1">
      <c r="A143" s="426" t="s">
        <v>279</v>
      </c>
      <c r="B143" s="9" t="s">
        <v>531</v>
      </c>
      <c r="C143" s="259"/>
    </row>
    <row r="144" spans="1:3" s="95" customFormat="1" ht="12" customHeight="1">
      <c r="A144" s="426" t="s">
        <v>280</v>
      </c>
      <c r="B144" s="9" t="s">
        <v>455</v>
      </c>
      <c r="C144" s="259"/>
    </row>
    <row r="145" spans="1:3" s="95" customFormat="1" ht="12" customHeight="1" thickBot="1">
      <c r="A145" s="435" t="s">
        <v>281</v>
      </c>
      <c r="B145" s="7" t="s">
        <v>381</v>
      </c>
      <c r="C145" s="259"/>
    </row>
    <row r="146" spans="1:3" s="95" customFormat="1" ht="12" customHeight="1" thickBot="1">
      <c r="A146" s="29" t="s">
        <v>23</v>
      </c>
      <c r="B146" s="124" t="s">
        <v>456</v>
      </c>
      <c r="C146" s="301">
        <f>+C147+C148+C149+C150+C151</f>
        <v>0</v>
      </c>
    </row>
    <row r="147" spans="1:3" s="95" customFormat="1" ht="12" customHeight="1">
      <c r="A147" s="426" t="s">
        <v>94</v>
      </c>
      <c r="B147" s="9" t="s">
        <v>451</v>
      </c>
      <c r="C147" s="259"/>
    </row>
    <row r="148" spans="1:3" s="95" customFormat="1" ht="12" customHeight="1">
      <c r="A148" s="426" t="s">
        <v>95</v>
      </c>
      <c r="B148" s="9" t="s">
        <v>458</v>
      </c>
      <c r="C148" s="259"/>
    </row>
    <row r="149" spans="1:3" s="95" customFormat="1" ht="12" customHeight="1">
      <c r="A149" s="426" t="s">
        <v>291</v>
      </c>
      <c r="B149" s="9" t="s">
        <v>453</v>
      </c>
      <c r="C149" s="259"/>
    </row>
    <row r="150" spans="1:3" ht="12.75" customHeight="1">
      <c r="A150" s="426" t="s">
        <v>292</v>
      </c>
      <c r="B150" s="9" t="s">
        <v>509</v>
      </c>
      <c r="C150" s="259"/>
    </row>
    <row r="151" spans="1:3" ht="12.75" customHeight="1" thickBot="1">
      <c r="A151" s="435" t="s">
        <v>457</v>
      </c>
      <c r="B151" s="7" t="s">
        <v>460</v>
      </c>
      <c r="C151" s="261"/>
    </row>
    <row r="152" spans="1:3" ht="12.75" customHeight="1" thickBot="1">
      <c r="A152" s="481" t="s">
        <v>24</v>
      </c>
      <c r="B152" s="124" t="s">
        <v>461</v>
      </c>
      <c r="C152" s="301"/>
    </row>
    <row r="153" spans="1:3" ht="12" customHeight="1" thickBot="1">
      <c r="A153" s="481" t="s">
        <v>25</v>
      </c>
      <c r="B153" s="124" t="s">
        <v>462</v>
      </c>
      <c r="C153" s="301"/>
    </row>
    <row r="154" spans="1:3" ht="15" customHeight="1" thickBot="1">
      <c r="A154" s="29" t="s">
        <v>26</v>
      </c>
      <c r="B154" s="124" t="s">
        <v>464</v>
      </c>
      <c r="C154" s="417">
        <f>+C129+C133+C140+C146+C152+C153</f>
        <v>0</v>
      </c>
    </row>
    <row r="155" spans="1:3" ht="13.5" thickBot="1">
      <c r="A155" s="437" t="s">
        <v>27</v>
      </c>
      <c r="B155" s="371" t="s">
        <v>463</v>
      </c>
      <c r="C155" s="417">
        <f>+C128+C154</f>
        <v>7901000</v>
      </c>
    </row>
    <row r="156" spans="1:3" ht="15" customHeight="1" thickBot="1">
      <c r="A156" s="379"/>
      <c r="B156" s="380"/>
      <c r="C156" s="613">
        <f>C90-C155</f>
        <v>0</v>
      </c>
    </row>
    <row r="157" spans="1:3" ht="14.25" customHeight="1" thickBot="1">
      <c r="A157" s="240" t="s">
        <v>510</v>
      </c>
      <c r="B157" s="241"/>
      <c r="C157" s="121"/>
    </row>
    <row r="158" spans="1:3" ht="13.5" thickBot="1">
      <c r="A158" s="240" t="s">
        <v>197</v>
      </c>
      <c r="B158" s="241"/>
      <c r="C158" s="121"/>
    </row>
    <row r="159" spans="1:3" ht="12.75">
      <c r="A159" s="610"/>
      <c r="B159" s="611"/>
      <c r="C159" s="612"/>
    </row>
    <row r="160" spans="1:2" ht="12.75">
      <c r="A160" s="610"/>
      <c r="B160" s="611"/>
    </row>
    <row r="161" spans="1:3" ht="12.75">
      <c r="A161" s="610"/>
      <c r="B161" s="611"/>
      <c r="C161" s="612"/>
    </row>
    <row r="162" spans="1:3" ht="12.75">
      <c r="A162" s="610"/>
      <c r="B162" s="611"/>
      <c r="C162" s="612"/>
    </row>
    <row r="163" spans="1:3" ht="12.75">
      <c r="A163" s="610"/>
      <c r="B163" s="611"/>
      <c r="C163" s="612"/>
    </row>
    <row r="164" spans="1:3" ht="12.75">
      <c r="A164" s="610"/>
      <c r="B164" s="611"/>
      <c r="C164" s="612"/>
    </row>
    <row r="165" spans="1:3" ht="12.75">
      <c r="A165" s="610"/>
      <c r="B165" s="611"/>
      <c r="C165" s="612"/>
    </row>
    <row r="166" spans="1:3" ht="12.75">
      <c r="A166" s="610"/>
      <c r="B166" s="611"/>
      <c r="C166" s="612"/>
    </row>
    <row r="167" spans="1:3" ht="12.75">
      <c r="A167" s="610"/>
      <c r="B167" s="611"/>
      <c r="C167" s="612"/>
    </row>
    <row r="168" spans="1:3" ht="12.75">
      <c r="A168" s="610"/>
      <c r="B168" s="611"/>
      <c r="C168" s="612"/>
    </row>
    <row r="169" spans="1:3" ht="12.75">
      <c r="A169" s="610"/>
      <c r="B169" s="611"/>
      <c r="C169" s="612"/>
    </row>
    <row r="170" spans="1:3" ht="12.75">
      <c r="A170" s="610"/>
      <c r="B170" s="611"/>
      <c r="C170" s="612"/>
    </row>
    <row r="171" spans="1:3" ht="12.75">
      <c r="A171" s="610"/>
      <c r="B171" s="611"/>
      <c r="C171" s="612"/>
    </row>
    <row r="172" spans="1:3" ht="12.75">
      <c r="A172" s="610"/>
      <c r="B172" s="611"/>
      <c r="C172" s="612"/>
    </row>
    <row r="173" spans="1:3" ht="12.75">
      <c r="A173" s="610"/>
      <c r="B173" s="611"/>
      <c r="C173" s="612"/>
    </row>
    <row r="174" spans="1:3" ht="12.75">
      <c r="A174" s="610"/>
      <c r="B174" s="611"/>
      <c r="C174" s="612"/>
    </row>
    <row r="175" spans="1:3" ht="12.75">
      <c r="A175" s="610"/>
      <c r="B175" s="611"/>
      <c r="C175" s="612"/>
    </row>
    <row r="176" spans="1:3" ht="12.75">
      <c r="A176" s="610"/>
      <c r="B176" s="611"/>
      <c r="C176" s="612"/>
    </row>
    <row r="177" spans="1:3" ht="12.75">
      <c r="A177" s="610"/>
      <c r="B177" s="611"/>
      <c r="C177" s="612"/>
    </row>
    <row r="178" spans="1:3" ht="12.75">
      <c r="A178" s="610"/>
      <c r="B178" s="611"/>
      <c r="C178" s="612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L12" sqref="L12"/>
    </sheetView>
  </sheetViews>
  <sheetFormatPr defaultColWidth="9.00390625" defaultRowHeight="12.75"/>
  <cols>
    <col min="1" max="1" width="33.50390625" style="0" customWidth="1"/>
    <col min="2" max="2" width="18.75390625" style="0" customWidth="1"/>
    <col min="3" max="3" width="1.75390625" style="0" bestFit="1" customWidth="1"/>
    <col min="4" max="4" width="5.50390625" style="0" bestFit="1" customWidth="1"/>
    <col min="5" max="5" width="1.75390625" style="0" bestFit="1" customWidth="1"/>
    <col min="6" max="6" width="11.00390625" style="0" customWidth="1"/>
  </cols>
  <sheetData>
    <row r="1" spans="1:10" ht="17.25">
      <c r="A1" s="693" t="s">
        <v>578</v>
      </c>
      <c r="B1" s="693"/>
      <c r="C1" s="693"/>
      <c r="D1" s="693"/>
      <c r="E1" s="693"/>
      <c r="F1" s="693"/>
      <c r="G1" s="693"/>
      <c r="H1" s="693"/>
      <c r="I1" s="693"/>
      <c r="J1" s="693"/>
    </row>
    <row r="3" spans="1:9" ht="15">
      <c r="A3" s="690" t="s">
        <v>685</v>
      </c>
      <c r="B3" s="691"/>
      <c r="C3" s="691"/>
      <c r="D3" s="691"/>
      <c r="E3" s="691"/>
      <c r="F3" s="691"/>
      <c r="G3" s="654"/>
      <c r="H3" s="654"/>
      <c r="I3" s="654"/>
    </row>
    <row r="6" ht="13.5">
      <c r="A6" s="571" t="s">
        <v>679</v>
      </c>
    </row>
    <row r="7" spans="1:11" ht="12.75">
      <c r="A7" s="660" t="s">
        <v>721</v>
      </c>
      <c r="B7" s="677">
        <v>1</v>
      </c>
      <c r="C7" s="661" t="s">
        <v>651</v>
      </c>
      <c r="D7" s="661">
        <v>2019</v>
      </c>
      <c r="E7" s="661" t="s">
        <v>652</v>
      </c>
      <c r="F7" s="683" t="s">
        <v>722</v>
      </c>
      <c r="G7" s="661" t="s">
        <v>653</v>
      </c>
      <c r="H7" s="661" t="s">
        <v>654</v>
      </c>
      <c r="I7" s="661"/>
      <c r="J7" s="661"/>
      <c r="K7" s="661"/>
    </row>
    <row r="8" spans="1:6" ht="12.75">
      <c r="A8" s="588"/>
      <c r="B8" s="587"/>
      <c r="F8" s="587"/>
    </row>
    <row r="9" spans="1:6" ht="12.75">
      <c r="A9" s="588"/>
      <c r="B9" s="587"/>
      <c r="F9" s="587"/>
    </row>
    <row r="11" spans="1:10" ht="15">
      <c r="A11" s="690" t="s">
        <v>686</v>
      </c>
      <c r="B11" s="691"/>
      <c r="C11" s="691"/>
      <c r="D11" s="691"/>
      <c r="E11" s="691"/>
      <c r="F11" s="691"/>
      <c r="G11" s="691"/>
      <c r="H11" s="692"/>
      <c r="I11" s="692"/>
      <c r="J11" s="692"/>
    </row>
    <row r="13" spans="1:10" ht="13.5">
      <c r="A13" s="583" t="s">
        <v>580</v>
      </c>
      <c r="B13" s="688" t="s">
        <v>687</v>
      </c>
      <c r="C13" s="689"/>
      <c r="D13" s="689"/>
      <c r="E13" s="689"/>
      <c r="F13" s="689"/>
      <c r="G13" s="689"/>
      <c r="H13" s="689"/>
      <c r="I13" s="689"/>
      <c r="J13" s="689"/>
    </row>
    <row r="14" spans="2:10" ht="13.5">
      <c r="B14" s="655"/>
      <c r="C14" s="654"/>
      <c r="D14" s="654"/>
      <c r="E14" s="654"/>
      <c r="F14" s="654"/>
      <c r="G14" s="654"/>
      <c r="H14" s="654"/>
      <c r="I14" s="654"/>
      <c r="J14" s="654"/>
    </row>
    <row r="15" spans="1:10" ht="13.5">
      <c r="A15" s="583" t="s">
        <v>581</v>
      </c>
      <c r="B15" s="688" t="s">
        <v>688</v>
      </c>
      <c r="C15" s="689"/>
      <c r="D15" s="689"/>
      <c r="E15" s="689"/>
      <c r="F15" s="689"/>
      <c r="G15" s="689"/>
      <c r="H15" s="689"/>
      <c r="I15" s="689"/>
      <c r="J15" s="689"/>
    </row>
    <row r="16" spans="2:10" ht="13.5">
      <c r="B16" s="655"/>
      <c r="C16" s="654"/>
      <c r="D16" s="654"/>
      <c r="E16" s="654"/>
      <c r="F16" s="654"/>
      <c r="G16" s="654"/>
      <c r="H16" s="654"/>
      <c r="I16" s="654"/>
      <c r="J16" s="654"/>
    </row>
    <row r="17" spans="1:10" ht="13.5">
      <c r="A17" s="583" t="s">
        <v>582</v>
      </c>
      <c r="B17" s="688" t="s">
        <v>689</v>
      </c>
      <c r="C17" s="689"/>
      <c r="D17" s="689"/>
      <c r="E17" s="689"/>
      <c r="F17" s="689"/>
      <c r="G17" s="689"/>
      <c r="H17" s="689"/>
      <c r="I17" s="689"/>
      <c r="J17" s="689"/>
    </row>
    <row r="18" spans="2:10" ht="13.5">
      <c r="B18" s="655"/>
      <c r="C18" s="654"/>
      <c r="D18" s="654"/>
      <c r="E18" s="654"/>
      <c r="F18" s="654"/>
      <c r="G18" s="654"/>
      <c r="H18" s="654"/>
      <c r="I18" s="654"/>
      <c r="J18" s="654"/>
    </row>
    <row r="19" spans="1:10" ht="13.5">
      <c r="A19" s="583" t="s">
        <v>583</v>
      </c>
      <c r="B19" s="688" t="s">
        <v>589</v>
      </c>
      <c r="C19" s="689"/>
      <c r="D19" s="689"/>
      <c r="E19" s="689"/>
      <c r="F19" s="689"/>
      <c r="G19" s="689"/>
      <c r="H19" s="689"/>
      <c r="I19" s="689"/>
      <c r="J19" s="689"/>
    </row>
    <row r="20" spans="2:10" ht="13.5">
      <c r="B20" s="655"/>
      <c r="C20" s="654"/>
      <c r="D20" s="654"/>
      <c r="E20" s="654"/>
      <c r="F20" s="654"/>
      <c r="G20" s="654"/>
      <c r="H20" s="654"/>
      <c r="I20" s="654"/>
      <c r="J20" s="654"/>
    </row>
    <row r="21" spans="1:10" ht="13.5">
      <c r="A21" s="583" t="s">
        <v>584</v>
      </c>
      <c r="B21" s="688" t="s">
        <v>590</v>
      </c>
      <c r="C21" s="689"/>
      <c r="D21" s="689"/>
      <c r="E21" s="689"/>
      <c r="F21" s="689"/>
      <c r="G21" s="689"/>
      <c r="H21" s="689"/>
      <c r="I21" s="689"/>
      <c r="J21" s="689"/>
    </row>
    <row r="22" spans="2:10" ht="13.5">
      <c r="B22" s="655"/>
      <c r="C22" s="654"/>
      <c r="D22" s="654"/>
      <c r="E22" s="654"/>
      <c r="F22" s="654"/>
      <c r="G22" s="654"/>
      <c r="H22" s="654"/>
      <c r="I22" s="654"/>
      <c r="J22" s="654"/>
    </row>
    <row r="23" spans="1:10" ht="13.5">
      <c r="A23" s="583" t="s">
        <v>585</v>
      </c>
      <c r="B23" s="688" t="s">
        <v>591</v>
      </c>
      <c r="C23" s="689"/>
      <c r="D23" s="689"/>
      <c r="E23" s="689"/>
      <c r="F23" s="689"/>
      <c r="G23" s="689"/>
      <c r="H23" s="689"/>
      <c r="I23" s="689"/>
      <c r="J23" s="689"/>
    </row>
    <row r="24" spans="2:10" ht="13.5">
      <c r="B24" s="655"/>
      <c r="C24" s="654"/>
      <c r="D24" s="654"/>
      <c r="E24" s="654"/>
      <c r="F24" s="654"/>
      <c r="G24" s="654"/>
      <c r="H24" s="654"/>
      <c r="I24" s="654"/>
      <c r="J24" s="654"/>
    </row>
    <row r="25" spans="1:10" ht="13.5">
      <c r="A25" s="583" t="s">
        <v>586</v>
      </c>
      <c r="B25" s="688" t="s">
        <v>592</v>
      </c>
      <c r="C25" s="689"/>
      <c r="D25" s="689"/>
      <c r="E25" s="689"/>
      <c r="F25" s="689"/>
      <c r="G25" s="689"/>
      <c r="H25" s="689"/>
      <c r="I25" s="689"/>
      <c r="J25" s="689"/>
    </row>
    <row r="26" spans="2:10" ht="13.5">
      <c r="B26" s="655"/>
      <c r="C26" s="654"/>
      <c r="D26" s="654"/>
      <c r="E26" s="654"/>
      <c r="F26" s="654"/>
      <c r="G26" s="654"/>
      <c r="H26" s="654"/>
      <c r="I26" s="654"/>
      <c r="J26" s="654"/>
    </row>
    <row r="27" spans="1:10" ht="13.5">
      <c r="A27" s="583" t="s">
        <v>587</v>
      </c>
      <c r="B27" s="688" t="s">
        <v>593</v>
      </c>
      <c r="C27" s="689"/>
      <c r="D27" s="689"/>
      <c r="E27" s="689"/>
      <c r="F27" s="689"/>
      <c r="G27" s="689"/>
      <c r="H27" s="689"/>
      <c r="I27" s="689"/>
      <c r="J27" s="689"/>
    </row>
    <row r="28" spans="2:10" ht="13.5">
      <c r="B28" s="655"/>
      <c r="C28" s="654"/>
      <c r="D28" s="654"/>
      <c r="E28" s="654"/>
      <c r="F28" s="654"/>
      <c r="G28" s="654"/>
      <c r="H28" s="654"/>
      <c r="I28" s="654"/>
      <c r="J28" s="654"/>
    </row>
    <row r="29" spans="1:10" ht="13.5">
      <c r="A29" s="583" t="s">
        <v>587</v>
      </c>
      <c r="B29" s="688" t="s">
        <v>594</v>
      </c>
      <c r="C29" s="689"/>
      <c r="D29" s="689"/>
      <c r="E29" s="689"/>
      <c r="F29" s="689"/>
      <c r="G29" s="689"/>
      <c r="H29" s="689"/>
      <c r="I29" s="689"/>
      <c r="J29" s="689"/>
    </row>
    <row r="30" spans="2:10" ht="13.5">
      <c r="B30" s="655"/>
      <c r="C30" s="654"/>
      <c r="D30" s="654"/>
      <c r="E30" s="654"/>
      <c r="F30" s="654"/>
      <c r="G30" s="654"/>
      <c r="H30" s="654"/>
      <c r="I30" s="654"/>
      <c r="J30" s="654"/>
    </row>
    <row r="31" spans="1:10" ht="13.5">
      <c r="A31" s="583" t="s">
        <v>588</v>
      </c>
      <c r="B31" s="688" t="s">
        <v>595</v>
      </c>
      <c r="C31" s="689"/>
      <c r="D31" s="689"/>
      <c r="E31" s="689"/>
      <c r="F31" s="689"/>
      <c r="G31" s="689"/>
      <c r="H31" s="689"/>
      <c r="I31" s="689"/>
      <c r="J31" s="689"/>
    </row>
    <row r="33" ht="13.5">
      <c r="A33" s="583"/>
    </row>
  </sheetData>
  <sheetProtection sheet="1"/>
  <mergeCells count="13">
    <mergeCell ref="A1:J1"/>
    <mergeCell ref="B21:J21"/>
    <mergeCell ref="B23:J23"/>
    <mergeCell ref="B25:J25"/>
    <mergeCell ref="B27:J27"/>
    <mergeCell ref="B29:J29"/>
    <mergeCell ref="B31:J31"/>
    <mergeCell ref="A3:F3"/>
    <mergeCell ref="B13:J13"/>
    <mergeCell ref="B15:J15"/>
    <mergeCell ref="B17:J17"/>
    <mergeCell ref="B19:J19"/>
    <mergeCell ref="A11:J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K176"/>
  <sheetViews>
    <sheetView zoomScale="120" zoomScaleNormal="120" zoomScaleSheetLayoutView="85" workbookViewId="0" topLeftCell="A124">
      <selection activeCell="P165" sqref="P165"/>
    </sheetView>
  </sheetViews>
  <sheetFormatPr defaultColWidth="9.375" defaultRowHeight="12.75"/>
  <cols>
    <col min="1" max="1" width="19.50390625" style="381" customWidth="1"/>
    <col min="2" max="2" width="72.00390625" style="382" customWidth="1"/>
    <col min="3" max="3" width="25.00390625" style="383" customWidth="1"/>
    <col min="4" max="16384" width="9.375" style="3" customWidth="1"/>
  </cols>
  <sheetData>
    <row r="1" spans="1:3" s="2" customFormat="1" ht="16.5" customHeight="1" thickBot="1">
      <c r="A1" s="591"/>
      <c r="B1" s="592"/>
      <c r="C1" s="586" t="str">
        <f>CONCATENATE("9.1.3. melléklet ",ALAPADATOK!A7," ",ALAPADATOK!B7," ",ALAPADATOK!C7," ",ALAPADATOK!D7," ",ALAPADATOK!E7," ",ALAPADATOK!F7," ",ALAPADATOK!G7," ",ALAPADATOK!H7)</f>
        <v>9.1.3. melléklet az 1 / 2019 ( II.14. ) önkormányzati rendelethez</v>
      </c>
    </row>
    <row r="2" spans="1:3" s="91" customFormat="1" ht="21" customHeight="1">
      <c r="A2" s="593" t="s">
        <v>59</v>
      </c>
      <c r="B2" s="594" t="str">
        <f>CONCATENATE(ALAPADATOK!A3)</f>
        <v>BORSODNÁDASD VÁROS ÖNKORMÁNYZATA</v>
      </c>
      <c r="C2" s="595" t="s">
        <v>52</v>
      </c>
    </row>
    <row r="3" spans="1:3" s="91" customFormat="1" ht="15.75" thickBot="1">
      <c r="A3" s="596" t="s">
        <v>194</v>
      </c>
      <c r="B3" s="597" t="s">
        <v>519</v>
      </c>
      <c r="C3" s="598" t="s">
        <v>422</v>
      </c>
    </row>
    <row r="4" spans="1:3" s="92" customFormat="1" ht="15.75" customHeight="1" thickBot="1">
      <c r="A4" s="599"/>
      <c r="B4" s="599"/>
      <c r="C4" s="600" t="str">
        <f>'KV_9.1.2.sz.mell.'!C4</f>
        <v>Forintban!</v>
      </c>
    </row>
    <row r="5" spans="1:3" ht="13.5" thickBot="1">
      <c r="A5" s="601" t="s">
        <v>196</v>
      </c>
      <c r="B5" s="602" t="s">
        <v>554</v>
      </c>
      <c r="C5" s="603" t="s">
        <v>53</v>
      </c>
    </row>
    <row r="6" spans="1:3" s="65" customFormat="1" ht="12.75" customHeight="1" thickBot="1">
      <c r="A6" s="604"/>
      <c r="B6" s="605" t="s">
        <v>484</v>
      </c>
      <c r="C6" s="606" t="s">
        <v>485</v>
      </c>
    </row>
    <row r="7" spans="1:3" s="65" customFormat="1" ht="15.75" customHeight="1" thickBot="1">
      <c r="A7" s="225"/>
      <c r="B7" s="226" t="s">
        <v>54</v>
      </c>
      <c r="C7" s="352"/>
    </row>
    <row r="8" spans="1:3" s="65" customFormat="1" ht="12" customHeight="1" thickBot="1">
      <c r="A8" s="29" t="s">
        <v>17</v>
      </c>
      <c r="B8" s="21" t="s">
        <v>243</v>
      </c>
      <c r="C8" s="292">
        <f>+C9+C10+C11+C12+C13+C14</f>
        <v>0</v>
      </c>
    </row>
    <row r="9" spans="1:3" s="93" customFormat="1" ht="12" customHeight="1">
      <c r="A9" s="426" t="s">
        <v>96</v>
      </c>
      <c r="B9" s="407" t="s">
        <v>244</v>
      </c>
      <c r="C9" s="295"/>
    </row>
    <row r="10" spans="1:3" s="94" customFormat="1" ht="12" customHeight="1">
      <c r="A10" s="427" t="s">
        <v>97</v>
      </c>
      <c r="B10" s="408" t="s">
        <v>245</v>
      </c>
      <c r="C10" s="294"/>
    </row>
    <row r="11" spans="1:3" s="94" customFormat="1" ht="12" customHeight="1">
      <c r="A11" s="427" t="s">
        <v>98</v>
      </c>
      <c r="B11" s="408" t="s">
        <v>541</v>
      </c>
      <c r="C11" s="294"/>
    </row>
    <row r="12" spans="1:3" s="94" customFormat="1" ht="12" customHeight="1">
      <c r="A12" s="427" t="s">
        <v>99</v>
      </c>
      <c r="B12" s="408" t="s">
        <v>247</v>
      </c>
      <c r="C12" s="294"/>
    </row>
    <row r="13" spans="1:3" s="94" customFormat="1" ht="12" customHeight="1">
      <c r="A13" s="427" t="s">
        <v>140</v>
      </c>
      <c r="B13" s="408" t="s">
        <v>497</v>
      </c>
      <c r="C13" s="294"/>
    </row>
    <row r="14" spans="1:3" s="93" customFormat="1" ht="12" customHeight="1" thickBot="1">
      <c r="A14" s="428" t="s">
        <v>100</v>
      </c>
      <c r="B14" s="409" t="s">
        <v>424</v>
      </c>
      <c r="C14" s="294"/>
    </row>
    <row r="15" spans="1:3" s="93" customFormat="1" ht="12" customHeight="1" thickBot="1">
      <c r="A15" s="29" t="s">
        <v>18</v>
      </c>
      <c r="B15" s="287" t="s">
        <v>248</v>
      </c>
      <c r="C15" s="292">
        <f>+C16+C17+C18+C19+C20</f>
        <v>0</v>
      </c>
    </row>
    <row r="16" spans="1:3" s="93" customFormat="1" ht="12" customHeight="1">
      <c r="A16" s="426" t="s">
        <v>102</v>
      </c>
      <c r="B16" s="407" t="s">
        <v>249</v>
      </c>
      <c r="C16" s="295"/>
    </row>
    <row r="17" spans="1:3" s="93" customFormat="1" ht="12" customHeight="1">
      <c r="A17" s="427" t="s">
        <v>103</v>
      </c>
      <c r="B17" s="408" t="s">
        <v>250</v>
      </c>
      <c r="C17" s="294"/>
    </row>
    <row r="18" spans="1:3" s="93" customFormat="1" ht="12" customHeight="1">
      <c r="A18" s="427" t="s">
        <v>104</v>
      </c>
      <c r="B18" s="408" t="s">
        <v>413</v>
      </c>
      <c r="C18" s="294"/>
    </row>
    <row r="19" spans="1:3" s="93" customFormat="1" ht="12" customHeight="1">
      <c r="A19" s="427" t="s">
        <v>105</v>
      </c>
      <c r="B19" s="408" t="s">
        <v>414</v>
      </c>
      <c r="C19" s="294"/>
    </row>
    <row r="20" spans="1:3" s="93" customFormat="1" ht="12" customHeight="1">
      <c r="A20" s="427" t="s">
        <v>106</v>
      </c>
      <c r="B20" s="408" t="s">
        <v>251</v>
      </c>
      <c r="C20" s="294"/>
    </row>
    <row r="21" spans="1:3" s="94" customFormat="1" ht="12" customHeight="1" thickBot="1">
      <c r="A21" s="428" t="s">
        <v>115</v>
      </c>
      <c r="B21" s="409" t="s">
        <v>252</v>
      </c>
      <c r="C21" s="296"/>
    </row>
    <row r="22" spans="1:3" s="94" customFormat="1" ht="12" customHeight="1" thickBot="1">
      <c r="A22" s="29" t="s">
        <v>19</v>
      </c>
      <c r="B22" s="21" t="s">
        <v>253</v>
      </c>
      <c r="C22" s="292">
        <f>+C23+C24+C25+C26+C27</f>
        <v>0</v>
      </c>
    </row>
    <row r="23" spans="1:3" s="94" customFormat="1" ht="12" customHeight="1">
      <c r="A23" s="426" t="s">
        <v>85</v>
      </c>
      <c r="B23" s="407" t="s">
        <v>254</v>
      </c>
      <c r="C23" s="295"/>
    </row>
    <row r="24" spans="1:3" s="93" customFormat="1" ht="12" customHeight="1">
      <c r="A24" s="427" t="s">
        <v>86</v>
      </c>
      <c r="B24" s="408" t="s">
        <v>255</v>
      </c>
      <c r="C24" s="294"/>
    </row>
    <row r="25" spans="1:3" s="94" customFormat="1" ht="12" customHeight="1">
      <c r="A25" s="427" t="s">
        <v>87</v>
      </c>
      <c r="B25" s="408" t="s">
        <v>415</v>
      </c>
      <c r="C25" s="294"/>
    </row>
    <row r="26" spans="1:3" s="94" customFormat="1" ht="12" customHeight="1">
      <c r="A26" s="427" t="s">
        <v>88</v>
      </c>
      <c r="B26" s="408" t="s">
        <v>416</v>
      </c>
      <c r="C26" s="294"/>
    </row>
    <row r="27" spans="1:3" s="94" customFormat="1" ht="12" customHeight="1">
      <c r="A27" s="427" t="s">
        <v>163</v>
      </c>
      <c r="B27" s="408" t="s">
        <v>256</v>
      </c>
      <c r="C27" s="294"/>
    </row>
    <row r="28" spans="1:3" s="94" customFormat="1" ht="12" customHeight="1" thickBot="1">
      <c r="A28" s="428" t="s">
        <v>164</v>
      </c>
      <c r="B28" s="409" t="s">
        <v>257</v>
      </c>
      <c r="C28" s="296"/>
    </row>
    <row r="29" spans="1:3" s="94" customFormat="1" ht="12" customHeight="1" thickBot="1">
      <c r="A29" s="29" t="s">
        <v>165</v>
      </c>
      <c r="B29" s="21" t="s">
        <v>258</v>
      </c>
      <c r="C29" s="298">
        <f>SUM(C30:C36)</f>
        <v>16102500</v>
      </c>
    </row>
    <row r="30" spans="1:3" s="94" customFormat="1" ht="12" customHeight="1">
      <c r="A30" s="426" t="s">
        <v>259</v>
      </c>
      <c r="B30" s="407" t="s">
        <v>546</v>
      </c>
      <c r="C30" s="295"/>
    </row>
    <row r="31" spans="1:3" s="94" customFormat="1" ht="12" customHeight="1">
      <c r="A31" s="427" t="s">
        <v>260</v>
      </c>
      <c r="B31" s="408" t="s">
        <v>547</v>
      </c>
      <c r="C31" s="294"/>
    </row>
    <row r="32" spans="1:3" s="94" customFormat="1" ht="12" customHeight="1">
      <c r="A32" s="427" t="s">
        <v>261</v>
      </c>
      <c r="B32" s="408" t="s">
        <v>548</v>
      </c>
      <c r="C32" s="294">
        <v>11349000</v>
      </c>
    </row>
    <row r="33" spans="1:3" s="94" customFormat="1" ht="12" customHeight="1">
      <c r="A33" s="427" t="s">
        <v>262</v>
      </c>
      <c r="B33" s="408" t="s">
        <v>549</v>
      </c>
      <c r="C33" s="294"/>
    </row>
    <row r="34" spans="1:3" s="94" customFormat="1" ht="12" customHeight="1">
      <c r="A34" s="427" t="s">
        <v>543</v>
      </c>
      <c r="B34" s="408" t="s">
        <v>263</v>
      </c>
      <c r="C34" s="294">
        <v>4753500</v>
      </c>
    </row>
    <row r="35" spans="1:3" s="94" customFormat="1" ht="12" customHeight="1">
      <c r="A35" s="427" t="s">
        <v>544</v>
      </c>
      <c r="B35" s="408" t="s">
        <v>684</v>
      </c>
      <c r="C35" s="294"/>
    </row>
    <row r="36" spans="1:3" s="94" customFormat="1" ht="12" customHeight="1" thickBot="1">
      <c r="A36" s="428" t="s">
        <v>545</v>
      </c>
      <c r="B36" s="506" t="s">
        <v>265</v>
      </c>
      <c r="C36" s="296"/>
    </row>
    <row r="37" spans="1:3" s="94" customFormat="1" ht="12" customHeight="1" thickBot="1">
      <c r="A37" s="29" t="s">
        <v>21</v>
      </c>
      <c r="B37" s="21" t="s">
        <v>425</v>
      </c>
      <c r="C37" s="292">
        <f>SUM(C38:C48)</f>
        <v>0</v>
      </c>
    </row>
    <row r="38" spans="1:3" s="94" customFormat="1" ht="12" customHeight="1">
      <c r="A38" s="426" t="s">
        <v>89</v>
      </c>
      <c r="B38" s="407" t="s">
        <v>268</v>
      </c>
      <c r="C38" s="295"/>
    </row>
    <row r="39" spans="1:3" s="94" customFormat="1" ht="12" customHeight="1">
      <c r="A39" s="427" t="s">
        <v>90</v>
      </c>
      <c r="B39" s="408" t="s">
        <v>269</v>
      </c>
      <c r="C39" s="294"/>
    </row>
    <row r="40" spans="1:3" s="94" customFormat="1" ht="12" customHeight="1">
      <c r="A40" s="427" t="s">
        <v>91</v>
      </c>
      <c r="B40" s="408" t="s">
        <v>270</v>
      </c>
      <c r="C40" s="294"/>
    </row>
    <row r="41" spans="1:3" s="94" customFormat="1" ht="12" customHeight="1">
      <c r="A41" s="427" t="s">
        <v>167</v>
      </c>
      <c r="B41" s="408" t="s">
        <v>271</v>
      </c>
      <c r="C41" s="294"/>
    </row>
    <row r="42" spans="1:3" s="94" customFormat="1" ht="12" customHeight="1">
      <c r="A42" s="427" t="s">
        <v>168</v>
      </c>
      <c r="B42" s="408" t="s">
        <v>272</v>
      </c>
      <c r="C42" s="294"/>
    </row>
    <row r="43" spans="1:3" s="94" customFormat="1" ht="12" customHeight="1">
      <c r="A43" s="427" t="s">
        <v>169</v>
      </c>
      <c r="B43" s="408" t="s">
        <v>273</v>
      </c>
      <c r="C43" s="294"/>
    </row>
    <row r="44" spans="1:3" s="94" customFormat="1" ht="12" customHeight="1">
      <c r="A44" s="427" t="s">
        <v>170</v>
      </c>
      <c r="B44" s="408" t="s">
        <v>274</v>
      </c>
      <c r="C44" s="294"/>
    </row>
    <row r="45" spans="1:3" s="94" customFormat="1" ht="12" customHeight="1">
      <c r="A45" s="427" t="s">
        <v>171</v>
      </c>
      <c r="B45" s="408" t="s">
        <v>550</v>
      </c>
      <c r="C45" s="294"/>
    </row>
    <row r="46" spans="1:3" s="94" customFormat="1" ht="12" customHeight="1">
      <c r="A46" s="427" t="s">
        <v>266</v>
      </c>
      <c r="B46" s="408" t="s">
        <v>276</v>
      </c>
      <c r="C46" s="297"/>
    </row>
    <row r="47" spans="1:3" s="94" customFormat="1" ht="12" customHeight="1">
      <c r="A47" s="428" t="s">
        <v>267</v>
      </c>
      <c r="B47" s="409" t="s">
        <v>427</v>
      </c>
      <c r="C47" s="394"/>
    </row>
    <row r="48" spans="1:3" s="94" customFormat="1" ht="12" customHeight="1" thickBot="1">
      <c r="A48" s="428" t="s">
        <v>426</v>
      </c>
      <c r="B48" s="409" t="s">
        <v>277</v>
      </c>
      <c r="C48" s="394"/>
    </row>
    <row r="49" spans="1:3" s="94" customFormat="1" ht="12" customHeight="1" thickBot="1">
      <c r="A49" s="29" t="s">
        <v>22</v>
      </c>
      <c r="B49" s="21" t="s">
        <v>278</v>
      </c>
      <c r="C49" s="292">
        <f>SUM(C50:C54)</f>
        <v>0</v>
      </c>
    </row>
    <row r="50" spans="1:3" s="94" customFormat="1" ht="12" customHeight="1">
      <c r="A50" s="426" t="s">
        <v>92</v>
      </c>
      <c r="B50" s="407" t="s">
        <v>282</v>
      </c>
      <c r="C50" s="451"/>
    </row>
    <row r="51" spans="1:3" s="94" customFormat="1" ht="12" customHeight="1">
      <c r="A51" s="427" t="s">
        <v>93</v>
      </c>
      <c r="B51" s="408" t="s">
        <v>283</v>
      </c>
      <c r="C51" s="297"/>
    </row>
    <row r="52" spans="1:3" s="94" customFormat="1" ht="12" customHeight="1">
      <c r="A52" s="427" t="s">
        <v>279</v>
      </c>
      <c r="B52" s="408" t="s">
        <v>284</v>
      </c>
      <c r="C52" s="297"/>
    </row>
    <row r="53" spans="1:3" s="94" customFormat="1" ht="12" customHeight="1">
      <c r="A53" s="427" t="s">
        <v>280</v>
      </c>
      <c r="B53" s="408" t="s">
        <v>285</v>
      </c>
      <c r="C53" s="297"/>
    </row>
    <row r="54" spans="1:3" s="94" customFormat="1" ht="12" customHeight="1" thickBot="1">
      <c r="A54" s="428" t="s">
        <v>281</v>
      </c>
      <c r="B54" s="506" t="s">
        <v>286</v>
      </c>
      <c r="C54" s="394"/>
    </row>
    <row r="55" spans="1:3" s="94" customFormat="1" ht="12" customHeight="1" thickBot="1">
      <c r="A55" s="29" t="s">
        <v>172</v>
      </c>
      <c r="B55" s="21" t="s">
        <v>287</v>
      </c>
      <c r="C55" s="292">
        <f>SUM(C56:C58)</f>
        <v>0</v>
      </c>
    </row>
    <row r="56" spans="1:3" s="94" customFormat="1" ht="12" customHeight="1">
      <c r="A56" s="426" t="s">
        <v>94</v>
      </c>
      <c r="B56" s="407" t="s">
        <v>288</v>
      </c>
      <c r="C56" s="295"/>
    </row>
    <row r="57" spans="1:3" s="94" customFormat="1" ht="12" customHeight="1">
      <c r="A57" s="427" t="s">
        <v>95</v>
      </c>
      <c r="B57" s="408" t="s">
        <v>417</v>
      </c>
      <c r="C57" s="294"/>
    </row>
    <row r="58" spans="1:3" s="94" customFormat="1" ht="12" customHeight="1">
      <c r="A58" s="427" t="s">
        <v>291</v>
      </c>
      <c r="B58" s="408" t="s">
        <v>289</v>
      </c>
      <c r="C58" s="294"/>
    </row>
    <row r="59" spans="1:3" s="94" customFormat="1" ht="12" customHeight="1" thickBot="1">
      <c r="A59" s="428" t="s">
        <v>292</v>
      </c>
      <c r="B59" s="506" t="s">
        <v>290</v>
      </c>
      <c r="C59" s="296"/>
    </row>
    <row r="60" spans="1:3" s="94" customFormat="1" ht="12" customHeight="1" thickBot="1">
      <c r="A60" s="29" t="s">
        <v>24</v>
      </c>
      <c r="B60" s="287" t="s">
        <v>293</v>
      </c>
      <c r="C60" s="292">
        <f>SUM(C61:C63)</f>
        <v>0</v>
      </c>
    </row>
    <row r="61" spans="1:3" s="94" customFormat="1" ht="12" customHeight="1">
      <c r="A61" s="426" t="s">
        <v>173</v>
      </c>
      <c r="B61" s="407" t="s">
        <v>295</v>
      </c>
      <c r="C61" s="297"/>
    </row>
    <row r="62" spans="1:3" s="94" customFormat="1" ht="12" customHeight="1">
      <c r="A62" s="427" t="s">
        <v>174</v>
      </c>
      <c r="B62" s="408" t="s">
        <v>418</v>
      </c>
      <c r="C62" s="297"/>
    </row>
    <row r="63" spans="1:3" s="94" customFormat="1" ht="12" customHeight="1">
      <c r="A63" s="427" t="s">
        <v>222</v>
      </c>
      <c r="B63" s="408" t="s">
        <v>296</v>
      </c>
      <c r="C63" s="297"/>
    </row>
    <row r="64" spans="1:3" s="94" customFormat="1" ht="12" customHeight="1" thickBot="1">
      <c r="A64" s="428" t="s">
        <v>294</v>
      </c>
      <c r="B64" s="506" t="s">
        <v>297</v>
      </c>
      <c r="C64" s="297"/>
    </row>
    <row r="65" spans="1:3" s="94" customFormat="1" ht="12" customHeight="1" thickBot="1">
      <c r="A65" s="29" t="s">
        <v>25</v>
      </c>
      <c r="B65" s="21" t="s">
        <v>298</v>
      </c>
      <c r="C65" s="298">
        <f>+C8+C15+C22+C29+C37+C49+C55+C60</f>
        <v>16102500</v>
      </c>
    </row>
    <row r="66" spans="1:3" s="94" customFormat="1" ht="12" customHeight="1" thickBot="1">
      <c r="A66" s="429" t="s">
        <v>385</v>
      </c>
      <c r="B66" s="287" t="s">
        <v>300</v>
      </c>
      <c r="C66" s="292">
        <f>SUM(C67:C69)</f>
        <v>0</v>
      </c>
    </row>
    <row r="67" spans="1:3" s="94" customFormat="1" ht="12" customHeight="1">
      <c r="A67" s="426" t="s">
        <v>328</v>
      </c>
      <c r="B67" s="407" t="s">
        <v>301</v>
      </c>
      <c r="C67" s="297"/>
    </row>
    <row r="68" spans="1:3" s="94" customFormat="1" ht="12" customHeight="1">
      <c r="A68" s="427" t="s">
        <v>337</v>
      </c>
      <c r="B68" s="408" t="s">
        <v>302</v>
      </c>
      <c r="C68" s="297"/>
    </row>
    <row r="69" spans="1:3" s="94" customFormat="1" ht="12" customHeight="1" thickBot="1">
      <c r="A69" s="428" t="s">
        <v>338</v>
      </c>
      <c r="B69" s="509" t="s">
        <v>303</v>
      </c>
      <c r="C69" s="297"/>
    </row>
    <row r="70" spans="1:3" s="94" customFormat="1" ht="12" customHeight="1" thickBot="1">
      <c r="A70" s="429" t="s">
        <v>304</v>
      </c>
      <c r="B70" s="287" t="s">
        <v>305</v>
      </c>
      <c r="C70" s="292">
        <f>SUM(C71:C74)</f>
        <v>0</v>
      </c>
    </row>
    <row r="71" spans="1:3" s="94" customFormat="1" ht="12" customHeight="1">
      <c r="A71" s="426" t="s">
        <v>141</v>
      </c>
      <c r="B71" s="407" t="s">
        <v>306</v>
      </c>
      <c r="C71" s="297"/>
    </row>
    <row r="72" spans="1:3" s="94" customFormat="1" ht="12" customHeight="1">
      <c r="A72" s="427" t="s">
        <v>142</v>
      </c>
      <c r="B72" s="408" t="s">
        <v>562</v>
      </c>
      <c r="C72" s="297"/>
    </row>
    <row r="73" spans="1:3" s="94" customFormat="1" ht="12" customHeight="1">
      <c r="A73" s="427" t="s">
        <v>329</v>
      </c>
      <c r="B73" s="408" t="s">
        <v>307</v>
      </c>
      <c r="C73" s="297"/>
    </row>
    <row r="74" spans="1:3" s="94" customFormat="1" ht="12" customHeight="1" thickBot="1">
      <c r="A74" s="428" t="s">
        <v>330</v>
      </c>
      <c r="B74" s="289" t="s">
        <v>563</v>
      </c>
      <c r="C74" s="297"/>
    </row>
    <row r="75" spans="1:3" s="94" customFormat="1" ht="12" customHeight="1" thickBot="1">
      <c r="A75" s="429" t="s">
        <v>308</v>
      </c>
      <c r="B75" s="287" t="s">
        <v>309</v>
      </c>
      <c r="C75" s="292">
        <f>SUM(C76:C77)</f>
        <v>0</v>
      </c>
    </row>
    <row r="76" spans="1:3" s="94" customFormat="1" ht="12" customHeight="1">
      <c r="A76" s="426" t="s">
        <v>331</v>
      </c>
      <c r="B76" s="407" t="s">
        <v>310</v>
      </c>
      <c r="C76" s="297"/>
    </row>
    <row r="77" spans="1:3" s="94" customFormat="1" ht="12" customHeight="1" thickBot="1">
      <c r="A77" s="428" t="s">
        <v>332</v>
      </c>
      <c r="B77" s="409" t="s">
        <v>311</v>
      </c>
      <c r="C77" s="297"/>
    </row>
    <row r="78" spans="1:3" s="93" customFormat="1" ht="12" customHeight="1" thickBot="1">
      <c r="A78" s="429" t="s">
        <v>312</v>
      </c>
      <c r="B78" s="287" t="s">
        <v>313</v>
      </c>
      <c r="C78" s="292">
        <f>SUM(C79:C81)</f>
        <v>0</v>
      </c>
    </row>
    <row r="79" spans="1:3" s="94" customFormat="1" ht="12" customHeight="1">
      <c r="A79" s="426" t="s">
        <v>333</v>
      </c>
      <c r="B79" s="407" t="s">
        <v>314</v>
      </c>
      <c r="C79" s="297"/>
    </row>
    <row r="80" spans="1:3" s="94" customFormat="1" ht="12" customHeight="1">
      <c r="A80" s="427" t="s">
        <v>334</v>
      </c>
      <c r="B80" s="408" t="s">
        <v>315</v>
      </c>
      <c r="C80" s="297"/>
    </row>
    <row r="81" spans="1:3" s="94" customFormat="1" ht="12" customHeight="1" thickBot="1">
      <c r="A81" s="428" t="s">
        <v>335</v>
      </c>
      <c r="B81" s="409" t="s">
        <v>564</v>
      </c>
      <c r="C81" s="297"/>
    </row>
    <row r="82" spans="1:3" s="94" customFormat="1" ht="12" customHeight="1" thickBot="1">
      <c r="A82" s="429" t="s">
        <v>316</v>
      </c>
      <c r="B82" s="287" t="s">
        <v>336</v>
      </c>
      <c r="C82" s="292">
        <f>SUM(C83:C86)</f>
        <v>0</v>
      </c>
    </row>
    <row r="83" spans="1:3" s="94" customFormat="1" ht="12" customHeight="1">
      <c r="A83" s="430" t="s">
        <v>317</v>
      </c>
      <c r="B83" s="407" t="s">
        <v>318</v>
      </c>
      <c r="C83" s="297"/>
    </row>
    <row r="84" spans="1:3" s="94" customFormat="1" ht="12" customHeight="1">
      <c r="A84" s="431" t="s">
        <v>319</v>
      </c>
      <c r="B84" s="408" t="s">
        <v>320</v>
      </c>
      <c r="C84" s="297"/>
    </row>
    <row r="85" spans="1:3" s="94" customFormat="1" ht="12" customHeight="1">
      <c r="A85" s="431" t="s">
        <v>321</v>
      </c>
      <c r="B85" s="408" t="s">
        <v>322</v>
      </c>
      <c r="C85" s="297"/>
    </row>
    <row r="86" spans="1:3" s="93" customFormat="1" ht="12" customHeight="1" thickBot="1">
      <c r="A86" s="432" t="s">
        <v>323</v>
      </c>
      <c r="B86" s="409" t="s">
        <v>324</v>
      </c>
      <c r="C86" s="297"/>
    </row>
    <row r="87" spans="1:3" s="93" customFormat="1" ht="12" customHeight="1" thickBot="1">
      <c r="A87" s="429" t="s">
        <v>325</v>
      </c>
      <c r="B87" s="287" t="s">
        <v>466</v>
      </c>
      <c r="C87" s="452"/>
    </row>
    <row r="88" spans="1:3" s="93" customFormat="1" ht="12" customHeight="1" thickBot="1">
      <c r="A88" s="429" t="s">
        <v>498</v>
      </c>
      <c r="B88" s="287" t="s">
        <v>326</v>
      </c>
      <c r="C88" s="452"/>
    </row>
    <row r="89" spans="1:3" s="93" customFormat="1" ht="12" customHeight="1" thickBot="1">
      <c r="A89" s="429" t="s">
        <v>499</v>
      </c>
      <c r="B89" s="414" t="s">
        <v>469</v>
      </c>
      <c r="C89" s="298">
        <f>+C66+C70+C75+C78+C82+C88+C87</f>
        <v>0</v>
      </c>
    </row>
    <row r="90" spans="1:3" s="93" customFormat="1" ht="12" customHeight="1" thickBot="1">
      <c r="A90" s="433" t="s">
        <v>500</v>
      </c>
      <c r="B90" s="415" t="s">
        <v>501</v>
      </c>
      <c r="C90" s="298">
        <f>+C65+C89</f>
        <v>16102500</v>
      </c>
    </row>
    <row r="91" spans="1:3" s="94" customFormat="1" ht="15" customHeight="1" thickBot="1">
      <c r="A91" s="231"/>
      <c r="B91" s="232"/>
      <c r="C91" s="357"/>
    </row>
    <row r="92" spans="1:3" s="65" customFormat="1" ht="16.5" customHeight="1" thickBot="1">
      <c r="A92" s="235"/>
      <c r="B92" s="236" t="s">
        <v>55</v>
      </c>
      <c r="C92" s="359"/>
    </row>
    <row r="93" spans="1:3" s="95" customFormat="1" ht="12" customHeight="1" thickBot="1">
      <c r="A93" s="400" t="s">
        <v>17</v>
      </c>
      <c r="B93" s="28" t="s">
        <v>505</v>
      </c>
      <c r="C93" s="291">
        <f>+C94+C95+C96+C97+C98+C111</f>
        <v>16102500</v>
      </c>
    </row>
    <row r="94" spans="1:3" ht="12" customHeight="1">
      <c r="A94" s="434" t="s">
        <v>96</v>
      </c>
      <c r="B94" s="10" t="s">
        <v>47</v>
      </c>
      <c r="C94" s="293">
        <v>13568840</v>
      </c>
    </row>
    <row r="95" spans="1:3" ht="12" customHeight="1">
      <c r="A95" s="427" t="s">
        <v>97</v>
      </c>
      <c r="B95" s="8" t="s">
        <v>175</v>
      </c>
      <c r="C95" s="294">
        <v>2533660</v>
      </c>
    </row>
    <row r="96" spans="1:3" ht="12" customHeight="1">
      <c r="A96" s="427" t="s">
        <v>98</v>
      </c>
      <c r="B96" s="8" t="s">
        <v>132</v>
      </c>
      <c r="C96" s="296"/>
    </row>
    <row r="97" spans="1:3" ht="12" customHeight="1">
      <c r="A97" s="427" t="s">
        <v>99</v>
      </c>
      <c r="B97" s="11" t="s">
        <v>176</v>
      </c>
      <c r="C97" s="296"/>
    </row>
    <row r="98" spans="1:3" ht="12" customHeight="1">
      <c r="A98" s="427" t="s">
        <v>110</v>
      </c>
      <c r="B98" s="19" t="s">
        <v>177</v>
      </c>
      <c r="C98" s="296"/>
    </row>
    <row r="99" spans="1:3" ht="12" customHeight="1">
      <c r="A99" s="427" t="s">
        <v>100</v>
      </c>
      <c r="B99" s="8" t="s">
        <v>502</v>
      </c>
      <c r="C99" s="296"/>
    </row>
    <row r="100" spans="1:3" ht="12" customHeight="1">
      <c r="A100" s="427" t="s">
        <v>101</v>
      </c>
      <c r="B100" s="142" t="s">
        <v>432</v>
      </c>
      <c r="C100" s="296"/>
    </row>
    <row r="101" spans="1:3" ht="12" customHeight="1">
      <c r="A101" s="427" t="s">
        <v>111</v>
      </c>
      <c r="B101" s="142" t="s">
        <v>431</v>
      </c>
      <c r="C101" s="296"/>
    </row>
    <row r="102" spans="1:3" ht="12" customHeight="1">
      <c r="A102" s="427" t="s">
        <v>112</v>
      </c>
      <c r="B102" s="142" t="s">
        <v>342</v>
      </c>
      <c r="C102" s="296"/>
    </row>
    <row r="103" spans="1:3" ht="12" customHeight="1">
      <c r="A103" s="427" t="s">
        <v>113</v>
      </c>
      <c r="B103" s="143" t="s">
        <v>343</v>
      </c>
      <c r="C103" s="296"/>
    </row>
    <row r="104" spans="1:3" ht="12" customHeight="1">
      <c r="A104" s="427" t="s">
        <v>114</v>
      </c>
      <c r="B104" s="143" t="s">
        <v>344</v>
      </c>
      <c r="C104" s="296"/>
    </row>
    <row r="105" spans="1:3" ht="12" customHeight="1">
      <c r="A105" s="427" t="s">
        <v>116</v>
      </c>
      <c r="B105" s="142" t="s">
        <v>345</v>
      </c>
      <c r="C105" s="296"/>
    </row>
    <row r="106" spans="1:3" ht="12" customHeight="1">
      <c r="A106" s="427" t="s">
        <v>178</v>
      </c>
      <c r="B106" s="142" t="s">
        <v>346</v>
      </c>
      <c r="C106" s="296"/>
    </row>
    <row r="107" spans="1:3" ht="12" customHeight="1">
      <c r="A107" s="427" t="s">
        <v>340</v>
      </c>
      <c r="B107" s="143" t="s">
        <v>347</v>
      </c>
      <c r="C107" s="296"/>
    </row>
    <row r="108" spans="1:3" ht="12" customHeight="1">
      <c r="A108" s="435" t="s">
        <v>341</v>
      </c>
      <c r="B108" s="144" t="s">
        <v>348</v>
      </c>
      <c r="C108" s="296"/>
    </row>
    <row r="109" spans="1:3" ht="12" customHeight="1">
      <c r="A109" s="427" t="s">
        <v>429</v>
      </c>
      <c r="B109" s="144" t="s">
        <v>349</v>
      </c>
      <c r="C109" s="296"/>
    </row>
    <row r="110" spans="1:3" ht="12" customHeight="1">
      <c r="A110" s="427" t="s">
        <v>430</v>
      </c>
      <c r="B110" s="143" t="s">
        <v>350</v>
      </c>
      <c r="C110" s="294"/>
    </row>
    <row r="111" spans="1:3" ht="12" customHeight="1">
      <c r="A111" s="427" t="s">
        <v>434</v>
      </c>
      <c r="B111" s="11" t="s">
        <v>48</v>
      </c>
      <c r="C111" s="294"/>
    </row>
    <row r="112" spans="1:3" ht="12" customHeight="1">
      <c r="A112" s="428" t="s">
        <v>435</v>
      </c>
      <c r="B112" s="8" t="s">
        <v>503</v>
      </c>
      <c r="C112" s="296"/>
    </row>
    <row r="113" spans="1:3" ht="12" customHeight="1" thickBot="1">
      <c r="A113" s="436" t="s">
        <v>436</v>
      </c>
      <c r="B113" s="145" t="s">
        <v>504</v>
      </c>
      <c r="C113" s="300"/>
    </row>
    <row r="114" spans="1:3" ht="12" customHeight="1" thickBot="1">
      <c r="A114" s="29" t="s">
        <v>18</v>
      </c>
      <c r="B114" s="27" t="s">
        <v>351</v>
      </c>
      <c r="C114" s="292">
        <f>+C115+C117+C119</f>
        <v>0</v>
      </c>
    </row>
    <row r="115" spans="1:3" ht="12" customHeight="1">
      <c r="A115" s="426" t="s">
        <v>102</v>
      </c>
      <c r="B115" s="8" t="s">
        <v>221</v>
      </c>
      <c r="C115" s="295"/>
    </row>
    <row r="116" spans="1:3" ht="12" customHeight="1">
      <c r="A116" s="426" t="s">
        <v>103</v>
      </c>
      <c r="B116" s="12" t="s">
        <v>355</v>
      </c>
      <c r="C116" s="295"/>
    </row>
    <row r="117" spans="1:3" ht="12" customHeight="1">
      <c r="A117" s="426" t="s">
        <v>104</v>
      </c>
      <c r="B117" s="12" t="s">
        <v>179</v>
      </c>
      <c r="C117" s="294"/>
    </row>
    <row r="118" spans="1:3" ht="12" customHeight="1">
      <c r="A118" s="426" t="s">
        <v>105</v>
      </c>
      <c r="B118" s="12" t="s">
        <v>356</v>
      </c>
      <c r="C118" s="259"/>
    </row>
    <row r="119" spans="1:3" ht="12" customHeight="1">
      <c r="A119" s="426" t="s">
        <v>106</v>
      </c>
      <c r="B119" s="289" t="s">
        <v>223</v>
      </c>
      <c r="C119" s="259"/>
    </row>
    <row r="120" spans="1:3" ht="12" customHeight="1">
      <c r="A120" s="426" t="s">
        <v>115</v>
      </c>
      <c r="B120" s="288" t="s">
        <v>419</v>
      </c>
      <c r="C120" s="259"/>
    </row>
    <row r="121" spans="1:3" ht="12" customHeight="1">
      <c r="A121" s="426" t="s">
        <v>117</v>
      </c>
      <c r="B121" s="403" t="s">
        <v>361</v>
      </c>
      <c r="C121" s="259"/>
    </row>
    <row r="122" spans="1:3" ht="12" customHeight="1">
      <c r="A122" s="426" t="s">
        <v>180</v>
      </c>
      <c r="B122" s="143" t="s">
        <v>344</v>
      </c>
      <c r="C122" s="259"/>
    </row>
    <row r="123" spans="1:3" ht="12" customHeight="1">
      <c r="A123" s="426" t="s">
        <v>181</v>
      </c>
      <c r="B123" s="143" t="s">
        <v>360</v>
      </c>
      <c r="C123" s="259"/>
    </row>
    <row r="124" spans="1:3" ht="12" customHeight="1">
      <c r="A124" s="426" t="s">
        <v>182</v>
      </c>
      <c r="B124" s="143" t="s">
        <v>359</v>
      </c>
      <c r="C124" s="259"/>
    </row>
    <row r="125" spans="1:3" ht="12" customHeight="1">
      <c r="A125" s="426" t="s">
        <v>352</v>
      </c>
      <c r="B125" s="143" t="s">
        <v>347</v>
      </c>
      <c r="C125" s="259"/>
    </row>
    <row r="126" spans="1:3" ht="12" customHeight="1">
      <c r="A126" s="426" t="s">
        <v>353</v>
      </c>
      <c r="B126" s="143" t="s">
        <v>358</v>
      </c>
      <c r="C126" s="259"/>
    </row>
    <row r="127" spans="1:3" ht="12" customHeight="1" thickBot="1">
      <c r="A127" s="435" t="s">
        <v>354</v>
      </c>
      <c r="B127" s="143" t="s">
        <v>357</v>
      </c>
      <c r="C127" s="261"/>
    </row>
    <row r="128" spans="1:3" ht="12" customHeight="1" thickBot="1">
      <c r="A128" s="29" t="s">
        <v>19</v>
      </c>
      <c r="B128" s="124" t="s">
        <v>439</v>
      </c>
      <c r="C128" s="292">
        <f>+C93+C114</f>
        <v>16102500</v>
      </c>
    </row>
    <row r="129" spans="1:3" ht="12" customHeight="1" thickBot="1">
      <c r="A129" s="29" t="s">
        <v>20</v>
      </c>
      <c r="B129" s="124" t="s">
        <v>440</v>
      </c>
      <c r="C129" s="292">
        <f>+C130+C131+C132</f>
        <v>0</v>
      </c>
    </row>
    <row r="130" spans="1:3" s="95" customFormat="1" ht="12" customHeight="1">
      <c r="A130" s="426" t="s">
        <v>259</v>
      </c>
      <c r="B130" s="9" t="s">
        <v>508</v>
      </c>
      <c r="C130" s="259"/>
    </row>
    <row r="131" spans="1:3" ht="12" customHeight="1">
      <c r="A131" s="426" t="s">
        <v>260</v>
      </c>
      <c r="B131" s="9" t="s">
        <v>448</v>
      </c>
      <c r="C131" s="259"/>
    </row>
    <row r="132" spans="1:3" ht="12" customHeight="1" thickBot="1">
      <c r="A132" s="435" t="s">
        <v>261</v>
      </c>
      <c r="B132" s="7" t="s">
        <v>507</v>
      </c>
      <c r="C132" s="259"/>
    </row>
    <row r="133" spans="1:3" ht="12" customHeight="1" thickBot="1">
      <c r="A133" s="29" t="s">
        <v>21</v>
      </c>
      <c r="B133" s="124" t="s">
        <v>441</v>
      </c>
      <c r="C133" s="292">
        <f>+C134+C135+C136+C137+C138+C139</f>
        <v>0</v>
      </c>
    </row>
    <row r="134" spans="1:3" ht="12" customHeight="1">
      <c r="A134" s="426" t="s">
        <v>89</v>
      </c>
      <c r="B134" s="9" t="s">
        <v>450</v>
      </c>
      <c r="C134" s="259"/>
    </row>
    <row r="135" spans="1:3" ht="12" customHeight="1">
      <c r="A135" s="426" t="s">
        <v>90</v>
      </c>
      <c r="B135" s="9" t="s">
        <v>442</v>
      </c>
      <c r="C135" s="259"/>
    </row>
    <row r="136" spans="1:3" ht="12" customHeight="1">
      <c r="A136" s="426" t="s">
        <v>91</v>
      </c>
      <c r="B136" s="9" t="s">
        <v>443</v>
      </c>
      <c r="C136" s="259"/>
    </row>
    <row r="137" spans="1:3" ht="12" customHeight="1">
      <c r="A137" s="426" t="s">
        <v>167</v>
      </c>
      <c r="B137" s="9" t="s">
        <v>506</v>
      </c>
      <c r="C137" s="259"/>
    </row>
    <row r="138" spans="1:3" ht="12" customHeight="1">
      <c r="A138" s="426" t="s">
        <v>168</v>
      </c>
      <c r="B138" s="9" t="s">
        <v>445</v>
      </c>
      <c r="C138" s="259"/>
    </row>
    <row r="139" spans="1:3" s="95" customFormat="1" ht="12" customHeight="1" thickBot="1">
      <c r="A139" s="435" t="s">
        <v>169</v>
      </c>
      <c r="B139" s="7" t="s">
        <v>446</v>
      </c>
      <c r="C139" s="259"/>
    </row>
    <row r="140" spans="1:11" ht="12" customHeight="1" thickBot="1">
      <c r="A140" s="29" t="s">
        <v>22</v>
      </c>
      <c r="B140" s="124" t="s">
        <v>532</v>
      </c>
      <c r="C140" s="298">
        <f>+C141+C142+C144+C145+C143</f>
        <v>0</v>
      </c>
      <c r="K140" s="242"/>
    </row>
    <row r="141" spans="1:3" ht="12.75">
      <c r="A141" s="426" t="s">
        <v>92</v>
      </c>
      <c r="B141" s="9" t="s">
        <v>362</v>
      </c>
      <c r="C141" s="259"/>
    </row>
    <row r="142" spans="1:3" ht="12" customHeight="1">
      <c r="A142" s="426" t="s">
        <v>93</v>
      </c>
      <c r="B142" s="9" t="s">
        <v>363</v>
      </c>
      <c r="C142" s="259"/>
    </row>
    <row r="143" spans="1:3" s="95" customFormat="1" ht="12" customHeight="1">
      <c r="A143" s="426" t="s">
        <v>279</v>
      </c>
      <c r="B143" s="9" t="s">
        <v>531</v>
      </c>
      <c r="C143" s="259"/>
    </row>
    <row r="144" spans="1:3" s="95" customFormat="1" ht="12" customHeight="1">
      <c r="A144" s="426" t="s">
        <v>280</v>
      </c>
      <c r="B144" s="9" t="s">
        <v>455</v>
      </c>
      <c r="C144" s="259"/>
    </row>
    <row r="145" spans="1:3" s="95" customFormat="1" ht="12" customHeight="1" thickBot="1">
      <c r="A145" s="435" t="s">
        <v>281</v>
      </c>
      <c r="B145" s="7" t="s">
        <v>381</v>
      </c>
      <c r="C145" s="259"/>
    </row>
    <row r="146" spans="1:3" s="95" customFormat="1" ht="12" customHeight="1" thickBot="1">
      <c r="A146" s="29" t="s">
        <v>23</v>
      </c>
      <c r="B146" s="124" t="s">
        <v>456</v>
      </c>
      <c r="C146" s="301">
        <f>+C147+C148+C149+C150+C151</f>
        <v>0</v>
      </c>
    </row>
    <row r="147" spans="1:3" s="95" customFormat="1" ht="12" customHeight="1">
      <c r="A147" s="426" t="s">
        <v>94</v>
      </c>
      <c r="B147" s="9" t="s">
        <v>451</v>
      </c>
      <c r="C147" s="259"/>
    </row>
    <row r="148" spans="1:3" s="95" customFormat="1" ht="12" customHeight="1">
      <c r="A148" s="426" t="s">
        <v>95</v>
      </c>
      <c r="B148" s="9" t="s">
        <v>458</v>
      </c>
      <c r="C148" s="259"/>
    </row>
    <row r="149" spans="1:3" s="95" customFormat="1" ht="12" customHeight="1">
      <c r="A149" s="426" t="s">
        <v>291</v>
      </c>
      <c r="B149" s="9" t="s">
        <v>453</v>
      </c>
      <c r="C149" s="259"/>
    </row>
    <row r="150" spans="1:3" ht="12.75" customHeight="1">
      <c r="A150" s="426" t="s">
        <v>292</v>
      </c>
      <c r="B150" s="9" t="s">
        <v>509</v>
      </c>
      <c r="C150" s="259"/>
    </row>
    <row r="151" spans="1:3" ht="12.75" customHeight="1" thickBot="1">
      <c r="A151" s="435" t="s">
        <v>457</v>
      </c>
      <c r="B151" s="7" t="s">
        <v>460</v>
      </c>
      <c r="C151" s="261"/>
    </row>
    <row r="152" spans="1:3" ht="12.75" customHeight="1" thickBot="1">
      <c r="A152" s="481" t="s">
        <v>24</v>
      </c>
      <c r="B152" s="124" t="s">
        <v>461</v>
      </c>
      <c r="C152" s="301"/>
    </row>
    <row r="153" spans="1:3" ht="12" customHeight="1" thickBot="1">
      <c r="A153" s="481" t="s">
        <v>25</v>
      </c>
      <c r="B153" s="124" t="s">
        <v>462</v>
      </c>
      <c r="C153" s="301"/>
    </row>
    <row r="154" spans="1:3" ht="15" customHeight="1" thickBot="1">
      <c r="A154" s="29" t="s">
        <v>26</v>
      </c>
      <c r="B154" s="124" t="s">
        <v>464</v>
      </c>
      <c r="C154" s="417">
        <f>+C129+C133+C140+C146+C152+C153</f>
        <v>0</v>
      </c>
    </row>
    <row r="155" spans="1:3" ht="13.5" thickBot="1">
      <c r="A155" s="437" t="s">
        <v>27</v>
      </c>
      <c r="B155" s="371" t="s">
        <v>463</v>
      </c>
      <c r="C155" s="417">
        <f>+C128+C154</f>
        <v>16102500</v>
      </c>
    </row>
    <row r="156" spans="1:3" ht="15" customHeight="1" thickBot="1">
      <c r="A156" s="379"/>
      <c r="B156" s="380"/>
      <c r="C156" s="613">
        <f>C90-C155</f>
        <v>0</v>
      </c>
    </row>
    <row r="157" spans="1:3" ht="14.25" customHeight="1" thickBot="1">
      <c r="A157" s="240" t="s">
        <v>510</v>
      </c>
      <c r="B157" s="241"/>
      <c r="C157" s="121">
        <v>7</v>
      </c>
    </row>
    <row r="158" spans="1:3" ht="13.5" thickBot="1">
      <c r="A158" s="240" t="s">
        <v>197</v>
      </c>
      <c r="B158" s="241"/>
      <c r="C158" s="121"/>
    </row>
    <row r="159" spans="1:3" ht="12.75">
      <c r="A159" s="610"/>
      <c r="B159" s="611"/>
      <c r="C159" s="612"/>
    </row>
    <row r="160" spans="1:2" ht="12.75">
      <c r="A160" s="610"/>
      <c r="B160" s="611"/>
    </row>
    <row r="161" spans="1:3" ht="12.75">
      <c r="A161" s="610"/>
      <c r="B161" s="611"/>
      <c r="C161" s="612"/>
    </row>
    <row r="162" spans="1:3" ht="12.75">
      <c r="A162" s="610"/>
      <c r="B162" s="611"/>
      <c r="C162" s="612"/>
    </row>
    <row r="163" spans="1:3" ht="12.75">
      <c r="A163" s="610"/>
      <c r="B163" s="611"/>
      <c r="C163" s="612"/>
    </row>
    <row r="164" spans="1:3" ht="12.75">
      <c r="A164" s="610"/>
      <c r="B164" s="611"/>
      <c r="C164" s="612"/>
    </row>
    <row r="165" spans="1:3" ht="12.75">
      <c r="A165" s="610"/>
      <c r="B165" s="611"/>
      <c r="C165" s="612"/>
    </row>
    <row r="166" spans="1:3" ht="12.75">
      <c r="A166" s="610"/>
      <c r="B166" s="611"/>
      <c r="C166" s="612"/>
    </row>
    <row r="167" spans="1:3" ht="12.75">
      <c r="A167" s="610"/>
      <c r="B167" s="611"/>
      <c r="C167" s="612"/>
    </row>
    <row r="168" spans="1:3" ht="12.75">
      <c r="A168" s="610"/>
      <c r="B168" s="611"/>
      <c r="C168" s="612"/>
    </row>
    <row r="169" spans="1:3" ht="12.75">
      <c r="A169" s="610"/>
      <c r="B169" s="611"/>
      <c r="C169" s="612"/>
    </row>
    <row r="170" spans="1:3" ht="12.75">
      <c r="A170" s="610"/>
      <c r="B170" s="611"/>
      <c r="C170" s="612"/>
    </row>
    <row r="171" spans="1:3" ht="12.75">
      <c r="A171" s="610"/>
      <c r="B171" s="611"/>
      <c r="C171" s="612"/>
    </row>
    <row r="172" spans="1:3" ht="12.75">
      <c r="A172" s="610"/>
      <c r="B172" s="611"/>
      <c r="C172" s="612"/>
    </row>
    <row r="173" spans="1:3" ht="12.75">
      <c r="A173" s="610"/>
      <c r="B173" s="611"/>
      <c r="C173" s="612"/>
    </row>
    <row r="174" spans="1:3" ht="12.75">
      <c r="A174" s="610"/>
      <c r="B174" s="611"/>
      <c r="C174" s="612"/>
    </row>
    <row r="175" spans="1:3" ht="12.75">
      <c r="A175" s="610"/>
      <c r="B175" s="611"/>
      <c r="C175" s="612"/>
    </row>
    <row r="176" spans="1:3" ht="12.75">
      <c r="A176" s="610"/>
      <c r="B176" s="611"/>
      <c r="C176" s="612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C83"/>
  <sheetViews>
    <sheetView zoomScale="120" zoomScaleNormal="120" workbookViewId="0" topLeftCell="A10">
      <selection activeCell="E63" sqref="E6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591"/>
      <c r="B1" s="592"/>
      <c r="C1" s="586" t="str">
        <f>CONCATENATE("9.2. melléklet ",ALAPADATOK!A7," ",ALAPADATOK!B7," ",ALAPADATOK!C7," ",ALAPADATOK!D7," ",ALAPADATOK!E7," ",ALAPADATOK!F7," ",ALAPADATOK!G7," ",ALAPADATOK!H7)</f>
        <v>9.2. melléklet az 1 / 2019 ( II.14. ) önkormányzati rendelethez</v>
      </c>
    </row>
    <row r="2" spans="1:3" s="446" customFormat="1" ht="33.75">
      <c r="A2" s="593" t="s">
        <v>195</v>
      </c>
      <c r="B2" s="594" t="str">
        <f>CONCATENATE(ALAPADATOK!A11)</f>
        <v>Borsodnádasdi Polgármesteri Hivatal</v>
      </c>
      <c r="C2" s="614" t="s">
        <v>57</v>
      </c>
    </row>
    <row r="3" spans="1:3" s="446" customFormat="1" ht="23.25" thickBot="1">
      <c r="A3" s="615" t="s">
        <v>194</v>
      </c>
      <c r="B3" s="597" t="s">
        <v>389</v>
      </c>
      <c r="C3" s="616" t="s">
        <v>52</v>
      </c>
    </row>
    <row r="4" spans="1:3" s="447" customFormat="1" ht="15.75" customHeight="1" thickBot="1">
      <c r="A4" s="599"/>
      <c r="B4" s="599"/>
      <c r="C4" s="600" t="str">
        <f>'KV_9.1.3.sz.mell'!C4</f>
        <v>Forintban!</v>
      </c>
    </row>
    <row r="5" spans="1:3" ht="13.5" thickBot="1">
      <c r="A5" s="601" t="s">
        <v>196</v>
      </c>
      <c r="B5" s="602" t="s">
        <v>554</v>
      </c>
      <c r="C5" s="617" t="s">
        <v>53</v>
      </c>
    </row>
    <row r="6" spans="1:3" s="448" customFormat="1" ht="12.75" customHeight="1" thickBot="1">
      <c r="A6" s="604"/>
      <c r="B6" s="605" t="s">
        <v>484</v>
      </c>
      <c r="C6" s="606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40000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>
        <v>31500</v>
      </c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>
        <v>8500</v>
      </c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512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513</v>
      </c>
      <c r="C26" s="312">
        <f>+C27+C28+C29</f>
        <v>0</v>
      </c>
    </row>
    <row r="27" spans="1:3" s="449" customFormat="1" ht="12" customHeight="1">
      <c r="A27" s="443" t="s">
        <v>259</v>
      </c>
      <c r="B27" s="444" t="s">
        <v>254</v>
      </c>
      <c r="C27" s="74"/>
    </row>
    <row r="28" spans="1:3" s="449" customFormat="1" ht="12" customHeight="1">
      <c r="A28" s="443" t="s">
        <v>260</v>
      </c>
      <c r="B28" s="444" t="s">
        <v>393</v>
      </c>
      <c r="C28" s="310"/>
    </row>
    <row r="29" spans="1:3" s="449" customFormat="1" ht="12" customHeight="1">
      <c r="A29" s="443" t="s">
        <v>261</v>
      </c>
      <c r="B29" s="445" t="s">
        <v>396</v>
      </c>
      <c r="C29" s="310"/>
    </row>
    <row r="30" spans="1:3" s="449" customFormat="1" ht="12" customHeight="1" thickBot="1">
      <c r="A30" s="442" t="s">
        <v>262</v>
      </c>
      <c r="B30" s="141" t="s">
        <v>514</v>
      </c>
      <c r="C30" s="81"/>
    </row>
    <row r="31" spans="1:3" s="449" customFormat="1" ht="12" customHeight="1" thickBot="1">
      <c r="A31" s="200" t="s">
        <v>21</v>
      </c>
      <c r="B31" s="124" t="s">
        <v>397</v>
      </c>
      <c r="C31" s="312">
        <f>+C32+C33+C34</f>
        <v>0</v>
      </c>
    </row>
    <row r="32" spans="1:3" s="449" customFormat="1" ht="12" customHeight="1">
      <c r="A32" s="443" t="s">
        <v>89</v>
      </c>
      <c r="B32" s="444" t="s">
        <v>282</v>
      </c>
      <c r="C32" s="74"/>
    </row>
    <row r="33" spans="1:3" s="449" customFormat="1" ht="12" customHeight="1">
      <c r="A33" s="443" t="s">
        <v>90</v>
      </c>
      <c r="B33" s="445" t="s">
        <v>283</v>
      </c>
      <c r="C33" s="313"/>
    </row>
    <row r="34" spans="1:3" s="449" customFormat="1" ht="12" customHeight="1" thickBot="1">
      <c r="A34" s="442" t="s">
        <v>91</v>
      </c>
      <c r="B34" s="141" t="s">
        <v>284</v>
      </c>
      <c r="C34" s="81"/>
    </row>
    <row r="35" spans="1:3" s="363" customFormat="1" ht="12" customHeight="1" thickBot="1">
      <c r="A35" s="200" t="s">
        <v>22</v>
      </c>
      <c r="B35" s="124" t="s">
        <v>367</v>
      </c>
      <c r="C35" s="338"/>
    </row>
    <row r="36" spans="1:3" s="363" customFormat="1" ht="12" customHeight="1" thickBot="1">
      <c r="A36" s="200" t="s">
        <v>23</v>
      </c>
      <c r="B36" s="124" t="s">
        <v>398</v>
      </c>
      <c r="C36" s="355"/>
    </row>
    <row r="37" spans="1:3" s="363" customFormat="1" ht="12" customHeight="1" thickBot="1">
      <c r="A37" s="192" t="s">
        <v>24</v>
      </c>
      <c r="B37" s="124" t="s">
        <v>399</v>
      </c>
      <c r="C37" s="356">
        <f>+C8+C20+C25+C26+C31+C35+C36</f>
        <v>40000</v>
      </c>
    </row>
    <row r="38" spans="1:3" s="363" customFormat="1" ht="12" customHeight="1" thickBot="1">
      <c r="A38" s="229" t="s">
        <v>25</v>
      </c>
      <c r="B38" s="124" t="s">
        <v>400</v>
      </c>
      <c r="C38" s="356">
        <f>+C39+C40+C41</f>
        <v>89343000</v>
      </c>
    </row>
    <row r="39" spans="1:3" s="363" customFormat="1" ht="12" customHeight="1">
      <c r="A39" s="443" t="s">
        <v>401</v>
      </c>
      <c r="B39" s="444" t="s">
        <v>227</v>
      </c>
      <c r="C39" s="74"/>
    </row>
    <row r="40" spans="1:3" s="363" customFormat="1" ht="12" customHeight="1">
      <c r="A40" s="443" t="s">
        <v>402</v>
      </c>
      <c r="B40" s="445" t="s">
        <v>2</v>
      </c>
      <c r="C40" s="313"/>
    </row>
    <row r="41" spans="1:3" s="449" customFormat="1" ht="12" customHeight="1" thickBot="1">
      <c r="A41" s="442" t="s">
        <v>403</v>
      </c>
      <c r="B41" s="141" t="s">
        <v>404</v>
      </c>
      <c r="C41" s="81">
        <v>89343000</v>
      </c>
    </row>
    <row r="42" spans="1:3" s="449" customFormat="1" ht="15" customHeight="1" thickBot="1">
      <c r="A42" s="229" t="s">
        <v>26</v>
      </c>
      <c r="B42" s="230" t="s">
        <v>405</v>
      </c>
      <c r="C42" s="359">
        <f>+C37+C38</f>
        <v>89383000</v>
      </c>
    </row>
    <row r="43" spans="1:3" s="449" customFormat="1" ht="15" customHeight="1">
      <c r="A43" s="231"/>
      <c r="B43" s="232"/>
      <c r="C43" s="357"/>
    </row>
    <row r="44" spans="1:3" ht="13.5" thickBot="1">
      <c r="A44" s="233"/>
      <c r="B44" s="234"/>
      <c r="C44" s="358"/>
    </row>
    <row r="45" spans="1:3" s="448" customFormat="1" ht="16.5" customHeight="1" thickBot="1">
      <c r="A45" s="235"/>
      <c r="B45" s="236" t="s">
        <v>55</v>
      </c>
      <c r="C45" s="359"/>
    </row>
    <row r="46" spans="1:3" s="450" customFormat="1" ht="12" customHeight="1" thickBot="1">
      <c r="A46" s="200" t="s">
        <v>17</v>
      </c>
      <c r="B46" s="124" t="s">
        <v>406</v>
      </c>
      <c r="C46" s="312">
        <f>SUM(C47:C51)</f>
        <v>88883000</v>
      </c>
    </row>
    <row r="47" spans="1:3" ht="12" customHeight="1">
      <c r="A47" s="442" t="s">
        <v>96</v>
      </c>
      <c r="B47" s="9" t="s">
        <v>47</v>
      </c>
      <c r="C47" s="74">
        <v>62503000</v>
      </c>
    </row>
    <row r="48" spans="1:3" ht="12" customHeight="1">
      <c r="A48" s="442" t="s">
        <v>97</v>
      </c>
      <c r="B48" s="8" t="s">
        <v>175</v>
      </c>
      <c r="C48" s="77">
        <v>11530000</v>
      </c>
    </row>
    <row r="49" spans="1:3" ht="12" customHeight="1">
      <c r="A49" s="442" t="s">
        <v>98</v>
      </c>
      <c r="B49" s="8" t="s">
        <v>132</v>
      </c>
      <c r="C49" s="77">
        <v>14850000</v>
      </c>
    </row>
    <row r="50" spans="1:3" ht="12" customHeight="1">
      <c r="A50" s="442" t="s">
        <v>99</v>
      </c>
      <c r="B50" s="8" t="s">
        <v>176</v>
      </c>
      <c r="C50" s="77"/>
    </row>
    <row r="51" spans="1:3" ht="12" customHeight="1" thickBot="1">
      <c r="A51" s="442" t="s">
        <v>140</v>
      </c>
      <c r="B51" s="8" t="s">
        <v>177</v>
      </c>
      <c r="C51" s="77"/>
    </row>
    <row r="52" spans="1:3" ht="12" customHeight="1" thickBot="1">
      <c r="A52" s="200" t="s">
        <v>18</v>
      </c>
      <c r="B52" s="124" t="s">
        <v>407</v>
      </c>
      <c r="C52" s="312">
        <f>SUM(C53:C55)</f>
        <v>500000</v>
      </c>
    </row>
    <row r="53" spans="1:3" s="450" customFormat="1" ht="12" customHeight="1">
      <c r="A53" s="442" t="s">
        <v>102</v>
      </c>
      <c r="B53" s="9" t="s">
        <v>221</v>
      </c>
      <c r="C53" s="74">
        <v>500000</v>
      </c>
    </row>
    <row r="54" spans="1:3" ht="12" customHeight="1">
      <c r="A54" s="442" t="s">
        <v>103</v>
      </c>
      <c r="B54" s="8" t="s">
        <v>179</v>
      </c>
      <c r="C54" s="77"/>
    </row>
    <row r="55" spans="1:3" ht="12" customHeight="1">
      <c r="A55" s="442" t="s">
        <v>104</v>
      </c>
      <c r="B55" s="8" t="s">
        <v>56</v>
      </c>
      <c r="C55" s="77"/>
    </row>
    <row r="56" spans="1:3" ht="12" customHeight="1" thickBot="1">
      <c r="A56" s="442" t="s">
        <v>105</v>
      </c>
      <c r="B56" s="8" t="s">
        <v>515</v>
      </c>
      <c r="C56" s="77"/>
    </row>
    <row r="57" spans="1:3" ht="12" customHeight="1" thickBot="1">
      <c r="A57" s="200" t="s">
        <v>19</v>
      </c>
      <c r="B57" s="124" t="s">
        <v>13</v>
      </c>
      <c r="C57" s="338"/>
    </row>
    <row r="58" spans="1:3" ht="15" customHeight="1" thickBot="1">
      <c r="A58" s="200" t="s">
        <v>20</v>
      </c>
      <c r="B58" s="237" t="s">
        <v>520</v>
      </c>
      <c r="C58" s="360">
        <f>+C46+C52+C57</f>
        <v>89383000</v>
      </c>
    </row>
    <row r="59" ht="13.5" thickBot="1">
      <c r="C59" s="621">
        <f>C42-C58</f>
        <v>0</v>
      </c>
    </row>
    <row r="60" spans="1:3" ht="15" customHeight="1" thickBot="1">
      <c r="A60" s="240" t="s">
        <v>510</v>
      </c>
      <c r="B60" s="241"/>
      <c r="C60" s="121">
        <v>16</v>
      </c>
    </row>
    <row r="61" spans="1:3" ht="14.25" customHeight="1" thickBot="1">
      <c r="A61" s="240" t="s">
        <v>197</v>
      </c>
      <c r="B61" s="241"/>
      <c r="C61" s="121"/>
    </row>
    <row r="62" spans="1:3" ht="12.75">
      <c r="A62" s="618"/>
      <c r="B62" s="619"/>
      <c r="C62" s="619"/>
    </row>
    <row r="63" spans="1:2" ht="12.75">
      <c r="A63" s="618"/>
      <c r="B63" s="619"/>
    </row>
    <row r="64" spans="1:3" ht="12.75">
      <c r="A64" s="618"/>
      <c r="B64" s="619"/>
      <c r="C64" s="619"/>
    </row>
    <row r="65" spans="1:3" ht="12.75">
      <c r="A65" s="618"/>
      <c r="B65" s="619"/>
      <c r="C65" s="619"/>
    </row>
    <row r="66" spans="1:3" ht="12.75">
      <c r="A66" s="618"/>
      <c r="B66" s="619"/>
      <c r="C66" s="619"/>
    </row>
    <row r="67" spans="1:3" ht="12.75">
      <c r="A67" s="618"/>
      <c r="B67" s="619"/>
      <c r="C67" s="619"/>
    </row>
    <row r="68" spans="1:3" ht="12.75">
      <c r="A68" s="618"/>
      <c r="B68" s="619"/>
      <c r="C68" s="619"/>
    </row>
    <row r="69" spans="1:3" ht="12.75">
      <c r="A69" s="618"/>
      <c r="B69" s="619"/>
      <c r="C69" s="619"/>
    </row>
    <row r="70" spans="1:3" ht="12.75">
      <c r="A70" s="618"/>
      <c r="B70" s="619"/>
      <c r="C70" s="619"/>
    </row>
    <row r="71" spans="1:3" ht="12.75">
      <c r="A71" s="618"/>
      <c r="B71" s="619"/>
      <c r="C71" s="619"/>
    </row>
    <row r="72" spans="1:3" ht="12.75">
      <c r="A72" s="618"/>
      <c r="B72" s="619"/>
      <c r="C72" s="619"/>
    </row>
    <row r="73" spans="1:3" ht="12.75">
      <c r="A73" s="618"/>
      <c r="B73" s="619"/>
      <c r="C73" s="619"/>
    </row>
    <row r="74" spans="1:3" ht="12.75">
      <c r="A74" s="618"/>
      <c r="B74" s="619"/>
      <c r="C74" s="619"/>
    </row>
    <row r="75" spans="1:3" ht="12.75">
      <c r="A75" s="618"/>
      <c r="B75" s="619"/>
      <c r="C75" s="619"/>
    </row>
    <row r="76" spans="1:3" ht="12.75">
      <c r="A76" s="618"/>
      <c r="B76" s="619"/>
      <c r="C76" s="619"/>
    </row>
    <row r="77" spans="1:3" ht="12.75">
      <c r="A77" s="618"/>
      <c r="B77" s="619"/>
      <c r="C77" s="619"/>
    </row>
    <row r="78" spans="1:3" ht="12.75">
      <c r="A78" s="618"/>
      <c r="B78" s="619"/>
      <c r="C78" s="619"/>
    </row>
    <row r="79" spans="1:3" ht="12.75">
      <c r="A79" s="618"/>
      <c r="B79" s="619"/>
      <c r="C79" s="619"/>
    </row>
    <row r="80" spans="1:3" ht="12.75">
      <c r="A80" s="618"/>
      <c r="B80" s="619"/>
      <c r="C80" s="619"/>
    </row>
    <row r="81" spans="1:3" ht="12.75">
      <c r="A81" s="618"/>
      <c r="B81" s="619"/>
      <c r="C81" s="619"/>
    </row>
    <row r="82" spans="1:3" ht="12.75">
      <c r="A82" s="618"/>
      <c r="B82" s="619"/>
      <c r="C82" s="619"/>
    </row>
    <row r="83" spans="1:3" ht="12.75">
      <c r="A83" s="618"/>
      <c r="B83" s="619"/>
      <c r="C83" s="6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C63"/>
  <sheetViews>
    <sheetView zoomScale="120" zoomScaleNormal="120" workbookViewId="0" topLeftCell="A7">
      <selection activeCell="B68" sqref="B68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CONCATENATE("9.2.1. melléklet ",ALAPADATOK!A7," ",ALAPADATOK!B7," ",ALAPADATOK!C7," ",ALAPADATOK!D7," ",ALAPADATOK!E7," ",ALAPADATOK!F7," ",ALAPADATOK!G7," ",ALAPADATOK!H7)</f>
        <v>9.2.1.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CONCATENATE(ALAPADATOK!A11)</f>
        <v>Borsodnádasdi Polgármesteri Hivatal</v>
      </c>
      <c r="C2" s="361" t="s">
        <v>57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'KV_9.2.sz.mell'!C4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40000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>
        <v>31500</v>
      </c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>
        <v>8500</v>
      </c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512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513</v>
      </c>
      <c r="C26" s="312">
        <f>+C27+C28+C29</f>
        <v>0</v>
      </c>
    </row>
    <row r="27" spans="1:3" s="449" customFormat="1" ht="12" customHeight="1">
      <c r="A27" s="443" t="s">
        <v>259</v>
      </c>
      <c r="B27" s="444" t="s">
        <v>254</v>
      </c>
      <c r="C27" s="74"/>
    </row>
    <row r="28" spans="1:3" s="449" customFormat="1" ht="12" customHeight="1">
      <c r="A28" s="443" t="s">
        <v>260</v>
      </c>
      <c r="B28" s="444" t="s">
        <v>393</v>
      </c>
      <c r="C28" s="310"/>
    </row>
    <row r="29" spans="1:3" s="449" customFormat="1" ht="12" customHeight="1">
      <c r="A29" s="443" t="s">
        <v>261</v>
      </c>
      <c r="B29" s="445" t="s">
        <v>396</v>
      </c>
      <c r="C29" s="310"/>
    </row>
    <row r="30" spans="1:3" s="449" customFormat="1" ht="12" customHeight="1" thickBot="1">
      <c r="A30" s="442" t="s">
        <v>262</v>
      </c>
      <c r="B30" s="141" t="s">
        <v>514</v>
      </c>
      <c r="C30" s="81"/>
    </row>
    <row r="31" spans="1:3" s="449" customFormat="1" ht="12" customHeight="1" thickBot="1">
      <c r="A31" s="200" t="s">
        <v>21</v>
      </c>
      <c r="B31" s="124" t="s">
        <v>397</v>
      </c>
      <c r="C31" s="312">
        <f>+C32+C33+C34</f>
        <v>0</v>
      </c>
    </row>
    <row r="32" spans="1:3" s="449" customFormat="1" ht="12" customHeight="1">
      <c r="A32" s="443" t="s">
        <v>89</v>
      </c>
      <c r="B32" s="444" t="s">
        <v>282</v>
      </c>
      <c r="C32" s="74"/>
    </row>
    <row r="33" spans="1:3" s="449" customFormat="1" ht="12" customHeight="1">
      <c r="A33" s="443" t="s">
        <v>90</v>
      </c>
      <c r="B33" s="445" t="s">
        <v>283</v>
      </c>
      <c r="C33" s="313"/>
    </row>
    <row r="34" spans="1:3" s="449" customFormat="1" ht="12" customHeight="1" thickBot="1">
      <c r="A34" s="442" t="s">
        <v>91</v>
      </c>
      <c r="B34" s="141" t="s">
        <v>284</v>
      </c>
      <c r="C34" s="81"/>
    </row>
    <row r="35" spans="1:3" s="363" customFormat="1" ht="12" customHeight="1" thickBot="1">
      <c r="A35" s="200" t="s">
        <v>22</v>
      </c>
      <c r="B35" s="124" t="s">
        <v>367</v>
      </c>
      <c r="C35" s="338"/>
    </row>
    <row r="36" spans="1:3" s="363" customFormat="1" ht="12" customHeight="1" thickBot="1">
      <c r="A36" s="200" t="s">
        <v>23</v>
      </c>
      <c r="B36" s="124" t="s">
        <v>398</v>
      </c>
      <c r="C36" s="355"/>
    </row>
    <row r="37" spans="1:3" s="363" customFormat="1" ht="12" customHeight="1" thickBot="1">
      <c r="A37" s="192" t="s">
        <v>24</v>
      </c>
      <c r="B37" s="124" t="s">
        <v>399</v>
      </c>
      <c r="C37" s="356">
        <f>+C8+C20+C25+C26+C31+C35+C36</f>
        <v>40000</v>
      </c>
    </row>
    <row r="38" spans="1:3" s="363" customFormat="1" ht="12" customHeight="1" thickBot="1">
      <c r="A38" s="229" t="s">
        <v>25</v>
      </c>
      <c r="B38" s="124" t="s">
        <v>400</v>
      </c>
      <c r="C38" s="356">
        <f>+C39+C40+C41</f>
        <v>89343000</v>
      </c>
    </row>
    <row r="39" spans="1:3" s="363" customFormat="1" ht="12" customHeight="1">
      <c r="A39" s="443" t="s">
        <v>401</v>
      </c>
      <c r="B39" s="444" t="s">
        <v>227</v>
      </c>
      <c r="C39" s="74"/>
    </row>
    <row r="40" spans="1:3" s="363" customFormat="1" ht="12" customHeight="1">
      <c r="A40" s="443" t="s">
        <v>402</v>
      </c>
      <c r="B40" s="445" t="s">
        <v>2</v>
      </c>
      <c r="C40" s="313"/>
    </row>
    <row r="41" spans="1:3" s="449" customFormat="1" ht="12" customHeight="1" thickBot="1">
      <c r="A41" s="442" t="s">
        <v>403</v>
      </c>
      <c r="B41" s="141" t="s">
        <v>404</v>
      </c>
      <c r="C41" s="81">
        <v>89343000</v>
      </c>
    </row>
    <row r="42" spans="1:3" s="449" customFormat="1" ht="15" customHeight="1" thickBot="1">
      <c r="A42" s="229" t="s">
        <v>26</v>
      </c>
      <c r="B42" s="230" t="s">
        <v>405</v>
      </c>
      <c r="C42" s="359">
        <f>+C37+C38</f>
        <v>89383000</v>
      </c>
    </row>
    <row r="43" spans="1:3" s="449" customFormat="1" ht="15" customHeight="1">
      <c r="A43" s="231"/>
      <c r="B43" s="232"/>
      <c r="C43" s="357"/>
    </row>
    <row r="44" spans="1:3" ht="13.5" thickBot="1">
      <c r="A44" s="233"/>
      <c r="B44" s="234"/>
      <c r="C44" s="358"/>
    </row>
    <row r="45" spans="1:3" s="448" customFormat="1" ht="16.5" customHeight="1" thickBot="1">
      <c r="A45" s="235"/>
      <c r="B45" s="236" t="s">
        <v>55</v>
      </c>
      <c r="C45" s="359"/>
    </row>
    <row r="46" spans="1:3" s="450" customFormat="1" ht="12" customHeight="1" thickBot="1">
      <c r="A46" s="200" t="s">
        <v>17</v>
      </c>
      <c r="B46" s="124" t="s">
        <v>406</v>
      </c>
      <c r="C46" s="312">
        <f>SUM(C47:C51)</f>
        <v>88883000</v>
      </c>
    </row>
    <row r="47" spans="1:3" ht="12" customHeight="1">
      <c r="A47" s="442" t="s">
        <v>96</v>
      </c>
      <c r="B47" s="9" t="s">
        <v>47</v>
      </c>
      <c r="C47" s="74">
        <v>62503000</v>
      </c>
    </row>
    <row r="48" spans="1:3" ht="12" customHeight="1">
      <c r="A48" s="442" t="s">
        <v>97</v>
      </c>
      <c r="B48" s="8" t="s">
        <v>175</v>
      </c>
      <c r="C48" s="77">
        <v>11530000</v>
      </c>
    </row>
    <row r="49" spans="1:3" ht="12" customHeight="1">
      <c r="A49" s="442" t="s">
        <v>98</v>
      </c>
      <c r="B49" s="8" t="s">
        <v>132</v>
      </c>
      <c r="C49" s="77">
        <v>14850000</v>
      </c>
    </row>
    <row r="50" spans="1:3" ht="12" customHeight="1">
      <c r="A50" s="442" t="s">
        <v>99</v>
      </c>
      <c r="B50" s="8" t="s">
        <v>176</v>
      </c>
      <c r="C50" s="77"/>
    </row>
    <row r="51" spans="1:3" ht="12" customHeight="1" thickBot="1">
      <c r="A51" s="442" t="s">
        <v>140</v>
      </c>
      <c r="B51" s="8" t="s">
        <v>177</v>
      </c>
      <c r="C51" s="77"/>
    </row>
    <row r="52" spans="1:3" ht="12" customHeight="1" thickBot="1">
      <c r="A52" s="200" t="s">
        <v>18</v>
      </c>
      <c r="B52" s="124" t="s">
        <v>407</v>
      </c>
      <c r="C52" s="312">
        <f>SUM(C53:C55)</f>
        <v>500000</v>
      </c>
    </row>
    <row r="53" spans="1:3" s="450" customFormat="1" ht="12" customHeight="1">
      <c r="A53" s="442" t="s">
        <v>102</v>
      </c>
      <c r="B53" s="9" t="s">
        <v>221</v>
      </c>
      <c r="C53" s="74">
        <v>500000</v>
      </c>
    </row>
    <row r="54" spans="1:3" ht="12" customHeight="1">
      <c r="A54" s="442" t="s">
        <v>103</v>
      </c>
      <c r="B54" s="8" t="s">
        <v>179</v>
      </c>
      <c r="C54" s="77"/>
    </row>
    <row r="55" spans="1:3" ht="12" customHeight="1">
      <c r="A55" s="442" t="s">
        <v>104</v>
      </c>
      <c r="B55" s="8" t="s">
        <v>56</v>
      </c>
      <c r="C55" s="77"/>
    </row>
    <row r="56" spans="1:3" ht="12" customHeight="1" thickBot="1">
      <c r="A56" s="442" t="s">
        <v>105</v>
      </c>
      <c r="B56" s="8" t="s">
        <v>515</v>
      </c>
      <c r="C56" s="77"/>
    </row>
    <row r="57" spans="1:3" ht="15" customHeight="1" thickBot="1">
      <c r="A57" s="200" t="s">
        <v>19</v>
      </c>
      <c r="B57" s="124" t="s">
        <v>13</v>
      </c>
      <c r="C57" s="338"/>
    </row>
    <row r="58" spans="1:3" ht="13.5" thickBot="1">
      <c r="A58" s="200" t="s">
        <v>20</v>
      </c>
      <c r="B58" s="237" t="s">
        <v>520</v>
      </c>
      <c r="C58" s="360">
        <f>+C46+C52+C57</f>
        <v>89383000</v>
      </c>
    </row>
    <row r="59" ht="15" customHeight="1" thickBot="1">
      <c r="C59" s="621">
        <f>C42-C58</f>
        <v>0</v>
      </c>
    </row>
    <row r="60" spans="1:3" ht="14.25" customHeight="1" thickBot="1">
      <c r="A60" s="240" t="s">
        <v>510</v>
      </c>
      <c r="B60" s="241"/>
      <c r="C60" s="121">
        <v>16</v>
      </c>
    </row>
    <row r="61" spans="1:3" ht="13.5" thickBot="1">
      <c r="A61" s="240" t="s">
        <v>197</v>
      </c>
      <c r="B61" s="241"/>
      <c r="C61" s="121"/>
    </row>
    <row r="63" ht="12.75">
      <c r="C63" s="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CONCATENATE("9.2.2. melléklet ",ALAPADATOK!A7," ",ALAPADATOK!B7," ",ALAPADATOK!C7," ",ALAPADATOK!D7," ",ALAPADATOK!E7," ",ALAPADATOK!F7," ",ALAPADATOK!G7," ",ALAPADATOK!H7)</f>
        <v>9.2.2.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CONCATENATE(ALAPADATOK!A11)</f>
        <v>Borsodnádasdi Polgármesteri Hivatal</v>
      </c>
      <c r="C2" s="361" t="s">
        <v>57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'KV_9.2.1.sz.mell'!C4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512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513</v>
      </c>
      <c r="C26" s="312">
        <f>+C27+C28+C29</f>
        <v>0</v>
      </c>
    </row>
    <row r="27" spans="1:3" s="449" customFormat="1" ht="12" customHeight="1">
      <c r="A27" s="443" t="s">
        <v>259</v>
      </c>
      <c r="B27" s="444" t="s">
        <v>254</v>
      </c>
      <c r="C27" s="74"/>
    </row>
    <row r="28" spans="1:3" s="449" customFormat="1" ht="12" customHeight="1">
      <c r="A28" s="443" t="s">
        <v>260</v>
      </c>
      <c r="B28" s="444" t="s">
        <v>393</v>
      </c>
      <c r="C28" s="310"/>
    </row>
    <row r="29" spans="1:3" s="449" customFormat="1" ht="12" customHeight="1">
      <c r="A29" s="443" t="s">
        <v>261</v>
      </c>
      <c r="B29" s="445" t="s">
        <v>396</v>
      </c>
      <c r="C29" s="310"/>
    </row>
    <row r="30" spans="1:3" s="449" customFormat="1" ht="12" customHeight="1" thickBot="1">
      <c r="A30" s="442" t="s">
        <v>262</v>
      </c>
      <c r="B30" s="141" t="s">
        <v>514</v>
      </c>
      <c r="C30" s="81"/>
    </row>
    <row r="31" spans="1:3" s="449" customFormat="1" ht="12" customHeight="1" thickBot="1">
      <c r="A31" s="200" t="s">
        <v>21</v>
      </c>
      <c r="B31" s="124" t="s">
        <v>397</v>
      </c>
      <c r="C31" s="312">
        <f>+C32+C33+C34</f>
        <v>0</v>
      </c>
    </row>
    <row r="32" spans="1:3" s="449" customFormat="1" ht="12" customHeight="1">
      <c r="A32" s="443" t="s">
        <v>89</v>
      </c>
      <c r="B32" s="444" t="s">
        <v>282</v>
      </c>
      <c r="C32" s="74"/>
    </row>
    <row r="33" spans="1:3" s="449" customFormat="1" ht="12" customHeight="1">
      <c r="A33" s="443" t="s">
        <v>90</v>
      </c>
      <c r="B33" s="445" t="s">
        <v>283</v>
      </c>
      <c r="C33" s="313"/>
    </row>
    <row r="34" spans="1:3" s="449" customFormat="1" ht="12" customHeight="1" thickBot="1">
      <c r="A34" s="442" t="s">
        <v>91</v>
      </c>
      <c r="B34" s="141" t="s">
        <v>284</v>
      </c>
      <c r="C34" s="81"/>
    </row>
    <row r="35" spans="1:3" s="363" customFormat="1" ht="12" customHeight="1" thickBot="1">
      <c r="A35" s="200" t="s">
        <v>22</v>
      </c>
      <c r="B35" s="124" t="s">
        <v>367</v>
      </c>
      <c r="C35" s="338"/>
    </row>
    <row r="36" spans="1:3" s="363" customFormat="1" ht="12" customHeight="1" thickBot="1">
      <c r="A36" s="200" t="s">
        <v>23</v>
      </c>
      <c r="B36" s="124" t="s">
        <v>398</v>
      </c>
      <c r="C36" s="355"/>
    </row>
    <row r="37" spans="1:3" s="363" customFormat="1" ht="12" customHeight="1" thickBot="1">
      <c r="A37" s="192" t="s">
        <v>24</v>
      </c>
      <c r="B37" s="124" t="s">
        <v>399</v>
      </c>
      <c r="C37" s="356">
        <f>+C8+C20+C25+C26+C31+C35+C36</f>
        <v>0</v>
      </c>
    </row>
    <row r="38" spans="1:3" s="363" customFormat="1" ht="12" customHeight="1" thickBot="1">
      <c r="A38" s="229" t="s">
        <v>25</v>
      </c>
      <c r="B38" s="124" t="s">
        <v>400</v>
      </c>
      <c r="C38" s="356">
        <f>+C39+C40+C41</f>
        <v>0</v>
      </c>
    </row>
    <row r="39" spans="1:3" s="363" customFormat="1" ht="12" customHeight="1">
      <c r="A39" s="443" t="s">
        <v>401</v>
      </c>
      <c r="B39" s="444" t="s">
        <v>227</v>
      </c>
      <c r="C39" s="74"/>
    </row>
    <row r="40" spans="1:3" s="363" customFormat="1" ht="12" customHeight="1">
      <c r="A40" s="443" t="s">
        <v>402</v>
      </c>
      <c r="B40" s="445" t="s">
        <v>2</v>
      </c>
      <c r="C40" s="313"/>
    </row>
    <row r="41" spans="1:3" s="449" customFormat="1" ht="12" customHeight="1" thickBot="1">
      <c r="A41" s="442" t="s">
        <v>403</v>
      </c>
      <c r="B41" s="141" t="s">
        <v>404</v>
      </c>
      <c r="C41" s="81"/>
    </row>
    <row r="42" spans="1:3" s="449" customFormat="1" ht="15" customHeight="1" thickBot="1">
      <c r="A42" s="229" t="s">
        <v>26</v>
      </c>
      <c r="B42" s="230" t="s">
        <v>405</v>
      </c>
      <c r="C42" s="359">
        <f>+C37+C38</f>
        <v>0</v>
      </c>
    </row>
    <row r="43" spans="1:3" s="449" customFormat="1" ht="15" customHeight="1">
      <c r="A43" s="231"/>
      <c r="B43" s="232"/>
      <c r="C43" s="357"/>
    </row>
    <row r="44" spans="1:3" ht="13.5" thickBot="1">
      <c r="A44" s="233"/>
      <c r="B44" s="234"/>
      <c r="C44" s="358"/>
    </row>
    <row r="45" spans="1:3" s="448" customFormat="1" ht="16.5" customHeight="1" thickBot="1">
      <c r="A45" s="235"/>
      <c r="B45" s="236" t="s">
        <v>55</v>
      </c>
      <c r="C45" s="359"/>
    </row>
    <row r="46" spans="1:3" s="450" customFormat="1" ht="12" customHeight="1" thickBot="1">
      <c r="A46" s="200" t="s">
        <v>17</v>
      </c>
      <c r="B46" s="124" t="s">
        <v>406</v>
      </c>
      <c r="C46" s="312">
        <f>SUM(C47:C51)</f>
        <v>0</v>
      </c>
    </row>
    <row r="47" spans="1:3" ht="12" customHeight="1">
      <c r="A47" s="442" t="s">
        <v>96</v>
      </c>
      <c r="B47" s="9" t="s">
        <v>47</v>
      </c>
      <c r="C47" s="74"/>
    </row>
    <row r="48" spans="1:3" ht="12" customHeight="1">
      <c r="A48" s="442" t="s">
        <v>97</v>
      </c>
      <c r="B48" s="8" t="s">
        <v>175</v>
      </c>
      <c r="C48" s="77"/>
    </row>
    <row r="49" spans="1:3" ht="12" customHeight="1">
      <c r="A49" s="442" t="s">
        <v>98</v>
      </c>
      <c r="B49" s="8" t="s">
        <v>132</v>
      </c>
      <c r="C49" s="77"/>
    </row>
    <row r="50" spans="1:3" ht="12" customHeight="1">
      <c r="A50" s="442" t="s">
        <v>99</v>
      </c>
      <c r="B50" s="8" t="s">
        <v>176</v>
      </c>
      <c r="C50" s="77"/>
    </row>
    <row r="51" spans="1:3" ht="12" customHeight="1" thickBot="1">
      <c r="A51" s="442" t="s">
        <v>140</v>
      </c>
      <c r="B51" s="8" t="s">
        <v>177</v>
      </c>
      <c r="C51" s="77"/>
    </row>
    <row r="52" spans="1:3" ht="12" customHeight="1" thickBot="1">
      <c r="A52" s="200" t="s">
        <v>18</v>
      </c>
      <c r="B52" s="124" t="s">
        <v>407</v>
      </c>
      <c r="C52" s="312">
        <f>SUM(C53:C55)</f>
        <v>0</v>
      </c>
    </row>
    <row r="53" spans="1:3" s="450" customFormat="1" ht="12" customHeight="1">
      <c r="A53" s="442" t="s">
        <v>102</v>
      </c>
      <c r="B53" s="9" t="s">
        <v>221</v>
      </c>
      <c r="C53" s="74"/>
    </row>
    <row r="54" spans="1:3" ht="12" customHeight="1">
      <c r="A54" s="442" t="s">
        <v>103</v>
      </c>
      <c r="B54" s="8" t="s">
        <v>179</v>
      </c>
      <c r="C54" s="77"/>
    </row>
    <row r="55" spans="1:3" ht="12" customHeight="1">
      <c r="A55" s="442" t="s">
        <v>104</v>
      </c>
      <c r="B55" s="8" t="s">
        <v>56</v>
      </c>
      <c r="C55" s="77"/>
    </row>
    <row r="56" spans="1:3" ht="12" customHeight="1" thickBot="1">
      <c r="A56" s="442" t="s">
        <v>105</v>
      </c>
      <c r="B56" s="8" t="s">
        <v>515</v>
      </c>
      <c r="C56" s="77"/>
    </row>
    <row r="57" spans="1:3" ht="15" customHeight="1" thickBot="1">
      <c r="A57" s="200" t="s">
        <v>19</v>
      </c>
      <c r="B57" s="124" t="s">
        <v>13</v>
      </c>
      <c r="C57" s="338"/>
    </row>
    <row r="58" spans="1:3" ht="13.5" thickBot="1">
      <c r="A58" s="200" t="s">
        <v>20</v>
      </c>
      <c r="B58" s="237" t="s">
        <v>520</v>
      </c>
      <c r="C58" s="360">
        <f>+C46+C52+C57</f>
        <v>0</v>
      </c>
    </row>
    <row r="59" ht="15" customHeight="1" thickBot="1">
      <c r="C59" s="621">
        <f>C42-C58</f>
        <v>0</v>
      </c>
    </row>
    <row r="60" spans="1:3" ht="14.25" customHeight="1" thickBot="1">
      <c r="A60" s="240" t="s">
        <v>510</v>
      </c>
      <c r="B60" s="241"/>
      <c r="C60" s="121"/>
    </row>
    <row r="61" spans="1:3" ht="13.5" thickBot="1">
      <c r="A61" s="240" t="s">
        <v>197</v>
      </c>
      <c r="B61" s="241"/>
      <c r="C61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C61"/>
  <sheetViews>
    <sheetView zoomScale="120" zoomScaleNormal="120" workbookViewId="0" topLeftCell="A19">
      <selection activeCell="C60" sqref="C60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CONCATENATE("9.2.3. melléklet ",ALAPADATOK!A7," ",ALAPADATOK!B7," ",ALAPADATOK!C7," ",ALAPADATOK!D7," ",ALAPADATOK!E7," ",ALAPADATOK!F7," ",ALAPADATOK!G7," ",ALAPADATOK!H7)</f>
        <v>9.2.3.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CONCATENATE(ALAPADATOK!A11)</f>
        <v>Borsodnádasdi Polgármesteri Hivatal</v>
      </c>
      <c r="C2" s="361" t="s">
        <v>57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'KV_9.2.2.sz.mell'!C4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40000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>
        <v>31500</v>
      </c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>
        <v>8500</v>
      </c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512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513</v>
      </c>
      <c r="C26" s="312">
        <f>+C27+C28+C29</f>
        <v>0</v>
      </c>
    </row>
    <row r="27" spans="1:3" s="449" customFormat="1" ht="12" customHeight="1">
      <c r="A27" s="443" t="s">
        <v>259</v>
      </c>
      <c r="B27" s="444" t="s">
        <v>254</v>
      </c>
      <c r="C27" s="74"/>
    </row>
    <row r="28" spans="1:3" s="449" customFormat="1" ht="12" customHeight="1">
      <c r="A28" s="443" t="s">
        <v>260</v>
      </c>
      <c r="B28" s="444" t="s">
        <v>393</v>
      </c>
      <c r="C28" s="310"/>
    </row>
    <row r="29" spans="1:3" s="449" customFormat="1" ht="12" customHeight="1">
      <c r="A29" s="443" t="s">
        <v>261</v>
      </c>
      <c r="B29" s="445" t="s">
        <v>396</v>
      </c>
      <c r="C29" s="310"/>
    </row>
    <row r="30" spans="1:3" s="449" customFormat="1" ht="12" customHeight="1" thickBot="1">
      <c r="A30" s="442" t="s">
        <v>262</v>
      </c>
      <c r="B30" s="141" t="s">
        <v>514</v>
      </c>
      <c r="C30" s="81"/>
    </row>
    <row r="31" spans="1:3" s="449" customFormat="1" ht="12" customHeight="1" thickBot="1">
      <c r="A31" s="200" t="s">
        <v>21</v>
      </c>
      <c r="B31" s="124" t="s">
        <v>397</v>
      </c>
      <c r="C31" s="312">
        <f>+C32+C33+C34</f>
        <v>0</v>
      </c>
    </row>
    <row r="32" spans="1:3" s="449" customFormat="1" ht="12" customHeight="1">
      <c r="A32" s="443" t="s">
        <v>89</v>
      </c>
      <c r="B32" s="444" t="s">
        <v>282</v>
      </c>
      <c r="C32" s="74"/>
    </row>
    <row r="33" spans="1:3" s="449" customFormat="1" ht="12" customHeight="1">
      <c r="A33" s="443" t="s">
        <v>90</v>
      </c>
      <c r="B33" s="445" t="s">
        <v>283</v>
      </c>
      <c r="C33" s="313"/>
    </row>
    <row r="34" spans="1:3" s="449" customFormat="1" ht="12" customHeight="1" thickBot="1">
      <c r="A34" s="442" t="s">
        <v>91</v>
      </c>
      <c r="B34" s="141" t="s">
        <v>284</v>
      </c>
      <c r="C34" s="81"/>
    </row>
    <row r="35" spans="1:3" s="363" customFormat="1" ht="12" customHeight="1" thickBot="1">
      <c r="A35" s="200" t="s">
        <v>22</v>
      </c>
      <c r="B35" s="124" t="s">
        <v>367</v>
      </c>
      <c r="C35" s="338"/>
    </row>
    <row r="36" spans="1:3" s="363" customFormat="1" ht="12" customHeight="1" thickBot="1">
      <c r="A36" s="200" t="s">
        <v>23</v>
      </c>
      <c r="B36" s="124" t="s">
        <v>398</v>
      </c>
      <c r="C36" s="355"/>
    </row>
    <row r="37" spans="1:3" s="363" customFormat="1" ht="12" customHeight="1" thickBot="1">
      <c r="A37" s="192" t="s">
        <v>24</v>
      </c>
      <c r="B37" s="124" t="s">
        <v>399</v>
      </c>
      <c r="C37" s="356">
        <f>+C8+C20+C25+C26+C31+C35+C36</f>
        <v>40000</v>
      </c>
    </row>
    <row r="38" spans="1:3" s="363" customFormat="1" ht="12" customHeight="1" thickBot="1">
      <c r="A38" s="229" t="s">
        <v>25</v>
      </c>
      <c r="B38" s="124" t="s">
        <v>400</v>
      </c>
      <c r="C38" s="356">
        <f>+C39+C40+C41</f>
        <v>89343000</v>
      </c>
    </row>
    <row r="39" spans="1:3" s="363" customFormat="1" ht="12" customHeight="1">
      <c r="A39" s="443" t="s">
        <v>401</v>
      </c>
      <c r="B39" s="444" t="s">
        <v>227</v>
      </c>
      <c r="C39" s="74"/>
    </row>
    <row r="40" spans="1:3" s="363" customFormat="1" ht="12" customHeight="1">
      <c r="A40" s="443" t="s">
        <v>402</v>
      </c>
      <c r="B40" s="445" t="s">
        <v>2</v>
      </c>
      <c r="C40" s="313"/>
    </row>
    <row r="41" spans="1:3" s="449" customFormat="1" ht="12" customHeight="1" thickBot="1">
      <c r="A41" s="442" t="s">
        <v>403</v>
      </c>
      <c r="B41" s="141" t="s">
        <v>404</v>
      </c>
      <c r="C41" s="81">
        <v>89343000</v>
      </c>
    </row>
    <row r="42" spans="1:3" s="449" customFormat="1" ht="15" customHeight="1" thickBot="1">
      <c r="A42" s="229" t="s">
        <v>26</v>
      </c>
      <c r="B42" s="230" t="s">
        <v>405</v>
      </c>
      <c r="C42" s="359">
        <f>+C37+C38</f>
        <v>89383000</v>
      </c>
    </row>
    <row r="43" spans="1:3" s="449" customFormat="1" ht="15" customHeight="1">
      <c r="A43" s="231"/>
      <c r="B43" s="232"/>
      <c r="C43" s="357"/>
    </row>
    <row r="44" spans="1:3" ht="13.5" thickBot="1">
      <c r="A44" s="233"/>
      <c r="B44" s="234"/>
      <c r="C44" s="358"/>
    </row>
    <row r="45" spans="1:3" s="448" customFormat="1" ht="16.5" customHeight="1" thickBot="1">
      <c r="A45" s="235"/>
      <c r="B45" s="236" t="s">
        <v>55</v>
      </c>
      <c r="C45" s="359"/>
    </row>
    <row r="46" spans="1:3" s="450" customFormat="1" ht="12" customHeight="1" thickBot="1">
      <c r="A46" s="200" t="s">
        <v>17</v>
      </c>
      <c r="B46" s="124" t="s">
        <v>406</v>
      </c>
      <c r="C46" s="312">
        <f>SUM(C47:C51)</f>
        <v>88883000</v>
      </c>
    </row>
    <row r="47" spans="1:3" ht="12" customHeight="1">
      <c r="A47" s="442" t="s">
        <v>96</v>
      </c>
      <c r="B47" s="9" t="s">
        <v>47</v>
      </c>
      <c r="C47" s="74">
        <v>62503000</v>
      </c>
    </row>
    <row r="48" spans="1:3" ht="12" customHeight="1">
      <c r="A48" s="442" t="s">
        <v>97</v>
      </c>
      <c r="B48" s="8" t="s">
        <v>175</v>
      </c>
      <c r="C48" s="77">
        <v>11530000</v>
      </c>
    </row>
    <row r="49" spans="1:3" ht="12" customHeight="1">
      <c r="A49" s="442" t="s">
        <v>98</v>
      </c>
      <c r="B49" s="8" t="s">
        <v>132</v>
      </c>
      <c r="C49" s="77">
        <v>14850000</v>
      </c>
    </row>
    <row r="50" spans="1:3" ht="12" customHeight="1">
      <c r="A50" s="442" t="s">
        <v>99</v>
      </c>
      <c r="B50" s="8" t="s">
        <v>176</v>
      </c>
      <c r="C50" s="77"/>
    </row>
    <row r="51" spans="1:3" ht="12" customHeight="1" thickBot="1">
      <c r="A51" s="442" t="s">
        <v>140</v>
      </c>
      <c r="B51" s="8" t="s">
        <v>177</v>
      </c>
      <c r="C51" s="77"/>
    </row>
    <row r="52" spans="1:3" ht="12" customHeight="1" thickBot="1">
      <c r="A52" s="200" t="s">
        <v>18</v>
      </c>
      <c r="B52" s="124" t="s">
        <v>407</v>
      </c>
      <c r="C52" s="312">
        <f>SUM(C53:C55)</f>
        <v>500000</v>
      </c>
    </row>
    <row r="53" spans="1:3" s="450" customFormat="1" ht="12" customHeight="1">
      <c r="A53" s="442" t="s">
        <v>102</v>
      </c>
      <c r="B53" s="9" t="s">
        <v>221</v>
      </c>
      <c r="C53" s="74">
        <v>500000</v>
      </c>
    </row>
    <row r="54" spans="1:3" ht="12" customHeight="1">
      <c r="A54" s="442" t="s">
        <v>103</v>
      </c>
      <c r="B54" s="8" t="s">
        <v>179</v>
      </c>
      <c r="C54" s="77"/>
    </row>
    <row r="55" spans="1:3" ht="12" customHeight="1">
      <c r="A55" s="442" t="s">
        <v>104</v>
      </c>
      <c r="B55" s="8" t="s">
        <v>56</v>
      </c>
      <c r="C55" s="77"/>
    </row>
    <row r="56" spans="1:3" ht="12" customHeight="1" thickBot="1">
      <c r="A56" s="442" t="s">
        <v>105</v>
      </c>
      <c r="B56" s="8" t="s">
        <v>515</v>
      </c>
      <c r="C56" s="77"/>
    </row>
    <row r="57" spans="1:3" ht="15" customHeight="1" thickBot="1">
      <c r="A57" s="200" t="s">
        <v>19</v>
      </c>
      <c r="B57" s="124" t="s">
        <v>13</v>
      </c>
      <c r="C57" s="338"/>
    </row>
    <row r="58" spans="1:3" ht="13.5" thickBot="1">
      <c r="A58" s="200" t="s">
        <v>20</v>
      </c>
      <c r="B58" s="237" t="s">
        <v>520</v>
      </c>
      <c r="C58" s="360">
        <f>+C46+C52+C57</f>
        <v>89383000</v>
      </c>
    </row>
    <row r="59" ht="15" customHeight="1" thickBot="1">
      <c r="C59" s="621">
        <f>C42-C58</f>
        <v>0</v>
      </c>
    </row>
    <row r="60" spans="1:3" ht="14.25" customHeight="1" thickBot="1">
      <c r="A60" s="240" t="s">
        <v>510</v>
      </c>
      <c r="B60" s="241"/>
      <c r="C60" s="121">
        <v>16</v>
      </c>
    </row>
    <row r="61" spans="1:3" ht="13.5" thickBot="1">
      <c r="A61" s="240" t="s">
        <v>197</v>
      </c>
      <c r="B61" s="241"/>
      <c r="C61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2060"/>
  </sheetPr>
  <dimension ref="A1:C60"/>
  <sheetViews>
    <sheetView zoomScale="120" zoomScaleNormal="120" workbookViewId="0" topLeftCell="A22">
      <selection activeCell="C62" sqref="C62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CONCATENATE("9.3. melléklet ",ALAPADATOK!A7," ",ALAPADATOK!B7," ",ALAPADATOK!C7," ",ALAPADATOK!D7," ",ALAPADATOK!E7," ",ALAPADATOK!F7," ",ALAPADATOK!G7," ",ALAPADATOK!H7)</f>
        <v>9.3. melléklet az 1 / 2019 ( II.14. ) önkormányzati rendelethez</v>
      </c>
    </row>
    <row r="2" spans="1:3" s="446" customFormat="1" ht="33.75">
      <c r="A2" s="398" t="s">
        <v>195</v>
      </c>
      <c r="B2" s="643" t="str">
        <f>CONCATENATE(ALAPADATOK!B13)</f>
        <v>Borsodnádasdi Szociális Alapszolgáltatási Központ</v>
      </c>
      <c r="C2" s="361" t="s">
        <v>58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23559100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>
        <v>18550500</v>
      </c>
    </row>
    <row r="14" spans="1:3" s="363" customFormat="1" ht="12" customHeight="1">
      <c r="A14" s="442" t="s">
        <v>100</v>
      </c>
      <c r="B14" s="8" t="s">
        <v>390</v>
      </c>
      <c r="C14" s="310">
        <v>5008600</v>
      </c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23559100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88113800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>
        <v>88113800</v>
      </c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111672900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110772900</v>
      </c>
    </row>
    <row r="46" spans="1:3" ht="12" customHeight="1">
      <c r="A46" s="442" t="s">
        <v>96</v>
      </c>
      <c r="B46" s="9" t="s">
        <v>47</v>
      </c>
      <c r="C46" s="74">
        <v>58157900</v>
      </c>
    </row>
    <row r="47" spans="1:3" ht="12" customHeight="1">
      <c r="A47" s="442" t="s">
        <v>97</v>
      </c>
      <c r="B47" s="8" t="s">
        <v>175</v>
      </c>
      <c r="C47" s="77">
        <v>11050000</v>
      </c>
    </row>
    <row r="48" spans="1:3" ht="12" customHeight="1">
      <c r="A48" s="442" t="s">
        <v>98</v>
      </c>
      <c r="B48" s="8" t="s">
        <v>132</v>
      </c>
      <c r="C48" s="77">
        <v>41565000</v>
      </c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900000</v>
      </c>
    </row>
    <row r="52" spans="1:3" s="450" customFormat="1" ht="12" customHeight="1">
      <c r="A52" s="442" t="s">
        <v>102</v>
      </c>
      <c r="B52" s="9" t="s">
        <v>221</v>
      </c>
      <c r="C52" s="74">
        <v>500000</v>
      </c>
    </row>
    <row r="53" spans="1:3" ht="12" customHeight="1">
      <c r="A53" s="442" t="s">
        <v>103</v>
      </c>
      <c r="B53" s="8" t="s">
        <v>179</v>
      </c>
      <c r="C53" s="77">
        <v>400000</v>
      </c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111672900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>
        <v>21</v>
      </c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2060"/>
  </sheetPr>
  <dimension ref="A1:C60"/>
  <sheetViews>
    <sheetView zoomScale="120" zoomScaleNormal="120" workbookViewId="0" topLeftCell="A37">
      <selection activeCell="E61" sqref="E61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CONCATENATE("9.3.1. melléklet ",ALAPADATOK!A7," ",ALAPADATOK!B7," ",ALAPADATOK!C7," ",ALAPADATOK!D7," ",ALAPADATOK!E7," ",ALAPADATOK!F7," ",ALAPADATOK!G7," ",ALAPADATOK!H7)</f>
        <v>9.3.1. melléklet az 1 / 2019 ( II.14. ) önkormányzati rendelethez</v>
      </c>
    </row>
    <row r="2" spans="1:3" s="446" customFormat="1" ht="33.75">
      <c r="A2" s="398" t="s">
        <v>195</v>
      </c>
      <c r="B2" s="584" t="str">
        <f>CONCATENATE('KV_9.3.sz.mell'!B2)</f>
        <v>Borsodnádasdi Szociális Alapszolgáltatási Központ</v>
      </c>
      <c r="C2" s="361" t="s">
        <v>58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23559100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>
        <v>18550500</v>
      </c>
    </row>
    <row r="14" spans="1:3" s="363" customFormat="1" ht="12" customHeight="1">
      <c r="A14" s="442" t="s">
        <v>100</v>
      </c>
      <c r="B14" s="8" t="s">
        <v>390</v>
      </c>
      <c r="C14" s="310">
        <v>5008600</v>
      </c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23559100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88113800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>
        <v>88113800</v>
      </c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111672900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110772900</v>
      </c>
    </row>
    <row r="46" spans="1:3" ht="12" customHeight="1">
      <c r="A46" s="442" t="s">
        <v>96</v>
      </c>
      <c r="B46" s="9" t="s">
        <v>47</v>
      </c>
      <c r="C46" s="74">
        <v>58157900</v>
      </c>
    </row>
    <row r="47" spans="1:3" ht="12" customHeight="1">
      <c r="A47" s="442" t="s">
        <v>97</v>
      </c>
      <c r="B47" s="8" t="s">
        <v>175</v>
      </c>
      <c r="C47" s="77">
        <v>11050000</v>
      </c>
    </row>
    <row r="48" spans="1:3" ht="12" customHeight="1">
      <c r="A48" s="442" t="s">
        <v>98</v>
      </c>
      <c r="B48" s="8" t="s">
        <v>132</v>
      </c>
      <c r="C48" s="77">
        <v>41565000</v>
      </c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900000</v>
      </c>
    </row>
    <row r="52" spans="1:3" s="450" customFormat="1" ht="12" customHeight="1">
      <c r="A52" s="442" t="s">
        <v>102</v>
      </c>
      <c r="B52" s="9" t="s">
        <v>221</v>
      </c>
      <c r="C52" s="74">
        <v>500000</v>
      </c>
    </row>
    <row r="53" spans="1:3" ht="12" customHeight="1">
      <c r="A53" s="442" t="s">
        <v>103</v>
      </c>
      <c r="B53" s="8" t="s">
        <v>179</v>
      </c>
      <c r="C53" s="77">
        <v>400000</v>
      </c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111672900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>
        <v>21</v>
      </c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CONCATENATE("9.3.2. melléklet ",ALAPADATOK!A7," ",ALAPADATOK!B7," ",ALAPADATOK!C7," ",ALAPADATOK!D7," ",ALAPADATOK!E7," ",ALAPADATOK!F7," ",ALAPADATOK!G7," ",ALAPADATOK!H7)</f>
        <v>9.3.2. melléklet az 1 / 2019 ( II.14. ) önkormányzati rendelethez</v>
      </c>
    </row>
    <row r="2" spans="1:3" s="446" customFormat="1" ht="33.75">
      <c r="A2" s="398" t="s">
        <v>195</v>
      </c>
      <c r="B2" s="584" t="str">
        <f>CONCATENATE('KV_9.3.1.sz.mell'!B2)</f>
        <v>Borsodnádasdi Szociális Alapszolgáltatási Központ</v>
      </c>
      <c r="C2" s="361" t="s">
        <v>58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'KV_9.3.1.sz.mell'!C4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6">
      <selection activeCell="C39" sqref="C39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591"/>
      <c r="B1" s="592"/>
      <c r="C1" s="586" t="str">
        <f>CONCATENATE("9.3.3. melléklet ",ALAPADATOK!A7," ",ALAPADATOK!B7," ",ALAPADATOK!C7," ",ALAPADATOK!D7," ",ALAPADATOK!E7," ",ALAPADATOK!F7," ",ALAPADATOK!G7," ",ALAPADATOK!H7)</f>
        <v>9.3.3. melléklet az 1 / 2019 ( II.14. ) önkormányzati rendelethez</v>
      </c>
    </row>
    <row r="2" spans="1:3" s="446" customFormat="1" ht="33.75">
      <c r="A2" s="593" t="s">
        <v>195</v>
      </c>
      <c r="B2" s="594" t="str">
        <f>CONCATENATE('KV_9.3.2.sz.mell'!B2)</f>
        <v>Borsodnádasdi Szociális Alapszolgáltatási Központ</v>
      </c>
      <c r="C2" s="614" t="s">
        <v>58</v>
      </c>
    </row>
    <row r="3" spans="1:3" s="446" customFormat="1" ht="23.25" thickBot="1">
      <c r="A3" s="615" t="s">
        <v>194</v>
      </c>
      <c r="B3" s="597" t="s">
        <v>521</v>
      </c>
      <c r="C3" s="616" t="s">
        <v>422</v>
      </c>
    </row>
    <row r="4" spans="1:3" s="447" customFormat="1" ht="15.75" customHeight="1" thickBot="1">
      <c r="A4" s="599"/>
      <c r="B4" s="599"/>
      <c r="C4" s="600" t="str">
        <f>'KV_9.3.2.sz.mell'!C4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</sheetPr>
  <dimension ref="A1:C60"/>
  <sheetViews>
    <sheetView zoomScale="120" zoomScaleNormal="120" workbookViewId="0" topLeftCell="A28">
      <selection activeCell="J59" sqref="J59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CONCATENATE("9.4. melléklet ",ALAPADATOK!A7," ",ALAPADATOK!B7," ",ALAPADATOK!C7," ",ALAPADATOK!D7," ",ALAPADATOK!E7," ",ALAPADATOK!F7," ",ALAPADATOK!G7," ",ALAPADATOK!H7)</f>
        <v>9.4.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CONCATENATE(ALAPADATOK!B15)</f>
        <v>Borsodnádasdi Mesekert Óvoda</v>
      </c>
      <c r="C2" s="361" t="s">
        <v>422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56461300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>
        <v>56461300</v>
      </c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56461300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56461300</v>
      </c>
    </row>
    <row r="46" spans="1:3" ht="12" customHeight="1">
      <c r="A46" s="442" t="s">
        <v>96</v>
      </c>
      <c r="B46" s="9" t="s">
        <v>47</v>
      </c>
      <c r="C46" s="74">
        <v>44473300</v>
      </c>
    </row>
    <row r="47" spans="1:3" ht="12" customHeight="1">
      <c r="A47" s="442" t="s">
        <v>97</v>
      </c>
      <c r="B47" s="8" t="s">
        <v>175</v>
      </c>
      <c r="C47" s="77">
        <v>8114800</v>
      </c>
    </row>
    <row r="48" spans="1:3" ht="12" customHeight="1">
      <c r="A48" s="442" t="s">
        <v>98</v>
      </c>
      <c r="B48" s="8" t="s">
        <v>132</v>
      </c>
      <c r="C48" s="77">
        <v>3873200</v>
      </c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56461300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>
        <v>13</v>
      </c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5">
      <c r="A2" s="622" t="s">
        <v>143</v>
      </c>
    </row>
    <row r="4" spans="1:2" ht="12.75">
      <c r="A4" s="136"/>
      <c r="B4" s="136"/>
    </row>
    <row r="5" spans="1:2" s="147" customFormat="1" ht="15">
      <c r="A5" s="84" t="s">
        <v>570</v>
      </c>
      <c r="B5" s="146"/>
    </row>
    <row r="6" spans="1:2" ht="12.75">
      <c r="A6" s="136"/>
      <c r="B6" s="136"/>
    </row>
    <row r="7" spans="1:2" ht="12.75">
      <c r="A7" s="136" t="s">
        <v>535</v>
      </c>
      <c r="B7" s="136" t="s">
        <v>478</v>
      </c>
    </row>
    <row r="8" spans="1:2" ht="12.75">
      <c r="A8" s="136" t="s">
        <v>536</v>
      </c>
      <c r="B8" s="136" t="s">
        <v>479</v>
      </c>
    </row>
    <row r="9" spans="1:2" ht="12.75">
      <c r="A9" s="136" t="s">
        <v>537</v>
      </c>
      <c r="B9" s="136" t="s">
        <v>480</v>
      </c>
    </row>
    <row r="10" spans="1:2" ht="12.75">
      <c r="A10" s="136"/>
      <c r="B10" s="136"/>
    </row>
    <row r="11" spans="1:2" ht="12.75">
      <c r="A11" s="136"/>
      <c r="B11" s="136"/>
    </row>
    <row r="12" spans="1:2" s="147" customFormat="1" ht="15">
      <c r="A12" s="84" t="str">
        <f>+CONCATENATE(LEFT(A5,4),". évi előirányzat KIADÁSOK")</f>
        <v>2019. évi előirányzat KIADÁSOK</v>
      </c>
      <c r="B12" s="146"/>
    </row>
    <row r="13" spans="1:2" ht="12.75">
      <c r="A13" s="136"/>
      <c r="B13" s="136"/>
    </row>
    <row r="14" spans="1:2" ht="12.75">
      <c r="A14" s="136" t="s">
        <v>538</v>
      </c>
      <c r="B14" s="136" t="s">
        <v>481</v>
      </c>
    </row>
    <row r="15" spans="1:2" ht="12.75">
      <c r="A15" s="136" t="s">
        <v>539</v>
      </c>
      <c r="B15" s="136" t="s">
        <v>482</v>
      </c>
    </row>
    <row r="16" spans="1:2" ht="12.75">
      <c r="A16" s="136" t="s">
        <v>540</v>
      </c>
      <c r="B16" s="136" t="s">
        <v>483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</sheetPr>
  <dimension ref="A1:C60"/>
  <sheetViews>
    <sheetView zoomScale="120" zoomScaleNormal="120" workbookViewId="0" topLeftCell="A49">
      <selection activeCell="C62" sqref="C62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CONCATENATE("9.4.1. melléklet ",ALAPADATOK!A7," ",ALAPADATOK!B7," ",ALAPADATOK!C7," ",ALAPADATOK!D7," ",ALAPADATOK!E7," ",ALAPADATOK!F7," ",ALAPADATOK!G7," ",ALAPADATOK!H7)</f>
        <v>9.4.1. melléklet az 1 / 2019 ( II.14. ) önkormányzati rendelethez</v>
      </c>
    </row>
    <row r="2" spans="1:3" s="446" customFormat="1" ht="33.75">
      <c r="A2" s="398" t="s">
        <v>195</v>
      </c>
      <c r="B2" s="584" t="str">
        <f>CONCATENATE('KV_9.4.sz.mell'!B2)</f>
        <v>Borsodnádasdi Mesekert Óvoda</v>
      </c>
      <c r="C2" s="361" t="s">
        <v>422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'KV_9.4.sz.mell'!C4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56461300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>
        <v>56461300</v>
      </c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56461300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56461300</v>
      </c>
    </row>
    <row r="46" spans="1:3" ht="12" customHeight="1">
      <c r="A46" s="442" t="s">
        <v>96</v>
      </c>
      <c r="B46" s="9" t="s">
        <v>47</v>
      </c>
      <c r="C46" s="74">
        <v>44473300</v>
      </c>
    </row>
    <row r="47" spans="1:3" ht="12" customHeight="1">
      <c r="A47" s="442" t="s">
        <v>97</v>
      </c>
      <c r="B47" s="8" t="s">
        <v>175</v>
      </c>
      <c r="C47" s="77">
        <v>8114800</v>
      </c>
    </row>
    <row r="48" spans="1:3" ht="12" customHeight="1">
      <c r="A48" s="442" t="s">
        <v>98</v>
      </c>
      <c r="B48" s="8" t="s">
        <v>132</v>
      </c>
      <c r="C48" s="77">
        <v>3873200</v>
      </c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56461300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>
        <v>13</v>
      </c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3">
      <selection activeCell="E4" sqref="E4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CONCATENATE("9.4.2. melléklet ",ALAPADATOK!A7," ",ALAPADATOK!B7," ",ALAPADATOK!C7," ",ALAPADATOK!D7," ",ALAPADATOK!E7," ",ALAPADATOK!F7," ",ALAPADATOK!G7," ",ALAPADATOK!H7)</f>
        <v>9.4.2. melléklet az 1 / 2019 ( II.14. ) önkormányzati rendelethez</v>
      </c>
    </row>
    <row r="2" spans="1:3" s="446" customFormat="1" ht="33.75">
      <c r="A2" s="398" t="s">
        <v>195</v>
      </c>
      <c r="B2" s="584" t="str">
        <f>CONCATENATE('KV_9.4.1.sz.mell'!B2)</f>
        <v>Borsodnádasdi Mesekert Óvoda</v>
      </c>
      <c r="C2" s="361" t="s">
        <v>422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'KV_9.4.1.sz.mell'!C4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CONCATENATE("9.4.3. melléklet ",ALAPADATOK!A7," ",ALAPADATOK!B7," ",ALAPADATOK!C7," ",ALAPADATOK!D7," ",ALAPADATOK!E7," ",ALAPADATOK!F7," ",ALAPADATOK!G7," ",ALAPADATOK!H7)</f>
        <v>9.4.3. melléklet az 1 / 2019 ( II.14. ) önkormányzati rendelethez</v>
      </c>
    </row>
    <row r="2" spans="1:3" s="446" customFormat="1" ht="33.75">
      <c r="A2" s="398" t="s">
        <v>195</v>
      </c>
      <c r="B2" s="584" t="str">
        <f>CONCATENATE('KV_9.4.2.sz.mell'!B2)</f>
        <v>Borsodnádasdi Mesekert Óvoda</v>
      </c>
      <c r="C2" s="361" t="s">
        <v>422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'KV_9.4.2.sz.mell'!C4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2060"/>
  </sheetPr>
  <dimension ref="A1:C60"/>
  <sheetViews>
    <sheetView zoomScale="120" zoomScaleNormal="120" workbookViewId="0" topLeftCell="A46">
      <selection activeCell="C54" sqref="C54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CONCATENATE("9.5. melléklet ",ALAPADATOK!A7," ",ALAPADATOK!B7," ",ALAPADATOK!C7," ",ALAPADATOK!D7," ",ALAPADATOK!E7," ",ALAPADATOK!F7," ",ALAPADATOK!G7," ",ALAPADATOK!H7)</f>
        <v>9.5.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CONCATENATE(ALAPADATOK!B17)</f>
        <v>Borsodnádasdi Közösségi Ház és Könyvtár</v>
      </c>
      <c r="C2" s="361" t="s">
        <v>599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397000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>
        <v>397000</v>
      </c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397000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23039000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>
        <v>23039000</v>
      </c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23436000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22436000</v>
      </c>
    </row>
    <row r="46" spans="1:3" ht="12" customHeight="1">
      <c r="A46" s="442" t="s">
        <v>96</v>
      </c>
      <c r="B46" s="9" t="s">
        <v>47</v>
      </c>
      <c r="C46" s="74">
        <v>8465000</v>
      </c>
    </row>
    <row r="47" spans="1:3" ht="12" customHeight="1">
      <c r="A47" s="442" t="s">
        <v>97</v>
      </c>
      <c r="B47" s="8" t="s">
        <v>175</v>
      </c>
      <c r="C47" s="77">
        <v>1596000</v>
      </c>
    </row>
    <row r="48" spans="1:3" ht="12" customHeight="1">
      <c r="A48" s="442" t="s">
        <v>98</v>
      </c>
      <c r="B48" s="8" t="s">
        <v>132</v>
      </c>
      <c r="C48" s="77">
        <v>12375000</v>
      </c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1000000</v>
      </c>
    </row>
    <row r="52" spans="1:3" s="450" customFormat="1" ht="12" customHeight="1">
      <c r="A52" s="442" t="s">
        <v>102</v>
      </c>
      <c r="B52" s="9" t="s">
        <v>221</v>
      </c>
      <c r="C52" s="74">
        <v>800000</v>
      </c>
    </row>
    <row r="53" spans="1:3" ht="12" customHeight="1">
      <c r="A53" s="442" t="s">
        <v>103</v>
      </c>
      <c r="B53" s="8" t="s">
        <v>179</v>
      </c>
      <c r="C53" s="77">
        <v>200000</v>
      </c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23436000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>
        <v>3</v>
      </c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2060"/>
  </sheetPr>
  <dimension ref="A1:C60"/>
  <sheetViews>
    <sheetView zoomScale="120" zoomScaleNormal="120" workbookViewId="0" topLeftCell="A28">
      <selection activeCell="E54" sqref="E54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CONCATENATE("9.5.1. melléklet ",ALAPADATOK!A7," ",ALAPADATOK!B7," ",ALAPADATOK!C7," ",ALAPADATOK!D7," ",ALAPADATOK!E7," ",ALAPADATOK!F7," ",ALAPADATOK!G7," ",ALAPADATOK!H7)</f>
        <v>9.5.1. melléklet az 1 / 2019 ( II.14. ) önkormányzati rendelethez</v>
      </c>
    </row>
    <row r="2" spans="1:3" s="446" customFormat="1" ht="33.75">
      <c r="A2" s="398" t="s">
        <v>195</v>
      </c>
      <c r="B2" s="584" t="str">
        <f>CONCATENATE('KV_9.5.sz.mell'!B2)</f>
        <v>Borsodnádasdi Közösségi Ház és Könyvtár</v>
      </c>
      <c r="C2" s="361" t="s">
        <v>599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'KV_9.5.sz.mell'!C4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397000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>
        <v>397000</v>
      </c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397000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23039000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>
        <v>23039000</v>
      </c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23436000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22436000</v>
      </c>
    </row>
    <row r="46" spans="1:3" ht="12" customHeight="1">
      <c r="A46" s="442" t="s">
        <v>96</v>
      </c>
      <c r="B46" s="9" t="s">
        <v>47</v>
      </c>
      <c r="C46" s="74">
        <v>8465000</v>
      </c>
    </row>
    <row r="47" spans="1:3" ht="12" customHeight="1">
      <c r="A47" s="442" t="s">
        <v>97</v>
      </c>
      <c r="B47" s="8" t="s">
        <v>175</v>
      </c>
      <c r="C47" s="77">
        <v>1596000</v>
      </c>
    </row>
    <row r="48" spans="1:3" ht="12" customHeight="1">
      <c r="A48" s="442" t="s">
        <v>98</v>
      </c>
      <c r="B48" s="8" t="s">
        <v>132</v>
      </c>
      <c r="C48" s="77">
        <v>12375000</v>
      </c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1000000</v>
      </c>
    </row>
    <row r="52" spans="1:3" s="450" customFormat="1" ht="12" customHeight="1">
      <c r="A52" s="442" t="s">
        <v>102</v>
      </c>
      <c r="B52" s="9" t="s">
        <v>221</v>
      </c>
      <c r="C52" s="74">
        <v>800000</v>
      </c>
    </row>
    <row r="53" spans="1:3" ht="12" customHeight="1">
      <c r="A53" s="442" t="s">
        <v>103</v>
      </c>
      <c r="B53" s="8" t="s">
        <v>179</v>
      </c>
      <c r="C53" s="77">
        <v>200000</v>
      </c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23436000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CONCATENATE("9.5.2. melléklet ",ALAPADATOK!A7," ",ALAPADATOK!B7," ",ALAPADATOK!C7," ",ALAPADATOK!D7," ",ALAPADATOK!E7," ",ALAPADATOK!F7," ",ALAPADATOK!G7," ",ALAPADATOK!H7)</f>
        <v>9.5.2. melléklet az 1 / 2019 ( II.14. ) önkormányzati rendelethez</v>
      </c>
    </row>
    <row r="2" spans="1:3" s="446" customFormat="1" ht="33.75">
      <c r="A2" s="398" t="s">
        <v>195</v>
      </c>
      <c r="B2" s="584" t="str">
        <f>CONCATENATE('KV_9.5.1.sz.mell'!B2)</f>
        <v>Borsodnádasdi Közösségi Ház és Könyvtár</v>
      </c>
      <c r="C2" s="361"/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'KV_9.5.1.sz.mell'!C4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CONCATENATE("9.5.3. melléklet ",ALAPADATOK!A7," ",ALAPADATOK!B7," ",ALAPADATOK!C7," ",ALAPADATOK!D7," ",ALAPADATOK!E7," ",ALAPADATOK!F7," ",ALAPADATOK!G7," ",ALAPADATOK!H7)</f>
        <v>9.5.3. melléklet az 1 / 2019 ( II.14. ) önkormányzati rendelethez</v>
      </c>
    </row>
    <row r="2" spans="1:3" s="446" customFormat="1" ht="33.75">
      <c r="A2" s="398" t="s">
        <v>195</v>
      </c>
      <c r="B2" s="584" t="str">
        <f>CONCATENATE('KV_9.5.2.sz.mell'!B2)</f>
        <v>Borsodnádasdi Közösségi Ház és Könyvtár</v>
      </c>
      <c r="C2" s="361" t="s">
        <v>599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'KV_9.5.2.sz.mell'!C4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CONCATENATE("9.6. melléklet ",ALAPADATOK!A7," ",ALAPADATOK!B7," ",ALAPADATOK!C7," ",ALAPADATOK!D7," ",ALAPADATOK!E7," ",ALAPADATOK!F7," ",ALAPADATOK!G7," ",ALAPADATOK!H7)</f>
        <v>9.6.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CONCATENATE(ALAPADATOK!B19)</f>
        <v>4 kvi név</v>
      </c>
      <c r="C2" s="361" t="s">
        <v>600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CONCATENATE("9.6.1. melléklet ",ALAPADATOK!A7," ",ALAPADATOK!B7," ",ALAPADATOK!C7," ",ALAPADATOK!D7," ",ALAPADATOK!E7," ",ALAPADATOK!F7," ",ALAPADATOK!G7," ",ALAPADATOK!H7)</f>
        <v>9.6.1. melléklet az 1 / 2019 ( II.14. ) önkormányzati rendelethez</v>
      </c>
    </row>
    <row r="2" spans="1:3" s="446" customFormat="1" ht="33.75">
      <c r="A2" s="398" t="s">
        <v>195</v>
      </c>
      <c r="B2" s="584" t="str">
        <f>CONCATENATE('KV_9.6.sz.mell'!B2)</f>
        <v>4 kvi név</v>
      </c>
      <c r="C2" s="361" t="s">
        <v>600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'KV_9.6.sz.mell'!C4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CONCATENATE("9.6.2. melléklet ",ALAPADATOK!A7," ",ALAPADATOK!B7," ",ALAPADATOK!C7," ",ALAPADATOK!D7," ",ALAPADATOK!E7," ",ALAPADATOK!F7," ",ALAPADATOK!G7," ",ALAPADATOK!H7)</f>
        <v>9.6.2. melléklet az 1 / 2019 ( II.14. ) önkormányzati rendelethez</v>
      </c>
    </row>
    <row r="2" spans="1:3" s="446" customFormat="1" ht="33.75">
      <c r="A2" s="398" t="s">
        <v>195</v>
      </c>
      <c r="B2" s="584" t="str">
        <f>CONCATENATE('KV_9.6.1.sz.mell'!B2)</f>
        <v>4 kvi név</v>
      </c>
      <c r="C2" s="361" t="s">
        <v>600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'KV_9.6.1.sz.mell'!C4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I164"/>
  <sheetViews>
    <sheetView zoomScale="120" zoomScaleNormal="120" zoomScaleSheetLayoutView="100" workbookViewId="0" topLeftCell="A1">
      <selection activeCell="C108" sqref="C108"/>
    </sheetView>
  </sheetViews>
  <sheetFormatPr defaultColWidth="9.375" defaultRowHeight="12.75"/>
  <cols>
    <col min="1" max="1" width="9.50390625" style="372" customWidth="1"/>
    <col min="2" max="2" width="99.375" style="372" customWidth="1"/>
    <col min="3" max="3" width="21.625" style="373" customWidth="1"/>
    <col min="4" max="4" width="9.00390625" style="404" customWidth="1"/>
    <col min="5" max="16384" width="9.375" style="404" customWidth="1"/>
  </cols>
  <sheetData>
    <row r="1" spans="1:3" ht="18.75" customHeight="1">
      <c r="A1" s="623"/>
      <c r="B1" s="694" t="str">
        <f>CONCATENATE("1.1. melléklet ",ALAPADATOK!A7," ",ALAPADATOK!B7," ",ALAPADATOK!C7," ",ALAPADATOK!D7," ",ALAPADATOK!E7," ",ALAPADATOK!F7," ",ALAPADATOK!G7," ",ALAPADATOK!H7)</f>
        <v>1.1. melléklet az 1 / 2019 ( II.14. ) önkormányzati rendelethez</v>
      </c>
      <c r="C1" s="695"/>
    </row>
    <row r="2" spans="1:3" ht="21.75" customHeight="1">
      <c r="A2" s="624"/>
      <c r="B2" s="625" t="str">
        <f>CONCATENATE(ALAPADATOK!A3)</f>
        <v>BORSODNÁDASD VÁROS ÖNKORMÁNYZATA</v>
      </c>
      <c r="C2" s="626"/>
    </row>
    <row r="3" spans="1:3" ht="21.75" customHeight="1">
      <c r="A3" s="626"/>
      <c r="B3" s="625" t="s">
        <v>571</v>
      </c>
      <c r="C3" s="626"/>
    </row>
    <row r="4" spans="1:3" ht="21.75" customHeight="1">
      <c r="A4" s="626"/>
      <c r="B4" s="625" t="s">
        <v>572</v>
      </c>
      <c r="C4" s="626"/>
    </row>
    <row r="5" spans="1:3" ht="21.75" customHeight="1">
      <c r="A5" s="623"/>
      <c r="B5" s="623"/>
      <c r="C5" s="627"/>
    </row>
    <row r="6" spans="1:3" ht="15" customHeight="1">
      <c r="A6" s="696" t="s">
        <v>14</v>
      </c>
      <c r="B6" s="696"/>
      <c r="C6" s="696"/>
    </row>
    <row r="7" spans="1:3" ht="15" customHeight="1" thickBot="1">
      <c r="A7" s="697" t="s">
        <v>144</v>
      </c>
      <c r="B7" s="697"/>
      <c r="C7" s="572" t="s">
        <v>555</v>
      </c>
    </row>
    <row r="8" spans="1:3" ht="24" customHeight="1" thickBot="1">
      <c r="A8" s="628" t="s">
        <v>67</v>
      </c>
      <c r="B8" s="629" t="s">
        <v>16</v>
      </c>
      <c r="C8" s="630" t="str">
        <f>+CONCATENATE(LEFT(KV_ÖSSZEFÜGGÉSEK!A5,4),". évi előirányzat")</f>
        <v>2019. évi előirányzat</v>
      </c>
    </row>
    <row r="9" spans="1:3" s="405" customFormat="1" ht="12" customHeight="1" thickBot="1">
      <c r="A9" s="556"/>
      <c r="B9" s="557" t="s">
        <v>484</v>
      </c>
      <c r="C9" s="558" t="s">
        <v>485</v>
      </c>
    </row>
    <row r="10" spans="1:3" s="406" customFormat="1" ht="12" customHeight="1" thickBot="1">
      <c r="A10" s="20" t="s">
        <v>17</v>
      </c>
      <c r="B10" s="21" t="s">
        <v>243</v>
      </c>
      <c r="C10" s="292">
        <f>+C11+C12+C13+C14+C15+C16</f>
        <v>306357706</v>
      </c>
    </row>
    <row r="11" spans="1:3" s="406" customFormat="1" ht="12" customHeight="1">
      <c r="A11" s="15" t="s">
        <v>96</v>
      </c>
      <c r="B11" s="407" t="s">
        <v>244</v>
      </c>
      <c r="C11" s="295">
        <v>141842122</v>
      </c>
    </row>
    <row r="12" spans="1:3" s="406" customFormat="1" ht="12" customHeight="1">
      <c r="A12" s="14" t="s">
        <v>97</v>
      </c>
      <c r="B12" s="408" t="s">
        <v>245</v>
      </c>
      <c r="C12" s="294">
        <v>56461300</v>
      </c>
    </row>
    <row r="13" spans="1:3" s="406" customFormat="1" ht="12" customHeight="1">
      <c r="A13" s="14" t="s">
        <v>98</v>
      </c>
      <c r="B13" s="408" t="s">
        <v>541</v>
      </c>
      <c r="C13" s="294">
        <v>104266984</v>
      </c>
    </row>
    <row r="14" spans="1:3" s="406" customFormat="1" ht="12" customHeight="1">
      <c r="A14" s="14" t="s">
        <v>99</v>
      </c>
      <c r="B14" s="408" t="s">
        <v>247</v>
      </c>
      <c r="C14" s="294">
        <v>3787300</v>
      </c>
    </row>
    <row r="15" spans="1:3" s="406" customFormat="1" ht="12" customHeight="1">
      <c r="A15" s="14" t="s">
        <v>140</v>
      </c>
      <c r="B15" s="288" t="s">
        <v>423</v>
      </c>
      <c r="C15" s="294"/>
    </row>
    <row r="16" spans="1:3" s="406" customFormat="1" ht="12" customHeight="1" thickBot="1">
      <c r="A16" s="16" t="s">
        <v>100</v>
      </c>
      <c r="B16" s="289" t="s">
        <v>424</v>
      </c>
      <c r="C16" s="294"/>
    </row>
    <row r="17" spans="1:3" s="406" customFormat="1" ht="12" customHeight="1" thickBot="1">
      <c r="A17" s="20" t="s">
        <v>18</v>
      </c>
      <c r="B17" s="287" t="s">
        <v>248</v>
      </c>
      <c r="C17" s="292">
        <f>+C18+C19+C20+C21+C22</f>
        <v>16055000</v>
      </c>
    </row>
    <row r="18" spans="1:3" s="406" customFormat="1" ht="12" customHeight="1">
      <c r="A18" s="15" t="s">
        <v>102</v>
      </c>
      <c r="B18" s="407" t="s">
        <v>249</v>
      </c>
      <c r="C18" s="295"/>
    </row>
    <row r="19" spans="1:3" s="406" customFormat="1" ht="12" customHeight="1">
      <c r="A19" s="14" t="s">
        <v>103</v>
      </c>
      <c r="B19" s="408" t="s">
        <v>250</v>
      </c>
      <c r="C19" s="294"/>
    </row>
    <row r="20" spans="1:3" s="406" customFormat="1" ht="12" customHeight="1">
      <c r="A20" s="14" t="s">
        <v>104</v>
      </c>
      <c r="B20" s="408" t="s">
        <v>413</v>
      </c>
      <c r="C20" s="294"/>
    </row>
    <row r="21" spans="1:3" s="406" customFormat="1" ht="12" customHeight="1">
      <c r="A21" s="14" t="s">
        <v>105</v>
      </c>
      <c r="B21" s="408" t="s">
        <v>414</v>
      </c>
      <c r="C21" s="294"/>
    </row>
    <row r="22" spans="1:3" s="406" customFormat="1" ht="12" customHeight="1">
      <c r="A22" s="14" t="s">
        <v>106</v>
      </c>
      <c r="B22" s="408" t="s">
        <v>565</v>
      </c>
      <c r="C22" s="294">
        <v>16055000</v>
      </c>
    </row>
    <row r="23" spans="1:3" s="406" customFormat="1" ht="12" customHeight="1" thickBot="1">
      <c r="A23" s="16" t="s">
        <v>115</v>
      </c>
      <c r="B23" s="289" t="s">
        <v>252</v>
      </c>
      <c r="C23" s="296"/>
    </row>
    <row r="24" spans="1:3" s="406" customFormat="1" ht="12" customHeight="1" thickBot="1">
      <c r="A24" s="20" t="s">
        <v>19</v>
      </c>
      <c r="B24" s="21" t="s">
        <v>253</v>
      </c>
      <c r="C24" s="292">
        <f>+C25+C26+C27+C28+C29</f>
        <v>0</v>
      </c>
    </row>
    <row r="25" spans="1:3" s="406" customFormat="1" ht="12" customHeight="1">
      <c r="A25" s="15" t="s">
        <v>85</v>
      </c>
      <c r="B25" s="407" t="s">
        <v>254</v>
      </c>
      <c r="C25" s="295"/>
    </row>
    <row r="26" spans="1:3" s="406" customFormat="1" ht="12" customHeight="1">
      <c r="A26" s="14" t="s">
        <v>86</v>
      </c>
      <c r="B26" s="408" t="s">
        <v>255</v>
      </c>
      <c r="C26" s="294"/>
    </row>
    <row r="27" spans="1:3" s="406" customFormat="1" ht="12" customHeight="1">
      <c r="A27" s="14" t="s">
        <v>87</v>
      </c>
      <c r="B27" s="408" t="s">
        <v>415</v>
      </c>
      <c r="C27" s="294"/>
    </row>
    <row r="28" spans="1:3" s="406" customFormat="1" ht="12" customHeight="1">
      <c r="A28" s="14" t="s">
        <v>88</v>
      </c>
      <c r="B28" s="408" t="s">
        <v>416</v>
      </c>
      <c r="C28" s="294"/>
    </row>
    <row r="29" spans="1:3" s="406" customFormat="1" ht="12" customHeight="1">
      <c r="A29" s="14" t="s">
        <v>163</v>
      </c>
      <c r="B29" s="408" t="s">
        <v>256</v>
      </c>
      <c r="C29" s="294"/>
    </row>
    <row r="30" spans="1:3" s="548" customFormat="1" ht="12" customHeight="1" thickBot="1">
      <c r="A30" s="559" t="s">
        <v>164</v>
      </c>
      <c r="B30" s="546" t="s">
        <v>560</v>
      </c>
      <c r="C30" s="547"/>
    </row>
    <row r="31" spans="1:3" s="406" customFormat="1" ht="12" customHeight="1" thickBot="1">
      <c r="A31" s="20" t="s">
        <v>165</v>
      </c>
      <c r="B31" s="21" t="s">
        <v>542</v>
      </c>
      <c r="C31" s="298">
        <f>SUM(C32:C38)</f>
        <v>25084500</v>
      </c>
    </row>
    <row r="32" spans="1:3" s="406" customFormat="1" ht="12" customHeight="1">
      <c r="A32" s="15" t="s">
        <v>259</v>
      </c>
      <c r="B32" s="407" t="s">
        <v>546</v>
      </c>
      <c r="C32" s="295"/>
    </row>
    <row r="33" spans="1:3" s="406" customFormat="1" ht="12" customHeight="1">
      <c r="A33" s="14" t="s">
        <v>260</v>
      </c>
      <c r="B33" s="408" t="s">
        <v>547</v>
      </c>
      <c r="C33" s="294"/>
    </row>
    <row r="34" spans="1:3" s="406" customFormat="1" ht="12" customHeight="1">
      <c r="A34" s="14" t="s">
        <v>261</v>
      </c>
      <c r="B34" s="408" t="s">
        <v>548</v>
      </c>
      <c r="C34" s="294">
        <v>19250000</v>
      </c>
    </row>
    <row r="35" spans="1:3" s="406" customFormat="1" ht="12" customHeight="1">
      <c r="A35" s="14" t="s">
        <v>262</v>
      </c>
      <c r="B35" s="408" t="s">
        <v>549</v>
      </c>
      <c r="C35" s="294"/>
    </row>
    <row r="36" spans="1:3" s="406" customFormat="1" ht="12" customHeight="1">
      <c r="A36" s="14" t="s">
        <v>543</v>
      </c>
      <c r="B36" s="408" t="s">
        <v>263</v>
      </c>
      <c r="C36" s="294">
        <v>5788500</v>
      </c>
    </row>
    <row r="37" spans="1:3" s="406" customFormat="1" ht="12" customHeight="1">
      <c r="A37" s="14" t="s">
        <v>544</v>
      </c>
      <c r="B37" s="408" t="s">
        <v>684</v>
      </c>
      <c r="C37" s="294"/>
    </row>
    <row r="38" spans="1:3" s="406" customFormat="1" ht="12" customHeight="1" thickBot="1">
      <c r="A38" s="16" t="s">
        <v>545</v>
      </c>
      <c r="B38" s="506" t="s">
        <v>265</v>
      </c>
      <c r="C38" s="296">
        <v>46000</v>
      </c>
    </row>
    <row r="39" spans="1:3" s="406" customFormat="1" ht="12" customHeight="1" thickBot="1">
      <c r="A39" s="20" t="s">
        <v>21</v>
      </c>
      <c r="B39" s="21" t="s">
        <v>425</v>
      </c>
      <c r="C39" s="292">
        <f>SUM(C40:C50)</f>
        <v>40857100</v>
      </c>
    </row>
    <row r="40" spans="1:3" s="406" customFormat="1" ht="12" customHeight="1">
      <c r="A40" s="15" t="s">
        <v>89</v>
      </c>
      <c r="B40" s="407" t="s">
        <v>268</v>
      </c>
      <c r="C40" s="295">
        <v>3814000</v>
      </c>
    </row>
    <row r="41" spans="1:3" s="406" customFormat="1" ht="12" customHeight="1">
      <c r="A41" s="14" t="s">
        <v>90</v>
      </c>
      <c r="B41" s="408" t="s">
        <v>269</v>
      </c>
      <c r="C41" s="294">
        <v>9855500</v>
      </c>
    </row>
    <row r="42" spans="1:3" s="406" customFormat="1" ht="12" customHeight="1">
      <c r="A42" s="14" t="s">
        <v>91</v>
      </c>
      <c r="B42" s="408" t="s">
        <v>270</v>
      </c>
      <c r="C42" s="294"/>
    </row>
    <row r="43" spans="1:3" s="406" customFormat="1" ht="12" customHeight="1">
      <c r="A43" s="14" t="s">
        <v>167</v>
      </c>
      <c r="B43" s="408" t="s">
        <v>271</v>
      </c>
      <c r="C43" s="294"/>
    </row>
    <row r="44" spans="1:3" s="406" customFormat="1" ht="12" customHeight="1">
      <c r="A44" s="14" t="s">
        <v>168</v>
      </c>
      <c r="B44" s="408" t="s">
        <v>272</v>
      </c>
      <c r="C44" s="294">
        <v>18550500</v>
      </c>
    </row>
    <row r="45" spans="1:3" s="406" customFormat="1" ht="12" customHeight="1">
      <c r="A45" s="14" t="s">
        <v>169</v>
      </c>
      <c r="B45" s="408" t="s">
        <v>273</v>
      </c>
      <c r="C45" s="294">
        <v>8592100</v>
      </c>
    </row>
    <row r="46" spans="1:3" s="406" customFormat="1" ht="12" customHeight="1">
      <c r="A46" s="14" t="s">
        <v>170</v>
      </c>
      <c r="B46" s="408" t="s">
        <v>274</v>
      </c>
      <c r="C46" s="294"/>
    </row>
    <row r="47" spans="1:3" s="406" customFormat="1" ht="12" customHeight="1">
      <c r="A47" s="14" t="s">
        <v>171</v>
      </c>
      <c r="B47" s="408" t="s">
        <v>550</v>
      </c>
      <c r="C47" s="294">
        <v>45000</v>
      </c>
    </row>
    <row r="48" spans="1:3" s="406" customFormat="1" ht="12" customHeight="1">
      <c r="A48" s="14" t="s">
        <v>266</v>
      </c>
      <c r="B48" s="408" t="s">
        <v>276</v>
      </c>
      <c r="C48" s="297"/>
    </row>
    <row r="49" spans="1:3" s="406" customFormat="1" ht="12" customHeight="1">
      <c r="A49" s="16" t="s">
        <v>267</v>
      </c>
      <c r="B49" s="409" t="s">
        <v>427</v>
      </c>
      <c r="C49" s="394"/>
    </row>
    <row r="50" spans="1:3" s="406" customFormat="1" ht="12" customHeight="1" thickBot="1">
      <c r="A50" s="16" t="s">
        <v>426</v>
      </c>
      <c r="B50" s="289" t="s">
        <v>277</v>
      </c>
      <c r="C50" s="394"/>
    </row>
    <row r="51" spans="1:3" s="406" customFormat="1" ht="12" customHeight="1" thickBot="1">
      <c r="A51" s="20" t="s">
        <v>22</v>
      </c>
      <c r="B51" s="21" t="s">
        <v>278</v>
      </c>
      <c r="C51" s="292">
        <f>SUM(C52:C56)</f>
        <v>0</v>
      </c>
    </row>
    <row r="52" spans="1:3" s="406" customFormat="1" ht="12" customHeight="1">
      <c r="A52" s="15" t="s">
        <v>92</v>
      </c>
      <c r="B52" s="407" t="s">
        <v>282</v>
      </c>
      <c r="C52" s="451"/>
    </row>
    <row r="53" spans="1:3" s="406" customFormat="1" ht="12" customHeight="1">
      <c r="A53" s="14" t="s">
        <v>93</v>
      </c>
      <c r="B53" s="408" t="s">
        <v>283</v>
      </c>
      <c r="C53" s="297"/>
    </row>
    <row r="54" spans="1:3" s="406" customFormat="1" ht="12" customHeight="1">
      <c r="A54" s="14" t="s">
        <v>279</v>
      </c>
      <c r="B54" s="408" t="s">
        <v>284</v>
      </c>
      <c r="C54" s="297"/>
    </row>
    <row r="55" spans="1:3" s="406" customFormat="1" ht="12" customHeight="1">
      <c r="A55" s="14" t="s">
        <v>280</v>
      </c>
      <c r="B55" s="408" t="s">
        <v>285</v>
      </c>
      <c r="C55" s="297"/>
    </row>
    <row r="56" spans="1:3" s="406" customFormat="1" ht="12" customHeight="1" thickBot="1">
      <c r="A56" s="16" t="s">
        <v>281</v>
      </c>
      <c r="B56" s="289" t="s">
        <v>286</v>
      </c>
      <c r="C56" s="394"/>
    </row>
    <row r="57" spans="1:3" s="406" customFormat="1" ht="12" customHeight="1" thickBot="1">
      <c r="A57" s="20" t="s">
        <v>172</v>
      </c>
      <c r="B57" s="21" t="s">
        <v>287</v>
      </c>
      <c r="C57" s="292">
        <f>SUM(C58:C60)</f>
        <v>0</v>
      </c>
    </row>
    <row r="58" spans="1:3" s="406" customFormat="1" ht="12" customHeight="1">
      <c r="A58" s="15" t="s">
        <v>94</v>
      </c>
      <c r="B58" s="407" t="s">
        <v>288</v>
      </c>
      <c r="C58" s="295"/>
    </row>
    <row r="59" spans="1:3" s="406" customFormat="1" ht="12" customHeight="1">
      <c r="A59" s="14" t="s">
        <v>95</v>
      </c>
      <c r="B59" s="408" t="s">
        <v>417</v>
      </c>
      <c r="C59" s="294"/>
    </row>
    <row r="60" spans="1:3" s="406" customFormat="1" ht="12" customHeight="1">
      <c r="A60" s="14" t="s">
        <v>291</v>
      </c>
      <c r="B60" s="408" t="s">
        <v>289</v>
      </c>
      <c r="C60" s="294"/>
    </row>
    <row r="61" spans="1:3" s="406" customFormat="1" ht="12" customHeight="1" thickBot="1">
      <c r="A61" s="16" t="s">
        <v>292</v>
      </c>
      <c r="B61" s="289" t="s">
        <v>290</v>
      </c>
      <c r="C61" s="296"/>
    </row>
    <row r="62" spans="1:3" s="406" customFormat="1" ht="12" customHeight="1" thickBot="1">
      <c r="A62" s="20" t="s">
        <v>24</v>
      </c>
      <c r="B62" s="287" t="s">
        <v>293</v>
      </c>
      <c r="C62" s="292">
        <f>SUM(C63:C65)</f>
        <v>0</v>
      </c>
    </row>
    <row r="63" spans="1:3" s="406" customFormat="1" ht="12" customHeight="1">
      <c r="A63" s="15" t="s">
        <v>173</v>
      </c>
      <c r="B63" s="407" t="s">
        <v>295</v>
      </c>
      <c r="C63" s="297"/>
    </row>
    <row r="64" spans="1:3" s="406" customFormat="1" ht="12" customHeight="1">
      <c r="A64" s="14" t="s">
        <v>174</v>
      </c>
      <c r="B64" s="408" t="s">
        <v>418</v>
      </c>
      <c r="C64" s="297"/>
    </row>
    <row r="65" spans="1:3" s="406" customFormat="1" ht="12" customHeight="1">
      <c r="A65" s="14" t="s">
        <v>222</v>
      </c>
      <c r="B65" s="408" t="s">
        <v>296</v>
      </c>
      <c r="C65" s="297"/>
    </row>
    <row r="66" spans="1:3" s="406" customFormat="1" ht="12" customHeight="1" thickBot="1">
      <c r="A66" s="16" t="s">
        <v>294</v>
      </c>
      <c r="B66" s="289" t="s">
        <v>297</v>
      </c>
      <c r="C66" s="297"/>
    </row>
    <row r="67" spans="1:3" s="406" customFormat="1" ht="12" customHeight="1" thickBot="1">
      <c r="A67" s="479" t="s">
        <v>467</v>
      </c>
      <c r="B67" s="21" t="s">
        <v>298</v>
      </c>
      <c r="C67" s="298">
        <f>+C10+C17+C24+C31+C39+C51+C57+C62</f>
        <v>388354306</v>
      </c>
    </row>
    <row r="68" spans="1:3" s="406" customFormat="1" ht="12" customHeight="1" thickBot="1">
      <c r="A68" s="454" t="s">
        <v>299</v>
      </c>
      <c r="B68" s="287" t="s">
        <v>300</v>
      </c>
      <c r="C68" s="292">
        <f>SUM(C69:C71)</f>
        <v>0</v>
      </c>
    </row>
    <row r="69" spans="1:3" s="406" customFormat="1" ht="12" customHeight="1">
      <c r="A69" s="15" t="s">
        <v>328</v>
      </c>
      <c r="B69" s="407" t="s">
        <v>301</v>
      </c>
      <c r="C69" s="297"/>
    </row>
    <row r="70" spans="1:3" s="406" customFormat="1" ht="12" customHeight="1">
      <c r="A70" s="14" t="s">
        <v>337</v>
      </c>
      <c r="B70" s="408" t="s">
        <v>302</v>
      </c>
      <c r="C70" s="297"/>
    </row>
    <row r="71" spans="1:3" s="406" customFormat="1" ht="12" customHeight="1" thickBot="1">
      <c r="A71" s="16" t="s">
        <v>338</v>
      </c>
      <c r="B71" s="473" t="s">
        <v>561</v>
      </c>
      <c r="C71" s="297"/>
    </row>
    <row r="72" spans="1:3" s="406" customFormat="1" ht="12" customHeight="1" thickBot="1">
      <c r="A72" s="454" t="s">
        <v>304</v>
      </c>
      <c r="B72" s="287" t="s">
        <v>305</v>
      </c>
      <c r="C72" s="292">
        <f>SUM(C73:C76)</f>
        <v>0</v>
      </c>
    </row>
    <row r="73" spans="1:3" s="406" customFormat="1" ht="12" customHeight="1">
      <c r="A73" s="15" t="s">
        <v>141</v>
      </c>
      <c r="B73" s="407" t="s">
        <v>306</v>
      </c>
      <c r="C73" s="297"/>
    </row>
    <row r="74" spans="1:3" s="406" customFormat="1" ht="12" customHeight="1">
      <c r="A74" s="14" t="s">
        <v>142</v>
      </c>
      <c r="B74" s="408" t="s">
        <v>562</v>
      </c>
      <c r="C74" s="297"/>
    </row>
    <row r="75" spans="1:3" s="406" customFormat="1" ht="12" customHeight="1" thickBot="1">
      <c r="A75" s="16" t="s">
        <v>329</v>
      </c>
      <c r="B75" s="409" t="s">
        <v>307</v>
      </c>
      <c r="C75" s="394"/>
    </row>
    <row r="76" spans="1:3" s="406" customFormat="1" ht="12" customHeight="1" thickBot="1">
      <c r="A76" s="561" t="s">
        <v>330</v>
      </c>
      <c r="B76" s="562" t="s">
        <v>563</v>
      </c>
      <c r="C76" s="563"/>
    </row>
    <row r="77" spans="1:3" s="406" customFormat="1" ht="12" customHeight="1" thickBot="1">
      <c r="A77" s="454" t="s">
        <v>308</v>
      </c>
      <c r="B77" s="287" t="s">
        <v>309</v>
      </c>
      <c r="C77" s="292">
        <f>SUM(C78:C79)</f>
        <v>647888694</v>
      </c>
    </row>
    <row r="78" spans="1:3" s="406" customFormat="1" ht="12" customHeight="1" thickBot="1">
      <c r="A78" s="13" t="s">
        <v>331</v>
      </c>
      <c r="B78" s="560" t="s">
        <v>310</v>
      </c>
      <c r="C78" s="394">
        <v>647888694</v>
      </c>
    </row>
    <row r="79" spans="1:3" s="406" customFormat="1" ht="12" customHeight="1" thickBot="1">
      <c r="A79" s="561" t="s">
        <v>332</v>
      </c>
      <c r="B79" s="562" t="s">
        <v>311</v>
      </c>
      <c r="C79" s="563"/>
    </row>
    <row r="80" spans="1:3" s="406" customFormat="1" ht="12" customHeight="1" thickBot="1">
      <c r="A80" s="454" t="s">
        <v>312</v>
      </c>
      <c r="B80" s="287" t="s">
        <v>313</v>
      </c>
      <c r="C80" s="292">
        <f>SUM(C81:C83)</f>
        <v>100000000</v>
      </c>
    </row>
    <row r="81" spans="1:3" s="406" customFormat="1" ht="12" customHeight="1">
      <c r="A81" s="15" t="s">
        <v>333</v>
      </c>
      <c r="B81" s="407" t="s">
        <v>314</v>
      </c>
      <c r="C81" s="297"/>
    </row>
    <row r="82" spans="1:3" s="406" customFormat="1" ht="12" customHeight="1">
      <c r="A82" s="14" t="s">
        <v>334</v>
      </c>
      <c r="B82" s="408" t="s">
        <v>315</v>
      </c>
      <c r="C82" s="297"/>
    </row>
    <row r="83" spans="1:3" s="406" customFormat="1" ht="12" customHeight="1" thickBot="1">
      <c r="A83" s="18" t="s">
        <v>335</v>
      </c>
      <c r="B83" s="564" t="s">
        <v>564</v>
      </c>
      <c r="C83" s="565">
        <v>100000000</v>
      </c>
    </row>
    <row r="84" spans="1:3" s="406" customFormat="1" ht="12" customHeight="1" thickBot="1">
      <c r="A84" s="454" t="s">
        <v>316</v>
      </c>
      <c r="B84" s="287" t="s">
        <v>336</v>
      </c>
      <c r="C84" s="292">
        <f>SUM(C85:C88)</f>
        <v>0</v>
      </c>
    </row>
    <row r="85" spans="1:3" s="406" customFormat="1" ht="12" customHeight="1">
      <c r="A85" s="411" t="s">
        <v>317</v>
      </c>
      <c r="B85" s="407" t="s">
        <v>318</v>
      </c>
      <c r="C85" s="297"/>
    </row>
    <row r="86" spans="1:3" s="406" customFormat="1" ht="12" customHeight="1">
      <c r="A86" s="412" t="s">
        <v>319</v>
      </c>
      <c r="B86" s="408" t="s">
        <v>320</v>
      </c>
      <c r="C86" s="297"/>
    </row>
    <row r="87" spans="1:3" s="406" customFormat="1" ht="12" customHeight="1">
      <c r="A87" s="412" t="s">
        <v>321</v>
      </c>
      <c r="B87" s="408" t="s">
        <v>322</v>
      </c>
      <c r="C87" s="297"/>
    </row>
    <row r="88" spans="1:3" s="406" customFormat="1" ht="12" customHeight="1" thickBot="1">
      <c r="A88" s="413" t="s">
        <v>323</v>
      </c>
      <c r="B88" s="289" t="s">
        <v>324</v>
      </c>
      <c r="C88" s="297"/>
    </row>
    <row r="89" spans="1:3" s="406" customFormat="1" ht="12" customHeight="1" thickBot="1">
      <c r="A89" s="454" t="s">
        <v>325</v>
      </c>
      <c r="B89" s="287" t="s">
        <v>466</v>
      </c>
      <c r="C89" s="452"/>
    </row>
    <row r="90" spans="1:3" s="406" customFormat="1" ht="13.5" customHeight="1" thickBot="1">
      <c r="A90" s="454" t="s">
        <v>327</v>
      </c>
      <c r="B90" s="287" t="s">
        <v>326</v>
      </c>
      <c r="C90" s="452"/>
    </row>
    <row r="91" spans="1:3" s="406" customFormat="1" ht="15.75" customHeight="1" thickBot="1">
      <c r="A91" s="454" t="s">
        <v>339</v>
      </c>
      <c r="B91" s="414" t="s">
        <v>469</v>
      </c>
      <c r="C91" s="298">
        <f>+C68+C72+C77+C80+C84+C90+C89</f>
        <v>747888694</v>
      </c>
    </row>
    <row r="92" spans="1:3" s="406" customFormat="1" ht="16.5" customHeight="1" thickBot="1">
      <c r="A92" s="455" t="s">
        <v>468</v>
      </c>
      <c r="B92" s="415" t="s">
        <v>470</v>
      </c>
      <c r="C92" s="298">
        <f>+C67+C91</f>
        <v>1136243000</v>
      </c>
    </row>
    <row r="93" spans="1:3" s="406" customFormat="1" ht="10.5" customHeight="1">
      <c r="A93" s="5"/>
      <c r="B93" s="6"/>
      <c r="C93" s="299"/>
    </row>
    <row r="94" spans="1:3" ht="16.5" customHeight="1">
      <c r="A94" s="701" t="s">
        <v>45</v>
      </c>
      <c r="B94" s="701"/>
      <c r="C94" s="701"/>
    </row>
    <row r="95" spans="1:3" s="416" customFormat="1" ht="16.5" customHeight="1" thickBot="1">
      <c r="A95" s="698" t="s">
        <v>145</v>
      </c>
      <c r="B95" s="698"/>
      <c r="C95" s="573" t="str">
        <f>C7</f>
        <v>Forintban!</v>
      </c>
    </row>
    <row r="96" spans="1:3" ht="37.5" customHeight="1" thickBot="1">
      <c r="A96" s="553" t="s">
        <v>67</v>
      </c>
      <c r="B96" s="554" t="s">
        <v>46</v>
      </c>
      <c r="C96" s="555" t="str">
        <f>+C8</f>
        <v>2019. évi előirányzat</v>
      </c>
    </row>
    <row r="97" spans="1:3" s="405" customFormat="1" ht="12" customHeight="1" thickBot="1">
      <c r="A97" s="553"/>
      <c r="B97" s="554" t="s">
        <v>484</v>
      </c>
      <c r="C97" s="555" t="s">
        <v>485</v>
      </c>
    </row>
    <row r="98" spans="1:3" ht="12" customHeight="1" thickBot="1">
      <c r="A98" s="22" t="s">
        <v>17</v>
      </c>
      <c r="B98" s="28" t="s">
        <v>428</v>
      </c>
      <c r="C98" s="291">
        <f>C99+C100+C101+C102+C103+C116</f>
        <v>548935073</v>
      </c>
    </row>
    <row r="99" spans="1:3" ht="12" customHeight="1">
      <c r="A99" s="17" t="s">
        <v>96</v>
      </c>
      <c r="B99" s="10" t="s">
        <v>47</v>
      </c>
      <c r="C99" s="293">
        <v>221968200</v>
      </c>
    </row>
    <row r="100" spans="1:3" ht="12" customHeight="1">
      <c r="A100" s="14" t="s">
        <v>97</v>
      </c>
      <c r="B100" s="8" t="s">
        <v>175</v>
      </c>
      <c r="C100" s="294">
        <v>41239100</v>
      </c>
    </row>
    <row r="101" spans="1:3" ht="12" customHeight="1">
      <c r="A101" s="14" t="s">
        <v>98</v>
      </c>
      <c r="B101" s="8" t="s">
        <v>132</v>
      </c>
      <c r="C101" s="296">
        <v>253478273</v>
      </c>
    </row>
    <row r="102" spans="1:3" ht="12" customHeight="1">
      <c r="A102" s="14" t="s">
        <v>99</v>
      </c>
      <c r="B102" s="11" t="s">
        <v>176</v>
      </c>
      <c r="C102" s="296">
        <v>8429500</v>
      </c>
    </row>
    <row r="103" spans="1:3" ht="12" customHeight="1">
      <c r="A103" s="14" t="s">
        <v>110</v>
      </c>
      <c r="B103" s="19" t="s">
        <v>177</v>
      </c>
      <c r="C103" s="296">
        <v>23820000</v>
      </c>
    </row>
    <row r="104" spans="1:3" ht="12" customHeight="1">
      <c r="A104" s="14" t="s">
        <v>100</v>
      </c>
      <c r="B104" s="8" t="s">
        <v>433</v>
      </c>
      <c r="C104" s="296"/>
    </row>
    <row r="105" spans="1:3" ht="12" customHeight="1">
      <c r="A105" s="14" t="s">
        <v>101</v>
      </c>
      <c r="B105" s="144" t="s">
        <v>432</v>
      </c>
      <c r="C105" s="296"/>
    </row>
    <row r="106" spans="1:3" ht="12" customHeight="1">
      <c r="A106" s="14" t="s">
        <v>111</v>
      </c>
      <c r="B106" s="144" t="s">
        <v>431</v>
      </c>
      <c r="C106" s="296"/>
    </row>
    <row r="107" spans="1:3" ht="12" customHeight="1">
      <c r="A107" s="14" t="s">
        <v>112</v>
      </c>
      <c r="B107" s="142" t="s">
        <v>342</v>
      </c>
      <c r="C107" s="296"/>
    </row>
    <row r="108" spans="1:3" ht="12" customHeight="1">
      <c r="A108" s="14" t="s">
        <v>113</v>
      </c>
      <c r="B108" s="143" t="s">
        <v>343</v>
      </c>
      <c r="C108" s="296"/>
    </row>
    <row r="109" spans="1:3" ht="12" customHeight="1">
      <c r="A109" s="14" t="s">
        <v>114</v>
      </c>
      <c r="B109" s="143" t="s">
        <v>344</v>
      </c>
      <c r="C109" s="296"/>
    </row>
    <row r="110" spans="1:3" ht="12" customHeight="1">
      <c r="A110" s="14" t="s">
        <v>116</v>
      </c>
      <c r="B110" s="142" t="s">
        <v>345</v>
      </c>
      <c r="C110" s="296">
        <v>15919000</v>
      </c>
    </row>
    <row r="111" spans="1:3" ht="12" customHeight="1">
      <c r="A111" s="14" t="s">
        <v>178</v>
      </c>
      <c r="B111" s="142" t="s">
        <v>346</v>
      </c>
      <c r="C111" s="296"/>
    </row>
    <row r="112" spans="1:3" ht="12" customHeight="1">
      <c r="A112" s="14" t="s">
        <v>340</v>
      </c>
      <c r="B112" s="143" t="s">
        <v>347</v>
      </c>
      <c r="C112" s="296"/>
    </row>
    <row r="113" spans="1:3" ht="12" customHeight="1">
      <c r="A113" s="13" t="s">
        <v>341</v>
      </c>
      <c r="B113" s="144" t="s">
        <v>348</v>
      </c>
      <c r="C113" s="296"/>
    </row>
    <row r="114" spans="1:3" ht="12" customHeight="1">
      <c r="A114" s="14" t="s">
        <v>429</v>
      </c>
      <c r="B114" s="144" t="s">
        <v>349</v>
      </c>
      <c r="C114" s="296"/>
    </row>
    <row r="115" spans="1:3" ht="12" customHeight="1">
      <c r="A115" s="16" t="s">
        <v>430</v>
      </c>
      <c r="B115" s="144" t="s">
        <v>350</v>
      </c>
      <c r="C115" s="296">
        <v>7901000</v>
      </c>
    </row>
    <row r="116" spans="1:3" ht="12" customHeight="1">
      <c r="A116" s="14" t="s">
        <v>434</v>
      </c>
      <c r="B116" s="11" t="s">
        <v>48</v>
      </c>
      <c r="C116" s="294"/>
    </row>
    <row r="117" spans="1:3" ht="12" customHeight="1">
      <c r="A117" s="14" t="s">
        <v>435</v>
      </c>
      <c r="B117" s="8" t="s">
        <v>437</v>
      </c>
      <c r="C117" s="294"/>
    </row>
    <row r="118" spans="1:3" ht="12" customHeight="1" thickBot="1">
      <c r="A118" s="18" t="s">
        <v>436</v>
      </c>
      <c r="B118" s="477" t="s">
        <v>438</v>
      </c>
      <c r="C118" s="300"/>
    </row>
    <row r="119" spans="1:3" ht="12" customHeight="1" thickBot="1">
      <c r="A119" s="474" t="s">
        <v>18</v>
      </c>
      <c r="B119" s="475" t="s">
        <v>351</v>
      </c>
      <c r="C119" s="476">
        <f>+C120+C122+C124</f>
        <v>582725000</v>
      </c>
    </row>
    <row r="120" spans="1:3" ht="12" customHeight="1">
      <c r="A120" s="15" t="s">
        <v>102</v>
      </c>
      <c r="B120" s="8" t="s">
        <v>221</v>
      </c>
      <c r="C120" s="295">
        <v>562125000</v>
      </c>
    </row>
    <row r="121" spans="1:3" ht="12" customHeight="1">
      <c r="A121" s="15" t="s">
        <v>103</v>
      </c>
      <c r="B121" s="12" t="s">
        <v>355</v>
      </c>
      <c r="C121" s="295">
        <v>482471000</v>
      </c>
    </row>
    <row r="122" spans="1:3" ht="12" customHeight="1">
      <c r="A122" s="15" t="s">
        <v>104</v>
      </c>
      <c r="B122" s="12" t="s">
        <v>179</v>
      </c>
      <c r="C122" s="294">
        <v>20000000</v>
      </c>
    </row>
    <row r="123" spans="1:3" ht="12" customHeight="1">
      <c r="A123" s="15" t="s">
        <v>105</v>
      </c>
      <c r="B123" s="12" t="s">
        <v>356</v>
      </c>
      <c r="C123" s="259"/>
    </row>
    <row r="124" spans="1:3" ht="12" customHeight="1">
      <c r="A124" s="15" t="s">
        <v>106</v>
      </c>
      <c r="B124" s="289" t="s">
        <v>566</v>
      </c>
      <c r="C124" s="259">
        <v>600000</v>
      </c>
    </row>
    <row r="125" spans="1:3" ht="12" customHeight="1">
      <c r="A125" s="15" t="s">
        <v>115</v>
      </c>
      <c r="B125" s="288" t="s">
        <v>419</v>
      </c>
      <c r="C125" s="259"/>
    </row>
    <row r="126" spans="1:3" ht="12" customHeight="1">
      <c r="A126" s="15" t="s">
        <v>117</v>
      </c>
      <c r="B126" s="403" t="s">
        <v>361</v>
      </c>
      <c r="C126" s="259"/>
    </row>
    <row r="127" spans="1:3" ht="15">
      <c r="A127" s="15" t="s">
        <v>180</v>
      </c>
      <c r="B127" s="143" t="s">
        <v>344</v>
      </c>
      <c r="C127" s="259"/>
    </row>
    <row r="128" spans="1:3" ht="12" customHeight="1">
      <c r="A128" s="15" t="s">
        <v>181</v>
      </c>
      <c r="B128" s="143" t="s">
        <v>360</v>
      </c>
      <c r="C128" s="259"/>
    </row>
    <row r="129" spans="1:3" ht="12" customHeight="1">
      <c r="A129" s="15" t="s">
        <v>182</v>
      </c>
      <c r="B129" s="143" t="s">
        <v>359</v>
      </c>
      <c r="C129" s="259"/>
    </row>
    <row r="130" spans="1:3" ht="12" customHeight="1">
      <c r="A130" s="15" t="s">
        <v>352</v>
      </c>
      <c r="B130" s="143" t="s">
        <v>347</v>
      </c>
      <c r="C130" s="259"/>
    </row>
    <row r="131" spans="1:3" ht="12" customHeight="1">
      <c r="A131" s="15" t="s">
        <v>353</v>
      </c>
      <c r="B131" s="143" t="s">
        <v>358</v>
      </c>
      <c r="C131" s="259"/>
    </row>
    <row r="132" spans="1:3" ht="15.75" thickBot="1">
      <c r="A132" s="13" t="s">
        <v>354</v>
      </c>
      <c r="B132" s="143" t="s">
        <v>357</v>
      </c>
      <c r="C132" s="261">
        <v>600000</v>
      </c>
    </row>
    <row r="133" spans="1:3" ht="12" customHeight="1" thickBot="1">
      <c r="A133" s="20" t="s">
        <v>19</v>
      </c>
      <c r="B133" s="124" t="s">
        <v>439</v>
      </c>
      <c r="C133" s="292">
        <f>+C98+C119</f>
        <v>1131660073</v>
      </c>
    </row>
    <row r="134" spans="1:3" ht="12" customHeight="1" thickBot="1">
      <c r="A134" s="20" t="s">
        <v>20</v>
      </c>
      <c r="B134" s="124" t="s">
        <v>440</v>
      </c>
      <c r="C134" s="292">
        <f>+C135+C136+C137</f>
        <v>0</v>
      </c>
    </row>
    <row r="135" spans="1:3" ht="12" customHeight="1">
      <c r="A135" s="15" t="s">
        <v>259</v>
      </c>
      <c r="B135" s="12" t="s">
        <v>447</v>
      </c>
      <c r="C135" s="259"/>
    </row>
    <row r="136" spans="1:3" ht="12" customHeight="1">
      <c r="A136" s="15" t="s">
        <v>260</v>
      </c>
      <c r="B136" s="12" t="s">
        <v>448</v>
      </c>
      <c r="C136" s="259"/>
    </row>
    <row r="137" spans="1:3" ht="12" customHeight="1" thickBot="1">
      <c r="A137" s="13" t="s">
        <v>261</v>
      </c>
      <c r="B137" s="12" t="s">
        <v>449</v>
      </c>
      <c r="C137" s="259"/>
    </row>
    <row r="138" spans="1:3" ht="12" customHeight="1" thickBot="1">
      <c r="A138" s="20" t="s">
        <v>21</v>
      </c>
      <c r="B138" s="124" t="s">
        <v>441</v>
      </c>
      <c r="C138" s="292">
        <f>SUM(C139:C144)</f>
        <v>0</v>
      </c>
    </row>
    <row r="139" spans="1:3" ht="12" customHeight="1">
      <c r="A139" s="15" t="s">
        <v>89</v>
      </c>
      <c r="B139" s="9" t="s">
        <v>450</v>
      </c>
      <c r="C139" s="259"/>
    </row>
    <row r="140" spans="1:3" ht="12" customHeight="1">
      <c r="A140" s="15" t="s">
        <v>90</v>
      </c>
      <c r="B140" s="9" t="s">
        <v>442</v>
      </c>
      <c r="C140" s="259"/>
    </row>
    <row r="141" spans="1:3" ht="12" customHeight="1">
      <c r="A141" s="15" t="s">
        <v>91</v>
      </c>
      <c r="B141" s="9" t="s">
        <v>443</v>
      </c>
      <c r="C141" s="259"/>
    </row>
    <row r="142" spans="1:3" ht="12" customHeight="1">
      <c r="A142" s="15" t="s">
        <v>167</v>
      </c>
      <c r="B142" s="9" t="s">
        <v>444</v>
      </c>
      <c r="C142" s="259"/>
    </row>
    <row r="143" spans="1:3" ht="12" customHeight="1" thickBot="1">
      <c r="A143" s="13" t="s">
        <v>168</v>
      </c>
      <c r="B143" s="7" t="s">
        <v>445</v>
      </c>
      <c r="C143" s="261"/>
    </row>
    <row r="144" spans="1:3" ht="12" customHeight="1" thickBot="1">
      <c r="A144" s="561" t="s">
        <v>169</v>
      </c>
      <c r="B144" s="566" t="s">
        <v>446</v>
      </c>
      <c r="C144" s="567"/>
    </row>
    <row r="145" spans="1:3" ht="12" customHeight="1" thickBot="1">
      <c r="A145" s="20" t="s">
        <v>22</v>
      </c>
      <c r="B145" s="124" t="s">
        <v>454</v>
      </c>
      <c r="C145" s="298">
        <f>+C146+C147+C148+C149</f>
        <v>4582927</v>
      </c>
    </row>
    <row r="146" spans="1:3" ht="12" customHeight="1">
      <c r="A146" s="15" t="s">
        <v>92</v>
      </c>
      <c r="B146" s="9" t="s">
        <v>362</v>
      </c>
      <c r="C146" s="259"/>
    </row>
    <row r="147" spans="1:3" ht="12" customHeight="1">
      <c r="A147" s="15" t="s">
        <v>93</v>
      </c>
      <c r="B147" s="9" t="s">
        <v>363</v>
      </c>
      <c r="C147" s="259">
        <v>4582927</v>
      </c>
    </row>
    <row r="148" spans="1:3" ht="12" customHeight="1" thickBot="1">
      <c r="A148" s="13" t="s">
        <v>279</v>
      </c>
      <c r="B148" s="7" t="s">
        <v>455</v>
      </c>
      <c r="C148" s="261"/>
    </row>
    <row r="149" spans="1:3" ht="12" customHeight="1" thickBot="1">
      <c r="A149" s="561" t="s">
        <v>280</v>
      </c>
      <c r="B149" s="566" t="s">
        <v>381</v>
      </c>
      <c r="C149" s="567"/>
    </row>
    <row r="150" spans="1:3" ht="12" customHeight="1" thickBot="1">
      <c r="A150" s="20" t="s">
        <v>23</v>
      </c>
      <c r="B150" s="124" t="s">
        <v>456</v>
      </c>
      <c r="C150" s="301">
        <f>SUM(C151:C155)</f>
        <v>0</v>
      </c>
    </row>
    <row r="151" spans="1:3" ht="12" customHeight="1">
      <c r="A151" s="15" t="s">
        <v>94</v>
      </c>
      <c r="B151" s="9" t="s">
        <v>451</v>
      </c>
      <c r="C151" s="259"/>
    </row>
    <row r="152" spans="1:3" ht="12" customHeight="1">
      <c r="A152" s="15" t="s">
        <v>95</v>
      </c>
      <c r="B152" s="9" t="s">
        <v>458</v>
      </c>
      <c r="C152" s="259"/>
    </row>
    <row r="153" spans="1:3" ht="12" customHeight="1">
      <c r="A153" s="15" t="s">
        <v>291</v>
      </c>
      <c r="B153" s="9" t="s">
        <v>453</v>
      </c>
      <c r="C153" s="259"/>
    </row>
    <row r="154" spans="1:3" ht="12" customHeight="1">
      <c r="A154" s="15" t="s">
        <v>292</v>
      </c>
      <c r="B154" s="9" t="s">
        <v>509</v>
      </c>
      <c r="C154" s="259"/>
    </row>
    <row r="155" spans="1:3" ht="12" customHeight="1" thickBot="1">
      <c r="A155" s="15" t="s">
        <v>457</v>
      </c>
      <c r="B155" s="9" t="s">
        <v>460</v>
      </c>
      <c r="C155" s="259"/>
    </row>
    <row r="156" spans="1:3" ht="12" customHeight="1" thickBot="1">
      <c r="A156" s="20" t="s">
        <v>24</v>
      </c>
      <c r="B156" s="124" t="s">
        <v>461</v>
      </c>
      <c r="C156" s="478"/>
    </row>
    <row r="157" spans="1:3" ht="12" customHeight="1" thickBot="1">
      <c r="A157" s="20" t="s">
        <v>25</v>
      </c>
      <c r="B157" s="124" t="s">
        <v>462</v>
      </c>
      <c r="C157" s="478"/>
    </row>
    <row r="158" spans="1:9" ht="15" customHeight="1" thickBot="1">
      <c r="A158" s="20" t="s">
        <v>26</v>
      </c>
      <c r="B158" s="124" t="s">
        <v>464</v>
      </c>
      <c r="C158" s="568">
        <f>+C134+C138+C145+C150+C156+C157</f>
        <v>4582927</v>
      </c>
      <c r="F158" s="418"/>
      <c r="G158" s="419"/>
      <c r="H158" s="419"/>
      <c r="I158" s="419"/>
    </row>
    <row r="159" spans="1:3" s="406" customFormat="1" ht="17.25" customHeight="1" thickBot="1">
      <c r="A159" s="290" t="s">
        <v>27</v>
      </c>
      <c r="B159" s="569" t="s">
        <v>463</v>
      </c>
      <c r="C159" s="568">
        <f>+C133+C158</f>
        <v>1136243000</v>
      </c>
    </row>
    <row r="160" spans="1:3" ht="15.75" customHeight="1">
      <c r="A160" s="631"/>
      <c r="B160" s="631"/>
      <c r="C160" s="632">
        <f>C92-C159</f>
        <v>0</v>
      </c>
    </row>
    <row r="161" spans="1:3" ht="15">
      <c r="A161" s="699" t="s">
        <v>364</v>
      </c>
      <c r="B161" s="699"/>
      <c r="C161" s="699"/>
    </row>
    <row r="162" spans="1:3" ht="15" customHeight="1" thickBot="1">
      <c r="A162" s="700" t="s">
        <v>146</v>
      </c>
      <c r="B162" s="700"/>
      <c r="C162" s="574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92">
        <f>+C67-C133</f>
        <v>-743305767</v>
      </c>
      <c r="D163" s="420"/>
    </row>
    <row r="164" spans="1:3" ht="27.75" customHeight="1" thickBot="1">
      <c r="A164" s="20" t="s">
        <v>18</v>
      </c>
      <c r="B164" s="27" t="s">
        <v>471</v>
      </c>
      <c r="C164" s="292">
        <f>+C91-C158</f>
        <v>743305767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CONCATENATE("9.6.3. melléklet ",ALAPADATOK!A7," ",ALAPADATOK!B7," ",ALAPADATOK!C7," ",ALAPADATOK!D7," ",ALAPADATOK!E7," ",ALAPADATOK!F7," ",ALAPADATOK!G7," ",ALAPADATOK!H7)</f>
        <v>9.6.3. melléklet az 1 / 2019 ( II.14. ) önkormányzati rendelethez</v>
      </c>
    </row>
    <row r="2" spans="1:3" s="446" customFormat="1" ht="33.75">
      <c r="A2" s="398" t="s">
        <v>195</v>
      </c>
      <c r="B2" s="584" t="str">
        <f>CONCATENATE('KV_9.6.2.sz.mell'!B2)</f>
        <v>4 kvi név</v>
      </c>
      <c r="C2" s="361" t="s">
        <v>600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'KV_9.6.2.sz.mell'!C4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2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CONCATENATE("9.7. melléklet ",ALAPADATOK!A7," ",ALAPADATOK!B7," ",ALAPADATOK!C7," ",ALAPADATOK!D7," ",ALAPADATOK!E7," ",ALAPADATOK!F7," ",ALAPADATOK!G7," ",ALAPADATOK!H7)</f>
        <v>9.7.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CONCATENATE(ALAPADATOK!B21)</f>
        <v>5 kvi név</v>
      </c>
      <c r="C2" s="361" t="s">
        <v>601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CONCATENATE("9.7.1. melléklet ",ALAPADATOK!A7," ",ALAPADATOK!B7," ",ALAPADATOK!C7," ",ALAPADATOK!D7," ",ALAPADATOK!E7," ",ALAPADATOK!F7," ",ALAPADATOK!G7," ",ALAPADATOK!H7)</f>
        <v>9.7.1. melléklet az 1 / 2019 ( II.14. ) önkormányzati rendelethez</v>
      </c>
    </row>
    <row r="2" spans="1:3" s="446" customFormat="1" ht="33.75">
      <c r="A2" s="398" t="s">
        <v>195</v>
      </c>
      <c r="B2" s="584" t="str">
        <f>CONCATENATE('KV_9.7.sz.mell'!B2)</f>
        <v>5 kvi név</v>
      </c>
      <c r="C2" s="361" t="s">
        <v>601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'KV_9.7.sz.mell'!C4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4" sqref="E4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CONCATENATE("9.7.2. melléklet ",ALAPADATOK!A7," ",ALAPADATOK!B7," ",ALAPADATOK!C7," ",ALAPADATOK!D7," ",ALAPADATOK!E7," ",ALAPADATOK!F7," ",ALAPADATOK!G7," ",ALAPADATOK!H7)</f>
        <v>9.7.2. melléklet az 1 / 2019 ( II.14. ) önkormányzati rendelethez</v>
      </c>
    </row>
    <row r="2" spans="1:3" s="446" customFormat="1" ht="33.75">
      <c r="A2" s="398" t="s">
        <v>195</v>
      </c>
      <c r="B2" s="584" t="str">
        <f>CONCATENATE('KV_9.7.1.sz.mell'!B2)</f>
        <v>5 kvi név</v>
      </c>
      <c r="C2" s="361" t="s">
        <v>601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'KV_9.7.1.sz.mell'!C4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CONCATENATE("9.7.3. melléklet ",ALAPADATOK!A7," ",ALAPADATOK!B7," ",ALAPADATOK!C7," ",ALAPADATOK!D7," ",ALAPADATOK!E7," ",ALAPADATOK!F7," ",ALAPADATOK!G7," ",ALAPADATOK!H7)</f>
        <v>9.7.3. melléklet az 1 / 2019 ( II.14. ) önkormányzati rendelethez</v>
      </c>
    </row>
    <row r="2" spans="1:3" s="446" customFormat="1" ht="33.75">
      <c r="A2" s="398" t="s">
        <v>195</v>
      </c>
      <c r="B2" s="584" t="str">
        <f>CONCATENATE('KV_9.7.2.sz.mell'!B2)</f>
        <v>5 kvi név</v>
      </c>
      <c r="C2" s="361" t="s">
        <v>601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'KV_9.7.2.sz.mell'!C4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CONCATENATE("9.8. melléklet ",ALAPADATOK!A7," ",ALAPADATOK!B7," ",ALAPADATOK!C7," ",ALAPADATOK!D7," ",ALAPADATOK!E7," ",ALAPADATOK!F7," ",ALAPADATOK!G7," ",ALAPADATOK!H7)</f>
        <v>9.8.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CONCATENATE(ALAPADATOK!B23)</f>
        <v>6 kvi név</v>
      </c>
      <c r="C2" s="361" t="s">
        <v>602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CONCATENATE("9.8.1. melléklet ",ALAPADATOK!A7," ",ALAPADATOK!B7," ",ALAPADATOK!C7," ",ALAPADATOK!D7," ",ALAPADATOK!E7," ",ALAPADATOK!F7," ",ALAPADATOK!G7," ",ALAPADATOK!H7)</f>
        <v>9.8.1. melléklet az 1 / 2019 ( II.14. ) önkormányzati rendelethez</v>
      </c>
    </row>
    <row r="2" spans="1:3" s="446" customFormat="1" ht="33.75">
      <c r="A2" s="398" t="s">
        <v>195</v>
      </c>
      <c r="B2" s="584" t="str">
        <f>CONCATENATE('KV_9.8.sz.mell'!B2)</f>
        <v>6 kvi név</v>
      </c>
      <c r="C2" s="361" t="s">
        <v>602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'KV_9.8.sz.mell'!C4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CONCATENATE("9.8.2. melléklet ",ALAPADATOK!A7," ",ALAPADATOK!B7," ",ALAPADATOK!C7," ",ALAPADATOK!D7," ",ALAPADATOK!E7," ",ALAPADATOK!F7," ",ALAPADATOK!G7," ",ALAPADATOK!H7)</f>
        <v>9.8.2. melléklet az 1 / 2019 ( II.14. ) önkormányzati rendelethez</v>
      </c>
    </row>
    <row r="2" spans="1:3" s="446" customFormat="1" ht="33.75">
      <c r="A2" s="398" t="s">
        <v>195</v>
      </c>
      <c r="B2" s="584" t="str">
        <f>CONCATENATE('KV_9.8.1.sz.mell'!B2)</f>
        <v>6 kvi név</v>
      </c>
      <c r="C2" s="361" t="s">
        <v>602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'KV_9.8.1.sz.mell'!C4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CONCATENATE("9.8.3. melléklet ",ALAPADATOK!A7," ",ALAPADATOK!B7," ",ALAPADATOK!C7," ",ALAPADATOK!D7," ",ALAPADATOK!E7," ",ALAPADATOK!F7," ",ALAPADATOK!G7," ",ALAPADATOK!H7)</f>
        <v>9.8.3. melléklet az 1 / 2019 ( II.14. ) önkormányzati rendelethez</v>
      </c>
    </row>
    <row r="2" spans="1:3" s="446" customFormat="1" ht="33.75">
      <c r="A2" s="398" t="s">
        <v>195</v>
      </c>
      <c r="B2" s="584" t="str">
        <f>CONCATENATE('KV_9.8.2.sz.mell'!B2)</f>
        <v>6 kvi név</v>
      </c>
      <c r="C2" s="361" t="s">
        <v>602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'KV_9.8.2.sz.mell'!C4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CONCATENATE("9.9. melléklet ",ALAPADATOK!A7," ",ALAPADATOK!B7," ",ALAPADATOK!C7," ",ALAPADATOK!D7," ",ALAPADATOK!E7," ",ALAPADATOK!F7," ",ALAPADATOK!G7," ",ALAPADATOK!H7)</f>
        <v>9.9.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CONCATENATE(ALAPADATOK!B25)</f>
        <v>7 kvi név</v>
      </c>
      <c r="C2" s="361" t="s">
        <v>603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I164"/>
  <sheetViews>
    <sheetView zoomScale="120" zoomScaleNormal="120" zoomScaleSheetLayoutView="100" workbookViewId="0" topLeftCell="A139">
      <selection activeCell="C152" sqref="C152"/>
    </sheetView>
  </sheetViews>
  <sheetFormatPr defaultColWidth="9.375" defaultRowHeight="12.75"/>
  <cols>
    <col min="1" max="1" width="9.50390625" style="372" customWidth="1"/>
    <col min="2" max="2" width="99.375" style="372" customWidth="1"/>
    <col min="3" max="3" width="21.625" style="373" customWidth="1"/>
    <col min="4" max="4" width="9.00390625" style="404" customWidth="1"/>
    <col min="5" max="16384" width="9.375" style="404" customWidth="1"/>
  </cols>
  <sheetData>
    <row r="1" spans="1:3" ht="18.75" customHeight="1">
      <c r="A1" s="623"/>
      <c r="B1" s="694" t="str">
        <f>CONCATENATE("1.2. melléklet ",ALAPADATOK!A7," ",ALAPADATOK!B7," ",ALAPADATOK!C7," ",ALAPADATOK!D7," ",ALAPADATOK!E7," ",ALAPADATOK!F7," ",ALAPADATOK!G7," ",ALAPADATOK!H7)</f>
        <v>1.2. melléklet az 1 / 2019 ( II.14. ) önkormányzati rendelethez</v>
      </c>
      <c r="C1" s="695"/>
    </row>
    <row r="2" spans="1:3" ht="21.75" customHeight="1">
      <c r="A2" s="624"/>
      <c r="B2" s="625" t="str">
        <f>CONCATENATE(ALAPADATOK!A3)</f>
        <v>BORSODNÁDASD VÁROS ÖNKORMÁNYZATA</v>
      </c>
      <c r="C2" s="626"/>
    </row>
    <row r="3" spans="1:3" ht="21.75" customHeight="1">
      <c r="A3" s="626"/>
      <c r="B3" s="625" t="s">
        <v>571</v>
      </c>
      <c r="C3" s="626"/>
    </row>
    <row r="4" spans="1:3" ht="21.75" customHeight="1">
      <c r="A4" s="626"/>
      <c r="B4" s="625" t="s">
        <v>573</v>
      </c>
      <c r="C4" s="626"/>
    </row>
    <row r="5" spans="1:3" ht="21.75" customHeight="1">
      <c r="A5" s="623"/>
      <c r="B5" s="623"/>
      <c r="C5" s="627"/>
    </row>
    <row r="6" spans="1:3" ht="15" customHeight="1">
      <c r="A6" s="696" t="s">
        <v>14</v>
      </c>
      <c r="B6" s="696"/>
      <c r="C6" s="696"/>
    </row>
    <row r="7" spans="1:3" ht="15" customHeight="1" thickBot="1">
      <c r="A7" s="697" t="s">
        <v>144</v>
      </c>
      <c r="B7" s="697"/>
      <c r="C7" s="572" t="str">
        <f>CONCATENATE('KV_1.1.sz.mell.'!C7)</f>
        <v>Forintban!</v>
      </c>
    </row>
    <row r="8" spans="1:3" ht="24" customHeight="1" thickBot="1">
      <c r="A8" s="628" t="s">
        <v>67</v>
      </c>
      <c r="B8" s="629" t="s">
        <v>16</v>
      </c>
      <c r="C8" s="630" t="str">
        <f>+CONCATENATE(LEFT(KV_ÖSSZEFÜGGÉSEK!A5,4),". évi előirányzat")</f>
        <v>2019. évi előirányzat</v>
      </c>
    </row>
    <row r="9" spans="1:3" s="405" customFormat="1" ht="12" customHeight="1" thickBot="1">
      <c r="A9" s="556"/>
      <c r="B9" s="557" t="s">
        <v>484</v>
      </c>
      <c r="C9" s="558" t="s">
        <v>485</v>
      </c>
    </row>
    <row r="10" spans="1:3" s="406" customFormat="1" ht="12" customHeight="1" thickBot="1">
      <c r="A10" s="20" t="s">
        <v>17</v>
      </c>
      <c r="B10" s="21" t="s">
        <v>243</v>
      </c>
      <c r="C10" s="292">
        <f>+C11+C12+C13+C14+C15+C16</f>
        <v>306357706</v>
      </c>
    </row>
    <row r="11" spans="1:3" s="406" customFormat="1" ht="12" customHeight="1">
      <c r="A11" s="15" t="s">
        <v>96</v>
      </c>
      <c r="B11" s="407" t="s">
        <v>244</v>
      </c>
      <c r="C11" s="295">
        <v>141842122</v>
      </c>
    </row>
    <row r="12" spans="1:3" s="406" customFormat="1" ht="12" customHeight="1">
      <c r="A12" s="14" t="s">
        <v>97</v>
      </c>
      <c r="B12" s="408" t="s">
        <v>245</v>
      </c>
      <c r="C12" s="294">
        <v>56461300</v>
      </c>
    </row>
    <row r="13" spans="1:3" s="406" customFormat="1" ht="12" customHeight="1">
      <c r="A13" s="14" t="s">
        <v>98</v>
      </c>
      <c r="B13" s="408" t="s">
        <v>541</v>
      </c>
      <c r="C13" s="294">
        <v>104266984</v>
      </c>
    </row>
    <row r="14" spans="1:3" s="406" customFormat="1" ht="12" customHeight="1">
      <c r="A14" s="14" t="s">
        <v>99</v>
      </c>
      <c r="B14" s="408" t="s">
        <v>247</v>
      </c>
      <c r="C14" s="294">
        <v>3787300</v>
      </c>
    </row>
    <row r="15" spans="1:3" s="406" customFormat="1" ht="12" customHeight="1">
      <c r="A15" s="14" t="s">
        <v>140</v>
      </c>
      <c r="B15" s="288" t="s">
        <v>423</v>
      </c>
      <c r="C15" s="294"/>
    </row>
    <row r="16" spans="1:3" s="406" customFormat="1" ht="12" customHeight="1" thickBot="1">
      <c r="A16" s="16" t="s">
        <v>100</v>
      </c>
      <c r="B16" s="289" t="s">
        <v>424</v>
      </c>
      <c r="C16" s="294"/>
    </row>
    <row r="17" spans="1:3" s="406" customFormat="1" ht="12" customHeight="1" thickBot="1">
      <c r="A17" s="20" t="s">
        <v>18</v>
      </c>
      <c r="B17" s="287" t="s">
        <v>248</v>
      </c>
      <c r="C17" s="292">
        <f>+C18+C19+C20+C21+C22</f>
        <v>16055000</v>
      </c>
    </row>
    <row r="18" spans="1:3" s="406" customFormat="1" ht="12" customHeight="1">
      <c r="A18" s="15" t="s">
        <v>102</v>
      </c>
      <c r="B18" s="407" t="s">
        <v>249</v>
      </c>
      <c r="C18" s="295"/>
    </row>
    <row r="19" spans="1:3" s="406" customFormat="1" ht="12" customHeight="1">
      <c r="A19" s="14" t="s">
        <v>103</v>
      </c>
      <c r="B19" s="408" t="s">
        <v>250</v>
      </c>
      <c r="C19" s="294"/>
    </row>
    <row r="20" spans="1:3" s="406" customFormat="1" ht="12" customHeight="1">
      <c r="A20" s="14" t="s">
        <v>104</v>
      </c>
      <c r="B20" s="408" t="s">
        <v>413</v>
      </c>
      <c r="C20" s="294"/>
    </row>
    <row r="21" spans="1:3" s="406" customFormat="1" ht="12" customHeight="1">
      <c r="A21" s="14" t="s">
        <v>105</v>
      </c>
      <c r="B21" s="408" t="s">
        <v>414</v>
      </c>
      <c r="C21" s="294"/>
    </row>
    <row r="22" spans="1:3" s="406" customFormat="1" ht="12" customHeight="1">
      <c r="A22" s="14" t="s">
        <v>106</v>
      </c>
      <c r="B22" s="408" t="s">
        <v>565</v>
      </c>
      <c r="C22" s="294">
        <v>16055000</v>
      </c>
    </row>
    <row r="23" spans="1:3" s="406" customFormat="1" ht="12" customHeight="1" thickBot="1">
      <c r="A23" s="16" t="s">
        <v>115</v>
      </c>
      <c r="B23" s="289" t="s">
        <v>252</v>
      </c>
      <c r="C23" s="296"/>
    </row>
    <row r="24" spans="1:3" s="406" customFormat="1" ht="12" customHeight="1" thickBot="1">
      <c r="A24" s="20" t="s">
        <v>19</v>
      </c>
      <c r="B24" s="21" t="s">
        <v>253</v>
      </c>
      <c r="C24" s="292">
        <f>+C25+C26+C27+C28+C29</f>
        <v>0</v>
      </c>
    </row>
    <row r="25" spans="1:3" s="406" customFormat="1" ht="12" customHeight="1">
      <c r="A25" s="15" t="s">
        <v>85</v>
      </c>
      <c r="B25" s="407" t="s">
        <v>254</v>
      </c>
      <c r="C25" s="295"/>
    </row>
    <row r="26" spans="1:3" s="406" customFormat="1" ht="12" customHeight="1">
      <c r="A26" s="14" t="s">
        <v>86</v>
      </c>
      <c r="B26" s="408" t="s">
        <v>255</v>
      </c>
      <c r="C26" s="294"/>
    </row>
    <row r="27" spans="1:3" s="406" customFormat="1" ht="12" customHeight="1">
      <c r="A27" s="14" t="s">
        <v>87</v>
      </c>
      <c r="B27" s="408" t="s">
        <v>415</v>
      </c>
      <c r="C27" s="294"/>
    </row>
    <row r="28" spans="1:3" s="406" customFormat="1" ht="12" customHeight="1">
      <c r="A28" s="14" t="s">
        <v>88</v>
      </c>
      <c r="B28" s="408" t="s">
        <v>416</v>
      </c>
      <c r="C28" s="294"/>
    </row>
    <row r="29" spans="1:3" s="406" customFormat="1" ht="12" customHeight="1">
      <c r="A29" s="14" t="s">
        <v>163</v>
      </c>
      <c r="B29" s="408" t="s">
        <v>256</v>
      </c>
      <c r="C29" s="294"/>
    </row>
    <row r="30" spans="1:3" s="548" customFormat="1" ht="12" customHeight="1" thickBot="1">
      <c r="A30" s="559" t="s">
        <v>164</v>
      </c>
      <c r="B30" s="546" t="s">
        <v>560</v>
      </c>
      <c r="C30" s="547"/>
    </row>
    <row r="31" spans="1:3" s="406" customFormat="1" ht="12" customHeight="1" thickBot="1">
      <c r="A31" s="20" t="s">
        <v>165</v>
      </c>
      <c r="B31" s="21" t="s">
        <v>542</v>
      </c>
      <c r="C31" s="298">
        <f>SUM(C32:C38)</f>
        <v>1081000</v>
      </c>
    </row>
    <row r="32" spans="1:3" s="406" customFormat="1" ht="12" customHeight="1">
      <c r="A32" s="15" t="s">
        <v>259</v>
      </c>
      <c r="B32" s="407" t="s">
        <v>546</v>
      </c>
      <c r="C32" s="295"/>
    </row>
    <row r="33" spans="1:3" s="406" customFormat="1" ht="12" customHeight="1">
      <c r="A33" s="14" t="s">
        <v>260</v>
      </c>
      <c r="B33" s="408" t="s">
        <v>547</v>
      </c>
      <c r="C33" s="294"/>
    </row>
    <row r="34" spans="1:3" s="406" customFormat="1" ht="12" customHeight="1">
      <c r="A34" s="14" t="s">
        <v>261</v>
      </c>
      <c r="B34" s="408" t="s">
        <v>548</v>
      </c>
      <c r="C34" s="294">
        <v>0</v>
      </c>
    </row>
    <row r="35" spans="1:3" s="406" customFormat="1" ht="12" customHeight="1">
      <c r="A35" s="14" t="s">
        <v>262</v>
      </c>
      <c r="B35" s="408" t="s">
        <v>549</v>
      </c>
      <c r="C35" s="294"/>
    </row>
    <row r="36" spans="1:3" s="406" customFormat="1" ht="12" customHeight="1">
      <c r="A36" s="14" t="s">
        <v>543</v>
      </c>
      <c r="B36" s="408" t="s">
        <v>263</v>
      </c>
      <c r="C36" s="294">
        <v>1035000</v>
      </c>
    </row>
    <row r="37" spans="1:3" s="406" customFormat="1" ht="12" customHeight="1">
      <c r="A37" s="14" t="s">
        <v>544</v>
      </c>
      <c r="B37" s="408" t="s">
        <v>684</v>
      </c>
      <c r="C37" s="294"/>
    </row>
    <row r="38" spans="1:3" s="406" customFormat="1" ht="12" customHeight="1" thickBot="1">
      <c r="A38" s="16" t="s">
        <v>545</v>
      </c>
      <c r="B38" s="506" t="s">
        <v>265</v>
      </c>
      <c r="C38" s="296">
        <v>46000</v>
      </c>
    </row>
    <row r="39" spans="1:3" s="406" customFormat="1" ht="12" customHeight="1" thickBot="1">
      <c r="A39" s="20" t="s">
        <v>21</v>
      </c>
      <c r="B39" s="21" t="s">
        <v>425</v>
      </c>
      <c r="C39" s="292">
        <f>SUM(C40:C50)</f>
        <v>40857100</v>
      </c>
    </row>
    <row r="40" spans="1:3" s="406" customFormat="1" ht="12" customHeight="1">
      <c r="A40" s="15" t="s">
        <v>89</v>
      </c>
      <c r="B40" s="407" t="s">
        <v>268</v>
      </c>
      <c r="C40" s="295">
        <v>3814000</v>
      </c>
    </row>
    <row r="41" spans="1:3" s="406" customFormat="1" ht="12" customHeight="1">
      <c r="A41" s="14" t="s">
        <v>90</v>
      </c>
      <c r="B41" s="408" t="s">
        <v>269</v>
      </c>
      <c r="C41" s="294">
        <v>9855500</v>
      </c>
    </row>
    <row r="42" spans="1:3" s="406" customFormat="1" ht="12" customHeight="1">
      <c r="A42" s="14" t="s">
        <v>91</v>
      </c>
      <c r="B42" s="408" t="s">
        <v>270</v>
      </c>
      <c r="C42" s="294"/>
    </row>
    <row r="43" spans="1:3" s="406" customFormat="1" ht="12" customHeight="1">
      <c r="A43" s="14" t="s">
        <v>167</v>
      </c>
      <c r="B43" s="408" t="s">
        <v>271</v>
      </c>
      <c r="C43" s="294"/>
    </row>
    <row r="44" spans="1:3" s="406" customFormat="1" ht="12" customHeight="1">
      <c r="A44" s="14" t="s">
        <v>168</v>
      </c>
      <c r="B44" s="408" t="s">
        <v>272</v>
      </c>
      <c r="C44" s="294">
        <v>18550500</v>
      </c>
    </row>
    <row r="45" spans="1:3" s="406" customFormat="1" ht="12" customHeight="1">
      <c r="A45" s="14" t="s">
        <v>169</v>
      </c>
      <c r="B45" s="408" t="s">
        <v>273</v>
      </c>
      <c r="C45" s="294">
        <v>8592100</v>
      </c>
    </row>
    <row r="46" spans="1:3" s="406" customFormat="1" ht="12" customHeight="1">
      <c r="A46" s="14" t="s">
        <v>170</v>
      </c>
      <c r="B46" s="408" t="s">
        <v>274</v>
      </c>
      <c r="C46" s="294"/>
    </row>
    <row r="47" spans="1:3" s="406" customFormat="1" ht="12" customHeight="1">
      <c r="A47" s="14" t="s">
        <v>171</v>
      </c>
      <c r="B47" s="408" t="s">
        <v>550</v>
      </c>
      <c r="C47" s="294">
        <v>45000</v>
      </c>
    </row>
    <row r="48" spans="1:3" s="406" customFormat="1" ht="12" customHeight="1">
      <c r="A48" s="14" t="s">
        <v>266</v>
      </c>
      <c r="B48" s="408" t="s">
        <v>276</v>
      </c>
      <c r="C48" s="297"/>
    </row>
    <row r="49" spans="1:3" s="406" customFormat="1" ht="12" customHeight="1">
      <c r="A49" s="16" t="s">
        <v>267</v>
      </c>
      <c r="B49" s="409" t="s">
        <v>427</v>
      </c>
      <c r="C49" s="394"/>
    </row>
    <row r="50" spans="1:3" s="406" customFormat="1" ht="12" customHeight="1" thickBot="1">
      <c r="A50" s="16" t="s">
        <v>426</v>
      </c>
      <c r="B50" s="289" t="s">
        <v>277</v>
      </c>
      <c r="C50" s="394"/>
    </row>
    <row r="51" spans="1:3" s="406" customFormat="1" ht="12" customHeight="1" thickBot="1">
      <c r="A51" s="20" t="s">
        <v>22</v>
      </c>
      <c r="B51" s="21" t="s">
        <v>278</v>
      </c>
      <c r="C51" s="292">
        <f>SUM(C52:C56)</f>
        <v>0</v>
      </c>
    </row>
    <row r="52" spans="1:3" s="406" customFormat="1" ht="12" customHeight="1">
      <c r="A52" s="15" t="s">
        <v>92</v>
      </c>
      <c r="B52" s="407" t="s">
        <v>282</v>
      </c>
      <c r="C52" s="451"/>
    </row>
    <row r="53" spans="1:3" s="406" customFormat="1" ht="12" customHeight="1">
      <c r="A53" s="14" t="s">
        <v>93</v>
      </c>
      <c r="B53" s="408" t="s">
        <v>283</v>
      </c>
      <c r="C53" s="297"/>
    </row>
    <row r="54" spans="1:3" s="406" customFormat="1" ht="12" customHeight="1">
      <c r="A54" s="14" t="s">
        <v>279</v>
      </c>
      <c r="B54" s="408" t="s">
        <v>284</v>
      </c>
      <c r="C54" s="297"/>
    </row>
    <row r="55" spans="1:3" s="406" customFormat="1" ht="12" customHeight="1">
      <c r="A55" s="14" t="s">
        <v>280</v>
      </c>
      <c r="B55" s="408" t="s">
        <v>285</v>
      </c>
      <c r="C55" s="297"/>
    </row>
    <row r="56" spans="1:3" s="406" customFormat="1" ht="12" customHeight="1" thickBot="1">
      <c r="A56" s="16" t="s">
        <v>281</v>
      </c>
      <c r="B56" s="289" t="s">
        <v>286</v>
      </c>
      <c r="C56" s="394"/>
    </row>
    <row r="57" spans="1:3" s="406" customFormat="1" ht="12" customHeight="1" thickBot="1">
      <c r="A57" s="20" t="s">
        <v>172</v>
      </c>
      <c r="B57" s="21" t="s">
        <v>287</v>
      </c>
      <c r="C57" s="292">
        <f>SUM(C58:C60)</f>
        <v>0</v>
      </c>
    </row>
    <row r="58" spans="1:3" s="406" customFormat="1" ht="12" customHeight="1">
      <c r="A58" s="15" t="s">
        <v>94</v>
      </c>
      <c r="B58" s="407" t="s">
        <v>288</v>
      </c>
      <c r="C58" s="295"/>
    </row>
    <row r="59" spans="1:3" s="406" customFormat="1" ht="12" customHeight="1">
      <c r="A59" s="14" t="s">
        <v>95</v>
      </c>
      <c r="B59" s="408" t="s">
        <v>417</v>
      </c>
      <c r="C59" s="294"/>
    </row>
    <row r="60" spans="1:3" s="406" customFormat="1" ht="12" customHeight="1">
      <c r="A60" s="14" t="s">
        <v>291</v>
      </c>
      <c r="B60" s="408" t="s">
        <v>289</v>
      </c>
      <c r="C60" s="294"/>
    </row>
    <row r="61" spans="1:3" s="406" customFormat="1" ht="12" customHeight="1" thickBot="1">
      <c r="A61" s="16" t="s">
        <v>292</v>
      </c>
      <c r="B61" s="289" t="s">
        <v>290</v>
      </c>
      <c r="C61" s="296"/>
    </row>
    <row r="62" spans="1:3" s="406" customFormat="1" ht="12" customHeight="1" thickBot="1">
      <c r="A62" s="20" t="s">
        <v>24</v>
      </c>
      <c r="B62" s="287" t="s">
        <v>293</v>
      </c>
      <c r="C62" s="292">
        <f>SUM(C63:C65)</f>
        <v>0</v>
      </c>
    </row>
    <row r="63" spans="1:3" s="406" customFormat="1" ht="12" customHeight="1">
      <c r="A63" s="15" t="s">
        <v>173</v>
      </c>
      <c r="B63" s="407" t="s">
        <v>295</v>
      </c>
      <c r="C63" s="297"/>
    </row>
    <row r="64" spans="1:3" s="406" customFormat="1" ht="12" customHeight="1">
      <c r="A64" s="14" t="s">
        <v>174</v>
      </c>
      <c r="B64" s="408" t="s">
        <v>418</v>
      </c>
      <c r="C64" s="297"/>
    </row>
    <row r="65" spans="1:3" s="406" customFormat="1" ht="12" customHeight="1">
      <c r="A65" s="14" t="s">
        <v>222</v>
      </c>
      <c r="B65" s="408" t="s">
        <v>296</v>
      </c>
      <c r="C65" s="297"/>
    </row>
    <row r="66" spans="1:3" s="406" customFormat="1" ht="12" customHeight="1" thickBot="1">
      <c r="A66" s="16" t="s">
        <v>294</v>
      </c>
      <c r="B66" s="289" t="s">
        <v>297</v>
      </c>
      <c r="C66" s="297"/>
    </row>
    <row r="67" spans="1:3" s="406" customFormat="1" ht="12" customHeight="1" thickBot="1">
      <c r="A67" s="479" t="s">
        <v>467</v>
      </c>
      <c r="B67" s="21" t="s">
        <v>298</v>
      </c>
      <c r="C67" s="298">
        <f>+C10+C17+C24+C31+C39+C51+C57+C62</f>
        <v>364350806</v>
      </c>
    </row>
    <row r="68" spans="1:3" s="406" customFormat="1" ht="12" customHeight="1" thickBot="1">
      <c r="A68" s="454" t="s">
        <v>299</v>
      </c>
      <c r="B68" s="287" t="s">
        <v>300</v>
      </c>
      <c r="C68" s="292">
        <f>SUM(C69:C71)</f>
        <v>0</v>
      </c>
    </row>
    <row r="69" spans="1:3" s="406" customFormat="1" ht="12" customHeight="1">
      <c r="A69" s="15" t="s">
        <v>328</v>
      </c>
      <c r="B69" s="407" t="s">
        <v>301</v>
      </c>
      <c r="C69" s="297"/>
    </row>
    <row r="70" spans="1:3" s="406" customFormat="1" ht="12" customHeight="1">
      <c r="A70" s="14" t="s">
        <v>337</v>
      </c>
      <c r="B70" s="408" t="s">
        <v>302</v>
      </c>
      <c r="C70" s="297"/>
    </row>
    <row r="71" spans="1:3" s="406" customFormat="1" ht="12" customHeight="1" thickBot="1">
      <c r="A71" s="16" t="s">
        <v>338</v>
      </c>
      <c r="B71" s="473" t="s">
        <v>561</v>
      </c>
      <c r="C71" s="297"/>
    </row>
    <row r="72" spans="1:3" s="406" customFormat="1" ht="12" customHeight="1" thickBot="1">
      <c r="A72" s="454" t="s">
        <v>304</v>
      </c>
      <c r="B72" s="287" t="s">
        <v>305</v>
      </c>
      <c r="C72" s="292">
        <f>SUM(C73:C76)</f>
        <v>0</v>
      </c>
    </row>
    <row r="73" spans="1:3" s="406" customFormat="1" ht="12" customHeight="1">
      <c r="A73" s="15" t="s">
        <v>141</v>
      </c>
      <c r="B73" s="407" t="s">
        <v>306</v>
      </c>
      <c r="C73" s="297"/>
    </row>
    <row r="74" spans="1:3" s="406" customFormat="1" ht="12" customHeight="1">
      <c r="A74" s="14" t="s">
        <v>142</v>
      </c>
      <c r="B74" s="408" t="s">
        <v>562</v>
      </c>
      <c r="C74" s="297"/>
    </row>
    <row r="75" spans="1:3" s="406" customFormat="1" ht="12" customHeight="1" thickBot="1">
      <c r="A75" s="16" t="s">
        <v>329</v>
      </c>
      <c r="B75" s="409" t="s">
        <v>307</v>
      </c>
      <c r="C75" s="394"/>
    </row>
    <row r="76" spans="1:3" s="406" customFormat="1" ht="12" customHeight="1" thickBot="1">
      <c r="A76" s="561" t="s">
        <v>330</v>
      </c>
      <c r="B76" s="562" t="s">
        <v>563</v>
      </c>
      <c r="C76" s="563"/>
    </row>
    <row r="77" spans="1:3" s="406" customFormat="1" ht="12" customHeight="1" thickBot="1">
      <c r="A77" s="454" t="s">
        <v>308</v>
      </c>
      <c r="B77" s="287" t="s">
        <v>309</v>
      </c>
      <c r="C77" s="292">
        <f>SUM(C78:C79)</f>
        <v>647888694</v>
      </c>
    </row>
    <row r="78" spans="1:3" s="406" customFormat="1" ht="12" customHeight="1" thickBot="1">
      <c r="A78" s="13" t="s">
        <v>331</v>
      </c>
      <c r="B78" s="560" t="s">
        <v>310</v>
      </c>
      <c r="C78" s="394">
        <v>647888694</v>
      </c>
    </row>
    <row r="79" spans="1:3" s="406" customFormat="1" ht="12" customHeight="1" thickBot="1">
      <c r="A79" s="561" t="s">
        <v>332</v>
      </c>
      <c r="B79" s="562" t="s">
        <v>311</v>
      </c>
      <c r="C79" s="563"/>
    </row>
    <row r="80" spans="1:3" s="406" customFormat="1" ht="12" customHeight="1" thickBot="1">
      <c r="A80" s="454" t="s">
        <v>312</v>
      </c>
      <c r="B80" s="287" t="s">
        <v>313</v>
      </c>
      <c r="C80" s="292">
        <f>SUM(C81:C83)</f>
        <v>100000000</v>
      </c>
    </row>
    <row r="81" spans="1:3" s="406" customFormat="1" ht="12" customHeight="1">
      <c r="A81" s="15" t="s">
        <v>333</v>
      </c>
      <c r="B81" s="407" t="s">
        <v>314</v>
      </c>
      <c r="C81" s="297"/>
    </row>
    <row r="82" spans="1:3" s="406" customFormat="1" ht="12" customHeight="1">
      <c r="A82" s="14" t="s">
        <v>334</v>
      </c>
      <c r="B82" s="408" t="s">
        <v>315</v>
      </c>
      <c r="C82" s="297"/>
    </row>
    <row r="83" spans="1:3" s="406" customFormat="1" ht="12" customHeight="1" thickBot="1">
      <c r="A83" s="18" t="s">
        <v>335</v>
      </c>
      <c r="B83" s="564" t="s">
        <v>564</v>
      </c>
      <c r="C83" s="565">
        <v>100000000</v>
      </c>
    </row>
    <row r="84" spans="1:3" s="406" customFormat="1" ht="12" customHeight="1" thickBot="1">
      <c r="A84" s="454" t="s">
        <v>316</v>
      </c>
      <c r="B84" s="287" t="s">
        <v>336</v>
      </c>
      <c r="C84" s="292">
        <f>SUM(C85:C88)</f>
        <v>0</v>
      </c>
    </row>
    <row r="85" spans="1:3" s="406" customFormat="1" ht="12" customHeight="1">
      <c r="A85" s="411" t="s">
        <v>317</v>
      </c>
      <c r="B85" s="407" t="s">
        <v>318</v>
      </c>
      <c r="C85" s="297"/>
    </row>
    <row r="86" spans="1:3" s="406" customFormat="1" ht="12" customHeight="1">
      <c r="A86" s="412" t="s">
        <v>319</v>
      </c>
      <c r="B86" s="408" t="s">
        <v>320</v>
      </c>
      <c r="C86" s="297"/>
    </row>
    <row r="87" spans="1:3" s="406" customFormat="1" ht="12" customHeight="1">
      <c r="A87" s="412" t="s">
        <v>321</v>
      </c>
      <c r="B87" s="408" t="s">
        <v>322</v>
      </c>
      <c r="C87" s="297"/>
    </row>
    <row r="88" spans="1:3" s="406" customFormat="1" ht="12" customHeight="1" thickBot="1">
      <c r="A88" s="413" t="s">
        <v>323</v>
      </c>
      <c r="B88" s="289" t="s">
        <v>324</v>
      </c>
      <c r="C88" s="297"/>
    </row>
    <row r="89" spans="1:3" s="406" customFormat="1" ht="12" customHeight="1" thickBot="1">
      <c r="A89" s="454" t="s">
        <v>325</v>
      </c>
      <c r="B89" s="287" t="s">
        <v>466</v>
      </c>
      <c r="C89" s="452"/>
    </row>
    <row r="90" spans="1:3" s="406" customFormat="1" ht="13.5" customHeight="1" thickBot="1">
      <c r="A90" s="454" t="s">
        <v>327</v>
      </c>
      <c r="B90" s="287" t="s">
        <v>326</v>
      </c>
      <c r="C90" s="452"/>
    </row>
    <row r="91" spans="1:3" s="406" customFormat="1" ht="15.75" customHeight="1" thickBot="1">
      <c r="A91" s="454" t="s">
        <v>339</v>
      </c>
      <c r="B91" s="414" t="s">
        <v>469</v>
      </c>
      <c r="C91" s="298">
        <f>+C68+C72+C77+C80+C84+C90+C89</f>
        <v>747888694</v>
      </c>
    </row>
    <row r="92" spans="1:3" s="406" customFormat="1" ht="16.5" customHeight="1" thickBot="1">
      <c r="A92" s="455" t="s">
        <v>468</v>
      </c>
      <c r="B92" s="415" t="s">
        <v>470</v>
      </c>
      <c r="C92" s="298">
        <f>+C67+C91</f>
        <v>1112239500</v>
      </c>
    </row>
    <row r="93" spans="1:3" s="406" customFormat="1" ht="10.5" customHeight="1">
      <c r="A93" s="5"/>
      <c r="B93" s="6"/>
      <c r="C93" s="299"/>
    </row>
    <row r="94" spans="1:3" ht="16.5" customHeight="1">
      <c r="A94" s="701" t="s">
        <v>45</v>
      </c>
      <c r="B94" s="701"/>
      <c r="C94" s="701"/>
    </row>
    <row r="95" spans="1:3" s="416" customFormat="1" ht="16.5" customHeight="1" thickBot="1">
      <c r="A95" s="698" t="s">
        <v>145</v>
      </c>
      <c r="B95" s="698"/>
      <c r="C95" s="573" t="str">
        <f>C7</f>
        <v>Forintban!</v>
      </c>
    </row>
    <row r="96" spans="1:3" ht="37.5" customHeight="1" thickBot="1">
      <c r="A96" s="553" t="s">
        <v>67</v>
      </c>
      <c r="B96" s="554" t="s">
        <v>46</v>
      </c>
      <c r="C96" s="555" t="str">
        <f>+C8</f>
        <v>2019. évi előirányzat</v>
      </c>
    </row>
    <row r="97" spans="1:3" s="405" customFormat="1" ht="12" customHeight="1" thickBot="1">
      <c r="A97" s="553"/>
      <c r="B97" s="554" t="s">
        <v>484</v>
      </c>
      <c r="C97" s="555" t="s">
        <v>485</v>
      </c>
    </row>
    <row r="98" spans="1:3" ht="12" customHeight="1" thickBot="1">
      <c r="A98" s="22" t="s">
        <v>17</v>
      </c>
      <c r="B98" s="28" t="s">
        <v>428</v>
      </c>
      <c r="C98" s="291">
        <f>C99+C100+C101+C102+C103+C116</f>
        <v>524931573</v>
      </c>
    </row>
    <row r="99" spans="1:3" ht="12" customHeight="1">
      <c r="A99" s="17" t="s">
        <v>96</v>
      </c>
      <c r="B99" s="10" t="s">
        <v>47</v>
      </c>
      <c r="C99" s="293">
        <v>208399360</v>
      </c>
    </row>
    <row r="100" spans="1:3" ht="12" customHeight="1">
      <c r="A100" s="14" t="s">
        <v>97</v>
      </c>
      <c r="B100" s="8" t="s">
        <v>175</v>
      </c>
      <c r="C100" s="294">
        <v>38705440</v>
      </c>
    </row>
    <row r="101" spans="1:3" ht="12" customHeight="1">
      <c r="A101" s="14" t="s">
        <v>98</v>
      </c>
      <c r="B101" s="8" t="s">
        <v>132</v>
      </c>
      <c r="C101" s="296">
        <v>253478273</v>
      </c>
    </row>
    <row r="102" spans="1:3" ht="12" customHeight="1">
      <c r="A102" s="14" t="s">
        <v>99</v>
      </c>
      <c r="B102" s="11" t="s">
        <v>176</v>
      </c>
      <c r="C102" s="296">
        <v>8429500</v>
      </c>
    </row>
    <row r="103" spans="1:3" ht="12" customHeight="1">
      <c r="A103" s="14" t="s">
        <v>110</v>
      </c>
      <c r="B103" s="19" t="s">
        <v>177</v>
      </c>
      <c r="C103" s="296">
        <v>15919000</v>
      </c>
    </row>
    <row r="104" spans="1:3" ht="12" customHeight="1">
      <c r="A104" s="14" t="s">
        <v>100</v>
      </c>
      <c r="B104" s="8" t="s">
        <v>433</v>
      </c>
      <c r="C104" s="296"/>
    </row>
    <row r="105" spans="1:3" ht="12" customHeight="1">
      <c r="A105" s="14" t="s">
        <v>101</v>
      </c>
      <c r="B105" s="144" t="s">
        <v>432</v>
      </c>
      <c r="C105" s="296"/>
    </row>
    <row r="106" spans="1:3" ht="12" customHeight="1">
      <c r="A106" s="14" t="s">
        <v>111</v>
      </c>
      <c r="B106" s="144" t="s">
        <v>431</v>
      </c>
      <c r="C106" s="296"/>
    </row>
    <row r="107" spans="1:3" ht="12" customHeight="1">
      <c r="A107" s="14" t="s">
        <v>112</v>
      </c>
      <c r="B107" s="142" t="s">
        <v>342</v>
      </c>
      <c r="C107" s="296"/>
    </row>
    <row r="108" spans="1:3" ht="12" customHeight="1">
      <c r="A108" s="14" t="s">
        <v>113</v>
      </c>
      <c r="B108" s="143" t="s">
        <v>343</v>
      </c>
      <c r="C108" s="296"/>
    </row>
    <row r="109" spans="1:3" ht="12" customHeight="1">
      <c r="A109" s="14" t="s">
        <v>114</v>
      </c>
      <c r="B109" s="143" t="s">
        <v>344</v>
      </c>
      <c r="C109" s="296"/>
    </row>
    <row r="110" spans="1:3" ht="12" customHeight="1">
      <c r="A110" s="14" t="s">
        <v>116</v>
      </c>
      <c r="B110" s="142" t="s">
        <v>345</v>
      </c>
      <c r="C110" s="296">
        <v>15919000</v>
      </c>
    </row>
    <row r="111" spans="1:3" ht="12" customHeight="1">
      <c r="A111" s="14" t="s">
        <v>178</v>
      </c>
      <c r="B111" s="142" t="s">
        <v>346</v>
      </c>
      <c r="C111" s="296"/>
    </row>
    <row r="112" spans="1:3" ht="12" customHeight="1">
      <c r="A112" s="14" t="s">
        <v>340</v>
      </c>
      <c r="B112" s="143" t="s">
        <v>347</v>
      </c>
      <c r="C112" s="296"/>
    </row>
    <row r="113" spans="1:3" ht="12" customHeight="1">
      <c r="A113" s="13" t="s">
        <v>341</v>
      </c>
      <c r="B113" s="144" t="s">
        <v>348</v>
      </c>
      <c r="C113" s="296"/>
    </row>
    <row r="114" spans="1:3" ht="12" customHeight="1">
      <c r="A114" s="14" t="s">
        <v>429</v>
      </c>
      <c r="B114" s="144" t="s">
        <v>349</v>
      </c>
      <c r="C114" s="296"/>
    </row>
    <row r="115" spans="1:3" ht="12" customHeight="1">
      <c r="A115" s="16" t="s">
        <v>430</v>
      </c>
      <c r="B115" s="144" t="s">
        <v>350</v>
      </c>
      <c r="C115" s="296"/>
    </row>
    <row r="116" spans="1:3" ht="12" customHeight="1">
      <c r="A116" s="14" t="s">
        <v>434</v>
      </c>
      <c r="B116" s="11" t="s">
        <v>48</v>
      </c>
      <c r="C116" s="294"/>
    </row>
    <row r="117" spans="1:3" ht="12" customHeight="1">
      <c r="A117" s="14" t="s">
        <v>435</v>
      </c>
      <c r="B117" s="8" t="s">
        <v>437</v>
      </c>
      <c r="C117" s="294"/>
    </row>
    <row r="118" spans="1:3" ht="12" customHeight="1" thickBot="1">
      <c r="A118" s="18" t="s">
        <v>436</v>
      </c>
      <c r="B118" s="477" t="s">
        <v>438</v>
      </c>
      <c r="C118" s="300"/>
    </row>
    <row r="119" spans="1:3" ht="12" customHeight="1" thickBot="1">
      <c r="A119" s="474" t="s">
        <v>18</v>
      </c>
      <c r="B119" s="475" t="s">
        <v>351</v>
      </c>
      <c r="C119" s="476">
        <f>+C120+C122+C124</f>
        <v>582725000</v>
      </c>
    </row>
    <row r="120" spans="1:3" ht="12" customHeight="1">
      <c r="A120" s="15" t="s">
        <v>102</v>
      </c>
      <c r="B120" s="8" t="s">
        <v>221</v>
      </c>
      <c r="C120" s="295">
        <v>562125000</v>
      </c>
    </row>
    <row r="121" spans="1:3" ht="12" customHeight="1">
      <c r="A121" s="15" t="s">
        <v>103</v>
      </c>
      <c r="B121" s="12" t="s">
        <v>355</v>
      </c>
      <c r="C121" s="295">
        <v>482471000</v>
      </c>
    </row>
    <row r="122" spans="1:3" ht="12" customHeight="1">
      <c r="A122" s="15" t="s">
        <v>104</v>
      </c>
      <c r="B122" s="12" t="s">
        <v>179</v>
      </c>
      <c r="C122" s="294">
        <v>20000000</v>
      </c>
    </row>
    <row r="123" spans="1:3" ht="12" customHeight="1">
      <c r="A123" s="15" t="s">
        <v>105</v>
      </c>
      <c r="B123" s="12" t="s">
        <v>356</v>
      </c>
      <c r="C123" s="259"/>
    </row>
    <row r="124" spans="1:3" ht="12" customHeight="1">
      <c r="A124" s="15" t="s">
        <v>106</v>
      </c>
      <c r="B124" s="289" t="s">
        <v>566</v>
      </c>
      <c r="C124" s="259">
        <v>600000</v>
      </c>
    </row>
    <row r="125" spans="1:3" ht="12" customHeight="1">
      <c r="A125" s="15" t="s">
        <v>115</v>
      </c>
      <c r="B125" s="288" t="s">
        <v>419</v>
      </c>
      <c r="C125" s="259">
        <v>4</v>
      </c>
    </row>
    <row r="126" spans="1:3" ht="12" customHeight="1">
      <c r="A126" s="15" t="s">
        <v>117</v>
      </c>
      <c r="B126" s="403" t="s">
        <v>361</v>
      </c>
      <c r="C126" s="259"/>
    </row>
    <row r="127" spans="1:3" ht="15">
      <c r="A127" s="15" t="s">
        <v>180</v>
      </c>
      <c r="B127" s="143" t="s">
        <v>344</v>
      </c>
      <c r="C127" s="259"/>
    </row>
    <row r="128" spans="1:3" ht="12" customHeight="1">
      <c r="A128" s="15" t="s">
        <v>181</v>
      </c>
      <c r="B128" s="143" t="s">
        <v>360</v>
      </c>
      <c r="C128" s="259"/>
    </row>
    <row r="129" spans="1:3" ht="12" customHeight="1">
      <c r="A129" s="15" t="s">
        <v>182</v>
      </c>
      <c r="B129" s="143" t="s">
        <v>359</v>
      </c>
      <c r="C129" s="259"/>
    </row>
    <row r="130" spans="1:3" ht="12" customHeight="1">
      <c r="A130" s="15" t="s">
        <v>352</v>
      </c>
      <c r="B130" s="143" t="s">
        <v>347</v>
      </c>
      <c r="C130" s="259"/>
    </row>
    <row r="131" spans="1:3" ht="12" customHeight="1">
      <c r="A131" s="15" t="s">
        <v>353</v>
      </c>
      <c r="B131" s="143" t="s">
        <v>358</v>
      </c>
      <c r="C131" s="259"/>
    </row>
    <row r="132" spans="1:3" ht="15.75" thickBot="1">
      <c r="A132" s="13" t="s">
        <v>354</v>
      </c>
      <c r="B132" s="143" t="s">
        <v>357</v>
      </c>
      <c r="C132" s="261">
        <v>600000</v>
      </c>
    </row>
    <row r="133" spans="1:3" ht="12" customHeight="1" thickBot="1">
      <c r="A133" s="20" t="s">
        <v>19</v>
      </c>
      <c r="B133" s="124" t="s">
        <v>439</v>
      </c>
      <c r="C133" s="292">
        <f>+C98+C119</f>
        <v>1107656573</v>
      </c>
    </row>
    <row r="134" spans="1:3" ht="12" customHeight="1" thickBot="1">
      <c r="A134" s="20" t="s">
        <v>20</v>
      </c>
      <c r="B134" s="124" t="s">
        <v>440</v>
      </c>
      <c r="C134" s="292">
        <f>+C135+C136+C137</f>
        <v>0</v>
      </c>
    </row>
    <row r="135" spans="1:3" ht="12" customHeight="1">
      <c r="A135" s="15" t="s">
        <v>259</v>
      </c>
      <c r="B135" s="12" t="s">
        <v>447</v>
      </c>
      <c r="C135" s="259"/>
    </row>
    <row r="136" spans="1:3" ht="12" customHeight="1">
      <c r="A136" s="15" t="s">
        <v>260</v>
      </c>
      <c r="B136" s="12" t="s">
        <v>448</v>
      </c>
      <c r="C136" s="259"/>
    </row>
    <row r="137" spans="1:3" ht="12" customHeight="1" thickBot="1">
      <c r="A137" s="13" t="s">
        <v>261</v>
      </c>
      <c r="B137" s="12" t="s">
        <v>449</v>
      </c>
      <c r="C137" s="259"/>
    </row>
    <row r="138" spans="1:3" ht="12" customHeight="1" thickBot="1">
      <c r="A138" s="20" t="s">
        <v>21</v>
      </c>
      <c r="B138" s="124" t="s">
        <v>441</v>
      </c>
      <c r="C138" s="292">
        <f>SUM(C139:C144)</f>
        <v>0</v>
      </c>
    </row>
    <row r="139" spans="1:3" ht="12" customHeight="1">
      <c r="A139" s="15" t="s">
        <v>89</v>
      </c>
      <c r="B139" s="9" t="s">
        <v>450</v>
      </c>
      <c r="C139" s="259"/>
    </row>
    <row r="140" spans="1:3" ht="12" customHeight="1">
      <c r="A140" s="15" t="s">
        <v>90</v>
      </c>
      <c r="B140" s="9" t="s">
        <v>442</v>
      </c>
      <c r="C140" s="259"/>
    </row>
    <row r="141" spans="1:3" ht="12" customHeight="1">
      <c r="A141" s="15" t="s">
        <v>91</v>
      </c>
      <c r="B141" s="9" t="s">
        <v>443</v>
      </c>
      <c r="C141" s="259"/>
    </row>
    <row r="142" spans="1:3" ht="12" customHeight="1">
      <c r="A142" s="15" t="s">
        <v>167</v>
      </c>
      <c r="B142" s="9" t="s">
        <v>444</v>
      </c>
      <c r="C142" s="259"/>
    </row>
    <row r="143" spans="1:3" ht="12" customHeight="1" thickBot="1">
      <c r="A143" s="13" t="s">
        <v>168</v>
      </c>
      <c r="B143" s="7" t="s">
        <v>445</v>
      </c>
      <c r="C143" s="261"/>
    </row>
    <row r="144" spans="1:3" ht="12" customHeight="1" thickBot="1">
      <c r="A144" s="561" t="s">
        <v>169</v>
      </c>
      <c r="B144" s="566" t="s">
        <v>446</v>
      </c>
      <c r="C144" s="567"/>
    </row>
    <row r="145" spans="1:3" ht="12" customHeight="1" thickBot="1">
      <c r="A145" s="20" t="s">
        <v>22</v>
      </c>
      <c r="B145" s="124" t="s">
        <v>454</v>
      </c>
      <c r="C145" s="298">
        <f>+C146+C147+C148+C149</f>
        <v>4582927</v>
      </c>
    </row>
    <row r="146" spans="1:3" ht="12" customHeight="1">
      <c r="A146" s="15" t="s">
        <v>92</v>
      </c>
      <c r="B146" s="9" t="s">
        <v>362</v>
      </c>
      <c r="C146" s="259"/>
    </row>
    <row r="147" spans="1:3" ht="12" customHeight="1">
      <c r="A147" s="15" t="s">
        <v>93</v>
      </c>
      <c r="B147" s="9" t="s">
        <v>363</v>
      </c>
      <c r="C147" s="259">
        <v>4582927</v>
      </c>
    </row>
    <row r="148" spans="1:3" ht="12" customHeight="1" thickBot="1">
      <c r="A148" s="13" t="s">
        <v>279</v>
      </c>
      <c r="B148" s="7" t="s">
        <v>455</v>
      </c>
      <c r="C148" s="261"/>
    </row>
    <row r="149" spans="1:3" ht="12" customHeight="1" thickBot="1">
      <c r="A149" s="561" t="s">
        <v>280</v>
      </c>
      <c r="B149" s="566" t="s">
        <v>381</v>
      </c>
      <c r="C149" s="567"/>
    </row>
    <row r="150" spans="1:3" ht="12" customHeight="1" thickBot="1">
      <c r="A150" s="20" t="s">
        <v>23</v>
      </c>
      <c r="B150" s="124" t="s">
        <v>456</v>
      </c>
      <c r="C150" s="301">
        <f>SUM(C151:C155)</f>
        <v>0</v>
      </c>
    </row>
    <row r="151" spans="1:3" ht="12" customHeight="1">
      <c r="A151" s="15" t="s">
        <v>94</v>
      </c>
      <c r="B151" s="9" t="s">
        <v>451</v>
      </c>
      <c r="C151" s="259"/>
    </row>
    <row r="152" spans="1:3" ht="12" customHeight="1">
      <c r="A152" s="15" t="s">
        <v>95</v>
      </c>
      <c r="B152" s="9" t="s">
        <v>458</v>
      </c>
      <c r="C152" s="259"/>
    </row>
    <row r="153" spans="1:3" ht="12" customHeight="1">
      <c r="A153" s="15" t="s">
        <v>291</v>
      </c>
      <c r="B153" s="9" t="s">
        <v>453</v>
      </c>
      <c r="C153" s="259"/>
    </row>
    <row r="154" spans="1:3" ht="12" customHeight="1">
      <c r="A154" s="15" t="s">
        <v>292</v>
      </c>
      <c r="B154" s="9" t="s">
        <v>509</v>
      </c>
      <c r="C154" s="259"/>
    </row>
    <row r="155" spans="1:3" ht="12" customHeight="1" thickBot="1">
      <c r="A155" s="15" t="s">
        <v>457</v>
      </c>
      <c r="B155" s="9" t="s">
        <v>460</v>
      </c>
      <c r="C155" s="259"/>
    </row>
    <row r="156" spans="1:3" ht="12" customHeight="1" thickBot="1">
      <c r="A156" s="20" t="s">
        <v>24</v>
      </c>
      <c r="B156" s="124" t="s">
        <v>461</v>
      </c>
      <c r="C156" s="478"/>
    </row>
    <row r="157" spans="1:3" ht="12" customHeight="1" thickBot="1">
      <c r="A157" s="20" t="s">
        <v>25</v>
      </c>
      <c r="B157" s="124" t="s">
        <v>462</v>
      </c>
      <c r="C157" s="478"/>
    </row>
    <row r="158" spans="1:9" ht="15" customHeight="1" thickBot="1">
      <c r="A158" s="20" t="s">
        <v>26</v>
      </c>
      <c r="B158" s="124" t="s">
        <v>464</v>
      </c>
      <c r="C158" s="568">
        <f>+C134+C138+C145+C150+C156+C157</f>
        <v>4582927</v>
      </c>
      <c r="F158" s="418"/>
      <c r="G158" s="419"/>
      <c r="H158" s="419"/>
      <c r="I158" s="419"/>
    </row>
    <row r="159" spans="1:3" s="406" customFormat="1" ht="17.25" customHeight="1" thickBot="1">
      <c r="A159" s="290" t="s">
        <v>27</v>
      </c>
      <c r="B159" s="569" t="s">
        <v>463</v>
      </c>
      <c r="C159" s="568">
        <f>+C133+C158</f>
        <v>1112239500</v>
      </c>
    </row>
    <row r="160" spans="1:3" ht="15.75" customHeight="1">
      <c r="A160" s="570"/>
      <c r="B160" s="570"/>
      <c r="C160" s="632">
        <f>C92-C159</f>
        <v>0</v>
      </c>
    </row>
    <row r="161" spans="1:3" ht="15">
      <c r="A161" s="699" t="s">
        <v>364</v>
      </c>
      <c r="B161" s="699"/>
      <c r="C161" s="699"/>
    </row>
    <row r="162" spans="1:3" ht="15" customHeight="1" thickBot="1">
      <c r="A162" s="700" t="s">
        <v>146</v>
      </c>
      <c r="B162" s="700"/>
      <c r="C162" s="574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92">
        <f>+C67-C133</f>
        <v>-743305767</v>
      </c>
      <c r="D163" s="420"/>
    </row>
    <row r="164" spans="1:3" ht="27.75" customHeight="1" thickBot="1">
      <c r="A164" s="20" t="s">
        <v>18</v>
      </c>
      <c r="B164" s="27" t="s">
        <v>471</v>
      </c>
      <c r="C164" s="292">
        <f>+C91-C158</f>
        <v>743305767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CONCATENATE("9.9.1. melléklet ",ALAPADATOK!A7," ",ALAPADATOK!B7," ",ALAPADATOK!C7," ",ALAPADATOK!D7," ",ALAPADATOK!E7," ",ALAPADATOK!F7," ",ALAPADATOK!G7," ",ALAPADATOK!H7)</f>
        <v>9.9.1. melléklet az 1 / 2019 ( II.14. ) önkormányzati rendelethez</v>
      </c>
    </row>
    <row r="2" spans="1:3" s="446" customFormat="1" ht="33.75">
      <c r="A2" s="398" t="s">
        <v>195</v>
      </c>
      <c r="B2" s="584" t="str">
        <f>CONCATENATE('KV_9.9.sz.mell'!B2)</f>
        <v>7 kvi név</v>
      </c>
      <c r="C2" s="361" t="s">
        <v>603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'KV_9.9.sz.mell'!C4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CONCATENATE("9.9.2. melléklet ",ALAPADATOK!A7," ",ALAPADATOK!B7," ",ALAPADATOK!C7," ",ALAPADATOK!D7," ",ALAPADATOK!E7," ",ALAPADATOK!F7," ",ALAPADATOK!G7," ",ALAPADATOK!H7)</f>
        <v>9.9.2. melléklet az 1 / 2019 ( II.14. ) önkormányzati rendelethez</v>
      </c>
    </row>
    <row r="2" spans="1:3" s="446" customFormat="1" ht="33.75">
      <c r="A2" s="398" t="s">
        <v>195</v>
      </c>
      <c r="B2" s="584" t="str">
        <f>CONCATENATE('KV_9.9.1.sz.mell'!B2)</f>
        <v>7 kvi név</v>
      </c>
      <c r="C2" s="361" t="s">
        <v>603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'KV_9.9.1.sz.mell'!C4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CONCATENATE("9.9.3. melléklet ",ALAPADATOK!A7," ",ALAPADATOK!B7," ",ALAPADATOK!C7," ",ALAPADATOK!D7," ",ALAPADATOK!E7," ",ALAPADATOK!F7," ",ALAPADATOK!G7," ",ALAPADATOK!H7)</f>
        <v>9.9.3. melléklet az 1 / 2019 ( II.14. ) önkormányzati rendelethez</v>
      </c>
    </row>
    <row r="2" spans="1:3" s="446" customFormat="1" ht="33.75">
      <c r="A2" s="398" t="s">
        <v>195</v>
      </c>
      <c r="B2" s="584" t="str">
        <f>CONCATENATE('KV_9.9.2.sz.mell'!B2)</f>
        <v>7 kvi név</v>
      </c>
      <c r="C2" s="361" t="s">
        <v>603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'KV_9.9.2.sz.mell'!C4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CONCATENATE("9.10. melléklet ",ALAPADATOK!A7," ",ALAPADATOK!B7," ",ALAPADATOK!C7," ",ALAPADATOK!D7," ",ALAPADATOK!E7," ",ALAPADATOK!F7," ",ALAPADATOK!G7," ",ALAPADATOK!H7)</f>
        <v>9.10.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CONCATENATE(ALAPADATOK!B27)</f>
        <v>8 kvi név</v>
      </c>
      <c r="C2" s="361" t="s">
        <v>604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CONCATENATE("9.10.1. melléklet ",ALAPADATOK!A7," ",ALAPADATOK!B7," ",ALAPADATOK!C7," ",ALAPADATOK!D7," ",ALAPADATOK!E7," ",ALAPADATOK!F7," ",ALAPADATOK!G7," ",ALAPADATOK!H7)</f>
        <v>9.10.1. melléklet az 1 / 2019 ( II.14. ) önkormányzati rendelethez</v>
      </c>
    </row>
    <row r="2" spans="1:3" s="446" customFormat="1" ht="33.75">
      <c r="A2" s="398" t="s">
        <v>195</v>
      </c>
      <c r="B2" s="584" t="str">
        <f>CONCATENATE('KV_9.10.sz.mell'!B2)</f>
        <v>8 kvi név</v>
      </c>
      <c r="C2" s="361" t="s">
        <v>604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'KV_9.10.sz.mell'!C4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CONCATENATE("9.10.2. melléklet ",ALAPADATOK!A7," ",ALAPADATOK!B7," ",ALAPADATOK!C7," ",ALAPADATOK!D7," ",ALAPADATOK!E7," ",ALAPADATOK!F7," ",ALAPADATOK!G7," ",ALAPADATOK!H7)</f>
        <v>9.10.2. melléklet az 1 / 2019 ( II.14. ) önkormányzati rendelethez</v>
      </c>
    </row>
    <row r="2" spans="1:3" s="446" customFormat="1" ht="33.75">
      <c r="A2" s="398" t="s">
        <v>195</v>
      </c>
      <c r="B2" s="584" t="str">
        <f>CONCATENATE('KV_9.10.1.sz.mell'!B2)</f>
        <v>8 kvi név</v>
      </c>
      <c r="C2" s="361" t="s">
        <v>604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'KV_9.10.1.sz.mell'!C4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CONCATENATE("9.10.3. melléklet ",ALAPADATOK!A7," ",ALAPADATOK!B7," ",ALAPADATOK!C7," ",ALAPADATOK!D7," ",ALAPADATOK!E7," ",ALAPADATOK!F7," ",ALAPADATOK!G7," ",ALAPADATOK!H7)</f>
        <v>9.10.3. melléklet az 1 / 2019 ( II.14. ) önkormányzati rendelethez</v>
      </c>
    </row>
    <row r="2" spans="1:3" s="446" customFormat="1" ht="33.75">
      <c r="A2" s="398" t="s">
        <v>195</v>
      </c>
      <c r="B2" s="584" t="str">
        <f>CONCATENATE('KV_9.10.2.sz.mell'!B2)</f>
        <v>8 kvi név</v>
      </c>
      <c r="C2" s="361" t="s">
        <v>604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'KV_9.10.2.sz.mell'!C4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CONCATENATE("9.11. melléklet ",ALAPADATOK!A7," ",ALAPADATOK!B7," ",ALAPADATOK!C7," ",ALAPADATOK!D7," ",ALAPADATOK!E7," ",ALAPADATOK!F7," ",ALAPADATOK!G7," ",ALAPADATOK!H7)</f>
        <v>9.11. melléklet az 1 / 2019 ( II.14. ) önkormányzati rendelethez</v>
      </c>
    </row>
    <row r="2" spans="1:3" s="446" customFormat="1" ht="33.75">
      <c r="A2" s="398" t="s">
        <v>195</v>
      </c>
      <c r="B2" s="584" t="str">
        <f>CONCATENATE(ALAPADATOK!B29)</f>
        <v>9 kvi név</v>
      </c>
      <c r="C2" s="361" t="s">
        <v>605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CONCATENATE("9.11.1. melléklet ",ALAPADATOK!A7," ",ALAPADATOK!B7," ",ALAPADATOK!C7," ",ALAPADATOK!D7," ",ALAPADATOK!E7," ",ALAPADATOK!F7," ",ALAPADATOK!G7," ",ALAPADATOK!H7)</f>
        <v>9.11.1. melléklet az 1 / 2019 ( II.14. ) önkormányzati rendelethez</v>
      </c>
    </row>
    <row r="2" spans="1:3" s="446" customFormat="1" ht="25.5" customHeight="1">
      <c r="A2" s="398" t="s">
        <v>195</v>
      </c>
      <c r="B2" s="584" t="str">
        <f>CONCATENATE('KV_9.11.sz.mell'!B2)</f>
        <v>9 kvi név</v>
      </c>
      <c r="C2" s="361" t="s">
        <v>605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'KV_9.11.sz.mell'!C4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CONCATENATE("9.11.2. melléklet ",ALAPADATOK!A7," ",ALAPADATOK!B7," ",ALAPADATOK!C7," ",ALAPADATOK!D7," ",ALAPADATOK!E7," ",ALAPADATOK!F7," ",ALAPADATOK!G7," ",ALAPADATOK!H7)</f>
        <v>9.11.2. melléklet az 1 / 2019 ( II.14. ) önkormányzati rendelethez</v>
      </c>
    </row>
    <row r="2" spans="1:3" s="446" customFormat="1" ht="25.5" customHeight="1">
      <c r="A2" s="398" t="s">
        <v>195</v>
      </c>
      <c r="B2" s="584" t="str">
        <f>CONCATENATE('KV_9.11.1.sz.mell'!B2)</f>
        <v>9 kvi név</v>
      </c>
      <c r="C2" s="361" t="s">
        <v>605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'KV_9.11.1.sz.mell'!C4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I164"/>
  <sheetViews>
    <sheetView zoomScale="120" zoomScaleNormal="120" zoomScaleSheetLayoutView="100" workbookViewId="0" topLeftCell="A43">
      <selection activeCell="C117" sqref="C117"/>
    </sheetView>
  </sheetViews>
  <sheetFormatPr defaultColWidth="9.375" defaultRowHeight="12.75"/>
  <cols>
    <col min="1" max="1" width="9.50390625" style="372" customWidth="1"/>
    <col min="2" max="2" width="99.375" style="372" customWidth="1"/>
    <col min="3" max="3" width="21.625" style="373" customWidth="1"/>
    <col min="4" max="4" width="9.00390625" style="404" customWidth="1"/>
    <col min="5" max="16384" width="9.375" style="404" customWidth="1"/>
  </cols>
  <sheetData>
    <row r="1" spans="1:3" ht="18.75" customHeight="1">
      <c r="A1" s="623"/>
      <c r="B1" s="694" t="str">
        <f>CONCATENATE("1.3. melléklet ",ALAPADATOK!A7," ",ALAPADATOK!B7," ",ALAPADATOK!C7," ",ALAPADATOK!D7," ",ALAPADATOK!E7," ",ALAPADATOK!F7," ",ALAPADATOK!G7," ",ALAPADATOK!H7)</f>
        <v>1.3. melléklet az 1 / 2019 ( II.14. ) önkormányzati rendelethez</v>
      </c>
      <c r="C1" s="695"/>
    </row>
    <row r="2" spans="1:3" ht="21.75" customHeight="1">
      <c r="A2" s="624"/>
      <c r="B2" s="625" t="str">
        <f>CONCATENATE(ALAPADATOK!A3)</f>
        <v>BORSODNÁDASD VÁROS ÖNKORMÁNYZATA</v>
      </c>
      <c r="C2" s="626"/>
    </row>
    <row r="3" spans="1:3" ht="21.75" customHeight="1">
      <c r="A3" s="626"/>
      <c r="B3" s="625" t="s">
        <v>571</v>
      </c>
      <c r="C3" s="626"/>
    </row>
    <row r="4" spans="1:3" ht="21.75" customHeight="1">
      <c r="A4" s="626"/>
      <c r="B4" s="625" t="s">
        <v>574</v>
      </c>
      <c r="C4" s="626"/>
    </row>
    <row r="5" spans="1:3" ht="21.75" customHeight="1">
      <c r="A5" s="623"/>
      <c r="B5" s="623"/>
      <c r="C5" s="627"/>
    </row>
    <row r="6" spans="1:3" ht="15" customHeight="1">
      <c r="A6" s="696" t="s">
        <v>14</v>
      </c>
      <c r="B6" s="696"/>
      <c r="C6" s="696"/>
    </row>
    <row r="7" spans="1:3" ht="15" customHeight="1" thickBot="1">
      <c r="A7" s="697" t="s">
        <v>144</v>
      </c>
      <c r="B7" s="697"/>
      <c r="C7" s="572" t="str">
        <f>CONCATENATE('KV_1.1.sz.mell.'!C7)</f>
        <v>Forintban!</v>
      </c>
    </row>
    <row r="8" spans="1:3" ht="24" customHeight="1" thickBot="1">
      <c r="A8" s="628" t="s">
        <v>67</v>
      </c>
      <c r="B8" s="629" t="s">
        <v>16</v>
      </c>
      <c r="C8" s="630" t="str">
        <f>+CONCATENATE(LEFT(KV_ÖSSZEFÜGGÉSEK!A5,4),". évi előirányzat")</f>
        <v>2019. évi előirányzat</v>
      </c>
    </row>
    <row r="9" spans="1:3" s="405" customFormat="1" ht="12" customHeight="1" thickBot="1">
      <c r="A9" s="556"/>
      <c r="B9" s="557" t="s">
        <v>484</v>
      </c>
      <c r="C9" s="558" t="s">
        <v>485</v>
      </c>
    </row>
    <row r="10" spans="1:3" s="406" customFormat="1" ht="12" customHeight="1" thickBot="1">
      <c r="A10" s="20" t="s">
        <v>17</v>
      </c>
      <c r="B10" s="21" t="s">
        <v>243</v>
      </c>
      <c r="C10" s="292">
        <f>+C11+C12+C13+C14+C15+C16</f>
        <v>0</v>
      </c>
    </row>
    <row r="11" spans="1:3" s="406" customFormat="1" ht="12" customHeight="1">
      <c r="A11" s="15" t="s">
        <v>96</v>
      </c>
      <c r="B11" s="407" t="s">
        <v>244</v>
      </c>
      <c r="C11" s="295"/>
    </row>
    <row r="12" spans="1:3" s="406" customFormat="1" ht="12" customHeight="1">
      <c r="A12" s="14" t="s">
        <v>97</v>
      </c>
      <c r="B12" s="408" t="s">
        <v>245</v>
      </c>
      <c r="C12" s="294"/>
    </row>
    <row r="13" spans="1:3" s="406" customFormat="1" ht="12" customHeight="1">
      <c r="A13" s="14" t="s">
        <v>98</v>
      </c>
      <c r="B13" s="408" t="s">
        <v>541</v>
      </c>
      <c r="C13" s="294"/>
    </row>
    <row r="14" spans="1:3" s="406" customFormat="1" ht="12" customHeight="1">
      <c r="A14" s="14" t="s">
        <v>99</v>
      </c>
      <c r="B14" s="408" t="s">
        <v>247</v>
      </c>
      <c r="C14" s="294"/>
    </row>
    <row r="15" spans="1:3" s="406" customFormat="1" ht="12" customHeight="1">
      <c r="A15" s="14" t="s">
        <v>140</v>
      </c>
      <c r="B15" s="288" t="s">
        <v>423</v>
      </c>
      <c r="C15" s="294"/>
    </row>
    <row r="16" spans="1:3" s="406" customFormat="1" ht="12" customHeight="1" thickBot="1">
      <c r="A16" s="16" t="s">
        <v>100</v>
      </c>
      <c r="B16" s="289" t="s">
        <v>424</v>
      </c>
      <c r="C16" s="294"/>
    </row>
    <row r="17" spans="1:3" s="406" customFormat="1" ht="12" customHeight="1" thickBot="1">
      <c r="A17" s="20" t="s">
        <v>18</v>
      </c>
      <c r="B17" s="287" t="s">
        <v>248</v>
      </c>
      <c r="C17" s="292">
        <f>+C18+C19+C20+C21+C22</f>
        <v>0</v>
      </c>
    </row>
    <row r="18" spans="1:3" s="406" customFormat="1" ht="12" customHeight="1">
      <c r="A18" s="15" t="s">
        <v>102</v>
      </c>
      <c r="B18" s="407" t="s">
        <v>249</v>
      </c>
      <c r="C18" s="295"/>
    </row>
    <row r="19" spans="1:3" s="406" customFormat="1" ht="12" customHeight="1">
      <c r="A19" s="14" t="s">
        <v>103</v>
      </c>
      <c r="B19" s="408" t="s">
        <v>250</v>
      </c>
      <c r="C19" s="294"/>
    </row>
    <row r="20" spans="1:3" s="406" customFormat="1" ht="12" customHeight="1">
      <c r="A20" s="14" t="s">
        <v>104</v>
      </c>
      <c r="B20" s="408" t="s">
        <v>413</v>
      </c>
      <c r="C20" s="294"/>
    </row>
    <row r="21" spans="1:3" s="406" customFormat="1" ht="12" customHeight="1">
      <c r="A21" s="14" t="s">
        <v>105</v>
      </c>
      <c r="B21" s="408" t="s">
        <v>414</v>
      </c>
      <c r="C21" s="294"/>
    </row>
    <row r="22" spans="1:3" s="406" customFormat="1" ht="12" customHeight="1">
      <c r="A22" s="14" t="s">
        <v>106</v>
      </c>
      <c r="B22" s="408" t="s">
        <v>565</v>
      </c>
      <c r="C22" s="294"/>
    </row>
    <row r="23" spans="1:3" s="406" customFormat="1" ht="12" customHeight="1" thickBot="1">
      <c r="A23" s="16" t="s">
        <v>115</v>
      </c>
      <c r="B23" s="289" t="s">
        <v>252</v>
      </c>
      <c r="C23" s="296"/>
    </row>
    <row r="24" spans="1:3" s="406" customFormat="1" ht="12" customHeight="1" thickBot="1">
      <c r="A24" s="20" t="s">
        <v>19</v>
      </c>
      <c r="B24" s="21" t="s">
        <v>253</v>
      </c>
      <c r="C24" s="292">
        <f>+C25+C26+C27+C28+C29</f>
        <v>0</v>
      </c>
    </row>
    <row r="25" spans="1:3" s="406" customFormat="1" ht="12" customHeight="1">
      <c r="A25" s="15" t="s">
        <v>85</v>
      </c>
      <c r="B25" s="407" t="s">
        <v>254</v>
      </c>
      <c r="C25" s="295"/>
    </row>
    <row r="26" spans="1:3" s="406" customFormat="1" ht="12" customHeight="1">
      <c r="A26" s="14" t="s">
        <v>86</v>
      </c>
      <c r="B26" s="408" t="s">
        <v>255</v>
      </c>
      <c r="C26" s="294"/>
    </row>
    <row r="27" spans="1:3" s="406" customFormat="1" ht="12" customHeight="1">
      <c r="A27" s="14" t="s">
        <v>87</v>
      </c>
      <c r="B27" s="408" t="s">
        <v>415</v>
      </c>
      <c r="C27" s="294"/>
    </row>
    <row r="28" spans="1:3" s="406" customFormat="1" ht="12" customHeight="1">
      <c r="A28" s="14" t="s">
        <v>88</v>
      </c>
      <c r="B28" s="408" t="s">
        <v>416</v>
      </c>
      <c r="C28" s="294"/>
    </row>
    <row r="29" spans="1:3" s="406" customFormat="1" ht="12" customHeight="1">
      <c r="A29" s="14" t="s">
        <v>163</v>
      </c>
      <c r="B29" s="408" t="s">
        <v>256</v>
      </c>
      <c r="C29" s="294"/>
    </row>
    <row r="30" spans="1:3" s="548" customFormat="1" ht="12" customHeight="1" thickBot="1">
      <c r="A30" s="559" t="s">
        <v>164</v>
      </c>
      <c r="B30" s="546" t="s">
        <v>560</v>
      </c>
      <c r="C30" s="547"/>
    </row>
    <row r="31" spans="1:3" s="406" customFormat="1" ht="12" customHeight="1" thickBot="1">
      <c r="A31" s="20" t="s">
        <v>165</v>
      </c>
      <c r="B31" s="21" t="s">
        <v>542</v>
      </c>
      <c r="C31" s="298">
        <f>SUM(C32:C38)</f>
        <v>7901000</v>
      </c>
    </row>
    <row r="32" spans="1:3" s="406" customFormat="1" ht="12" customHeight="1">
      <c r="A32" s="15" t="s">
        <v>259</v>
      </c>
      <c r="B32" s="407" t="s">
        <v>546</v>
      </c>
      <c r="C32" s="295"/>
    </row>
    <row r="33" spans="1:3" s="406" customFormat="1" ht="12" customHeight="1">
      <c r="A33" s="14" t="s">
        <v>260</v>
      </c>
      <c r="B33" s="408" t="s">
        <v>547</v>
      </c>
      <c r="C33" s="294"/>
    </row>
    <row r="34" spans="1:3" s="406" customFormat="1" ht="12" customHeight="1">
      <c r="A34" s="14" t="s">
        <v>261</v>
      </c>
      <c r="B34" s="408" t="s">
        <v>548</v>
      </c>
      <c r="C34" s="294">
        <v>7901000</v>
      </c>
    </row>
    <row r="35" spans="1:3" s="406" customFormat="1" ht="12" customHeight="1">
      <c r="A35" s="14" t="s">
        <v>262</v>
      </c>
      <c r="B35" s="408" t="s">
        <v>549</v>
      </c>
      <c r="C35" s="294"/>
    </row>
    <row r="36" spans="1:3" s="406" customFormat="1" ht="12" customHeight="1">
      <c r="A36" s="14" t="s">
        <v>543</v>
      </c>
      <c r="B36" s="408" t="s">
        <v>263</v>
      </c>
      <c r="C36" s="294"/>
    </row>
    <row r="37" spans="1:3" s="406" customFormat="1" ht="12" customHeight="1">
      <c r="A37" s="14" t="s">
        <v>544</v>
      </c>
      <c r="B37" s="408" t="s">
        <v>684</v>
      </c>
      <c r="C37" s="294"/>
    </row>
    <row r="38" spans="1:3" s="406" customFormat="1" ht="12" customHeight="1" thickBot="1">
      <c r="A38" s="16" t="s">
        <v>545</v>
      </c>
      <c r="B38" s="506" t="s">
        <v>265</v>
      </c>
      <c r="C38" s="296"/>
    </row>
    <row r="39" spans="1:3" s="406" customFormat="1" ht="12" customHeight="1" thickBot="1">
      <c r="A39" s="20" t="s">
        <v>21</v>
      </c>
      <c r="B39" s="21" t="s">
        <v>425</v>
      </c>
      <c r="C39" s="292">
        <f>SUM(C40:C50)</f>
        <v>0</v>
      </c>
    </row>
    <row r="40" spans="1:3" s="406" customFormat="1" ht="12" customHeight="1">
      <c r="A40" s="15" t="s">
        <v>89</v>
      </c>
      <c r="B40" s="407" t="s">
        <v>268</v>
      </c>
      <c r="C40" s="295"/>
    </row>
    <row r="41" spans="1:3" s="406" customFormat="1" ht="12" customHeight="1">
      <c r="A41" s="14" t="s">
        <v>90</v>
      </c>
      <c r="B41" s="408" t="s">
        <v>269</v>
      </c>
      <c r="C41" s="294"/>
    </row>
    <row r="42" spans="1:3" s="406" customFormat="1" ht="12" customHeight="1">
      <c r="A42" s="14" t="s">
        <v>91</v>
      </c>
      <c r="B42" s="408" t="s">
        <v>270</v>
      </c>
      <c r="C42" s="294"/>
    </row>
    <row r="43" spans="1:3" s="406" customFormat="1" ht="12" customHeight="1">
      <c r="A43" s="14" t="s">
        <v>167</v>
      </c>
      <c r="B43" s="408" t="s">
        <v>271</v>
      </c>
      <c r="C43" s="294"/>
    </row>
    <row r="44" spans="1:3" s="406" customFormat="1" ht="12" customHeight="1">
      <c r="A44" s="14" t="s">
        <v>168</v>
      </c>
      <c r="B44" s="408" t="s">
        <v>272</v>
      </c>
      <c r="C44" s="294"/>
    </row>
    <row r="45" spans="1:3" s="406" customFormat="1" ht="12" customHeight="1">
      <c r="A45" s="14" t="s">
        <v>169</v>
      </c>
      <c r="B45" s="408" t="s">
        <v>273</v>
      </c>
      <c r="C45" s="294"/>
    </row>
    <row r="46" spans="1:3" s="406" customFormat="1" ht="12" customHeight="1">
      <c r="A46" s="14" t="s">
        <v>170</v>
      </c>
      <c r="B46" s="408" t="s">
        <v>274</v>
      </c>
      <c r="C46" s="294"/>
    </row>
    <row r="47" spans="1:3" s="406" customFormat="1" ht="12" customHeight="1">
      <c r="A47" s="14" t="s">
        <v>171</v>
      </c>
      <c r="B47" s="408" t="s">
        <v>550</v>
      </c>
      <c r="C47" s="294"/>
    </row>
    <row r="48" spans="1:3" s="406" customFormat="1" ht="12" customHeight="1">
      <c r="A48" s="14" t="s">
        <v>266</v>
      </c>
      <c r="B48" s="408" t="s">
        <v>276</v>
      </c>
      <c r="C48" s="297"/>
    </row>
    <row r="49" spans="1:3" s="406" customFormat="1" ht="12" customHeight="1">
      <c r="A49" s="16" t="s">
        <v>267</v>
      </c>
      <c r="B49" s="409" t="s">
        <v>427</v>
      </c>
      <c r="C49" s="394"/>
    </row>
    <row r="50" spans="1:3" s="406" customFormat="1" ht="12" customHeight="1" thickBot="1">
      <c r="A50" s="16" t="s">
        <v>426</v>
      </c>
      <c r="B50" s="289" t="s">
        <v>277</v>
      </c>
      <c r="C50" s="394"/>
    </row>
    <row r="51" spans="1:3" s="406" customFormat="1" ht="12" customHeight="1" thickBot="1">
      <c r="A51" s="20" t="s">
        <v>22</v>
      </c>
      <c r="B51" s="21" t="s">
        <v>278</v>
      </c>
      <c r="C51" s="292">
        <f>SUM(C52:C56)</f>
        <v>0</v>
      </c>
    </row>
    <row r="52" spans="1:3" s="406" customFormat="1" ht="12" customHeight="1">
      <c r="A52" s="15" t="s">
        <v>92</v>
      </c>
      <c r="B52" s="407" t="s">
        <v>282</v>
      </c>
      <c r="C52" s="451"/>
    </row>
    <row r="53" spans="1:3" s="406" customFormat="1" ht="12" customHeight="1">
      <c r="A53" s="14" t="s">
        <v>93</v>
      </c>
      <c r="B53" s="408" t="s">
        <v>283</v>
      </c>
      <c r="C53" s="297"/>
    </row>
    <row r="54" spans="1:3" s="406" customFormat="1" ht="12" customHeight="1">
      <c r="A54" s="14" t="s">
        <v>279</v>
      </c>
      <c r="B54" s="408" t="s">
        <v>284</v>
      </c>
      <c r="C54" s="297"/>
    </row>
    <row r="55" spans="1:3" s="406" customFormat="1" ht="12" customHeight="1">
      <c r="A55" s="14" t="s">
        <v>280</v>
      </c>
      <c r="B55" s="408" t="s">
        <v>285</v>
      </c>
      <c r="C55" s="297"/>
    </row>
    <row r="56" spans="1:3" s="406" customFormat="1" ht="12" customHeight="1" thickBot="1">
      <c r="A56" s="16" t="s">
        <v>281</v>
      </c>
      <c r="B56" s="289" t="s">
        <v>286</v>
      </c>
      <c r="C56" s="394"/>
    </row>
    <row r="57" spans="1:3" s="406" customFormat="1" ht="12" customHeight="1" thickBot="1">
      <c r="A57" s="20" t="s">
        <v>172</v>
      </c>
      <c r="B57" s="21" t="s">
        <v>287</v>
      </c>
      <c r="C57" s="292">
        <f>SUM(C58:C60)</f>
        <v>0</v>
      </c>
    </row>
    <row r="58" spans="1:3" s="406" customFormat="1" ht="12" customHeight="1">
      <c r="A58" s="15" t="s">
        <v>94</v>
      </c>
      <c r="B58" s="407" t="s">
        <v>288</v>
      </c>
      <c r="C58" s="295"/>
    </row>
    <row r="59" spans="1:3" s="406" customFormat="1" ht="12" customHeight="1">
      <c r="A59" s="14" t="s">
        <v>95</v>
      </c>
      <c r="B59" s="408" t="s">
        <v>417</v>
      </c>
      <c r="C59" s="294"/>
    </row>
    <row r="60" spans="1:3" s="406" customFormat="1" ht="12" customHeight="1">
      <c r="A60" s="14" t="s">
        <v>291</v>
      </c>
      <c r="B60" s="408" t="s">
        <v>289</v>
      </c>
      <c r="C60" s="294"/>
    </row>
    <row r="61" spans="1:3" s="406" customFormat="1" ht="12" customHeight="1" thickBot="1">
      <c r="A61" s="16" t="s">
        <v>292</v>
      </c>
      <c r="B61" s="289" t="s">
        <v>290</v>
      </c>
      <c r="C61" s="296"/>
    </row>
    <row r="62" spans="1:3" s="406" customFormat="1" ht="12" customHeight="1" thickBot="1">
      <c r="A62" s="20" t="s">
        <v>24</v>
      </c>
      <c r="B62" s="287" t="s">
        <v>293</v>
      </c>
      <c r="C62" s="292">
        <f>SUM(C63:C65)</f>
        <v>0</v>
      </c>
    </row>
    <row r="63" spans="1:3" s="406" customFormat="1" ht="12" customHeight="1">
      <c r="A63" s="15" t="s">
        <v>173</v>
      </c>
      <c r="B63" s="407" t="s">
        <v>295</v>
      </c>
      <c r="C63" s="297"/>
    </row>
    <row r="64" spans="1:3" s="406" customFormat="1" ht="12" customHeight="1">
      <c r="A64" s="14" t="s">
        <v>174</v>
      </c>
      <c r="B64" s="408" t="s">
        <v>418</v>
      </c>
      <c r="C64" s="297"/>
    </row>
    <row r="65" spans="1:3" s="406" customFormat="1" ht="12" customHeight="1">
      <c r="A65" s="14" t="s">
        <v>222</v>
      </c>
      <c r="B65" s="408" t="s">
        <v>296</v>
      </c>
      <c r="C65" s="297"/>
    </row>
    <row r="66" spans="1:3" s="406" customFormat="1" ht="12" customHeight="1" thickBot="1">
      <c r="A66" s="16" t="s">
        <v>294</v>
      </c>
      <c r="B66" s="289" t="s">
        <v>297</v>
      </c>
      <c r="C66" s="297"/>
    </row>
    <row r="67" spans="1:3" s="406" customFormat="1" ht="12" customHeight="1" thickBot="1">
      <c r="A67" s="479" t="s">
        <v>467</v>
      </c>
      <c r="B67" s="21" t="s">
        <v>298</v>
      </c>
      <c r="C67" s="298">
        <f>+C10+C17+C24+C31+C39+C51+C57+C62</f>
        <v>7901000</v>
      </c>
    </row>
    <row r="68" spans="1:3" s="406" customFormat="1" ht="12" customHeight="1" thickBot="1">
      <c r="A68" s="454" t="s">
        <v>299</v>
      </c>
      <c r="B68" s="287" t="s">
        <v>300</v>
      </c>
      <c r="C68" s="292">
        <f>SUM(C69:C71)</f>
        <v>0</v>
      </c>
    </row>
    <row r="69" spans="1:3" s="406" customFormat="1" ht="12" customHeight="1">
      <c r="A69" s="15" t="s">
        <v>328</v>
      </c>
      <c r="B69" s="407" t="s">
        <v>301</v>
      </c>
      <c r="C69" s="297"/>
    </row>
    <row r="70" spans="1:3" s="406" customFormat="1" ht="12" customHeight="1">
      <c r="A70" s="14" t="s">
        <v>337</v>
      </c>
      <c r="B70" s="408" t="s">
        <v>302</v>
      </c>
      <c r="C70" s="297"/>
    </row>
    <row r="71" spans="1:3" s="406" customFormat="1" ht="12" customHeight="1" thickBot="1">
      <c r="A71" s="16" t="s">
        <v>338</v>
      </c>
      <c r="B71" s="473" t="s">
        <v>561</v>
      </c>
      <c r="C71" s="297"/>
    </row>
    <row r="72" spans="1:3" s="406" customFormat="1" ht="12" customHeight="1" thickBot="1">
      <c r="A72" s="454" t="s">
        <v>304</v>
      </c>
      <c r="B72" s="287" t="s">
        <v>305</v>
      </c>
      <c r="C72" s="292">
        <f>SUM(C73:C76)</f>
        <v>0</v>
      </c>
    </row>
    <row r="73" spans="1:3" s="406" customFormat="1" ht="12" customHeight="1">
      <c r="A73" s="15" t="s">
        <v>141</v>
      </c>
      <c r="B73" s="407" t="s">
        <v>306</v>
      </c>
      <c r="C73" s="297"/>
    </row>
    <row r="74" spans="1:3" s="406" customFormat="1" ht="12" customHeight="1">
      <c r="A74" s="14" t="s">
        <v>142</v>
      </c>
      <c r="B74" s="408" t="s">
        <v>562</v>
      </c>
      <c r="C74" s="297"/>
    </row>
    <row r="75" spans="1:3" s="406" customFormat="1" ht="12" customHeight="1" thickBot="1">
      <c r="A75" s="16" t="s">
        <v>329</v>
      </c>
      <c r="B75" s="409" t="s">
        <v>307</v>
      </c>
      <c r="C75" s="394"/>
    </row>
    <row r="76" spans="1:3" s="406" customFormat="1" ht="12" customHeight="1" thickBot="1">
      <c r="A76" s="561" t="s">
        <v>330</v>
      </c>
      <c r="B76" s="562" t="s">
        <v>563</v>
      </c>
      <c r="C76" s="563"/>
    </row>
    <row r="77" spans="1:3" s="406" customFormat="1" ht="12" customHeight="1" thickBot="1">
      <c r="A77" s="454" t="s">
        <v>308</v>
      </c>
      <c r="B77" s="287" t="s">
        <v>309</v>
      </c>
      <c r="C77" s="292">
        <f>SUM(C78:C79)</f>
        <v>0</v>
      </c>
    </row>
    <row r="78" spans="1:3" s="406" customFormat="1" ht="12" customHeight="1" thickBot="1">
      <c r="A78" s="13" t="s">
        <v>331</v>
      </c>
      <c r="B78" s="560" t="s">
        <v>310</v>
      </c>
      <c r="C78" s="394"/>
    </row>
    <row r="79" spans="1:3" s="406" customFormat="1" ht="12" customHeight="1" thickBot="1">
      <c r="A79" s="561" t="s">
        <v>332</v>
      </c>
      <c r="B79" s="562" t="s">
        <v>311</v>
      </c>
      <c r="C79" s="563"/>
    </row>
    <row r="80" spans="1:3" s="406" customFormat="1" ht="12" customHeight="1" thickBot="1">
      <c r="A80" s="454" t="s">
        <v>312</v>
      </c>
      <c r="B80" s="287" t="s">
        <v>313</v>
      </c>
      <c r="C80" s="292">
        <f>SUM(C81:C83)</f>
        <v>0</v>
      </c>
    </row>
    <row r="81" spans="1:3" s="406" customFormat="1" ht="12" customHeight="1">
      <c r="A81" s="15" t="s">
        <v>333</v>
      </c>
      <c r="B81" s="407" t="s">
        <v>314</v>
      </c>
      <c r="C81" s="297"/>
    </row>
    <row r="82" spans="1:3" s="406" customFormat="1" ht="12" customHeight="1">
      <c r="A82" s="14" t="s">
        <v>334</v>
      </c>
      <c r="B82" s="408" t="s">
        <v>315</v>
      </c>
      <c r="C82" s="297"/>
    </row>
    <row r="83" spans="1:3" s="406" customFormat="1" ht="12" customHeight="1" thickBot="1">
      <c r="A83" s="18" t="s">
        <v>335</v>
      </c>
      <c r="B83" s="564" t="s">
        <v>564</v>
      </c>
      <c r="C83" s="565"/>
    </row>
    <row r="84" spans="1:3" s="406" customFormat="1" ht="12" customHeight="1" thickBot="1">
      <c r="A84" s="454" t="s">
        <v>316</v>
      </c>
      <c r="B84" s="287" t="s">
        <v>336</v>
      </c>
      <c r="C84" s="292">
        <f>SUM(C85:C88)</f>
        <v>0</v>
      </c>
    </row>
    <row r="85" spans="1:3" s="406" customFormat="1" ht="12" customHeight="1">
      <c r="A85" s="411" t="s">
        <v>317</v>
      </c>
      <c r="B85" s="407" t="s">
        <v>318</v>
      </c>
      <c r="C85" s="297"/>
    </row>
    <row r="86" spans="1:3" s="406" customFormat="1" ht="12" customHeight="1">
      <c r="A86" s="412" t="s">
        <v>319</v>
      </c>
      <c r="B86" s="408" t="s">
        <v>320</v>
      </c>
      <c r="C86" s="297"/>
    </row>
    <row r="87" spans="1:3" s="406" customFormat="1" ht="12" customHeight="1">
      <c r="A87" s="412" t="s">
        <v>321</v>
      </c>
      <c r="B87" s="408" t="s">
        <v>322</v>
      </c>
      <c r="C87" s="297"/>
    </row>
    <row r="88" spans="1:3" s="406" customFormat="1" ht="12" customHeight="1" thickBot="1">
      <c r="A88" s="413" t="s">
        <v>323</v>
      </c>
      <c r="B88" s="289" t="s">
        <v>324</v>
      </c>
      <c r="C88" s="297"/>
    </row>
    <row r="89" spans="1:3" s="406" customFormat="1" ht="12" customHeight="1" thickBot="1">
      <c r="A89" s="454" t="s">
        <v>325</v>
      </c>
      <c r="B89" s="287" t="s">
        <v>466</v>
      </c>
      <c r="C89" s="452"/>
    </row>
    <row r="90" spans="1:3" s="406" customFormat="1" ht="13.5" customHeight="1" thickBot="1">
      <c r="A90" s="454" t="s">
        <v>327</v>
      </c>
      <c r="B90" s="287" t="s">
        <v>326</v>
      </c>
      <c r="C90" s="452"/>
    </row>
    <row r="91" spans="1:3" s="406" customFormat="1" ht="15.75" customHeight="1" thickBot="1">
      <c r="A91" s="454" t="s">
        <v>339</v>
      </c>
      <c r="B91" s="414" t="s">
        <v>469</v>
      </c>
      <c r="C91" s="298">
        <f>+C68+C72+C77+C80+C84+C90+C89</f>
        <v>0</v>
      </c>
    </row>
    <row r="92" spans="1:3" s="406" customFormat="1" ht="16.5" customHeight="1" thickBot="1">
      <c r="A92" s="455" t="s">
        <v>468</v>
      </c>
      <c r="B92" s="415" t="s">
        <v>470</v>
      </c>
      <c r="C92" s="298">
        <f>+C67+C91</f>
        <v>7901000</v>
      </c>
    </row>
    <row r="93" spans="1:3" s="406" customFormat="1" ht="10.5" customHeight="1">
      <c r="A93" s="5"/>
      <c r="B93" s="6"/>
      <c r="C93" s="299"/>
    </row>
    <row r="94" spans="1:3" ht="16.5" customHeight="1">
      <c r="A94" s="701" t="s">
        <v>45</v>
      </c>
      <c r="B94" s="701"/>
      <c r="C94" s="701"/>
    </row>
    <row r="95" spans="1:3" s="416" customFormat="1" ht="16.5" customHeight="1" thickBot="1">
      <c r="A95" s="698" t="s">
        <v>145</v>
      </c>
      <c r="B95" s="698"/>
      <c r="C95" s="573" t="str">
        <f>C7</f>
        <v>Forintban!</v>
      </c>
    </row>
    <row r="96" spans="1:3" ht="37.5" customHeight="1" thickBot="1">
      <c r="A96" s="553" t="s">
        <v>67</v>
      </c>
      <c r="B96" s="554" t="s">
        <v>46</v>
      </c>
      <c r="C96" s="555" t="str">
        <f>+C8</f>
        <v>2019. évi előirányzat</v>
      </c>
    </row>
    <row r="97" spans="1:3" s="405" customFormat="1" ht="12" customHeight="1" thickBot="1">
      <c r="A97" s="553"/>
      <c r="B97" s="554" t="s">
        <v>484</v>
      </c>
      <c r="C97" s="555" t="s">
        <v>485</v>
      </c>
    </row>
    <row r="98" spans="1:3" ht="12" customHeight="1" thickBot="1">
      <c r="A98" s="22" t="s">
        <v>17</v>
      </c>
      <c r="B98" s="28" t="s">
        <v>428</v>
      </c>
      <c r="C98" s="291">
        <f>C99+C100+C101+C102+C103+C116</f>
        <v>7901000</v>
      </c>
    </row>
    <row r="99" spans="1:3" ht="12" customHeight="1">
      <c r="A99" s="17" t="s">
        <v>96</v>
      </c>
      <c r="B99" s="10" t="s">
        <v>47</v>
      </c>
      <c r="C99" s="293"/>
    </row>
    <row r="100" spans="1:3" ht="12" customHeight="1">
      <c r="A100" s="14" t="s">
        <v>97</v>
      </c>
      <c r="B100" s="8" t="s">
        <v>175</v>
      </c>
      <c r="C100" s="294"/>
    </row>
    <row r="101" spans="1:3" ht="12" customHeight="1">
      <c r="A101" s="14" t="s">
        <v>98</v>
      </c>
      <c r="B101" s="8" t="s">
        <v>132</v>
      </c>
      <c r="C101" s="296"/>
    </row>
    <row r="102" spans="1:3" ht="12" customHeight="1">
      <c r="A102" s="14" t="s">
        <v>99</v>
      </c>
      <c r="B102" s="11" t="s">
        <v>176</v>
      </c>
      <c r="C102" s="296"/>
    </row>
    <row r="103" spans="1:3" ht="12" customHeight="1">
      <c r="A103" s="14" t="s">
        <v>110</v>
      </c>
      <c r="B103" s="19" t="s">
        <v>177</v>
      </c>
      <c r="C103" s="296">
        <v>7901000</v>
      </c>
    </row>
    <row r="104" spans="1:3" ht="12" customHeight="1">
      <c r="A104" s="14" t="s">
        <v>100</v>
      </c>
      <c r="B104" s="8" t="s">
        <v>433</v>
      </c>
      <c r="C104" s="296"/>
    </row>
    <row r="105" spans="1:3" ht="12" customHeight="1">
      <c r="A105" s="14" t="s">
        <v>101</v>
      </c>
      <c r="B105" s="144" t="s">
        <v>432</v>
      </c>
      <c r="C105" s="296"/>
    </row>
    <row r="106" spans="1:3" ht="12" customHeight="1">
      <c r="A106" s="14" t="s">
        <v>111</v>
      </c>
      <c r="B106" s="144" t="s">
        <v>431</v>
      </c>
      <c r="C106" s="296"/>
    </row>
    <row r="107" spans="1:3" ht="12" customHeight="1">
      <c r="A107" s="14" t="s">
        <v>112</v>
      </c>
      <c r="B107" s="142" t="s">
        <v>342</v>
      </c>
      <c r="C107" s="296"/>
    </row>
    <row r="108" spans="1:3" ht="12" customHeight="1">
      <c r="A108" s="14" t="s">
        <v>113</v>
      </c>
      <c r="B108" s="143" t="s">
        <v>343</v>
      </c>
      <c r="C108" s="296"/>
    </row>
    <row r="109" spans="1:3" ht="12" customHeight="1">
      <c r="A109" s="14" t="s">
        <v>114</v>
      </c>
      <c r="B109" s="143" t="s">
        <v>344</v>
      </c>
      <c r="C109" s="296"/>
    </row>
    <row r="110" spans="1:3" ht="12" customHeight="1">
      <c r="A110" s="14" t="s">
        <v>116</v>
      </c>
      <c r="B110" s="142" t="s">
        <v>345</v>
      </c>
      <c r="C110" s="296"/>
    </row>
    <row r="111" spans="1:3" ht="12" customHeight="1">
      <c r="A111" s="14" t="s">
        <v>178</v>
      </c>
      <c r="B111" s="142" t="s">
        <v>346</v>
      </c>
      <c r="C111" s="296"/>
    </row>
    <row r="112" spans="1:3" ht="12" customHeight="1">
      <c r="A112" s="14" t="s">
        <v>340</v>
      </c>
      <c r="B112" s="143" t="s">
        <v>347</v>
      </c>
      <c r="C112" s="296"/>
    </row>
    <row r="113" spans="1:3" ht="12" customHeight="1">
      <c r="A113" s="13" t="s">
        <v>341</v>
      </c>
      <c r="B113" s="144" t="s">
        <v>348</v>
      </c>
      <c r="C113" s="296"/>
    </row>
    <row r="114" spans="1:3" ht="12" customHeight="1">
      <c r="A114" s="14" t="s">
        <v>429</v>
      </c>
      <c r="B114" s="144" t="s">
        <v>349</v>
      </c>
      <c r="C114" s="296"/>
    </row>
    <row r="115" spans="1:3" ht="12" customHeight="1">
      <c r="A115" s="16" t="s">
        <v>430</v>
      </c>
      <c r="B115" s="144" t="s">
        <v>350</v>
      </c>
      <c r="C115" s="296">
        <v>7901000</v>
      </c>
    </row>
    <row r="116" spans="1:3" ht="12" customHeight="1">
      <c r="A116" s="14" t="s">
        <v>434</v>
      </c>
      <c r="B116" s="11" t="s">
        <v>48</v>
      </c>
      <c r="C116" s="294"/>
    </row>
    <row r="117" spans="1:3" ht="12" customHeight="1">
      <c r="A117" s="14" t="s">
        <v>435</v>
      </c>
      <c r="B117" s="8" t="s">
        <v>437</v>
      </c>
      <c r="C117" s="294"/>
    </row>
    <row r="118" spans="1:3" ht="12" customHeight="1" thickBot="1">
      <c r="A118" s="18" t="s">
        <v>436</v>
      </c>
      <c r="B118" s="477" t="s">
        <v>438</v>
      </c>
      <c r="C118" s="300"/>
    </row>
    <row r="119" spans="1:3" ht="12" customHeight="1" thickBot="1">
      <c r="A119" s="474" t="s">
        <v>18</v>
      </c>
      <c r="B119" s="475" t="s">
        <v>351</v>
      </c>
      <c r="C119" s="476">
        <f>+C120+C122+C124</f>
        <v>0</v>
      </c>
    </row>
    <row r="120" spans="1:3" ht="12" customHeight="1">
      <c r="A120" s="15" t="s">
        <v>102</v>
      </c>
      <c r="B120" s="8" t="s">
        <v>221</v>
      </c>
      <c r="C120" s="295"/>
    </row>
    <row r="121" spans="1:3" ht="12" customHeight="1">
      <c r="A121" s="15" t="s">
        <v>103</v>
      </c>
      <c r="B121" s="12" t="s">
        <v>355</v>
      </c>
      <c r="C121" s="295"/>
    </row>
    <row r="122" spans="1:3" ht="12" customHeight="1">
      <c r="A122" s="15" t="s">
        <v>104</v>
      </c>
      <c r="B122" s="12" t="s">
        <v>179</v>
      </c>
      <c r="C122" s="294"/>
    </row>
    <row r="123" spans="1:3" ht="12" customHeight="1">
      <c r="A123" s="15" t="s">
        <v>105</v>
      </c>
      <c r="B123" s="12" t="s">
        <v>356</v>
      </c>
      <c r="C123" s="259"/>
    </row>
    <row r="124" spans="1:3" ht="12" customHeight="1">
      <c r="A124" s="15" t="s">
        <v>106</v>
      </c>
      <c r="B124" s="289" t="s">
        <v>566</v>
      </c>
      <c r="C124" s="259"/>
    </row>
    <row r="125" spans="1:3" ht="12" customHeight="1">
      <c r="A125" s="15" t="s">
        <v>115</v>
      </c>
      <c r="B125" s="288" t="s">
        <v>419</v>
      </c>
      <c r="C125" s="259"/>
    </row>
    <row r="126" spans="1:3" ht="12" customHeight="1">
      <c r="A126" s="15" t="s">
        <v>117</v>
      </c>
      <c r="B126" s="403" t="s">
        <v>361</v>
      </c>
      <c r="C126" s="259"/>
    </row>
    <row r="127" spans="1:3" ht="15">
      <c r="A127" s="15" t="s">
        <v>180</v>
      </c>
      <c r="B127" s="143" t="s">
        <v>344</v>
      </c>
      <c r="C127" s="259"/>
    </row>
    <row r="128" spans="1:3" ht="12" customHeight="1">
      <c r="A128" s="15" t="s">
        <v>181</v>
      </c>
      <c r="B128" s="143" t="s">
        <v>360</v>
      </c>
      <c r="C128" s="259"/>
    </row>
    <row r="129" spans="1:3" ht="12" customHeight="1">
      <c r="A129" s="15" t="s">
        <v>182</v>
      </c>
      <c r="B129" s="143" t="s">
        <v>359</v>
      </c>
      <c r="C129" s="259"/>
    </row>
    <row r="130" spans="1:3" ht="12" customHeight="1">
      <c r="A130" s="15" t="s">
        <v>352</v>
      </c>
      <c r="B130" s="143" t="s">
        <v>347</v>
      </c>
      <c r="C130" s="259"/>
    </row>
    <row r="131" spans="1:3" ht="12" customHeight="1">
      <c r="A131" s="15" t="s">
        <v>353</v>
      </c>
      <c r="B131" s="143" t="s">
        <v>358</v>
      </c>
      <c r="C131" s="259"/>
    </row>
    <row r="132" spans="1:3" ht="15.75" thickBot="1">
      <c r="A132" s="13" t="s">
        <v>354</v>
      </c>
      <c r="B132" s="143" t="s">
        <v>357</v>
      </c>
      <c r="C132" s="261"/>
    </row>
    <row r="133" spans="1:3" ht="12" customHeight="1" thickBot="1">
      <c r="A133" s="20" t="s">
        <v>19</v>
      </c>
      <c r="B133" s="124" t="s">
        <v>439</v>
      </c>
      <c r="C133" s="292">
        <f>+C98+C119</f>
        <v>7901000</v>
      </c>
    </row>
    <row r="134" spans="1:3" ht="12" customHeight="1" thickBot="1">
      <c r="A134" s="20" t="s">
        <v>20</v>
      </c>
      <c r="B134" s="124" t="s">
        <v>440</v>
      </c>
      <c r="C134" s="292">
        <f>+C135+C136+C137</f>
        <v>0</v>
      </c>
    </row>
    <row r="135" spans="1:3" ht="12" customHeight="1">
      <c r="A135" s="15" t="s">
        <v>259</v>
      </c>
      <c r="B135" s="12" t="s">
        <v>447</v>
      </c>
      <c r="C135" s="259"/>
    </row>
    <row r="136" spans="1:3" ht="12" customHeight="1">
      <c r="A136" s="15" t="s">
        <v>260</v>
      </c>
      <c r="B136" s="12" t="s">
        <v>448</v>
      </c>
      <c r="C136" s="259"/>
    </row>
    <row r="137" spans="1:3" ht="12" customHeight="1" thickBot="1">
      <c r="A137" s="13" t="s">
        <v>261</v>
      </c>
      <c r="B137" s="12" t="s">
        <v>449</v>
      </c>
      <c r="C137" s="259"/>
    </row>
    <row r="138" spans="1:3" ht="12" customHeight="1" thickBot="1">
      <c r="A138" s="20" t="s">
        <v>21</v>
      </c>
      <c r="B138" s="124" t="s">
        <v>441</v>
      </c>
      <c r="C138" s="292">
        <f>SUM(C139:C144)</f>
        <v>0</v>
      </c>
    </row>
    <row r="139" spans="1:3" ht="12" customHeight="1">
      <c r="A139" s="15" t="s">
        <v>89</v>
      </c>
      <c r="B139" s="9" t="s">
        <v>450</v>
      </c>
      <c r="C139" s="259"/>
    </row>
    <row r="140" spans="1:3" ht="12" customHeight="1">
      <c r="A140" s="15" t="s">
        <v>90</v>
      </c>
      <c r="B140" s="9" t="s">
        <v>442</v>
      </c>
      <c r="C140" s="259"/>
    </row>
    <row r="141" spans="1:3" ht="12" customHeight="1">
      <c r="A141" s="15" t="s">
        <v>91</v>
      </c>
      <c r="B141" s="9" t="s">
        <v>443</v>
      </c>
      <c r="C141" s="259"/>
    </row>
    <row r="142" spans="1:3" ht="12" customHeight="1">
      <c r="A142" s="15" t="s">
        <v>167</v>
      </c>
      <c r="B142" s="9" t="s">
        <v>444</v>
      </c>
      <c r="C142" s="259"/>
    </row>
    <row r="143" spans="1:3" ht="12" customHeight="1" thickBot="1">
      <c r="A143" s="13" t="s">
        <v>168</v>
      </c>
      <c r="B143" s="7" t="s">
        <v>445</v>
      </c>
      <c r="C143" s="261"/>
    </row>
    <row r="144" spans="1:3" ht="12" customHeight="1" thickBot="1">
      <c r="A144" s="561" t="s">
        <v>169</v>
      </c>
      <c r="B144" s="566" t="s">
        <v>446</v>
      </c>
      <c r="C144" s="567"/>
    </row>
    <row r="145" spans="1:3" ht="12" customHeight="1" thickBot="1">
      <c r="A145" s="20" t="s">
        <v>22</v>
      </c>
      <c r="B145" s="124" t="s">
        <v>454</v>
      </c>
      <c r="C145" s="298">
        <f>+C146+C147+C148+C149</f>
        <v>0</v>
      </c>
    </row>
    <row r="146" spans="1:3" ht="12" customHeight="1">
      <c r="A146" s="15" t="s">
        <v>92</v>
      </c>
      <c r="B146" s="9" t="s">
        <v>362</v>
      </c>
      <c r="C146" s="259"/>
    </row>
    <row r="147" spans="1:3" ht="12" customHeight="1">
      <c r="A147" s="15" t="s">
        <v>93</v>
      </c>
      <c r="B147" s="9" t="s">
        <v>363</v>
      </c>
      <c r="C147" s="259"/>
    </row>
    <row r="148" spans="1:3" ht="12" customHeight="1" thickBot="1">
      <c r="A148" s="13" t="s">
        <v>279</v>
      </c>
      <c r="B148" s="7" t="s">
        <v>455</v>
      </c>
      <c r="C148" s="261"/>
    </row>
    <row r="149" spans="1:3" ht="12" customHeight="1" thickBot="1">
      <c r="A149" s="561" t="s">
        <v>280</v>
      </c>
      <c r="B149" s="566" t="s">
        <v>381</v>
      </c>
      <c r="C149" s="567"/>
    </row>
    <row r="150" spans="1:3" ht="12" customHeight="1" thickBot="1">
      <c r="A150" s="20" t="s">
        <v>23</v>
      </c>
      <c r="B150" s="124" t="s">
        <v>456</v>
      </c>
      <c r="C150" s="301">
        <f>SUM(C151:C155)</f>
        <v>0</v>
      </c>
    </row>
    <row r="151" spans="1:3" ht="12" customHeight="1">
      <c r="A151" s="15" t="s">
        <v>94</v>
      </c>
      <c r="B151" s="9" t="s">
        <v>451</v>
      </c>
      <c r="C151" s="259"/>
    </row>
    <row r="152" spans="1:3" ht="12" customHeight="1">
      <c r="A152" s="15" t="s">
        <v>95</v>
      </c>
      <c r="B152" s="9" t="s">
        <v>458</v>
      </c>
      <c r="C152" s="259"/>
    </row>
    <row r="153" spans="1:3" ht="12" customHeight="1">
      <c r="A153" s="15" t="s">
        <v>291</v>
      </c>
      <c r="B153" s="9" t="s">
        <v>453</v>
      </c>
      <c r="C153" s="259"/>
    </row>
    <row r="154" spans="1:3" ht="12" customHeight="1">
      <c r="A154" s="15" t="s">
        <v>292</v>
      </c>
      <c r="B154" s="9" t="s">
        <v>509</v>
      </c>
      <c r="C154" s="259"/>
    </row>
    <row r="155" spans="1:3" ht="12" customHeight="1" thickBot="1">
      <c r="A155" s="15" t="s">
        <v>457</v>
      </c>
      <c r="B155" s="9" t="s">
        <v>460</v>
      </c>
      <c r="C155" s="259"/>
    </row>
    <row r="156" spans="1:3" ht="12" customHeight="1" thickBot="1">
      <c r="A156" s="20" t="s">
        <v>24</v>
      </c>
      <c r="B156" s="124" t="s">
        <v>461</v>
      </c>
      <c r="C156" s="478"/>
    </row>
    <row r="157" spans="1:3" ht="12" customHeight="1" thickBot="1">
      <c r="A157" s="20" t="s">
        <v>25</v>
      </c>
      <c r="B157" s="124" t="s">
        <v>462</v>
      </c>
      <c r="C157" s="478"/>
    </row>
    <row r="158" spans="1:9" ht="15" customHeight="1" thickBot="1">
      <c r="A158" s="20" t="s">
        <v>26</v>
      </c>
      <c r="B158" s="124" t="s">
        <v>464</v>
      </c>
      <c r="C158" s="568">
        <f>+C134+C138+C145+C150+C156+C157</f>
        <v>0</v>
      </c>
      <c r="F158" s="418"/>
      <c r="G158" s="419"/>
      <c r="H158" s="419"/>
      <c r="I158" s="419"/>
    </row>
    <row r="159" spans="1:3" s="406" customFormat="1" ht="17.25" customHeight="1" thickBot="1">
      <c r="A159" s="290" t="s">
        <v>27</v>
      </c>
      <c r="B159" s="569" t="s">
        <v>463</v>
      </c>
      <c r="C159" s="568">
        <f>+C133+C158</f>
        <v>7901000</v>
      </c>
    </row>
    <row r="160" spans="1:3" ht="15.75" customHeight="1">
      <c r="A160" s="570"/>
      <c r="B160" s="570"/>
      <c r="C160" s="632">
        <f>C92-C159</f>
        <v>0</v>
      </c>
    </row>
    <row r="161" spans="1:3" ht="15">
      <c r="A161" s="699" t="s">
        <v>364</v>
      </c>
      <c r="B161" s="699"/>
      <c r="C161" s="699"/>
    </row>
    <row r="162" spans="1:3" ht="15" customHeight="1" thickBot="1">
      <c r="A162" s="700" t="s">
        <v>146</v>
      </c>
      <c r="B162" s="700"/>
      <c r="C162" s="574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92">
        <f>+C67-C133</f>
        <v>0</v>
      </c>
      <c r="D163" s="420"/>
    </row>
    <row r="164" spans="1:3" ht="27.75" customHeight="1" thickBot="1">
      <c r="A164" s="20" t="s">
        <v>18</v>
      </c>
      <c r="B164" s="27" t="s">
        <v>471</v>
      </c>
      <c r="C164" s="292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CONCATENATE("9.11.3. melléklet ",ALAPADATOK!A7," ",ALAPADATOK!B7," ",ALAPADATOK!C7," ",ALAPADATOK!D7," ",ALAPADATOK!E7," ",ALAPADATOK!F7," ",ALAPADATOK!G7," ",ALAPADATOK!H7)</f>
        <v>9.11.3. melléklet az 1 / 2019 ( II.14. ) önkormányzati rendelethez</v>
      </c>
    </row>
    <row r="2" spans="1:3" s="446" customFormat="1" ht="25.5" customHeight="1">
      <c r="A2" s="398" t="s">
        <v>195</v>
      </c>
      <c r="B2" s="584" t="str">
        <f>CONCATENATE('KV_9.11.2.sz.mell'!B2)</f>
        <v>9 kvi név</v>
      </c>
      <c r="C2" s="361" t="s">
        <v>605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'KV_9.11.2.sz.mell'!C4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CONCATENATE("9.12. melléklet ",ALAPADATOK!A7," ",ALAPADATOK!B7," ",ALAPADATOK!C7," ",ALAPADATOK!D7," ",ALAPADATOK!E7," ",ALAPADATOK!F7," ",ALAPADATOK!G7," ",ALAPADATOK!H7)</f>
        <v>9.12. melléklet az 1 / 2019 ( II.14. ) önkormányzati rendelethez</v>
      </c>
    </row>
    <row r="2" spans="1:3" s="446" customFormat="1" ht="25.5" customHeight="1">
      <c r="A2" s="398" t="s">
        <v>195</v>
      </c>
      <c r="B2" s="584" t="str">
        <f>CONCATENATE(ALAPADATOK!B31)</f>
        <v>10 kvi név</v>
      </c>
      <c r="C2" s="361" t="s">
        <v>606</v>
      </c>
    </row>
    <row r="3" spans="1:3" s="446" customFormat="1" ht="23.25" thickBot="1">
      <c r="A3" s="440" t="s">
        <v>194</v>
      </c>
      <c r="B3" s="585" t="s">
        <v>389</v>
      </c>
      <c r="C3" s="362" t="s">
        <v>52</v>
      </c>
    </row>
    <row r="4" spans="1:3" s="447" customFormat="1" ht="15.75" customHeight="1" thickBot="1">
      <c r="A4" s="221"/>
      <c r="B4" s="221"/>
      <c r="C4" s="222" t="str">
        <f>'KV_9.2.3.sz.mell'!C4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CONCATENATE("9.12.1. melléklet ",ALAPADATOK!A7," ",ALAPADATOK!B7," ",ALAPADATOK!C7," ",ALAPADATOK!D7," ",ALAPADATOK!E7," ",ALAPADATOK!F7," ",ALAPADATOK!G7," ",ALAPADATOK!H7)</f>
        <v>9.12.1. melléklet az 1 / 2019 ( II.14. ) önkormányzati rendelethez</v>
      </c>
    </row>
    <row r="2" spans="1:3" s="446" customFormat="1" ht="25.5" customHeight="1">
      <c r="A2" s="398" t="s">
        <v>195</v>
      </c>
      <c r="B2" s="584" t="str">
        <f>CONCATENATE('KV_9.12.sz.mell'!B2)</f>
        <v>10 kvi név</v>
      </c>
      <c r="C2" s="361" t="s">
        <v>606</v>
      </c>
    </row>
    <row r="3" spans="1:3" s="446" customFormat="1" ht="23.25" thickBot="1">
      <c r="A3" s="440" t="s">
        <v>194</v>
      </c>
      <c r="B3" s="585" t="s">
        <v>408</v>
      </c>
      <c r="C3" s="362" t="s">
        <v>57</v>
      </c>
    </row>
    <row r="4" spans="1:3" s="447" customFormat="1" ht="15.75" customHeight="1" thickBot="1">
      <c r="A4" s="221"/>
      <c r="B4" s="221"/>
      <c r="C4" s="222" t="str">
        <f>'KV_9.12.sz.mell'!C4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A39" sqref="A39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CONCATENATE("9.12.2. melléklet ",ALAPADATOK!A7," ",ALAPADATOK!B7," ",ALAPADATOK!C7," ",ALAPADATOK!D7," ",ALAPADATOK!E7," ",ALAPADATOK!F7," ",ALAPADATOK!G7," ",ALAPADATOK!H7)</f>
        <v>9.12.2. melléklet az 1 / 2019 ( II.14. ) önkormányzati rendelethez</v>
      </c>
    </row>
    <row r="2" spans="1:3" s="446" customFormat="1" ht="25.5" customHeight="1">
      <c r="A2" s="398" t="s">
        <v>195</v>
      </c>
      <c r="B2" s="584" t="str">
        <f>CONCATENATE('KV_9.12.1.sz.mell'!B2)</f>
        <v>10 kvi név</v>
      </c>
      <c r="C2" s="361" t="s">
        <v>606</v>
      </c>
    </row>
    <row r="3" spans="1:3" s="446" customFormat="1" ht="23.25" thickBot="1">
      <c r="A3" s="440" t="s">
        <v>194</v>
      </c>
      <c r="B3" s="585" t="s">
        <v>409</v>
      </c>
      <c r="C3" s="362" t="s">
        <v>58</v>
      </c>
    </row>
    <row r="4" spans="1:3" s="447" customFormat="1" ht="15.75" customHeight="1" thickBot="1">
      <c r="A4" s="221"/>
      <c r="B4" s="221"/>
      <c r="C4" s="222" t="str">
        <f>'KV_9.12.1.sz.mell'!C4</f>
        <v>Forintban!</v>
      </c>
    </row>
    <row r="5" spans="1:3" ht="13.5" thickBot="1">
      <c r="A5" s="399" t="s">
        <v>196</v>
      </c>
      <c r="B5" s="223" t="s">
        <v>554</v>
      </c>
      <c r="C5" s="224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E3" sqref="E3"/>
    </sheetView>
  </sheetViews>
  <sheetFormatPr defaultColWidth="9.375" defaultRowHeight="12.75"/>
  <cols>
    <col min="1" max="1" width="13.75390625" style="238" customWidth="1"/>
    <col min="2" max="2" width="79.125" style="239" customWidth="1"/>
    <col min="3" max="3" width="25.00390625" style="239" customWidth="1"/>
    <col min="4" max="16384" width="9.375" style="239" customWidth="1"/>
  </cols>
  <sheetData>
    <row r="1" spans="1:3" s="219" customFormat="1" ht="21" customHeight="1" thickBot="1">
      <c r="A1" s="218"/>
      <c r="B1" s="220"/>
      <c r="C1" s="586" t="str">
        <f>CONCATENATE("9.12.3. melléklet ",ALAPADATOK!A7," ",ALAPADATOK!B7," ",ALAPADATOK!C7," ",ALAPADATOK!D7," ",ALAPADATOK!E7," ",ALAPADATOK!F7," ",ALAPADATOK!G7," ",ALAPADATOK!H7)</f>
        <v>9.12.3. melléklet az 1 / 2019 ( II.14. ) önkormányzati rendelethez</v>
      </c>
    </row>
    <row r="2" spans="1:3" s="446" customFormat="1" ht="25.5" customHeight="1">
      <c r="A2" s="398" t="s">
        <v>195</v>
      </c>
      <c r="B2" s="584" t="str">
        <f>CONCATENATE('KV_9.12.2.sz.mell'!B2)</f>
        <v>10 kvi név</v>
      </c>
      <c r="C2" s="361" t="s">
        <v>606</v>
      </c>
    </row>
    <row r="3" spans="1:3" s="446" customFormat="1" ht="23.25" thickBot="1">
      <c r="A3" s="440" t="s">
        <v>194</v>
      </c>
      <c r="B3" s="585" t="s">
        <v>521</v>
      </c>
      <c r="C3" s="362" t="s">
        <v>422</v>
      </c>
    </row>
    <row r="4" spans="1:3" s="447" customFormat="1" ht="15.75" customHeight="1" thickBot="1">
      <c r="A4" s="221"/>
      <c r="B4" s="221"/>
      <c r="C4" s="222" t="str">
        <f>'KV_9.12.2.sz.mell'!C4</f>
        <v>Forintban!</v>
      </c>
    </row>
    <row r="5" spans="1:3" ht="13.5" thickBot="1">
      <c r="A5" s="399" t="s">
        <v>196</v>
      </c>
      <c r="B5" s="223" t="s">
        <v>554</v>
      </c>
      <c r="C5" s="545" t="s">
        <v>53</v>
      </c>
    </row>
    <row r="6" spans="1:3" s="448" customFormat="1" ht="12.75" customHeight="1" thickBot="1">
      <c r="A6" s="192"/>
      <c r="B6" s="193" t="s">
        <v>484</v>
      </c>
      <c r="C6" s="194" t="s">
        <v>485</v>
      </c>
    </row>
    <row r="7" spans="1:3" s="448" customFormat="1" ht="15.75" customHeight="1" thickBot="1">
      <c r="A7" s="225"/>
      <c r="B7" s="226" t="s">
        <v>54</v>
      </c>
      <c r="C7" s="227"/>
    </row>
    <row r="8" spans="1:3" s="363" customFormat="1" ht="12" customHeight="1" thickBot="1">
      <c r="A8" s="192" t="s">
        <v>17</v>
      </c>
      <c r="B8" s="228" t="s">
        <v>511</v>
      </c>
      <c r="C8" s="312">
        <f>SUM(C9:C19)</f>
        <v>0</v>
      </c>
    </row>
    <row r="9" spans="1:3" s="363" customFormat="1" ht="12" customHeight="1">
      <c r="A9" s="441" t="s">
        <v>96</v>
      </c>
      <c r="B9" s="10" t="s">
        <v>268</v>
      </c>
      <c r="C9" s="353"/>
    </row>
    <row r="10" spans="1:3" s="363" customFormat="1" ht="12" customHeight="1">
      <c r="A10" s="442" t="s">
        <v>97</v>
      </c>
      <c r="B10" s="8" t="s">
        <v>269</v>
      </c>
      <c r="C10" s="310"/>
    </row>
    <row r="11" spans="1:3" s="363" customFormat="1" ht="12" customHeight="1">
      <c r="A11" s="442" t="s">
        <v>98</v>
      </c>
      <c r="B11" s="8" t="s">
        <v>270</v>
      </c>
      <c r="C11" s="310"/>
    </row>
    <row r="12" spans="1:3" s="363" customFormat="1" ht="12" customHeight="1">
      <c r="A12" s="442" t="s">
        <v>99</v>
      </c>
      <c r="B12" s="8" t="s">
        <v>271</v>
      </c>
      <c r="C12" s="310"/>
    </row>
    <row r="13" spans="1:3" s="363" customFormat="1" ht="12" customHeight="1">
      <c r="A13" s="442" t="s">
        <v>140</v>
      </c>
      <c r="B13" s="8" t="s">
        <v>272</v>
      </c>
      <c r="C13" s="310"/>
    </row>
    <row r="14" spans="1:3" s="363" customFormat="1" ht="12" customHeight="1">
      <c r="A14" s="442" t="s">
        <v>100</v>
      </c>
      <c r="B14" s="8" t="s">
        <v>390</v>
      </c>
      <c r="C14" s="310"/>
    </row>
    <row r="15" spans="1:3" s="363" customFormat="1" ht="12" customHeight="1">
      <c r="A15" s="442" t="s">
        <v>101</v>
      </c>
      <c r="B15" s="7" t="s">
        <v>391</v>
      </c>
      <c r="C15" s="310"/>
    </row>
    <row r="16" spans="1:3" s="363" customFormat="1" ht="12" customHeight="1">
      <c r="A16" s="442" t="s">
        <v>111</v>
      </c>
      <c r="B16" s="8" t="s">
        <v>275</v>
      </c>
      <c r="C16" s="354"/>
    </row>
    <row r="17" spans="1:3" s="449" customFormat="1" ht="12" customHeight="1">
      <c r="A17" s="442" t="s">
        <v>112</v>
      </c>
      <c r="B17" s="8" t="s">
        <v>276</v>
      </c>
      <c r="C17" s="310"/>
    </row>
    <row r="18" spans="1:3" s="449" customFormat="1" ht="12" customHeight="1">
      <c r="A18" s="442" t="s">
        <v>113</v>
      </c>
      <c r="B18" s="8" t="s">
        <v>427</v>
      </c>
      <c r="C18" s="311"/>
    </row>
    <row r="19" spans="1:3" s="449" customFormat="1" ht="12" customHeight="1" thickBot="1">
      <c r="A19" s="442" t="s">
        <v>114</v>
      </c>
      <c r="B19" s="7" t="s">
        <v>277</v>
      </c>
      <c r="C19" s="311"/>
    </row>
    <row r="20" spans="1:3" s="363" customFormat="1" ht="12" customHeight="1" thickBot="1">
      <c r="A20" s="192" t="s">
        <v>18</v>
      </c>
      <c r="B20" s="228" t="s">
        <v>392</v>
      </c>
      <c r="C20" s="312">
        <f>SUM(C21:C23)</f>
        <v>0</v>
      </c>
    </row>
    <row r="21" spans="1:3" s="449" customFormat="1" ht="12" customHeight="1">
      <c r="A21" s="442" t="s">
        <v>102</v>
      </c>
      <c r="B21" s="9" t="s">
        <v>249</v>
      </c>
      <c r="C21" s="310"/>
    </row>
    <row r="22" spans="1:3" s="449" customFormat="1" ht="12" customHeight="1">
      <c r="A22" s="442" t="s">
        <v>103</v>
      </c>
      <c r="B22" s="8" t="s">
        <v>393</v>
      </c>
      <c r="C22" s="310"/>
    </row>
    <row r="23" spans="1:3" s="449" customFormat="1" ht="12" customHeight="1">
      <c r="A23" s="442" t="s">
        <v>104</v>
      </c>
      <c r="B23" s="8" t="s">
        <v>394</v>
      </c>
      <c r="C23" s="310"/>
    </row>
    <row r="24" spans="1:3" s="449" customFormat="1" ht="12" customHeight="1" thickBot="1">
      <c r="A24" s="442" t="s">
        <v>105</v>
      </c>
      <c r="B24" s="8" t="s">
        <v>516</v>
      </c>
      <c r="C24" s="310"/>
    </row>
    <row r="25" spans="1:3" s="449" customFormat="1" ht="12" customHeight="1" thickBot="1">
      <c r="A25" s="200" t="s">
        <v>19</v>
      </c>
      <c r="B25" s="124" t="s">
        <v>166</v>
      </c>
      <c r="C25" s="338"/>
    </row>
    <row r="26" spans="1:3" s="449" customFormat="1" ht="12" customHeight="1" thickBot="1">
      <c r="A26" s="200" t="s">
        <v>20</v>
      </c>
      <c r="B26" s="124" t="s">
        <v>395</v>
      </c>
      <c r="C26" s="312">
        <f>+C27+C28</f>
        <v>0</v>
      </c>
    </row>
    <row r="27" spans="1:3" s="449" customFormat="1" ht="12" customHeight="1">
      <c r="A27" s="443" t="s">
        <v>259</v>
      </c>
      <c r="B27" s="444" t="s">
        <v>393</v>
      </c>
      <c r="C27" s="74"/>
    </row>
    <row r="28" spans="1:3" s="449" customFormat="1" ht="12" customHeight="1">
      <c r="A28" s="443" t="s">
        <v>260</v>
      </c>
      <c r="B28" s="445" t="s">
        <v>396</v>
      </c>
      <c r="C28" s="313"/>
    </row>
    <row r="29" spans="1:3" s="449" customFormat="1" ht="12" customHeight="1" thickBot="1">
      <c r="A29" s="442" t="s">
        <v>261</v>
      </c>
      <c r="B29" s="141" t="s">
        <v>517</v>
      </c>
      <c r="C29" s="81"/>
    </row>
    <row r="30" spans="1:3" s="449" customFormat="1" ht="12" customHeight="1" thickBot="1">
      <c r="A30" s="200" t="s">
        <v>21</v>
      </c>
      <c r="B30" s="124" t="s">
        <v>397</v>
      </c>
      <c r="C30" s="312">
        <f>+C31+C32+C33</f>
        <v>0</v>
      </c>
    </row>
    <row r="31" spans="1:3" s="449" customFormat="1" ht="12" customHeight="1">
      <c r="A31" s="443" t="s">
        <v>89</v>
      </c>
      <c r="B31" s="444" t="s">
        <v>282</v>
      </c>
      <c r="C31" s="74"/>
    </row>
    <row r="32" spans="1:3" s="449" customFormat="1" ht="12" customHeight="1">
      <c r="A32" s="443" t="s">
        <v>90</v>
      </c>
      <c r="B32" s="445" t="s">
        <v>283</v>
      </c>
      <c r="C32" s="313"/>
    </row>
    <row r="33" spans="1:3" s="449" customFormat="1" ht="12" customHeight="1" thickBot="1">
      <c r="A33" s="442" t="s">
        <v>91</v>
      </c>
      <c r="B33" s="141" t="s">
        <v>284</v>
      </c>
      <c r="C33" s="81"/>
    </row>
    <row r="34" spans="1:3" s="363" customFormat="1" ht="12" customHeight="1" thickBot="1">
      <c r="A34" s="200" t="s">
        <v>22</v>
      </c>
      <c r="B34" s="124" t="s">
        <v>367</v>
      </c>
      <c r="C34" s="338"/>
    </row>
    <row r="35" spans="1:3" s="363" customFormat="1" ht="12" customHeight="1" thickBot="1">
      <c r="A35" s="200" t="s">
        <v>23</v>
      </c>
      <c r="B35" s="124" t="s">
        <v>398</v>
      </c>
      <c r="C35" s="355"/>
    </row>
    <row r="36" spans="1:3" s="363" customFormat="1" ht="12" customHeight="1" thickBot="1">
      <c r="A36" s="192" t="s">
        <v>24</v>
      </c>
      <c r="B36" s="124" t="s">
        <v>518</v>
      </c>
      <c r="C36" s="356">
        <f>+C8+C20+C25+C26+C30+C34+C35</f>
        <v>0</v>
      </c>
    </row>
    <row r="37" spans="1:3" s="363" customFormat="1" ht="12" customHeight="1" thickBot="1">
      <c r="A37" s="229" t="s">
        <v>25</v>
      </c>
      <c r="B37" s="124" t="s">
        <v>400</v>
      </c>
      <c r="C37" s="356">
        <f>+C38+C39+C40</f>
        <v>0</v>
      </c>
    </row>
    <row r="38" spans="1:3" s="363" customFormat="1" ht="12" customHeight="1">
      <c r="A38" s="443" t="s">
        <v>401</v>
      </c>
      <c r="B38" s="444" t="s">
        <v>227</v>
      </c>
      <c r="C38" s="74"/>
    </row>
    <row r="39" spans="1:3" s="363" customFormat="1" ht="12" customHeight="1">
      <c r="A39" s="443" t="s">
        <v>402</v>
      </c>
      <c r="B39" s="445" t="s">
        <v>2</v>
      </c>
      <c r="C39" s="313"/>
    </row>
    <row r="40" spans="1:3" s="449" customFormat="1" ht="12" customHeight="1" thickBot="1">
      <c r="A40" s="442" t="s">
        <v>403</v>
      </c>
      <c r="B40" s="141" t="s">
        <v>404</v>
      </c>
      <c r="C40" s="81"/>
    </row>
    <row r="41" spans="1:3" s="449" customFormat="1" ht="15" customHeight="1" thickBot="1">
      <c r="A41" s="229" t="s">
        <v>26</v>
      </c>
      <c r="B41" s="230" t="s">
        <v>405</v>
      </c>
      <c r="C41" s="359">
        <f>+C36+C37</f>
        <v>0</v>
      </c>
    </row>
    <row r="42" spans="1:3" s="449" customFormat="1" ht="15" customHeight="1">
      <c r="A42" s="231"/>
      <c r="B42" s="232"/>
      <c r="C42" s="357"/>
    </row>
    <row r="43" spans="1:3" ht="13.5" thickBot="1">
      <c r="A43" s="233"/>
      <c r="B43" s="234"/>
      <c r="C43" s="358"/>
    </row>
    <row r="44" spans="1:3" s="448" customFormat="1" ht="16.5" customHeight="1" thickBot="1">
      <c r="A44" s="235"/>
      <c r="B44" s="236" t="s">
        <v>55</v>
      </c>
      <c r="C44" s="359"/>
    </row>
    <row r="45" spans="1:3" s="450" customFormat="1" ht="12" customHeight="1" thickBot="1">
      <c r="A45" s="200" t="s">
        <v>17</v>
      </c>
      <c r="B45" s="124" t="s">
        <v>406</v>
      </c>
      <c r="C45" s="312">
        <f>SUM(C46:C50)</f>
        <v>0</v>
      </c>
    </row>
    <row r="46" spans="1:3" ht="12" customHeight="1">
      <c r="A46" s="442" t="s">
        <v>96</v>
      </c>
      <c r="B46" s="9" t="s">
        <v>47</v>
      </c>
      <c r="C46" s="74"/>
    </row>
    <row r="47" spans="1:3" ht="12" customHeight="1">
      <c r="A47" s="442" t="s">
        <v>97</v>
      </c>
      <c r="B47" s="8" t="s">
        <v>175</v>
      </c>
      <c r="C47" s="77"/>
    </row>
    <row r="48" spans="1:3" ht="12" customHeight="1">
      <c r="A48" s="442" t="s">
        <v>98</v>
      </c>
      <c r="B48" s="8" t="s">
        <v>132</v>
      </c>
      <c r="C48" s="77"/>
    </row>
    <row r="49" spans="1:3" ht="12" customHeight="1">
      <c r="A49" s="442" t="s">
        <v>99</v>
      </c>
      <c r="B49" s="8" t="s">
        <v>176</v>
      </c>
      <c r="C49" s="77"/>
    </row>
    <row r="50" spans="1:3" ht="12" customHeight="1" thickBot="1">
      <c r="A50" s="442" t="s">
        <v>140</v>
      </c>
      <c r="B50" s="8" t="s">
        <v>177</v>
      </c>
      <c r="C50" s="77"/>
    </row>
    <row r="51" spans="1:3" ht="12" customHeight="1" thickBot="1">
      <c r="A51" s="200" t="s">
        <v>18</v>
      </c>
      <c r="B51" s="124" t="s">
        <v>407</v>
      </c>
      <c r="C51" s="312">
        <f>SUM(C52:C54)</f>
        <v>0</v>
      </c>
    </row>
    <row r="52" spans="1:3" s="450" customFormat="1" ht="12" customHeight="1">
      <c r="A52" s="442" t="s">
        <v>102</v>
      </c>
      <c r="B52" s="9" t="s">
        <v>221</v>
      </c>
      <c r="C52" s="74"/>
    </row>
    <row r="53" spans="1:3" ht="12" customHeight="1">
      <c r="A53" s="442" t="s">
        <v>103</v>
      </c>
      <c r="B53" s="8" t="s">
        <v>179</v>
      </c>
      <c r="C53" s="77"/>
    </row>
    <row r="54" spans="1:3" ht="12" customHeight="1">
      <c r="A54" s="442" t="s">
        <v>104</v>
      </c>
      <c r="B54" s="8" t="s">
        <v>56</v>
      </c>
      <c r="C54" s="77"/>
    </row>
    <row r="55" spans="1:3" ht="12" customHeight="1" thickBot="1">
      <c r="A55" s="442" t="s">
        <v>105</v>
      </c>
      <c r="B55" s="8" t="s">
        <v>515</v>
      </c>
      <c r="C55" s="77"/>
    </row>
    <row r="56" spans="1:3" ht="15" customHeight="1" thickBot="1">
      <c r="A56" s="200" t="s">
        <v>19</v>
      </c>
      <c r="B56" s="124" t="s">
        <v>13</v>
      </c>
      <c r="C56" s="338"/>
    </row>
    <row r="57" spans="1:3" ht="13.5" thickBot="1">
      <c r="A57" s="200" t="s">
        <v>20</v>
      </c>
      <c r="B57" s="237" t="s">
        <v>520</v>
      </c>
      <c r="C57" s="360">
        <f>+C45+C51+C56</f>
        <v>0</v>
      </c>
    </row>
    <row r="58" ht="15" customHeight="1" thickBot="1">
      <c r="C58" s="621">
        <f>C41-C57</f>
        <v>0</v>
      </c>
    </row>
    <row r="59" spans="1:3" ht="14.25" customHeight="1" thickBot="1">
      <c r="A59" s="240" t="s">
        <v>510</v>
      </c>
      <c r="B59" s="241"/>
      <c r="C59" s="121"/>
    </row>
    <row r="60" spans="1:3" ht="13.5" thickBot="1">
      <c r="A60" s="240" t="s">
        <v>197</v>
      </c>
      <c r="B60" s="241"/>
      <c r="C60" s="12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2060"/>
  </sheetPr>
  <dimension ref="A2:G29"/>
  <sheetViews>
    <sheetView tabSelected="1" zoomScale="120" zoomScaleNormal="120" workbookViewId="0" topLeftCell="A16">
      <selection activeCell="A2" sqref="A2:G30"/>
    </sheetView>
  </sheetViews>
  <sheetFormatPr defaultColWidth="9.375" defaultRowHeight="12.75"/>
  <cols>
    <col min="1" max="1" width="5.50390625" style="43" customWidth="1"/>
    <col min="2" max="2" width="33.125" style="43" customWidth="1"/>
    <col min="3" max="3" width="12.375" style="43" customWidth="1"/>
    <col min="4" max="4" width="11.50390625" style="43" customWidth="1"/>
    <col min="5" max="5" width="11.375" style="43" customWidth="1"/>
    <col min="6" max="6" width="11.00390625" style="43" customWidth="1"/>
    <col min="7" max="7" width="14.375" style="43" customWidth="1"/>
    <col min="8" max="16384" width="9.375" style="43" customWidth="1"/>
  </cols>
  <sheetData>
    <row r="2" spans="2:7" ht="13.5">
      <c r="B2" s="754" t="str">
        <f>CONCATENATE("10. melléklet ",ALAPADATOK!A7," ",ALAPADATOK!B7," ",ALAPADATOK!C7," ",ALAPADATOK!D7," ",ALAPADATOK!E7," ",ALAPADATOK!F7," ",ALAPADATOK!G7," ",ALAPADATOK!H7)</f>
        <v>10. melléklet az 1 / 2019 ( II.14. ) önkormányzati rendelethez</v>
      </c>
      <c r="C2" s="754"/>
      <c r="D2" s="754"/>
      <c r="E2" s="754"/>
      <c r="F2" s="754"/>
      <c r="G2" s="754"/>
    </row>
    <row r="4" spans="1:7" ht="43.5" customHeight="1">
      <c r="A4" s="753" t="s">
        <v>3</v>
      </c>
      <c r="B4" s="753"/>
      <c r="C4" s="753"/>
      <c r="D4" s="753"/>
      <c r="E4" s="753"/>
      <c r="F4" s="753"/>
      <c r="G4" s="753"/>
    </row>
    <row r="6" spans="1:7" s="159" customFormat="1" ht="27" customHeight="1">
      <c r="A6" s="678" t="s">
        <v>201</v>
      </c>
      <c r="C6" s="752" t="s">
        <v>202</v>
      </c>
      <c r="D6" s="752"/>
      <c r="E6" s="752"/>
      <c r="F6" s="752"/>
      <c r="G6" s="752"/>
    </row>
    <row r="7" s="159" customFormat="1" ht="15"/>
    <row r="8" spans="1:6" s="159" customFormat="1" ht="24.75" customHeight="1">
      <c r="A8" s="678" t="s">
        <v>203</v>
      </c>
      <c r="C8" s="752" t="s">
        <v>202</v>
      </c>
      <c r="D8" s="752"/>
      <c r="E8" s="752"/>
      <c r="F8" s="752"/>
    </row>
    <row r="9" s="160" customFormat="1" ht="12.75"/>
    <row r="10" spans="1:7" s="161" customFormat="1" ht="15" customHeight="1">
      <c r="A10" s="257" t="s">
        <v>557</v>
      </c>
      <c r="B10" s="256"/>
      <c r="C10" s="256"/>
      <c r="D10" s="256"/>
      <c r="E10" s="256"/>
      <c r="F10" s="256"/>
      <c r="G10" s="256"/>
    </row>
    <row r="11" spans="1:7" s="161" customFormat="1" ht="15" customHeight="1" thickBot="1">
      <c r="A11" s="257" t="s">
        <v>204</v>
      </c>
      <c r="B11" s="256"/>
      <c r="C11" s="256"/>
      <c r="D11" s="256"/>
      <c r="E11" s="256"/>
      <c r="F11" s="256"/>
      <c r="G11" s="669" t="str">
        <f>'KV_9.3.3.sz.mell'!C4</f>
        <v>Forintban!</v>
      </c>
    </row>
    <row r="12" spans="1:7" s="73" customFormat="1" ht="42" customHeight="1" thickBot="1">
      <c r="A12" s="189" t="s">
        <v>15</v>
      </c>
      <c r="B12" s="190" t="s">
        <v>205</v>
      </c>
      <c r="C12" s="190" t="s">
        <v>206</v>
      </c>
      <c r="D12" s="190" t="s">
        <v>207</v>
      </c>
      <c r="E12" s="190" t="s">
        <v>208</v>
      </c>
      <c r="F12" s="190" t="s">
        <v>209</v>
      </c>
      <c r="G12" s="191" t="s">
        <v>51</v>
      </c>
    </row>
    <row r="13" spans="1:7" ht="24" customHeight="1">
      <c r="A13" s="243" t="s">
        <v>17</v>
      </c>
      <c r="B13" s="198" t="s">
        <v>210</v>
      </c>
      <c r="C13" s="162"/>
      <c r="D13" s="162"/>
      <c r="E13" s="162"/>
      <c r="F13" s="162"/>
      <c r="G13" s="244">
        <f>SUM(C13:F13)</f>
        <v>0</v>
      </c>
    </row>
    <row r="14" spans="1:7" ht="24" customHeight="1">
      <c r="A14" s="245" t="s">
        <v>18</v>
      </c>
      <c r="B14" s="199" t="s">
        <v>211</v>
      </c>
      <c r="C14" s="163"/>
      <c r="D14" s="163"/>
      <c r="E14" s="163"/>
      <c r="F14" s="163"/>
      <c r="G14" s="246">
        <f aca="true" t="shared" si="0" ref="G14:G19">SUM(C14:F14)</f>
        <v>0</v>
      </c>
    </row>
    <row r="15" spans="1:7" ht="24" customHeight="1">
      <c r="A15" s="245" t="s">
        <v>19</v>
      </c>
      <c r="B15" s="199" t="s">
        <v>212</v>
      </c>
      <c r="C15" s="163"/>
      <c r="D15" s="163"/>
      <c r="E15" s="163"/>
      <c r="F15" s="163"/>
      <c r="G15" s="246">
        <f t="shared" si="0"/>
        <v>0</v>
      </c>
    </row>
    <row r="16" spans="1:7" ht="24" customHeight="1">
      <c r="A16" s="245" t="s">
        <v>20</v>
      </c>
      <c r="B16" s="199" t="s">
        <v>213</v>
      </c>
      <c r="C16" s="163"/>
      <c r="D16" s="163"/>
      <c r="E16" s="163"/>
      <c r="F16" s="163"/>
      <c r="G16" s="246">
        <f t="shared" si="0"/>
        <v>0</v>
      </c>
    </row>
    <row r="17" spans="1:7" ht="24" customHeight="1">
      <c r="A17" s="245" t="s">
        <v>21</v>
      </c>
      <c r="B17" s="199" t="s">
        <v>214</v>
      </c>
      <c r="C17" s="163"/>
      <c r="D17" s="163"/>
      <c r="E17" s="163"/>
      <c r="F17" s="163"/>
      <c r="G17" s="246">
        <f t="shared" si="0"/>
        <v>0</v>
      </c>
    </row>
    <row r="18" spans="1:7" ht="24" customHeight="1" thickBot="1">
      <c r="A18" s="247" t="s">
        <v>22</v>
      </c>
      <c r="B18" s="248" t="s">
        <v>215</v>
      </c>
      <c r="C18" s="164"/>
      <c r="D18" s="164"/>
      <c r="E18" s="164"/>
      <c r="F18" s="164"/>
      <c r="G18" s="249">
        <f t="shared" si="0"/>
        <v>0</v>
      </c>
    </row>
    <row r="19" spans="1:7" s="165" customFormat="1" ht="24" customHeight="1" thickBot="1">
      <c r="A19" s="250" t="s">
        <v>23</v>
      </c>
      <c r="B19" s="251" t="s">
        <v>51</v>
      </c>
      <c r="C19" s="252">
        <f>SUM(C13:C18)</f>
        <v>0</v>
      </c>
      <c r="D19" s="252">
        <f>SUM(D13:D18)</f>
        <v>0</v>
      </c>
      <c r="E19" s="252">
        <f>SUM(E13:E18)</f>
        <v>0</v>
      </c>
      <c r="F19" s="252">
        <f>SUM(F13:F18)</f>
        <v>0</v>
      </c>
      <c r="G19" s="253">
        <f t="shared" si="0"/>
        <v>0</v>
      </c>
    </row>
    <row r="20" spans="1:7" s="160" customFormat="1" ht="12.75">
      <c r="A20" s="204"/>
      <c r="B20" s="204"/>
      <c r="C20" s="204"/>
      <c r="D20" s="204"/>
      <c r="E20" s="204"/>
      <c r="F20" s="204"/>
      <c r="G20" s="204"/>
    </row>
    <row r="21" spans="1:7" s="160" customFormat="1" ht="12.75">
      <c r="A21" s="204"/>
      <c r="B21" s="204"/>
      <c r="C21" s="204"/>
      <c r="D21" s="204"/>
      <c r="E21" s="204"/>
      <c r="F21" s="204"/>
      <c r="G21" s="204"/>
    </row>
    <row r="22" spans="1:7" s="160" customFormat="1" ht="12.75">
      <c r="A22" s="204"/>
      <c r="B22" s="204"/>
      <c r="C22" s="204"/>
      <c r="D22" s="204"/>
      <c r="E22" s="204"/>
      <c r="F22" s="204"/>
      <c r="G22" s="204"/>
    </row>
    <row r="23" spans="1:7" s="160" customFormat="1" ht="15">
      <c r="A23" s="159" t="str">
        <f>+CONCATENATE("......................, ",LEFT(KV_ÖSSZEFÜGGÉSEK!A5,4),". .......................... hó ..... nap")</f>
        <v>......................, 2019. .......................... hó ..... nap</v>
      </c>
      <c r="F23" s="204"/>
      <c r="G23" s="204"/>
    </row>
    <row r="24" spans="6:7" s="160" customFormat="1" ht="12.75">
      <c r="F24" s="204"/>
      <c r="G24" s="204"/>
    </row>
    <row r="25" spans="1:7" ht="12.75">
      <c r="A25" s="204"/>
      <c r="B25" s="204"/>
      <c r="C25" s="204"/>
      <c r="D25" s="204"/>
      <c r="E25" s="204"/>
      <c r="F25" s="204"/>
      <c r="G25" s="204"/>
    </row>
    <row r="26" spans="1:7" ht="12.75">
      <c r="A26" s="204"/>
      <c r="B26" s="204"/>
      <c r="C26" s="160"/>
      <c r="D26" s="160"/>
      <c r="E26" s="160"/>
      <c r="F26" s="160"/>
      <c r="G26" s="204"/>
    </row>
    <row r="27" spans="1:7" ht="13.5">
      <c r="A27" s="204"/>
      <c r="B27" s="204"/>
      <c r="C27" s="254"/>
      <c r="D27" s="255" t="s">
        <v>216</v>
      </c>
      <c r="E27" s="255"/>
      <c r="F27" s="254"/>
      <c r="G27" s="204"/>
    </row>
    <row r="28" spans="3:6" ht="13.5">
      <c r="C28" s="166"/>
      <c r="D28" s="167"/>
      <c r="E28" s="167"/>
      <c r="F28" s="166"/>
    </row>
    <row r="29" spans="3:6" ht="13.5">
      <c r="C29" s="166"/>
      <c r="D29" s="167"/>
      <c r="E29" s="167"/>
      <c r="F29" s="166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52">
      <selection activeCell="M49" sqref="M49"/>
    </sheetView>
  </sheetViews>
  <sheetFormatPr defaultColWidth="9.375" defaultRowHeight="12.75"/>
  <cols>
    <col min="1" max="1" width="9.00390625" style="374" customWidth="1"/>
    <col min="2" max="2" width="75.75390625" style="374" customWidth="1"/>
    <col min="3" max="3" width="15.50390625" style="375" customWidth="1"/>
    <col min="4" max="5" width="15.50390625" style="374" customWidth="1"/>
    <col min="6" max="6" width="9.00390625" style="35" customWidth="1"/>
    <col min="7" max="16384" width="9.375" style="35" customWidth="1"/>
  </cols>
  <sheetData>
    <row r="1" spans="1:5" ht="14.25" customHeight="1">
      <c r="A1" s="623"/>
      <c r="B1" s="623"/>
      <c r="C1" s="627"/>
      <c r="D1" s="623"/>
      <c r="E1" s="658" t="str">
        <f>CONCATENATE("1. tájékoztató tábla ",ALAPADATOK!A7," ",ALAPADATOK!B7," ",ALAPADATOK!C7," ",ALAPADATOK!D7," ",ALAPADATOK!E7," ",ALAPADATOK!F7," ",ALAPADATOK!G7," ",ALAPADATOK!H7)</f>
        <v>1. tájékoztató tábla az 1 / 2019 ( II.14. ) önkormányzati rendelethez</v>
      </c>
    </row>
    <row r="2" spans="1:5" ht="15">
      <c r="A2" s="755" t="str">
        <f>CONCATENATE(ALAPADATOK!A3)</f>
        <v>BORSODNÁDASD VÁROS ÖNKORMÁNYZATA</v>
      </c>
      <c r="B2" s="755"/>
      <c r="C2" s="756"/>
      <c r="D2" s="755"/>
      <c r="E2" s="755"/>
    </row>
    <row r="3" spans="1:5" ht="15">
      <c r="A3" s="755" t="s">
        <v>596</v>
      </c>
      <c r="B3" s="755"/>
      <c r="C3" s="756"/>
      <c r="D3" s="755"/>
      <c r="E3" s="755"/>
    </row>
    <row r="4" spans="1:5" ht="15.75" customHeight="1">
      <c r="A4" s="696" t="s">
        <v>14</v>
      </c>
      <c r="B4" s="696"/>
      <c r="C4" s="696"/>
      <c r="D4" s="696"/>
      <c r="E4" s="696"/>
    </row>
    <row r="5" spans="1:5" ht="15.75" customHeight="1" thickBot="1">
      <c r="A5" s="697" t="s">
        <v>144</v>
      </c>
      <c r="B5" s="697"/>
      <c r="C5" s="627"/>
      <c r="D5" s="659"/>
      <c r="E5" s="670" t="str">
        <f>'KV_10.sz.mell'!G11</f>
        <v>Forintban!</v>
      </c>
    </row>
    <row r="6" spans="1:5" ht="30.75" customHeight="1" thickBot="1">
      <c r="A6" s="628" t="s">
        <v>67</v>
      </c>
      <c r="B6" s="629" t="s">
        <v>16</v>
      </c>
      <c r="C6" s="629" t="str">
        <f>+CONCATENATE(LEFT(KV_ÖSSZEFÜGGÉSEK!A5,4)-2,". évi tény")</f>
        <v>2017. évi tény</v>
      </c>
      <c r="D6" s="671" t="str">
        <f>+CONCATENATE(LEFT(KV_ÖSSZEFÜGGÉSEK!A5,4)-1,". évi várható")</f>
        <v>2018. évi várható</v>
      </c>
      <c r="E6" s="672" t="str">
        <f>+'KV_1.1.sz.mell.'!C8</f>
        <v>2019. évi előirányzat</v>
      </c>
    </row>
    <row r="7" spans="1:5" s="36" customFormat="1" ht="12" customHeight="1" thickBot="1">
      <c r="A7" s="29" t="s">
        <v>484</v>
      </c>
      <c r="B7" s="30" t="s">
        <v>485</v>
      </c>
      <c r="C7" s="30" t="s">
        <v>486</v>
      </c>
      <c r="D7" s="30" t="s">
        <v>488</v>
      </c>
      <c r="E7" s="439" t="s">
        <v>487</v>
      </c>
    </row>
    <row r="8" spans="1:5" s="1" customFormat="1" ht="12" customHeight="1" thickBot="1">
      <c r="A8" s="20" t="s">
        <v>17</v>
      </c>
      <c r="B8" s="21" t="s">
        <v>243</v>
      </c>
      <c r="C8" s="388">
        <f>+C9+C10+C11+C12+C13+C14</f>
        <v>304020795</v>
      </c>
      <c r="D8" s="388">
        <f>+D9+D10+D11+D12+D13+D14</f>
        <v>0</v>
      </c>
      <c r="E8" s="258">
        <f>+E9+E10+E11+E12+E13+E14</f>
        <v>306357706</v>
      </c>
    </row>
    <row r="9" spans="1:5" s="1" customFormat="1" ht="12" customHeight="1">
      <c r="A9" s="15" t="s">
        <v>96</v>
      </c>
      <c r="B9" s="407" t="s">
        <v>244</v>
      </c>
      <c r="C9" s="390">
        <v>134012434</v>
      </c>
      <c r="D9" s="390"/>
      <c r="E9" s="260">
        <v>141842122</v>
      </c>
    </row>
    <row r="10" spans="1:5" s="1" customFormat="1" ht="12" customHeight="1">
      <c r="A10" s="14" t="s">
        <v>97</v>
      </c>
      <c r="B10" s="408" t="s">
        <v>245</v>
      </c>
      <c r="C10" s="389">
        <v>54498594</v>
      </c>
      <c r="D10" s="389"/>
      <c r="E10" s="259">
        <v>56461300</v>
      </c>
    </row>
    <row r="11" spans="1:5" s="1" customFormat="1" ht="12" customHeight="1">
      <c r="A11" s="14" t="s">
        <v>98</v>
      </c>
      <c r="B11" s="408" t="s">
        <v>246</v>
      </c>
      <c r="C11" s="389">
        <v>98125865</v>
      </c>
      <c r="D11" s="389"/>
      <c r="E11" s="259">
        <v>104266984</v>
      </c>
    </row>
    <row r="12" spans="1:5" s="1" customFormat="1" ht="12" customHeight="1">
      <c r="A12" s="14" t="s">
        <v>99</v>
      </c>
      <c r="B12" s="408" t="s">
        <v>247</v>
      </c>
      <c r="C12" s="389">
        <v>4074105</v>
      </c>
      <c r="D12" s="389"/>
      <c r="E12" s="259">
        <v>3787300</v>
      </c>
    </row>
    <row r="13" spans="1:5" s="1" customFormat="1" ht="12" customHeight="1">
      <c r="A13" s="14" t="s">
        <v>140</v>
      </c>
      <c r="B13" s="288" t="s">
        <v>423</v>
      </c>
      <c r="C13" s="389">
        <v>13309797</v>
      </c>
      <c r="D13" s="389"/>
      <c r="E13" s="259"/>
    </row>
    <row r="14" spans="1:5" s="1" customFormat="1" ht="12" customHeight="1" thickBot="1">
      <c r="A14" s="16" t="s">
        <v>100</v>
      </c>
      <c r="B14" s="289" t="s">
        <v>424</v>
      </c>
      <c r="C14" s="389"/>
      <c r="D14" s="389"/>
      <c r="E14" s="259"/>
    </row>
    <row r="15" spans="1:5" s="1" customFormat="1" ht="12" customHeight="1" thickBot="1">
      <c r="A15" s="20" t="s">
        <v>18</v>
      </c>
      <c r="B15" s="287" t="s">
        <v>248</v>
      </c>
      <c r="C15" s="388">
        <f>+C16+C17+C18+C19+C20</f>
        <v>247277581</v>
      </c>
      <c r="D15" s="388">
        <f>+D16+D17+D18+D19+D20</f>
        <v>0</v>
      </c>
      <c r="E15" s="258">
        <f>+E16+E17+E18+E19+E20</f>
        <v>16055000</v>
      </c>
    </row>
    <row r="16" spans="1:5" s="1" customFormat="1" ht="12" customHeight="1">
      <c r="A16" s="15" t="s">
        <v>102</v>
      </c>
      <c r="B16" s="407" t="s">
        <v>249</v>
      </c>
      <c r="C16" s="390"/>
      <c r="D16" s="390"/>
      <c r="E16" s="260"/>
    </row>
    <row r="17" spans="1:5" s="1" customFormat="1" ht="12" customHeight="1">
      <c r="A17" s="14" t="s">
        <v>103</v>
      </c>
      <c r="B17" s="408" t="s">
        <v>250</v>
      </c>
      <c r="C17" s="389"/>
      <c r="D17" s="389"/>
      <c r="E17" s="259"/>
    </row>
    <row r="18" spans="1:5" s="1" customFormat="1" ht="12" customHeight="1">
      <c r="A18" s="14" t="s">
        <v>104</v>
      </c>
      <c r="B18" s="408" t="s">
        <v>413</v>
      </c>
      <c r="C18" s="389"/>
      <c r="D18" s="389"/>
      <c r="E18" s="259"/>
    </row>
    <row r="19" spans="1:5" s="1" customFormat="1" ht="12" customHeight="1">
      <c r="A19" s="14" t="s">
        <v>105</v>
      </c>
      <c r="B19" s="408" t="s">
        <v>414</v>
      </c>
      <c r="C19" s="389"/>
      <c r="D19" s="389"/>
      <c r="E19" s="259"/>
    </row>
    <row r="20" spans="1:5" s="1" customFormat="1" ht="12" customHeight="1">
      <c r="A20" s="14" t="s">
        <v>106</v>
      </c>
      <c r="B20" s="408" t="s">
        <v>251</v>
      </c>
      <c r="C20" s="389">
        <v>247277581</v>
      </c>
      <c r="D20" s="389"/>
      <c r="E20" s="259">
        <v>16055000</v>
      </c>
    </row>
    <row r="21" spans="1:5" s="1" customFormat="1" ht="12" customHeight="1" thickBot="1">
      <c r="A21" s="16" t="s">
        <v>115</v>
      </c>
      <c r="B21" s="289" t="s">
        <v>252</v>
      </c>
      <c r="C21" s="391"/>
      <c r="D21" s="391"/>
      <c r="E21" s="261"/>
    </row>
    <row r="22" spans="1:5" s="1" customFormat="1" ht="12" customHeight="1" thickBot="1">
      <c r="A22" s="20" t="s">
        <v>19</v>
      </c>
      <c r="B22" s="21" t="s">
        <v>253</v>
      </c>
      <c r="C22" s="388">
        <f>+C23+C24+C25+C26+C27</f>
        <v>854761003</v>
      </c>
      <c r="D22" s="388">
        <f>+D23+D24+D25+D26+D27</f>
        <v>0</v>
      </c>
      <c r="E22" s="258">
        <f>+E23+E24+E25+E26+E27</f>
        <v>0</v>
      </c>
    </row>
    <row r="23" spans="1:5" s="1" customFormat="1" ht="12" customHeight="1">
      <c r="A23" s="15" t="s">
        <v>85</v>
      </c>
      <c r="B23" s="407" t="s">
        <v>254</v>
      </c>
      <c r="C23" s="390"/>
      <c r="D23" s="390"/>
      <c r="E23" s="260"/>
    </row>
    <row r="24" spans="1:5" s="1" customFormat="1" ht="12" customHeight="1">
      <c r="A24" s="14" t="s">
        <v>86</v>
      </c>
      <c r="B24" s="408" t="s">
        <v>255</v>
      </c>
      <c r="C24" s="389"/>
      <c r="D24" s="389"/>
      <c r="E24" s="259"/>
    </row>
    <row r="25" spans="1:5" s="1" customFormat="1" ht="12" customHeight="1">
      <c r="A25" s="14" t="s">
        <v>87</v>
      </c>
      <c r="B25" s="408" t="s">
        <v>415</v>
      </c>
      <c r="C25" s="389"/>
      <c r="D25" s="389"/>
      <c r="E25" s="259"/>
    </row>
    <row r="26" spans="1:5" s="1" customFormat="1" ht="12" customHeight="1">
      <c r="A26" s="14" t="s">
        <v>88</v>
      </c>
      <c r="B26" s="408" t="s">
        <v>416</v>
      </c>
      <c r="C26" s="389"/>
      <c r="D26" s="389"/>
      <c r="E26" s="259"/>
    </row>
    <row r="27" spans="1:5" s="1" customFormat="1" ht="12" customHeight="1">
      <c r="A27" s="14" t="s">
        <v>163</v>
      </c>
      <c r="B27" s="408" t="s">
        <v>256</v>
      </c>
      <c r="C27" s="389">
        <v>854761003</v>
      </c>
      <c r="D27" s="389"/>
      <c r="E27" s="259"/>
    </row>
    <row r="28" spans="1:5" s="1" customFormat="1" ht="12" customHeight="1" thickBot="1">
      <c r="A28" s="16" t="s">
        <v>164</v>
      </c>
      <c r="B28" s="409" t="s">
        <v>257</v>
      </c>
      <c r="C28" s="391"/>
      <c r="D28" s="391"/>
      <c r="E28" s="261"/>
    </row>
    <row r="29" spans="1:5" s="1" customFormat="1" ht="12" customHeight="1" thickBot="1">
      <c r="A29" s="20" t="s">
        <v>165</v>
      </c>
      <c r="B29" s="21" t="s">
        <v>258</v>
      </c>
      <c r="C29" s="395">
        <f>SUM(C30:C36)</f>
        <v>22619074</v>
      </c>
      <c r="D29" s="395">
        <f>SUM(D30:D36)</f>
        <v>0</v>
      </c>
      <c r="E29" s="438">
        <f>SUM(E30:E36)</f>
        <v>25084500</v>
      </c>
    </row>
    <row r="30" spans="1:5" s="1" customFormat="1" ht="12" customHeight="1">
      <c r="A30" s="15" t="s">
        <v>259</v>
      </c>
      <c r="B30" s="407" t="s">
        <v>546</v>
      </c>
      <c r="C30" s="390"/>
      <c r="D30" s="390"/>
      <c r="E30" s="293"/>
    </row>
    <row r="31" spans="1:5" s="1" customFormat="1" ht="12" customHeight="1">
      <c r="A31" s="14" t="s">
        <v>260</v>
      </c>
      <c r="B31" s="408" t="s">
        <v>547</v>
      </c>
      <c r="C31" s="389"/>
      <c r="D31" s="389"/>
      <c r="E31" s="294"/>
    </row>
    <row r="32" spans="1:5" s="1" customFormat="1" ht="12" customHeight="1">
      <c r="A32" s="14" t="s">
        <v>261</v>
      </c>
      <c r="B32" s="408" t="s">
        <v>548</v>
      </c>
      <c r="C32" s="389">
        <v>16924246</v>
      </c>
      <c r="D32" s="389"/>
      <c r="E32" s="294">
        <v>19250000</v>
      </c>
    </row>
    <row r="33" spans="1:5" s="1" customFormat="1" ht="12" customHeight="1">
      <c r="A33" s="14" t="s">
        <v>262</v>
      </c>
      <c r="B33" s="408" t="s">
        <v>549</v>
      </c>
      <c r="C33" s="389"/>
      <c r="D33" s="389"/>
      <c r="E33" s="294"/>
    </row>
    <row r="34" spans="1:5" s="1" customFormat="1" ht="12" customHeight="1">
      <c r="A34" s="14" t="s">
        <v>543</v>
      </c>
      <c r="B34" s="408" t="s">
        <v>263</v>
      </c>
      <c r="C34" s="389">
        <v>5439235</v>
      </c>
      <c r="D34" s="389"/>
      <c r="E34" s="294">
        <v>5788500</v>
      </c>
    </row>
    <row r="35" spans="1:5" s="1" customFormat="1" ht="12" customHeight="1">
      <c r="A35" s="14" t="s">
        <v>544</v>
      </c>
      <c r="B35" s="408" t="s">
        <v>684</v>
      </c>
      <c r="C35" s="389"/>
      <c r="D35" s="389"/>
      <c r="E35" s="294"/>
    </row>
    <row r="36" spans="1:5" s="1" customFormat="1" ht="12" customHeight="1" thickBot="1">
      <c r="A36" s="16" t="s">
        <v>545</v>
      </c>
      <c r="B36" s="409" t="s">
        <v>265</v>
      </c>
      <c r="C36" s="391">
        <v>255593</v>
      </c>
      <c r="D36" s="391"/>
      <c r="E36" s="300">
        <v>46000</v>
      </c>
    </row>
    <row r="37" spans="1:5" s="1" customFormat="1" ht="12" customHeight="1" thickBot="1">
      <c r="A37" s="20" t="s">
        <v>21</v>
      </c>
      <c r="B37" s="21" t="s">
        <v>425</v>
      </c>
      <c r="C37" s="388">
        <f>SUM(C38:C48)</f>
        <v>22689776</v>
      </c>
      <c r="D37" s="388">
        <f>SUM(D38:D48)</f>
        <v>0</v>
      </c>
      <c r="E37" s="258">
        <f>SUM(E38:E48)</f>
        <v>16861000</v>
      </c>
    </row>
    <row r="38" spans="1:5" s="1" customFormat="1" ht="12" customHeight="1">
      <c r="A38" s="15" t="s">
        <v>89</v>
      </c>
      <c r="B38" s="407" t="s">
        <v>268</v>
      </c>
      <c r="C38" s="390">
        <v>6367402</v>
      </c>
      <c r="D38" s="390"/>
      <c r="E38" s="260">
        <v>3814000</v>
      </c>
    </row>
    <row r="39" spans="1:5" s="1" customFormat="1" ht="12" customHeight="1">
      <c r="A39" s="14" t="s">
        <v>90</v>
      </c>
      <c r="B39" s="408" t="s">
        <v>269</v>
      </c>
      <c r="C39" s="389">
        <v>9912110</v>
      </c>
      <c r="D39" s="389"/>
      <c r="E39" s="259">
        <v>9427000</v>
      </c>
    </row>
    <row r="40" spans="1:5" s="1" customFormat="1" ht="12" customHeight="1">
      <c r="A40" s="14" t="s">
        <v>91</v>
      </c>
      <c r="B40" s="408" t="s">
        <v>270</v>
      </c>
      <c r="C40" s="389"/>
      <c r="D40" s="389"/>
      <c r="E40" s="259"/>
    </row>
    <row r="41" spans="1:5" s="1" customFormat="1" ht="12" customHeight="1">
      <c r="A41" s="14" t="s">
        <v>167</v>
      </c>
      <c r="B41" s="408" t="s">
        <v>271</v>
      </c>
      <c r="C41" s="389"/>
      <c r="D41" s="389"/>
      <c r="E41" s="259"/>
    </row>
    <row r="42" spans="1:5" s="1" customFormat="1" ht="12" customHeight="1">
      <c r="A42" s="14" t="s">
        <v>168</v>
      </c>
      <c r="B42" s="408" t="s">
        <v>272</v>
      </c>
      <c r="C42" s="389"/>
      <c r="D42" s="389"/>
      <c r="E42" s="259"/>
    </row>
    <row r="43" spans="1:5" s="1" customFormat="1" ht="12" customHeight="1">
      <c r="A43" s="14" t="s">
        <v>169</v>
      </c>
      <c r="B43" s="408" t="s">
        <v>273</v>
      </c>
      <c r="C43" s="389">
        <v>3121521</v>
      </c>
      <c r="D43" s="389"/>
      <c r="E43" s="259">
        <v>3575000</v>
      </c>
    </row>
    <row r="44" spans="1:5" s="1" customFormat="1" ht="12" customHeight="1">
      <c r="A44" s="14" t="s">
        <v>170</v>
      </c>
      <c r="B44" s="408" t="s">
        <v>274</v>
      </c>
      <c r="C44" s="389"/>
      <c r="D44" s="389"/>
      <c r="E44" s="259"/>
    </row>
    <row r="45" spans="1:5" s="1" customFormat="1" ht="12" customHeight="1">
      <c r="A45" s="14" t="s">
        <v>171</v>
      </c>
      <c r="B45" s="408" t="s">
        <v>550</v>
      </c>
      <c r="C45" s="389">
        <v>1757870</v>
      </c>
      <c r="D45" s="389"/>
      <c r="E45" s="259">
        <v>45000</v>
      </c>
    </row>
    <row r="46" spans="1:5" s="1" customFormat="1" ht="12" customHeight="1">
      <c r="A46" s="14" t="s">
        <v>266</v>
      </c>
      <c r="B46" s="408" t="s">
        <v>276</v>
      </c>
      <c r="C46" s="392"/>
      <c r="D46" s="392"/>
      <c r="E46" s="262"/>
    </row>
    <row r="47" spans="1:5" s="1" customFormat="1" ht="12" customHeight="1">
      <c r="A47" s="16" t="s">
        <v>267</v>
      </c>
      <c r="B47" s="409" t="s">
        <v>427</v>
      </c>
      <c r="C47" s="393">
        <v>787324</v>
      </c>
      <c r="D47" s="393"/>
      <c r="E47" s="263"/>
    </row>
    <row r="48" spans="1:5" s="1" customFormat="1" ht="12" customHeight="1" thickBot="1">
      <c r="A48" s="16" t="s">
        <v>426</v>
      </c>
      <c r="B48" s="289" t="s">
        <v>277</v>
      </c>
      <c r="C48" s="393">
        <v>743549</v>
      </c>
      <c r="D48" s="393"/>
      <c r="E48" s="263"/>
    </row>
    <row r="49" spans="1:5" s="1" customFormat="1" ht="12" customHeight="1" thickBot="1">
      <c r="A49" s="20" t="s">
        <v>22</v>
      </c>
      <c r="B49" s="21" t="s">
        <v>278</v>
      </c>
      <c r="C49" s="388">
        <f>SUM(C50:C54)</f>
        <v>0</v>
      </c>
      <c r="D49" s="388">
        <f>SUM(D50:D54)</f>
        <v>0</v>
      </c>
      <c r="E49" s="258">
        <f>SUM(E50:E54)</f>
        <v>0</v>
      </c>
    </row>
    <row r="50" spans="1:5" s="1" customFormat="1" ht="12" customHeight="1">
      <c r="A50" s="15" t="s">
        <v>92</v>
      </c>
      <c r="B50" s="407" t="s">
        <v>282</v>
      </c>
      <c r="C50" s="453"/>
      <c r="D50" s="453"/>
      <c r="E50" s="285"/>
    </row>
    <row r="51" spans="1:5" s="1" customFormat="1" ht="12" customHeight="1">
      <c r="A51" s="14" t="s">
        <v>93</v>
      </c>
      <c r="B51" s="408" t="s">
        <v>283</v>
      </c>
      <c r="C51" s="392"/>
      <c r="D51" s="392"/>
      <c r="E51" s="262"/>
    </row>
    <row r="52" spans="1:5" s="1" customFormat="1" ht="12" customHeight="1">
      <c r="A52" s="14" t="s">
        <v>279</v>
      </c>
      <c r="B52" s="408" t="s">
        <v>284</v>
      </c>
      <c r="C52" s="392"/>
      <c r="D52" s="392"/>
      <c r="E52" s="262"/>
    </row>
    <row r="53" spans="1:5" s="1" customFormat="1" ht="12" customHeight="1">
      <c r="A53" s="14" t="s">
        <v>280</v>
      </c>
      <c r="B53" s="408" t="s">
        <v>285</v>
      </c>
      <c r="C53" s="392"/>
      <c r="D53" s="392"/>
      <c r="E53" s="262"/>
    </row>
    <row r="54" spans="1:5" s="1" customFormat="1" ht="12" customHeight="1" thickBot="1">
      <c r="A54" s="16" t="s">
        <v>281</v>
      </c>
      <c r="B54" s="289" t="s">
        <v>286</v>
      </c>
      <c r="C54" s="393"/>
      <c r="D54" s="393"/>
      <c r="E54" s="263"/>
    </row>
    <row r="55" spans="1:5" s="1" customFormat="1" ht="12" customHeight="1" thickBot="1">
      <c r="A55" s="20" t="s">
        <v>172</v>
      </c>
      <c r="B55" s="21" t="s">
        <v>287</v>
      </c>
      <c r="C55" s="388">
        <f>SUM(C56:C58)</f>
        <v>0</v>
      </c>
      <c r="D55" s="388">
        <f>SUM(D56:D58)</f>
        <v>0</v>
      </c>
      <c r="E55" s="258">
        <f>SUM(E56:E58)</f>
        <v>0</v>
      </c>
    </row>
    <row r="56" spans="1:5" s="1" customFormat="1" ht="12" customHeight="1">
      <c r="A56" s="15" t="s">
        <v>94</v>
      </c>
      <c r="B56" s="407" t="s">
        <v>288</v>
      </c>
      <c r="C56" s="390"/>
      <c r="D56" s="390"/>
      <c r="E56" s="260"/>
    </row>
    <row r="57" spans="1:5" s="1" customFormat="1" ht="12" customHeight="1">
      <c r="A57" s="14" t="s">
        <v>95</v>
      </c>
      <c r="B57" s="408" t="s">
        <v>417</v>
      </c>
      <c r="C57" s="389"/>
      <c r="D57" s="389"/>
      <c r="E57" s="259"/>
    </row>
    <row r="58" spans="1:5" s="1" customFormat="1" ht="12" customHeight="1">
      <c r="A58" s="14" t="s">
        <v>291</v>
      </c>
      <c r="B58" s="408" t="s">
        <v>289</v>
      </c>
      <c r="C58" s="389"/>
      <c r="D58" s="389"/>
      <c r="E58" s="259"/>
    </row>
    <row r="59" spans="1:5" s="1" customFormat="1" ht="12" customHeight="1" thickBot="1">
      <c r="A59" s="16" t="s">
        <v>292</v>
      </c>
      <c r="B59" s="289" t="s">
        <v>290</v>
      </c>
      <c r="C59" s="391"/>
      <c r="D59" s="391"/>
      <c r="E59" s="261"/>
    </row>
    <row r="60" spans="1:5" s="1" customFormat="1" ht="12" customHeight="1" thickBot="1">
      <c r="A60" s="20" t="s">
        <v>24</v>
      </c>
      <c r="B60" s="287" t="s">
        <v>293</v>
      </c>
      <c r="C60" s="388">
        <f>SUM(C61:C63)</f>
        <v>462500</v>
      </c>
      <c r="D60" s="388">
        <f>SUM(D61:D63)</f>
        <v>0</v>
      </c>
      <c r="E60" s="258">
        <f>SUM(E61:E63)</f>
        <v>0</v>
      </c>
    </row>
    <row r="61" spans="1:5" s="1" customFormat="1" ht="12" customHeight="1">
      <c r="A61" s="15" t="s">
        <v>173</v>
      </c>
      <c r="B61" s="407" t="s">
        <v>295</v>
      </c>
      <c r="C61" s="392"/>
      <c r="D61" s="392"/>
      <c r="E61" s="262"/>
    </row>
    <row r="62" spans="1:5" s="1" customFormat="1" ht="12" customHeight="1">
      <c r="A62" s="14" t="s">
        <v>174</v>
      </c>
      <c r="B62" s="408" t="s">
        <v>418</v>
      </c>
      <c r="C62" s="392"/>
      <c r="D62" s="392"/>
      <c r="E62" s="262"/>
    </row>
    <row r="63" spans="1:5" s="1" customFormat="1" ht="12" customHeight="1">
      <c r="A63" s="14" t="s">
        <v>222</v>
      </c>
      <c r="B63" s="408" t="s">
        <v>296</v>
      </c>
      <c r="C63" s="392">
        <v>462500</v>
      </c>
      <c r="D63" s="392"/>
      <c r="E63" s="262"/>
    </row>
    <row r="64" spans="1:5" s="1" customFormat="1" ht="12" customHeight="1" thickBot="1">
      <c r="A64" s="16" t="s">
        <v>294</v>
      </c>
      <c r="B64" s="289" t="s">
        <v>297</v>
      </c>
      <c r="C64" s="392"/>
      <c r="D64" s="392"/>
      <c r="E64" s="262"/>
    </row>
    <row r="65" spans="1:5" s="1" customFormat="1" ht="12" customHeight="1" thickBot="1">
      <c r="A65" s="479" t="s">
        <v>467</v>
      </c>
      <c r="B65" s="21" t="s">
        <v>298</v>
      </c>
      <c r="C65" s="395">
        <f>+C8+C15+C22+C29+C37+C49+C55+C60</f>
        <v>1451830729</v>
      </c>
      <c r="D65" s="395">
        <f>+D8+D15+D22+D29+D37+D49+D55+D60</f>
        <v>0</v>
      </c>
      <c r="E65" s="438">
        <f>+E8+E15+E22+E29+E37+E49+E55+E60</f>
        <v>364358206</v>
      </c>
    </row>
    <row r="66" spans="1:5" s="1" customFormat="1" ht="12" customHeight="1" thickBot="1">
      <c r="A66" s="454" t="s">
        <v>299</v>
      </c>
      <c r="B66" s="287" t="s">
        <v>534</v>
      </c>
      <c r="C66" s="388">
        <f>SUM(C67:C69)</f>
        <v>0</v>
      </c>
      <c r="D66" s="388">
        <f>SUM(D67:D69)</f>
        <v>0</v>
      </c>
      <c r="E66" s="258">
        <f>SUM(E67:E69)</f>
        <v>0</v>
      </c>
    </row>
    <row r="67" spans="1:5" s="1" customFormat="1" ht="12" customHeight="1">
      <c r="A67" s="15" t="s">
        <v>328</v>
      </c>
      <c r="B67" s="407" t="s">
        <v>301</v>
      </c>
      <c r="C67" s="392"/>
      <c r="D67" s="392"/>
      <c r="E67" s="262"/>
    </row>
    <row r="68" spans="1:5" s="1" customFormat="1" ht="12" customHeight="1">
      <c r="A68" s="14" t="s">
        <v>337</v>
      </c>
      <c r="B68" s="408" t="s">
        <v>302</v>
      </c>
      <c r="C68" s="392"/>
      <c r="D68" s="392"/>
      <c r="E68" s="262"/>
    </row>
    <row r="69" spans="1:5" s="1" customFormat="1" ht="12" customHeight="1" thickBot="1">
      <c r="A69" s="16" t="s">
        <v>338</v>
      </c>
      <c r="B69" s="473" t="s">
        <v>452</v>
      </c>
      <c r="C69" s="392"/>
      <c r="D69" s="392"/>
      <c r="E69" s="262"/>
    </row>
    <row r="70" spans="1:5" s="1" customFormat="1" ht="12" customHeight="1" thickBot="1">
      <c r="A70" s="454" t="s">
        <v>304</v>
      </c>
      <c r="B70" s="287" t="s">
        <v>305</v>
      </c>
      <c r="C70" s="388">
        <f>SUM(C71:C74)</f>
        <v>0</v>
      </c>
      <c r="D70" s="388">
        <f>SUM(D71:D74)</f>
        <v>0</v>
      </c>
      <c r="E70" s="258">
        <f>SUM(E71:E74)</f>
        <v>0</v>
      </c>
    </row>
    <row r="71" spans="1:5" s="1" customFormat="1" ht="12" customHeight="1">
      <c r="A71" s="15" t="s">
        <v>141</v>
      </c>
      <c r="B71" s="550" t="s">
        <v>306</v>
      </c>
      <c r="C71" s="392"/>
      <c r="D71" s="392"/>
      <c r="E71" s="262"/>
    </row>
    <row r="72" spans="1:7" s="1" customFormat="1" ht="13.5" customHeight="1">
      <c r="A72" s="14" t="s">
        <v>142</v>
      </c>
      <c r="B72" s="550" t="s">
        <v>562</v>
      </c>
      <c r="C72" s="392"/>
      <c r="D72" s="392"/>
      <c r="E72" s="262"/>
      <c r="G72" s="37"/>
    </row>
    <row r="73" spans="1:5" s="1" customFormat="1" ht="12" customHeight="1">
      <c r="A73" s="14" t="s">
        <v>329</v>
      </c>
      <c r="B73" s="550" t="s">
        <v>307</v>
      </c>
      <c r="C73" s="392"/>
      <c r="D73" s="392"/>
      <c r="E73" s="262"/>
    </row>
    <row r="74" spans="1:5" s="1" customFormat="1" ht="12" customHeight="1" thickBot="1">
      <c r="A74" s="16" t="s">
        <v>330</v>
      </c>
      <c r="B74" s="551" t="s">
        <v>563</v>
      </c>
      <c r="C74" s="392"/>
      <c r="D74" s="392"/>
      <c r="E74" s="262"/>
    </row>
    <row r="75" spans="1:5" s="1" customFormat="1" ht="12" customHeight="1" thickBot="1">
      <c r="A75" s="454" t="s">
        <v>308</v>
      </c>
      <c r="B75" s="287" t="s">
        <v>309</v>
      </c>
      <c r="C75" s="388">
        <f>SUM(C76:C77)</f>
        <v>0</v>
      </c>
      <c r="D75" s="388">
        <f>SUM(D76:D77)</f>
        <v>0</v>
      </c>
      <c r="E75" s="258">
        <f>SUM(E76:E77)</f>
        <v>0</v>
      </c>
    </row>
    <row r="76" spans="1:5" s="1" customFormat="1" ht="12" customHeight="1">
      <c r="A76" s="15" t="s">
        <v>331</v>
      </c>
      <c r="B76" s="407" t="s">
        <v>310</v>
      </c>
      <c r="C76" s="392"/>
      <c r="D76" s="392"/>
      <c r="E76" s="262"/>
    </row>
    <row r="77" spans="1:5" s="1" customFormat="1" ht="12" customHeight="1" thickBot="1">
      <c r="A77" s="16" t="s">
        <v>332</v>
      </c>
      <c r="B77" s="289" t="s">
        <v>311</v>
      </c>
      <c r="C77" s="392"/>
      <c r="D77" s="392"/>
      <c r="E77" s="262"/>
    </row>
    <row r="78" spans="1:5" s="1" customFormat="1" ht="12" customHeight="1" thickBot="1">
      <c r="A78" s="454" t="s">
        <v>312</v>
      </c>
      <c r="B78" s="287" t="s">
        <v>313</v>
      </c>
      <c r="C78" s="388">
        <f>SUM(C79:C81)</f>
        <v>0</v>
      </c>
      <c r="D78" s="388">
        <f>SUM(D79:D81)</f>
        <v>0</v>
      </c>
      <c r="E78" s="258">
        <f>SUM(E79:E81)</f>
        <v>0</v>
      </c>
    </row>
    <row r="79" spans="1:5" s="1" customFormat="1" ht="12" customHeight="1">
      <c r="A79" s="15" t="s">
        <v>333</v>
      </c>
      <c r="B79" s="407" t="s">
        <v>314</v>
      </c>
      <c r="C79" s="392"/>
      <c r="D79" s="392"/>
      <c r="E79" s="262"/>
    </row>
    <row r="80" spans="1:5" s="1" customFormat="1" ht="12" customHeight="1">
      <c r="A80" s="14" t="s">
        <v>334</v>
      </c>
      <c r="B80" s="408" t="s">
        <v>315</v>
      </c>
      <c r="C80" s="392"/>
      <c r="D80" s="392"/>
      <c r="E80" s="262"/>
    </row>
    <row r="81" spans="1:5" s="1" customFormat="1" ht="12" customHeight="1" thickBot="1">
      <c r="A81" s="16" t="s">
        <v>335</v>
      </c>
      <c r="B81" s="289" t="s">
        <v>564</v>
      </c>
      <c r="C81" s="392"/>
      <c r="D81" s="392"/>
      <c r="E81" s="262"/>
    </row>
    <row r="82" spans="1:5" s="1" customFormat="1" ht="12" customHeight="1" thickBot="1">
      <c r="A82" s="454" t="s">
        <v>316</v>
      </c>
      <c r="B82" s="287" t="s">
        <v>336</v>
      </c>
      <c r="C82" s="388">
        <f>SUM(C83:C86)</f>
        <v>0</v>
      </c>
      <c r="D82" s="388">
        <f>SUM(D83:D86)</f>
        <v>0</v>
      </c>
      <c r="E82" s="258">
        <f>SUM(E83:E86)</f>
        <v>0</v>
      </c>
    </row>
    <row r="83" spans="1:5" s="1" customFormat="1" ht="12" customHeight="1">
      <c r="A83" s="411" t="s">
        <v>317</v>
      </c>
      <c r="B83" s="407" t="s">
        <v>318</v>
      </c>
      <c r="C83" s="392"/>
      <c r="D83" s="392"/>
      <c r="E83" s="262"/>
    </row>
    <row r="84" spans="1:5" s="1" customFormat="1" ht="12" customHeight="1">
      <c r="A84" s="412" t="s">
        <v>319</v>
      </c>
      <c r="B84" s="408" t="s">
        <v>320</v>
      </c>
      <c r="C84" s="392"/>
      <c r="D84" s="392"/>
      <c r="E84" s="262"/>
    </row>
    <row r="85" spans="1:5" s="1" customFormat="1" ht="12" customHeight="1">
      <c r="A85" s="412" t="s">
        <v>321</v>
      </c>
      <c r="B85" s="408" t="s">
        <v>322</v>
      </c>
      <c r="C85" s="392"/>
      <c r="D85" s="392"/>
      <c r="E85" s="262"/>
    </row>
    <row r="86" spans="1:5" s="1" customFormat="1" ht="12" customHeight="1" thickBot="1">
      <c r="A86" s="413" t="s">
        <v>323</v>
      </c>
      <c r="B86" s="289" t="s">
        <v>324</v>
      </c>
      <c r="C86" s="392"/>
      <c r="D86" s="392"/>
      <c r="E86" s="262"/>
    </row>
    <row r="87" spans="1:5" s="1" customFormat="1" ht="12" customHeight="1" thickBot="1">
      <c r="A87" s="454" t="s">
        <v>325</v>
      </c>
      <c r="B87" s="287" t="s">
        <v>466</v>
      </c>
      <c r="C87" s="456"/>
      <c r="D87" s="456"/>
      <c r="E87" s="457"/>
    </row>
    <row r="88" spans="1:5" s="1" customFormat="1" ht="12" customHeight="1" thickBot="1">
      <c r="A88" s="454" t="s">
        <v>327</v>
      </c>
      <c r="B88" s="287" t="s">
        <v>326</v>
      </c>
      <c r="C88" s="456"/>
      <c r="D88" s="456"/>
      <c r="E88" s="457"/>
    </row>
    <row r="89" spans="1:5" s="1" customFormat="1" ht="12" customHeight="1" thickBot="1">
      <c r="A89" s="454" t="s">
        <v>339</v>
      </c>
      <c r="B89" s="414" t="s">
        <v>469</v>
      </c>
      <c r="C89" s="395">
        <f>+C66+C70+C75+C78+C82+C88+C87</f>
        <v>0</v>
      </c>
      <c r="D89" s="395">
        <f>+D66+D70+D75+D78+D82+D88+D87</f>
        <v>0</v>
      </c>
      <c r="E89" s="438">
        <f>+E66+E70+E75+E78+E82+E88+E87</f>
        <v>0</v>
      </c>
    </row>
    <row r="90" spans="1:5" s="1" customFormat="1" ht="12" customHeight="1" thickBot="1">
      <c r="A90" s="455" t="s">
        <v>468</v>
      </c>
      <c r="B90" s="415" t="s">
        <v>470</v>
      </c>
      <c r="C90" s="395">
        <f>+C65+C89</f>
        <v>1451830729</v>
      </c>
      <c r="D90" s="395">
        <f>+D65+D89</f>
        <v>0</v>
      </c>
      <c r="E90" s="438">
        <f>+E65+E89</f>
        <v>364358206</v>
      </c>
    </row>
    <row r="91" spans="1:5" s="1" customFormat="1" ht="12" customHeight="1">
      <c r="A91" s="364"/>
      <c r="B91" s="365"/>
      <c r="C91" s="366"/>
      <c r="D91" s="367"/>
      <c r="E91" s="368"/>
    </row>
    <row r="92" spans="1:5" s="1" customFormat="1" ht="12" customHeight="1">
      <c r="A92" s="701" t="s">
        <v>45</v>
      </c>
      <c r="B92" s="701"/>
      <c r="C92" s="701"/>
      <c r="D92" s="701"/>
      <c r="E92" s="701"/>
    </row>
    <row r="93" spans="1:5" s="1" customFormat="1" ht="12" customHeight="1" thickBot="1">
      <c r="A93" s="698" t="s">
        <v>145</v>
      </c>
      <c r="B93" s="698"/>
      <c r="C93" s="375"/>
      <c r="D93" s="140"/>
      <c r="E93" s="302" t="str">
        <f>E5</f>
        <v>Forintban!</v>
      </c>
    </row>
    <row r="94" spans="1:6" s="1" customFormat="1" ht="24" customHeight="1" thickBot="1">
      <c r="A94" s="23" t="s">
        <v>15</v>
      </c>
      <c r="B94" s="24" t="s">
        <v>46</v>
      </c>
      <c r="C94" s="24" t="str">
        <f>+C6</f>
        <v>2017. évi tény</v>
      </c>
      <c r="D94" s="24" t="str">
        <f>+D6</f>
        <v>2018. évi várható</v>
      </c>
      <c r="E94" s="158" t="str">
        <f>+E6</f>
        <v>2019. évi előirányzat</v>
      </c>
      <c r="F94" s="148"/>
    </row>
    <row r="95" spans="1:6" s="1" customFormat="1" ht="12" customHeight="1" thickBot="1">
      <c r="A95" s="29" t="s">
        <v>484</v>
      </c>
      <c r="B95" s="30" t="s">
        <v>485</v>
      </c>
      <c r="C95" s="30" t="s">
        <v>486</v>
      </c>
      <c r="D95" s="30" t="s">
        <v>488</v>
      </c>
      <c r="E95" s="439" t="s">
        <v>487</v>
      </c>
      <c r="F95" s="148"/>
    </row>
    <row r="96" spans="1:6" s="1" customFormat="1" ht="15" customHeight="1" thickBot="1">
      <c r="A96" s="22" t="s">
        <v>17</v>
      </c>
      <c r="B96" s="28" t="s">
        <v>428</v>
      </c>
      <c r="C96" s="387">
        <f>C97+C98+C99+C100+C101+C114</f>
        <v>433243467</v>
      </c>
      <c r="D96" s="387">
        <f>D97+D98+D99+D100+D101+D114</f>
        <v>0</v>
      </c>
      <c r="E96" s="482">
        <f>E97+E98+E99+E100+E101+E114</f>
        <v>0</v>
      </c>
      <c r="F96" s="148"/>
    </row>
    <row r="97" spans="1:5" s="1" customFormat="1" ht="12.75" customHeight="1">
      <c r="A97" s="17" t="s">
        <v>96</v>
      </c>
      <c r="B97" s="10" t="s">
        <v>47</v>
      </c>
      <c r="C97" s="489">
        <v>209116171</v>
      </c>
      <c r="D97" s="489"/>
      <c r="E97" s="483"/>
    </row>
    <row r="98" spans="1:5" ht="16.5" customHeight="1">
      <c r="A98" s="14" t="s">
        <v>97</v>
      </c>
      <c r="B98" s="8" t="s">
        <v>175</v>
      </c>
      <c r="C98" s="389">
        <v>33341083</v>
      </c>
      <c r="D98" s="389"/>
      <c r="E98" s="259"/>
    </row>
    <row r="99" spans="1:5" ht="15">
      <c r="A99" s="14" t="s">
        <v>98</v>
      </c>
      <c r="B99" s="8" t="s">
        <v>132</v>
      </c>
      <c r="C99" s="391">
        <v>114929626</v>
      </c>
      <c r="D99" s="391"/>
      <c r="E99" s="261"/>
    </row>
    <row r="100" spans="1:5" s="36" customFormat="1" ht="12" customHeight="1">
      <c r="A100" s="14" t="s">
        <v>99</v>
      </c>
      <c r="B100" s="11" t="s">
        <v>176</v>
      </c>
      <c r="C100" s="391">
        <v>19816683</v>
      </c>
      <c r="D100" s="391"/>
      <c r="E100" s="261"/>
    </row>
    <row r="101" spans="1:5" ht="12" customHeight="1">
      <c r="A101" s="14" t="s">
        <v>110</v>
      </c>
      <c r="B101" s="19" t="s">
        <v>177</v>
      </c>
      <c r="C101" s="391">
        <v>56039904</v>
      </c>
      <c r="D101" s="391"/>
      <c r="E101" s="261"/>
    </row>
    <row r="102" spans="1:5" ht="12" customHeight="1">
      <c r="A102" s="14" t="s">
        <v>100</v>
      </c>
      <c r="B102" s="8" t="s">
        <v>433</v>
      </c>
      <c r="C102" s="391"/>
      <c r="D102" s="391"/>
      <c r="E102" s="261"/>
    </row>
    <row r="103" spans="1:5" ht="12" customHeight="1">
      <c r="A103" s="14" t="s">
        <v>101</v>
      </c>
      <c r="B103" s="144" t="s">
        <v>432</v>
      </c>
      <c r="C103" s="391"/>
      <c r="D103" s="391"/>
      <c r="E103" s="261"/>
    </row>
    <row r="104" spans="1:5" ht="12" customHeight="1">
      <c r="A104" s="14" t="s">
        <v>111</v>
      </c>
      <c r="B104" s="144" t="s">
        <v>431</v>
      </c>
      <c r="C104" s="391">
        <v>9724600</v>
      </c>
      <c r="D104" s="391"/>
      <c r="E104" s="261"/>
    </row>
    <row r="105" spans="1:5" ht="12" customHeight="1">
      <c r="A105" s="14" t="s">
        <v>112</v>
      </c>
      <c r="B105" s="142" t="s">
        <v>342</v>
      </c>
      <c r="C105" s="391"/>
      <c r="D105" s="391"/>
      <c r="E105" s="261"/>
    </row>
    <row r="106" spans="1:5" ht="12" customHeight="1">
      <c r="A106" s="14" t="s">
        <v>113</v>
      </c>
      <c r="B106" s="143" t="s">
        <v>343</v>
      </c>
      <c r="C106" s="391"/>
      <c r="D106" s="391"/>
      <c r="E106" s="261"/>
    </row>
    <row r="107" spans="1:5" ht="12" customHeight="1">
      <c r="A107" s="14" t="s">
        <v>114</v>
      </c>
      <c r="B107" s="143" t="s">
        <v>344</v>
      </c>
      <c r="C107" s="391"/>
      <c r="D107" s="391"/>
      <c r="E107" s="261"/>
    </row>
    <row r="108" spans="1:5" ht="12" customHeight="1">
      <c r="A108" s="14" t="s">
        <v>116</v>
      </c>
      <c r="B108" s="142" t="s">
        <v>345</v>
      </c>
      <c r="C108" s="391">
        <v>31676751</v>
      </c>
      <c r="D108" s="391"/>
      <c r="E108" s="261"/>
    </row>
    <row r="109" spans="1:5" ht="12" customHeight="1">
      <c r="A109" s="14" t="s">
        <v>178</v>
      </c>
      <c r="B109" s="142" t="s">
        <v>346</v>
      </c>
      <c r="C109" s="391"/>
      <c r="D109" s="391"/>
      <c r="E109" s="261"/>
    </row>
    <row r="110" spans="1:5" ht="12" customHeight="1">
      <c r="A110" s="14" t="s">
        <v>340</v>
      </c>
      <c r="B110" s="143" t="s">
        <v>347</v>
      </c>
      <c r="C110" s="391"/>
      <c r="D110" s="391"/>
      <c r="E110" s="261"/>
    </row>
    <row r="111" spans="1:5" ht="12" customHeight="1">
      <c r="A111" s="13" t="s">
        <v>341</v>
      </c>
      <c r="B111" s="144" t="s">
        <v>348</v>
      </c>
      <c r="C111" s="391"/>
      <c r="D111" s="391"/>
      <c r="E111" s="261"/>
    </row>
    <row r="112" spans="1:5" ht="12" customHeight="1">
      <c r="A112" s="14" t="s">
        <v>429</v>
      </c>
      <c r="B112" s="144" t="s">
        <v>349</v>
      </c>
      <c r="C112" s="391"/>
      <c r="D112" s="391"/>
      <c r="E112" s="261"/>
    </row>
    <row r="113" spans="1:5" ht="12" customHeight="1">
      <c r="A113" s="16" t="s">
        <v>430</v>
      </c>
      <c r="B113" s="144" t="s">
        <v>350</v>
      </c>
      <c r="C113" s="391">
        <v>14638553</v>
      </c>
      <c r="D113" s="391"/>
      <c r="E113" s="261"/>
    </row>
    <row r="114" spans="1:5" ht="12" customHeight="1">
      <c r="A114" s="14" t="s">
        <v>434</v>
      </c>
      <c r="B114" s="11" t="s">
        <v>48</v>
      </c>
      <c r="C114" s="389"/>
      <c r="D114" s="389"/>
      <c r="E114" s="259"/>
    </row>
    <row r="115" spans="1:5" ht="12" customHeight="1">
      <c r="A115" s="14" t="s">
        <v>435</v>
      </c>
      <c r="B115" s="8" t="s">
        <v>437</v>
      </c>
      <c r="C115" s="389"/>
      <c r="D115" s="389"/>
      <c r="E115" s="259"/>
    </row>
    <row r="116" spans="1:5" ht="12" customHeight="1" thickBot="1">
      <c r="A116" s="18" t="s">
        <v>436</v>
      </c>
      <c r="B116" s="477" t="s">
        <v>438</v>
      </c>
      <c r="C116" s="490"/>
      <c r="D116" s="490"/>
      <c r="E116" s="484"/>
    </row>
    <row r="117" spans="1:5" ht="12" customHeight="1" thickBot="1">
      <c r="A117" s="474" t="s">
        <v>18</v>
      </c>
      <c r="B117" s="475" t="s">
        <v>351</v>
      </c>
      <c r="C117" s="491">
        <f>+C118+C120+C122</f>
        <v>74312377</v>
      </c>
      <c r="D117" s="491">
        <f>+D118+D120+D122</f>
        <v>0</v>
      </c>
      <c r="E117" s="485">
        <f>+E118+E120+E122</f>
        <v>0</v>
      </c>
    </row>
    <row r="118" spans="1:5" ht="12" customHeight="1">
      <c r="A118" s="15" t="s">
        <v>102</v>
      </c>
      <c r="B118" s="8" t="s">
        <v>221</v>
      </c>
      <c r="C118" s="390">
        <v>31173947</v>
      </c>
      <c r="D118" s="390"/>
      <c r="E118" s="260"/>
    </row>
    <row r="119" spans="1:5" ht="15">
      <c r="A119" s="15" t="s">
        <v>103</v>
      </c>
      <c r="B119" s="12" t="s">
        <v>355</v>
      </c>
      <c r="C119" s="390"/>
      <c r="D119" s="390"/>
      <c r="E119" s="260"/>
    </row>
    <row r="120" spans="1:5" ht="12" customHeight="1">
      <c r="A120" s="15" t="s">
        <v>104</v>
      </c>
      <c r="B120" s="12" t="s">
        <v>179</v>
      </c>
      <c r="C120" s="389">
        <v>42388430</v>
      </c>
      <c r="D120" s="389"/>
      <c r="E120" s="259"/>
    </row>
    <row r="121" spans="1:5" ht="12" customHeight="1">
      <c r="A121" s="15" t="s">
        <v>105</v>
      </c>
      <c r="B121" s="12" t="s">
        <v>356</v>
      </c>
      <c r="C121" s="389"/>
      <c r="D121" s="389"/>
      <c r="E121" s="259"/>
    </row>
    <row r="122" spans="1:5" ht="12" customHeight="1">
      <c r="A122" s="15" t="s">
        <v>106</v>
      </c>
      <c r="B122" s="289" t="s">
        <v>223</v>
      </c>
      <c r="C122" s="389">
        <v>750000</v>
      </c>
      <c r="D122" s="389"/>
      <c r="E122" s="259"/>
    </row>
    <row r="123" spans="1:5" ht="12" customHeight="1">
      <c r="A123" s="15" t="s">
        <v>115</v>
      </c>
      <c r="B123" s="288" t="s">
        <v>419</v>
      </c>
      <c r="C123" s="389"/>
      <c r="D123" s="389"/>
      <c r="E123" s="259"/>
    </row>
    <row r="124" spans="1:5" ht="12" customHeight="1">
      <c r="A124" s="15" t="s">
        <v>117</v>
      </c>
      <c r="B124" s="403" t="s">
        <v>361</v>
      </c>
      <c r="C124" s="389"/>
      <c r="D124" s="389"/>
      <c r="E124" s="259"/>
    </row>
    <row r="125" spans="1:5" ht="12" customHeight="1">
      <c r="A125" s="15" t="s">
        <v>180</v>
      </c>
      <c r="B125" s="143" t="s">
        <v>344</v>
      </c>
      <c r="C125" s="389"/>
      <c r="D125" s="389"/>
      <c r="E125" s="259"/>
    </row>
    <row r="126" spans="1:5" ht="12" customHeight="1">
      <c r="A126" s="15" t="s">
        <v>181</v>
      </c>
      <c r="B126" s="143" t="s">
        <v>360</v>
      </c>
      <c r="C126" s="389"/>
      <c r="D126" s="389"/>
      <c r="E126" s="259"/>
    </row>
    <row r="127" spans="1:5" ht="12" customHeight="1">
      <c r="A127" s="15" t="s">
        <v>182</v>
      </c>
      <c r="B127" s="143" t="s">
        <v>359</v>
      </c>
      <c r="C127" s="389"/>
      <c r="D127" s="389"/>
      <c r="E127" s="259"/>
    </row>
    <row r="128" spans="1:5" ht="12" customHeight="1">
      <c r="A128" s="15" t="s">
        <v>352</v>
      </c>
      <c r="B128" s="143" t="s">
        <v>347</v>
      </c>
      <c r="C128" s="389"/>
      <c r="D128" s="389"/>
      <c r="E128" s="259"/>
    </row>
    <row r="129" spans="1:5" ht="12" customHeight="1">
      <c r="A129" s="15" t="s">
        <v>353</v>
      </c>
      <c r="B129" s="143" t="s">
        <v>358</v>
      </c>
      <c r="C129" s="389"/>
      <c r="D129" s="389"/>
      <c r="E129" s="259"/>
    </row>
    <row r="130" spans="1:5" ht="12" customHeight="1" thickBot="1">
      <c r="A130" s="13" t="s">
        <v>354</v>
      </c>
      <c r="B130" s="143" t="s">
        <v>357</v>
      </c>
      <c r="C130" s="391">
        <v>750000</v>
      </c>
      <c r="D130" s="391"/>
      <c r="E130" s="261"/>
    </row>
    <row r="131" spans="1:5" ht="12" customHeight="1" thickBot="1">
      <c r="A131" s="20" t="s">
        <v>19</v>
      </c>
      <c r="B131" s="124" t="s">
        <v>439</v>
      </c>
      <c r="C131" s="388">
        <f>+C96+C117</f>
        <v>507555844</v>
      </c>
      <c r="D131" s="388">
        <f>+D96+D117</f>
        <v>0</v>
      </c>
      <c r="E131" s="258">
        <f>+E96+E117</f>
        <v>0</v>
      </c>
    </row>
    <row r="132" spans="1:5" ht="12" customHeight="1" thickBot="1">
      <c r="A132" s="20" t="s">
        <v>20</v>
      </c>
      <c r="B132" s="124" t="s">
        <v>440</v>
      </c>
      <c r="C132" s="388">
        <f>+C133+C134+C135</f>
        <v>0</v>
      </c>
      <c r="D132" s="388">
        <f>+D133+D134+D135</f>
        <v>0</v>
      </c>
      <c r="E132" s="258">
        <f>+E133+E134+E135</f>
        <v>0</v>
      </c>
    </row>
    <row r="133" spans="1:5" ht="12" customHeight="1">
      <c r="A133" s="15" t="s">
        <v>259</v>
      </c>
      <c r="B133" s="12" t="s">
        <v>447</v>
      </c>
      <c r="C133" s="389"/>
      <c r="D133" s="389"/>
      <c r="E133" s="259"/>
    </row>
    <row r="134" spans="1:5" ht="12" customHeight="1">
      <c r="A134" s="15" t="s">
        <v>260</v>
      </c>
      <c r="B134" s="12" t="s">
        <v>448</v>
      </c>
      <c r="C134" s="389"/>
      <c r="D134" s="389"/>
      <c r="E134" s="259"/>
    </row>
    <row r="135" spans="1:5" ht="12" customHeight="1" thickBot="1">
      <c r="A135" s="13" t="s">
        <v>261</v>
      </c>
      <c r="B135" s="12" t="s">
        <v>449</v>
      </c>
      <c r="C135" s="389"/>
      <c r="D135" s="389"/>
      <c r="E135" s="259"/>
    </row>
    <row r="136" spans="1:5" ht="12" customHeight="1" thickBot="1">
      <c r="A136" s="20" t="s">
        <v>21</v>
      </c>
      <c r="B136" s="124" t="s">
        <v>441</v>
      </c>
      <c r="C136" s="388">
        <f>SUM(C137:C142)</f>
        <v>0</v>
      </c>
      <c r="D136" s="388">
        <f>SUM(D137:D142)</f>
        <v>0</v>
      </c>
      <c r="E136" s="258">
        <f>SUM(E137:E142)</f>
        <v>0</v>
      </c>
    </row>
    <row r="137" spans="1:5" ht="12" customHeight="1">
      <c r="A137" s="15" t="s">
        <v>89</v>
      </c>
      <c r="B137" s="9" t="s">
        <v>450</v>
      </c>
      <c r="C137" s="389"/>
      <c r="D137" s="389"/>
      <c r="E137" s="259"/>
    </row>
    <row r="138" spans="1:5" ht="12" customHeight="1">
      <c r="A138" s="15" t="s">
        <v>90</v>
      </c>
      <c r="B138" s="9" t="s">
        <v>442</v>
      </c>
      <c r="C138" s="389"/>
      <c r="D138" s="389"/>
      <c r="E138" s="259"/>
    </row>
    <row r="139" spans="1:5" ht="12" customHeight="1">
      <c r="A139" s="15" t="s">
        <v>91</v>
      </c>
      <c r="B139" s="9" t="s">
        <v>443</v>
      </c>
      <c r="C139" s="389"/>
      <c r="D139" s="389"/>
      <c r="E139" s="259"/>
    </row>
    <row r="140" spans="1:5" ht="12" customHeight="1">
      <c r="A140" s="15" t="s">
        <v>167</v>
      </c>
      <c r="B140" s="9" t="s">
        <v>444</v>
      </c>
      <c r="C140" s="389"/>
      <c r="D140" s="389"/>
      <c r="E140" s="259"/>
    </row>
    <row r="141" spans="1:5" ht="12" customHeight="1">
      <c r="A141" s="15" t="s">
        <v>168</v>
      </c>
      <c r="B141" s="9" t="s">
        <v>445</v>
      </c>
      <c r="C141" s="389"/>
      <c r="D141" s="389"/>
      <c r="E141" s="259"/>
    </row>
    <row r="142" spans="1:5" ht="12" customHeight="1" thickBot="1">
      <c r="A142" s="13" t="s">
        <v>169</v>
      </c>
      <c r="B142" s="9" t="s">
        <v>446</v>
      </c>
      <c r="C142" s="389"/>
      <c r="D142" s="389"/>
      <c r="E142" s="259"/>
    </row>
    <row r="143" spans="1:5" ht="12" customHeight="1" thickBot="1">
      <c r="A143" s="20" t="s">
        <v>22</v>
      </c>
      <c r="B143" s="124" t="s">
        <v>454</v>
      </c>
      <c r="C143" s="395">
        <f>+C144+C145+C146+C147</f>
        <v>0</v>
      </c>
      <c r="D143" s="395">
        <f>+D144+D145+D146+D147</f>
        <v>0</v>
      </c>
      <c r="E143" s="438">
        <f>+E144+E145+E146+E147</f>
        <v>0</v>
      </c>
    </row>
    <row r="144" spans="1:5" ht="12" customHeight="1">
      <c r="A144" s="15" t="s">
        <v>92</v>
      </c>
      <c r="B144" s="9" t="s">
        <v>362</v>
      </c>
      <c r="C144" s="389"/>
      <c r="D144" s="389"/>
      <c r="E144" s="259"/>
    </row>
    <row r="145" spans="1:5" ht="12" customHeight="1">
      <c r="A145" s="15" t="s">
        <v>93</v>
      </c>
      <c r="B145" s="9" t="s">
        <v>363</v>
      </c>
      <c r="C145" s="389"/>
      <c r="D145" s="389"/>
      <c r="E145" s="259"/>
    </row>
    <row r="146" spans="1:5" ht="12" customHeight="1">
      <c r="A146" s="15" t="s">
        <v>279</v>
      </c>
      <c r="B146" s="9" t="s">
        <v>455</v>
      </c>
      <c r="C146" s="389"/>
      <c r="D146" s="389"/>
      <c r="E146" s="259"/>
    </row>
    <row r="147" spans="1:5" ht="12" customHeight="1" thickBot="1">
      <c r="A147" s="13" t="s">
        <v>280</v>
      </c>
      <c r="B147" s="7" t="s">
        <v>381</v>
      </c>
      <c r="C147" s="389"/>
      <c r="D147" s="389"/>
      <c r="E147" s="259"/>
    </row>
    <row r="148" spans="1:5" ht="12" customHeight="1" thickBot="1">
      <c r="A148" s="20" t="s">
        <v>23</v>
      </c>
      <c r="B148" s="124" t="s">
        <v>456</v>
      </c>
      <c r="C148" s="492">
        <f>SUM(C149:C153)</f>
        <v>0</v>
      </c>
      <c r="D148" s="492">
        <f>SUM(D149:D153)</f>
        <v>0</v>
      </c>
      <c r="E148" s="486">
        <f>SUM(E149:E153)</f>
        <v>0</v>
      </c>
    </row>
    <row r="149" spans="1:5" ht="12" customHeight="1">
      <c r="A149" s="15" t="s">
        <v>94</v>
      </c>
      <c r="B149" s="9" t="s">
        <v>451</v>
      </c>
      <c r="C149" s="389"/>
      <c r="D149" s="389"/>
      <c r="E149" s="259"/>
    </row>
    <row r="150" spans="1:5" ht="12" customHeight="1">
      <c r="A150" s="15" t="s">
        <v>95</v>
      </c>
      <c r="B150" s="9" t="s">
        <v>458</v>
      </c>
      <c r="C150" s="389"/>
      <c r="D150" s="389"/>
      <c r="E150" s="259"/>
    </row>
    <row r="151" spans="1:5" ht="12" customHeight="1">
      <c r="A151" s="15" t="s">
        <v>291</v>
      </c>
      <c r="B151" s="9" t="s">
        <v>453</v>
      </c>
      <c r="C151" s="389"/>
      <c r="D151" s="389"/>
      <c r="E151" s="259"/>
    </row>
    <row r="152" spans="1:5" ht="12" customHeight="1">
      <c r="A152" s="15" t="s">
        <v>292</v>
      </c>
      <c r="B152" s="9" t="s">
        <v>459</v>
      </c>
      <c r="C152" s="389"/>
      <c r="D152" s="389"/>
      <c r="E152" s="259"/>
    </row>
    <row r="153" spans="1:5" ht="12" customHeight="1" thickBot="1">
      <c r="A153" s="15" t="s">
        <v>457</v>
      </c>
      <c r="B153" s="9" t="s">
        <v>460</v>
      </c>
      <c r="C153" s="389"/>
      <c r="D153" s="389"/>
      <c r="E153" s="259"/>
    </row>
    <row r="154" spans="1:5" ht="12" customHeight="1" thickBot="1">
      <c r="A154" s="20" t="s">
        <v>24</v>
      </c>
      <c r="B154" s="124" t="s">
        <v>461</v>
      </c>
      <c r="C154" s="493"/>
      <c r="D154" s="493"/>
      <c r="E154" s="487"/>
    </row>
    <row r="155" spans="1:5" ht="12" customHeight="1" thickBot="1">
      <c r="A155" s="20" t="s">
        <v>25</v>
      </c>
      <c r="B155" s="124" t="s">
        <v>462</v>
      </c>
      <c r="C155" s="493"/>
      <c r="D155" s="493"/>
      <c r="E155" s="487"/>
    </row>
    <row r="156" spans="1:6" ht="15" customHeight="1" thickBot="1">
      <c r="A156" s="20" t="s">
        <v>26</v>
      </c>
      <c r="B156" s="124" t="s">
        <v>464</v>
      </c>
      <c r="C156" s="494">
        <f>+C132+C136+C143+C148+C154+C155</f>
        <v>0</v>
      </c>
      <c r="D156" s="494">
        <f>+D132+D136+D143+D148+D154+D155</f>
        <v>0</v>
      </c>
      <c r="E156" s="488">
        <f>+E132+E136+E143+E148+E154+E155</f>
        <v>0</v>
      </c>
      <c r="F156" s="125"/>
    </row>
    <row r="157" spans="1:5" s="1" customFormat="1" ht="12.75" customHeight="1" thickBot="1">
      <c r="A157" s="290" t="s">
        <v>27</v>
      </c>
      <c r="B157" s="371" t="s">
        <v>463</v>
      </c>
      <c r="C157" s="494">
        <f>+C131+C156</f>
        <v>507555844</v>
      </c>
      <c r="D157" s="494">
        <f>+D131+D156</f>
        <v>0</v>
      </c>
      <c r="E157" s="488">
        <f>+E131+E156</f>
        <v>0</v>
      </c>
    </row>
    <row r="158" spans="3:5" ht="15">
      <c r="C158" s="374"/>
      <c r="E158" s="653">
        <f>E90-E157</f>
        <v>364358206</v>
      </c>
    </row>
    <row r="159" ht="15">
      <c r="C159" s="374"/>
    </row>
    <row r="160" ht="15">
      <c r="C160" s="374"/>
    </row>
    <row r="161" ht="16.5" customHeight="1">
      <c r="C161" s="374"/>
    </row>
    <row r="162" ht="15">
      <c r="C162" s="374"/>
    </row>
    <row r="163" ht="15">
      <c r="C163" s="374"/>
    </row>
    <row r="164" ht="15">
      <c r="C164" s="374"/>
    </row>
    <row r="165" ht="15">
      <c r="C165" s="374"/>
    </row>
    <row r="166" ht="15">
      <c r="C166" s="374"/>
    </row>
    <row r="167" ht="15">
      <c r="C167" s="374"/>
    </row>
    <row r="168" ht="15">
      <c r="C168" s="374"/>
    </row>
    <row r="169" ht="15">
      <c r="C169" s="374"/>
    </row>
    <row r="170" ht="15">
      <c r="C170" s="374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K4" sqref="K4"/>
    </sheetView>
  </sheetViews>
  <sheetFormatPr defaultColWidth="9.375" defaultRowHeight="12.75"/>
  <cols>
    <col min="1" max="1" width="6.75390625" style="184" customWidth="1"/>
    <col min="2" max="2" width="42.75390625" style="51" customWidth="1"/>
    <col min="3" max="8" width="12.75390625" style="51" customWidth="1"/>
    <col min="9" max="9" width="14.375" style="51" customWidth="1"/>
    <col min="10" max="10" width="4.375" style="51" customWidth="1"/>
    <col min="11" max="16384" width="9.375" style="51" customWidth="1"/>
  </cols>
  <sheetData>
    <row r="1" spans="1:10" ht="27.75" customHeight="1">
      <c r="A1" s="721" t="s">
        <v>4</v>
      </c>
      <c r="B1" s="721"/>
      <c r="C1" s="721"/>
      <c r="D1" s="721"/>
      <c r="E1" s="721"/>
      <c r="F1" s="721"/>
      <c r="G1" s="721"/>
      <c r="H1" s="721"/>
      <c r="I1" s="721"/>
      <c r="J1" s="757" t="str">
        <f>CONCATENATE("2. tájékoztató tábla ",ALAPADATOK!A7," ",ALAPADATOK!B7," ",ALAPADATOK!C7," ",ALAPADATOK!D7," ",ALAPADATOK!E7," ",ALAPADATOK!F7," ",ALAPADATOK!G7," ",ALAPADATOK!H7)</f>
        <v>2. tájékoztató tábla az 1 / 2019 ( II.14. ) önkormányzati rendelethez</v>
      </c>
    </row>
    <row r="2" spans="9:10" ht="20.25" customHeight="1" thickBot="1">
      <c r="I2" s="467" t="str">
        <f>'KV_1.sz.tájékoztató_t.'!E5</f>
        <v>Forintban!</v>
      </c>
      <c r="J2" s="757"/>
    </row>
    <row r="3" spans="1:10" s="468" customFormat="1" ht="26.25" customHeight="1">
      <c r="A3" s="765" t="s">
        <v>67</v>
      </c>
      <c r="B3" s="760" t="s">
        <v>83</v>
      </c>
      <c r="C3" s="765" t="s">
        <v>84</v>
      </c>
      <c r="D3" s="765" t="str">
        <f>+CONCATENATE(LEFT(KV_ÖSSZEFÜGGÉSEK!A5,4)," előtti kifizetés")</f>
        <v>2019 előtti kifizetés</v>
      </c>
      <c r="E3" s="762" t="s">
        <v>66</v>
      </c>
      <c r="F3" s="763"/>
      <c r="G3" s="763"/>
      <c r="H3" s="764"/>
      <c r="I3" s="760" t="s">
        <v>49</v>
      </c>
      <c r="J3" s="757"/>
    </row>
    <row r="4" spans="1:10" s="469" customFormat="1" ht="32.25" customHeight="1" thickBot="1">
      <c r="A4" s="766"/>
      <c r="B4" s="761"/>
      <c r="C4" s="761"/>
      <c r="D4" s="766"/>
      <c r="E4" s="264" t="str">
        <f>+CONCATENATE(LEFT(KV_ÖSSZEFÜGGÉSEK!A5,4),".")</f>
        <v>2019.</v>
      </c>
      <c r="F4" s="264" t="str">
        <f>+CONCATENATE(LEFT(KV_ÖSSZEFÜGGÉSEK!A5,4)+1,".")</f>
        <v>2020.</v>
      </c>
      <c r="G4" s="264" t="str">
        <f>+CONCATENATE(LEFT(KV_ÖSSZEFÜGGÉSEK!A5,4)+2,".")</f>
        <v>2021.</v>
      </c>
      <c r="H4" s="265" t="str">
        <f>+CONCATENATE(LEFT(KV_ÖSSZEFÜGGÉSEK!A5,4)+2,".",CHAR(10)," után")</f>
        <v>2021.
 után</v>
      </c>
      <c r="I4" s="761"/>
      <c r="J4" s="757"/>
    </row>
    <row r="5" spans="1:10" s="470" customFormat="1" ht="12.75" customHeight="1" thickBot="1">
      <c r="A5" s="266" t="s">
        <v>484</v>
      </c>
      <c r="B5" s="267" t="s">
        <v>485</v>
      </c>
      <c r="C5" s="268" t="s">
        <v>486</v>
      </c>
      <c r="D5" s="267" t="s">
        <v>488</v>
      </c>
      <c r="E5" s="266" t="s">
        <v>487</v>
      </c>
      <c r="F5" s="268" t="s">
        <v>489</v>
      </c>
      <c r="G5" s="268" t="s">
        <v>490</v>
      </c>
      <c r="H5" s="269" t="s">
        <v>491</v>
      </c>
      <c r="I5" s="270" t="s">
        <v>492</v>
      </c>
      <c r="J5" s="757"/>
    </row>
    <row r="6" spans="1:10" ht="24.75" customHeight="1" thickBot="1">
      <c r="A6" s="271" t="s">
        <v>17</v>
      </c>
      <c r="B6" s="272" t="s">
        <v>5</v>
      </c>
      <c r="C6" s="519"/>
      <c r="D6" s="520">
        <f>+D7+D8</f>
        <v>0</v>
      </c>
      <c r="E6" s="521">
        <f>+E7+E8</f>
        <v>0</v>
      </c>
      <c r="F6" s="522">
        <f>+F7+F8</f>
        <v>0</v>
      </c>
      <c r="G6" s="522">
        <f>+G7+G8</f>
        <v>0</v>
      </c>
      <c r="H6" s="523">
        <f>+H7+H8</f>
        <v>0</v>
      </c>
      <c r="I6" s="66">
        <f aca="true" t="shared" si="0" ref="I6:I17">SUM(D6:H6)</f>
        <v>0</v>
      </c>
      <c r="J6" s="757"/>
    </row>
    <row r="7" spans="1:10" ht="19.5" customHeight="1">
      <c r="A7" s="273" t="s">
        <v>18</v>
      </c>
      <c r="B7" s="67" t="s">
        <v>68</v>
      </c>
      <c r="C7" s="524"/>
      <c r="D7" s="525"/>
      <c r="E7" s="526"/>
      <c r="F7" s="527"/>
      <c r="G7" s="527"/>
      <c r="H7" s="528"/>
      <c r="I7" s="274">
        <f t="shared" si="0"/>
        <v>0</v>
      </c>
      <c r="J7" s="757"/>
    </row>
    <row r="8" spans="1:10" ht="19.5" customHeight="1" thickBot="1">
      <c r="A8" s="273" t="s">
        <v>19</v>
      </c>
      <c r="B8" s="67" t="s">
        <v>68</v>
      </c>
      <c r="C8" s="524"/>
      <c r="D8" s="525"/>
      <c r="E8" s="526"/>
      <c r="F8" s="527"/>
      <c r="G8" s="527"/>
      <c r="H8" s="528"/>
      <c r="I8" s="274">
        <f t="shared" si="0"/>
        <v>0</v>
      </c>
      <c r="J8" s="757"/>
    </row>
    <row r="9" spans="1:10" ht="25.5" customHeight="1" thickBot="1">
      <c r="A9" s="271" t="s">
        <v>20</v>
      </c>
      <c r="B9" s="272" t="s">
        <v>6</v>
      </c>
      <c r="C9" s="519"/>
      <c r="D9" s="520">
        <f>+D10+D11</f>
        <v>0</v>
      </c>
      <c r="E9" s="521">
        <f>+E10+E11</f>
        <v>0</v>
      </c>
      <c r="F9" s="522">
        <f>+F10+F11</f>
        <v>0</v>
      </c>
      <c r="G9" s="522">
        <f>+G10+G11</f>
        <v>0</v>
      </c>
      <c r="H9" s="523">
        <f>+H10+H11</f>
        <v>0</v>
      </c>
      <c r="I9" s="66">
        <f t="shared" si="0"/>
        <v>0</v>
      </c>
      <c r="J9" s="757"/>
    </row>
    <row r="10" spans="1:10" ht="19.5" customHeight="1">
      <c r="A10" s="273" t="s">
        <v>21</v>
      </c>
      <c r="B10" s="67" t="s">
        <v>68</v>
      </c>
      <c r="C10" s="524"/>
      <c r="D10" s="525"/>
      <c r="E10" s="526"/>
      <c r="F10" s="527"/>
      <c r="G10" s="527"/>
      <c r="H10" s="528"/>
      <c r="I10" s="274">
        <f t="shared" si="0"/>
        <v>0</v>
      </c>
      <c r="J10" s="757"/>
    </row>
    <row r="11" spans="1:10" ht="19.5" customHeight="1" thickBot="1">
      <c r="A11" s="273" t="s">
        <v>22</v>
      </c>
      <c r="B11" s="67" t="s">
        <v>68</v>
      </c>
      <c r="C11" s="524"/>
      <c r="D11" s="525"/>
      <c r="E11" s="526"/>
      <c r="F11" s="527"/>
      <c r="G11" s="527"/>
      <c r="H11" s="528"/>
      <c r="I11" s="274">
        <f t="shared" si="0"/>
        <v>0</v>
      </c>
      <c r="J11" s="757"/>
    </row>
    <row r="12" spans="1:10" ht="19.5" customHeight="1" thickBot="1">
      <c r="A12" s="271" t="s">
        <v>23</v>
      </c>
      <c r="B12" s="272" t="s">
        <v>198</v>
      </c>
      <c r="C12" s="519"/>
      <c r="D12" s="520">
        <f>+D13</f>
        <v>0</v>
      </c>
      <c r="E12" s="521">
        <f>+E13</f>
        <v>0</v>
      </c>
      <c r="F12" s="522">
        <f>+F13</f>
        <v>0</v>
      </c>
      <c r="G12" s="522">
        <f>+G13</f>
        <v>0</v>
      </c>
      <c r="H12" s="523">
        <f>+H13</f>
        <v>0</v>
      </c>
      <c r="I12" s="66">
        <f t="shared" si="0"/>
        <v>0</v>
      </c>
      <c r="J12" s="757"/>
    </row>
    <row r="13" spans="1:10" ht="19.5" customHeight="1" thickBot="1">
      <c r="A13" s="273" t="s">
        <v>24</v>
      </c>
      <c r="B13" s="67" t="s">
        <v>68</v>
      </c>
      <c r="C13" s="524"/>
      <c r="D13" s="525"/>
      <c r="E13" s="526"/>
      <c r="F13" s="527"/>
      <c r="G13" s="527"/>
      <c r="H13" s="528"/>
      <c r="I13" s="274">
        <f t="shared" si="0"/>
        <v>0</v>
      </c>
      <c r="J13" s="757"/>
    </row>
    <row r="14" spans="1:10" ht="19.5" customHeight="1" thickBot="1">
      <c r="A14" s="271" t="s">
        <v>25</v>
      </c>
      <c r="B14" s="272" t="s">
        <v>199</v>
      </c>
      <c r="C14" s="519"/>
      <c r="D14" s="520">
        <f>+D15</f>
        <v>0</v>
      </c>
      <c r="E14" s="521">
        <f>+E15</f>
        <v>0</v>
      </c>
      <c r="F14" s="522">
        <f>+F15</f>
        <v>0</v>
      </c>
      <c r="G14" s="522">
        <f>+G15</f>
        <v>0</v>
      </c>
      <c r="H14" s="523">
        <f>+H15</f>
        <v>0</v>
      </c>
      <c r="I14" s="66">
        <f t="shared" si="0"/>
        <v>0</v>
      </c>
      <c r="J14" s="757"/>
    </row>
    <row r="15" spans="1:10" ht="19.5" customHeight="1" thickBot="1">
      <c r="A15" s="275" t="s">
        <v>26</v>
      </c>
      <c r="B15" s="68" t="s">
        <v>68</v>
      </c>
      <c r="C15" s="529"/>
      <c r="D15" s="530"/>
      <c r="E15" s="531"/>
      <c r="F15" s="532"/>
      <c r="G15" s="532"/>
      <c r="H15" s="533"/>
      <c r="I15" s="276">
        <f t="shared" si="0"/>
        <v>0</v>
      </c>
      <c r="J15" s="757"/>
    </row>
    <row r="16" spans="1:10" ht="19.5" customHeight="1" thickBot="1">
      <c r="A16" s="271" t="s">
        <v>27</v>
      </c>
      <c r="B16" s="277" t="s">
        <v>200</v>
      </c>
      <c r="C16" s="519"/>
      <c r="D16" s="520">
        <f>+D17</f>
        <v>0</v>
      </c>
      <c r="E16" s="521">
        <f>+E17</f>
        <v>0</v>
      </c>
      <c r="F16" s="522">
        <f>+F17</f>
        <v>0</v>
      </c>
      <c r="G16" s="522">
        <f>+G17</f>
        <v>0</v>
      </c>
      <c r="H16" s="523">
        <f>+H17</f>
        <v>0</v>
      </c>
      <c r="I16" s="66">
        <f t="shared" si="0"/>
        <v>0</v>
      </c>
      <c r="J16" s="757"/>
    </row>
    <row r="17" spans="1:10" ht="19.5" customHeight="1" thickBot="1">
      <c r="A17" s="278" t="s">
        <v>28</v>
      </c>
      <c r="B17" s="69" t="s">
        <v>68</v>
      </c>
      <c r="C17" s="534"/>
      <c r="D17" s="535"/>
      <c r="E17" s="536"/>
      <c r="F17" s="537"/>
      <c r="G17" s="537"/>
      <c r="H17" s="538"/>
      <c r="I17" s="279">
        <f t="shared" si="0"/>
        <v>0</v>
      </c>
      <c r="J17" s="757"/>
    </row>
    <row r="18" spans="1:10" ht="19.5" customHeight="1" thickBot="1">
      <c r="A18" s="758" t="s">
        <v>138</v>
      </c>
      <c r="B18" s="759"/>
      <c r="C18" s="539"/>
      <c r="D18" s="520">
        <f aca="true" t="shared" si="1" ref="D18:I18">+D6+D9+D12+D14+D16</f>
        <v>0</v>
      </c>
      <c r="E18" s="521">
        <f t="shared" si="1"/>
        <v>0</v>
      </c>
      <c r="F18" s="522">
        <f t="shared" si="1"/>
        <v>0</v>
      </c>
      <c r="G18" s="522">
        <f t="shared" si="1"/>
        <v>0</v>
      </c>
      <c r="H18" s="523">
        <f t="shared" si="1"/>
        <v>0</v>
      </c>
      <c r="I18" s="66">
        <f t="shared" si="1"/>
        <v>0</v>
      </c>
      <c r="J18" s="757"/>
    </row>
  </sheetData>
  <sheetProtection sheet="1"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F5" sqref="F5"/>
    </sheetView>
  </sheetViews>
  <sheetFormatPr defaultColWidth="9.375" defaultRowHeight="12.75"/>
  <cols>
    <col min="1" max="1" width="5.75390625" style="83" customWidth="1"/>
    <col min="2" max="2" width="54.75390625" style="3" customWidth="1"/>
    <col min="3" max="4" width="17.625" style="3" customWidth="1"/>
    <col min="5" max="16384" width="9.375" style="3" customWidth="1"/>
  </cols>
  <sheetData>
    <row r="1" ht="14.25" customHeight="1">
      <c r="D1" s="652" t="str">
        <f>CONCATENATE("3. tájékoztató tábla ",ALAPADATOK!A7," ",ALAPADATOK!B7," ",ALAPADATOK!C7," ",ALAPADATOK!D7," ",ALAPADATOK!E7," ",ALAPADATOK!F7," ",ALAPADATOK!G7," ",ALAPADATOK!H7)</f>
        <v>3. tájékoztató tábla az 1 / 2019 ( II.14. ) önkormányzati rendelethez</v>
      </c>
    </row>
    <row r="3" spans="2:4" ht="31.5" customHeight="1">
      <c r="B3" s="768" t="s">
        <v>7</v>
      </c>
      <c r="C3" s="768"/>
      <c r="D3" s="768"/>
    </row>
    <row r="4" spans="1:4" s="71" customFormat="1" ht="15.75" thickBot="1">
      <c r="A4" s="70"/>
      <c r="B4" s="369"/>
      <c r="D4" s="40" t="str">
        <f>'KV_2.sz.tájékoztató_t.'!I2</f>
        <v>Forintban!</v>
      </c>
    </row>
    <row r="5" spans="1:4" s="73" customFormat="1" ht="48" customHeight="1" thickBot="1">
      <c r="A5" s="72" t="s">
        <v>15</v>
      </c>
      <c r="B5" s="190" t="s">
        <v>16</v>
      </c>
      <c r="C5" s="190" t="s">
        <v>69</v>
      </c>
      <c r="D5" s="191" t="s">
        <v>70</v>
      </c>
    </row>
    <row r="6" spans="1:4" s="73" customFormat="1" ht="13.5" customHeight="1" thickBot="1">
      <c r="A6" s="32" t="s">
        <v>484</v>
      </c>
      <c r="B6" s="193" t="s">
        <v>485</v>
      </c>
      <c r="C6" s="193" t="s">
        <v>486</v>
      </c>
      <c r="D6" s="194" t="s">
        <v>488</v>
      </c>
    </row>
    <row r="7" spans="1:4" ht="18" customHeight="1">
      <c r="A7" s="134" t="s">
        <v>17</v>
      </c>
      <c r="B7" s="195" t="s">
        <v>159</v>
      </c>
      <c r="C7" s="132"/>
      <c r="D7" s="74"/>
    </row>
    <row r="8" spans="1:4" ht="18" customHeight="1">
      <c r="A8" s="75" t="s">
        <v>18</v>
      </c>
      <c r="B8" s="196" t="s">
        <v>160</v>
      </c>
      <c r="C8" s="133"/>
      <c r="D8" s="77"/>
    </row>
    <row r="9" spans="1:4" ht="18" customHeight="1">
      <c r="A9" s="75" t="s">
        <v>19</v>
      </c>
      <c r="B9" s="196" t="s">
        <v>118</v>
      </c>
      <c r="C9" s="133"/>
      <c r="D9" s="77"/>
    </row>
    <row r="10" spans="1:4" ht="18" customHeight="1">
      <c r="A10" s="75" t="s">
        <v>20</v>
      </c>
      <c r="B10" s="196" t="s">
        <v>119</v>
      </c>
      <c r="C10" s="133"/>
      <c r="D10" s="77"/>
    </row>
    <row r="11" spans="1:4" ht="18" customHeight="1">
      <c r="A11" s="75" t="s">
        <v>21</v>
      </c>
      <c r="B11" s="196" t="s">
        <v>152</v>
      </c>
      <c r="C11" s="133"/>
      <c r="D11" s="77"/>
    </row>
    <row r="12" spans="1:4" ht="18" customHeight="1">
      <c r="A12" s="75" t="s">
        <v>22</v>
      </c>
      <c r="B12" s="196" t="s">
        <v>153</v>
      </c>
      <c r="C12" s="133"/>
      <c r="D12" s="77"/>
    </row>
    <row r="13" spans="1:4" ht="18" customHeight="1">
      <c r="A13" s="75" t="s">
        <v>23</v>
      </c>
      <c r="B13" s="197" t="s">
        <v>154</v>
      </c>
      <c r="C13" s="133"/>
      <c r="D13" s="77"/>
    </row>
    <row r="14" spans="1:4" ht="18" customHeight="1">
      <c r="A14" s="75" t="s">
        <v>25</v>
      </c>
      <c r="B14" s="197" t="s">
        <v>155</v>
      </c>
      <c r="C14" s="133"/>
      <c r="D14" s="77"/>
    </row>
    <row r="15" spans="1:4" ht="18" customHeight="1">
      <c r="A15" s="75" t="s">
        <v>26</v>
      </c>
      <c r="B15" s="197" t="s">
        <v>156</v>
      </c>
      <c r="C15" s="133"/>
      <c r="D15" s="77"/>
    </row>
    <row r="16" spans="1:4" ht="18" customHeight="1">
      <c r="A16" s="75" t="s">
        <v>27</v>
      </c>
      <c r="B16" s="197" t="s">
        <v>157</v>
      </c>
      <c r="C16" s="133"/>
      <c r="D16" s="77"/>
    </row>
    <row r="17" spans="1:4" ht="22.5" customHeight="1">
      <c r="A17" s="75" t="s">
        <v>28</v>
      </c>
      <c r="B17" s="197" t="s">
        <v>158</v>
      </c>
      <c r="C17" s="133"/>
      <c r="D17" s="77"/>
    </row>
    <row r="18" spans="1:4" ht="18" customHeight="1">
      <c r="A18" s="75" t="s">
        <v>29</v>
      </c>
      <c r="B18" s="196" t="s">
        <v>120</v>
      </c>
      <c r="C18" s="133"/>
      <c r="D18" s="77"/>
    </row>
    <row r="19" spans="1:4" ht="18" customHeight="1">
      <c r="A19" s="75" t="s">
        <v>30</v>
      </c>
      <c r="B19" s="196" t="s">
        <v>9</v>
      </c>
      <c r="C19" s="133"/>
      <c r="D19" s="77"/>
    </row>
    <row r="20" spans="1:4" ht="18" customHeight="1">
      <c r="A20" s="75" t="s">
        <v>31</v>
      </c>
      <c r="B20" s="196" t="s">
        <v>8</v>
      </c>
      <c r="C20" s="133"/>
      <c r="D20" s="77"/>
    </row>
    <row r="21" spans="1:4" ht="18" customHeight="1">
      <c r="A21" s="75" t="s">
        <v>32</v>
      </c>
      <c r="B21" s="196" t="s">
        <v>121</v>
      </c>
      <c r="C21" s="133"/>
      <c r="D21" s="77"/>
    </row>
    <row r="22" spans="1:4" ht="18" customHeight="1">
      <c r="A22" s="75" t="s">
        <v>33</v>
      </c>
      <c r="B22" s="196" t="s">
        <v>122</v>
      </c>
      <c r="C22" s="133"/>
      <c r="D22" s="77"/>
    </row>
    <row r="23" spans="1:4" ht="18" customHeight="1">
      <c r="A23" s="75" t="s">
        <v>34</v>
      </c>
      <c r="B23" s="123"/>
      <c r="C23" s="76"/>
      <c r="D23" s="77"/>
    </row>
    <row r="24" spans="1:4" ht="18" customHeight="1">
      <c r="A24" s="75" t="s">
        <v>35</v>
      </c>
      <c r="B24" s="78"/>
      <c r="C24" s="76"/>
      <c r="D24" s="77"/>
    </row>
    <row r="25" spans="1:4" ht="18" customHeight="1">
      <c r="A25" s="75" t="s">
        <v>36</v>
      </c>
      <c r="B25" s="78"/>
      <c r="C25" s="76"/>
      <c r="D25" s="77"/>
    </row>
    <row r="26" spans="1:4" ht="18" customHeight="1">
      <c r="A26" s="75" t="s">
        <v>37</v>
      </c>
      <c r="B26" s="78"/>
      <c r="C26" s="76"/>
      <c r="D26" s="77"/>
    </row>
    <row r="27" spans="1:4" ht="18" customHeight="1">
      <c r="A27" s="75" t="s">
        <v>38</v>
      </c>
      <c r="B27" s="78"/>
      <c r="C27" s="76"/>
      <c r="D27" s="77"/>
    </row>
    <row r="28" spans="1:4" ht="18" customHeight="1">
      <c r="A28" s="75" t="s">
        <v>39</v>
      </c>
      <c r="B28" s="78"/>
      <c r="C28" s="76"/>
      <c r="D28" s="77"/>
    </row>
    <row r="29" spans="1:4" ht="18" customHeight="1">
      <c r="A29" s="75" t="s">
        <v>40</v>
      </c>
      <c r="B29" s="78"/>
      <c r="C29" s="76"/>
      <c r="D29" s="77"/>
    </row>
    <row r="30" spans="1:4" ht="18" customHeight="1">
      <c r="A30" s="75" t="s">
        <v>41</v>
      </c>
      <c r="B30" s="78"/>
      <c r="C30" s="76"/>
      <c r="D30" s="77"/>
    </row>
    <row r="31" spans="1:4" ht="18" customHeight="1" thickBot="1">
      <c r="A31" s="135" t="s">
        <v>42</v>
      </c>
      <c r="B31" s="79"/>
      <c r="C31" s="80"/>
      <c r="D31" s="81"/>
    </row>
    <row r="32" spans="1:4" ht="18" customHeight="1" thickBot="1">
      <c r="A32" s="33" t="s">
        <v>43</v>
      </c>
      <c r="B32" s="201" t="s">
        <v>51</v>
      </c>
      <c r="C32" s="202">
        <f>+C7+C8+C9+C10+C11+C18+C19+C20+C21+C22+C23+C24+C25+C26+C27+C28+C29+C30+C31</f>
        <v>0</v>
      </c>
      <c r="D32" s="203">
        <f>+D7+D8+D9+D10+D11+D18+D19+D20+D21+D22+D23+D24+D25+D26+D27+D28+D29+D30+D31</f>
        <v>0</v>
      </c>
    </row>
    <row r="33" spans="1:4" ht="8.25" customHeight="1">
      <c r="A33" s="82"/>
      <c r="B33" s="767"/>
      <c r="C33" s="767"/>
      <c r="D33" s="767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Q6" sqref="Q6"/>
    </sheetView>
  </sheetViews>
  <sheetFormatPr defaultColWidth="9.375" defaultRowHeight="12.75"/>
  <cols>
    <col min="1" max="1" width="4.75390625" style="99" customWidth="1"/>
    <col min="2" max="2" width="31.125" style="112" customWidth="1"/>
    <col min="3" max="4" width="9.00390625" style="112" customWidth="1"/>
    <col min="5" max="5" width="9.50390625" style="112" customWidth="1"/>
    <col min="6" max="6" width="8.75390625" style="112" customWidth="1"/>
    <col min="7" max="7" width="8.625" style="112" customWidth="1"/>
    <col min="8" max="8" width="8.75390625" style="112" customWidth="1"/>
    <col min="9" max="9" width="8.125" style="112" customWidth="1"/>
    <col min="10" max="14" width="9.50390625" style="112" customWidth="1"/>
    <col min="15" max="15" width="12.625" style="99" customWidth="1"/>
    <col min="16" max="16384" width="9.375" style="112" customWidth="1"/>
  </cols>
  <sheetData>
    <row r="1" spans="13:15" ht="15">
      <c r="M1" s="644"/>
      <c r="N1" s="582"/>
      <c r="O1" s="652" t="str">
        <f>CONCATENATE("4. tájékoztató tábla ",ALAPADATOK!A7," ",ALAPADATOK!B7," ",ALAPADATOK!C7," ",ALAPADATOK!D7," ",ALAPADATOK!E7," ",ALAPADATOK!F7," ",ALAPADATOK!G7," ",ALAPADATOK!H7)</f>
        <v>4. tájékoztató tábla az 1 / 2019 ( II.14. ) önkormányzati rendelethez</v>
      </c>
    </row>
    <row r="2" spans="1:15" ht="31.5" customHeight="1">
      <c r="A2" s="772" t="str">
        <f>+CONCATENATE("Előirányzat-felhasználási terv",CHAR(10),LEFT(KV_ÖSSZEFÜGGÉSEK!A5,4),". évre")</f>
        <v>Előirányzat-felhasználási terv
2019. évre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</row>
    <row r="3" ht="15.75" thickBot="1">
      <c r="O3" s="4" t="str">
        <f>'KV_3.sz.tájékoztató_t.'!D4</f>
        <v>Forintban!</v>
      </c>
    </row>
    <row r="4" spans="1:15" s="99" customFormat="1" ht="25.5" customHeight="1" thickBot="1">
      <c r="A4" s="96" t="s">
        <v>15</v>
      </c>
      <c r="B4" s="97" t="s">
        <v>59</v>
      </c>
      <c r="C4" s="97" t="s">
        <v>71</v>
      </c>
      <c r="D4" s="97" t="s">
        <v>72</v>
      </c>
      <c r="E4" s="97" t="s">
        <v>73</v>
      </c>
      <c r="F4" s="97" t="s">
        <v>74</v>
      </c>
      <c r="G4" s="97" t="s">
        <v>75</v>
      </c>
      <c r="H4" s="97" t="s">
        <v>76</v>
      </c>
      <c r="I4" s="97" t="s">
        <v>77</v>
      </c>
      <c r="J4" s="97" t="s">
        <v>78</v>
      </c>
      <c r="K4" s="97" t="s">
        <v>79</v>
      </c>
      <c r="L4" s="97" t="s">
        <v>80</v>
      </c>
      <c r="M4" s="97" t="s">
        <v>81</v>
      </c>
      <c r="N4" s="97" t="s">
        <v>82</v>
      </c>
      <c r="O4" s="98" t="s">
        <v>51</v>
      </c>
    </row>
    <row r="5" spans="1:15" s="101" customFormat="1" ht="15" customHeight="1" thickBot="1">
      <c r="A5" s="100" t="s">
        <v>17</v>
      </c>
      <c r="B5" s="769" t="s">
        <v>54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1"/>
    </row>
    <row r="6" spans="1:17" s="101" customFormat="1" ht="15">
      <c r="A6" s="102" t="s">
        <v>18</v>
      </c>
      <c r="B6" s="471" t="s">
        <v>365</v>
      </c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103">
        <f aca="true" t="shared" si="0" ref="O6:O26">SUM(C6:N6)</f>
        <v>0</v>
      </c>
      <c r="Q6" s="648"/>
    </row>
    <row r="7" spans="1:15" s="106" customFormat="1" ht="15">
      <c r="A7" s="104" t="s">
        <v>19</v>
      </c>
      <c r="B7" s="282" t="s">
        <v>410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105">
        <f t="shared" si="0"/>
        <v>0</v>
      </c>
    </row>
    <row r="8" spans="1:15" s="106" customFormat="1" ht="15">
      <c r="A8" s="104" t="s">
        <v>20</v>
      </c>
      <c r="B8" s="281" t="s">
        <v>411</v>
      </c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107">
        <f t="shared" si="0"/>
        <v>0</v>
      </c>
    </row>
    <row r="9" spans="1:15" s="106" customFormat="1" ht="13.5" customHeight="1">
      <c r="A9" s="104" t="s">
        <v>21</v>
      </c>
      <c r="B9" s="280" t="s">
        <v>166</v>
      </c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105">
        <f t="shared" si="0"/>
        <v>0</v>
      </c>
    </row>
    <row r="10" spans="1:15" s="106" customFormat="1" ht="13.5" customHeight="1">
      <c r="A10" s="104" t="s">
        <v>22</v>
      </c>
      <c r="B10" s="280" t="s">
        <v>412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105">
        <f t="shared" si="0"/>
        <v>0</v>
      </c>
    </row>
    <row r="11" spans="1:15" s="106" customFormat="1" ht="13.5" customHeight="1">
      <c r="A11" s="104" t="s">
        <v>23</v>
      </c>
      <c r="B11" s="280" t="s">
        <v>10</v>
      </c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105">
        <f t="shared" si="0"/>
        <v>0</v>
      </c>
    </row>
    <row r="12" spans="1:15" s="106" customFormat="1" ht="13.5" customHeight="1">
      <c r="A12" s="104" t="s">
        <v>24</v>
      </c>
      <c r="B12" s="280" t="s">
        <v>367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105">
        <f t="shared" si="0"/>
        <v>0</v>
      </c>
    </row>
    <row r="13" spans="1:15" s="106" customFormat="1" ht="15">
      <c r="A13" s="104" t="s">
        <v>25</v>
      </c>
      <c r="B13" s="282" t="s">
        <v>398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105">
        <f t="shared" si="0"/>
        <v>0</v>
      </c>
    </row>
    <row r="14" spans="1:15" s="106" customFormat="1" ht="13.5" customHeight="1" thickBot="1">
      <c r="A14" s="104" t="s">
        <v>26</v>
      </c>
      <c r="B14" s="280" t="s">
        <v>11</v>
      </c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105">
        <f t="shared" si="0"/>
        <v>0</v>
      </c>
    </row>
    <row r="15" spans="1:15" s="101" customFormat="1" ht="15.75" customHeight="1" thickBot="1">
      <c r="A15" s="100" t="s">
        <v>27</v>
      </c>
      <c r="B15" s="34" t="s">
        <v>107</v>
      </c>
      <c r="C15" s="543">
        <f aca="true" t="shared" si="1" ref="C15:N15">SUM(C6:C14)</f>
        <v>0</v>
      </c>
      <c r="D15" s="543">
        <f t="shared" si="1"/>
        <v>0</v>
      </c>
      <c r="E15" s="543">
        <f t="shared" si="1"/>
        <v>0</v>
      </c>
      <c r="F15" s="543">
        <f t="shared" si="1"/>
        <v>0</v>
      </c>
      <c r="G15" s="543">
        <f t="shared" si="1"/>
        <v>0</v>
      </c>
      <c r="H15" s="543">
        <f t="shared" si="1"/>
        <v>0</v>
      </c>
      <c r="I15" s="543">
        <f t="shared" si="1"/>
        <v>0</v>
      </c>
      <c r="J15" s="543">
        <f t="shared" si="1"/>
        <v>0</v>
      </c>
      <c r="K15" s="543">
        <f t="shared" si="1"/>
        <v>0</v>
      </c>
      <c r="L15" s="543">
        <f t="shared" si="1"/>
        <v>0</v>
      </c>
      <c r="M15" s="543">
        <f t="shared" si="1"/>
        <v>0</v>
      </c>
      <c r="N15" s="543">
        <f t="shared" si="1"/>
        <v>0</v>
      </c>
      <c r="O15" s="108">
        <f>SUM(C15:N15)</f>
        <v>0</v>
      </c>
    </row>
    <row r="16" spans="1:15" s="101" customFormat="1" ht="15" customHeight="1" thickBot="1">
      <c r="A16" s="100" t="s">
        <v>28</v>
      </c>
      <c r="B16" s="769" t="s">
        <v>55</v>
      </c>
      <c r="C16" s="770"/>
      <c r="D16" s="770"/>
      <c r="E16" s="770"/>
      <c r="F16" s="770"/>
      <c r="G16" s="770"/>
      <c r="H16" s="770"/>
      <c r="I16" s="770"/>
      <c r="J16" s="770"/>
      <c r="K16" s="770"/>
      <c r="L16" s="770"/>
      <c r="M16" s="770"/>
      <c r="N16" s="770"/>
      <c r="O16" s="771"/>
    </row>
    <row r="17" spans="1:15" s="106" customFormat="1" ht="13.5" customHeight="1">
      <c r="A17" s="109" t="s">
        <v>29</v>
      </c>
      <c r="B17" s="283" t="s">
        <v>60</v>
      </c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107">
        <f t="shared" si="0"/>
        <v>0</v>
      </c>
    </row>
    <row r="18" spans="1:15" s="106" customFormat="1" ht="27" customHeight="1">
      <c r="A18" s="104" t="s">
        <v>30</v>
      </c>
      <c r="B18" s="282" t="s">
        <v>175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105">
        <f t="shared" si="0"/>
        <v>0</v>
      </c>
    </row>
    <row r="19" spans="1:15" s="106" customFormat="1" ht="13.5" customHeight="1">
      <c r="A19" s="104" t="s">
        <v>31</v>
      </c>
      <c r="B19" s="280" t="s">
        <v>132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105">
        <f t="shared" si="0"/>
        <v>0</v>
      </c>
    </row>
    <row r="20" spans="1:15" s="106" customFormat="1" ht="13.5" customHeight="1">
      <c r="A20" s="104" t="s">
        <v>32</v>
      </c>
      <c r="B20" s="280" t="s">
        <v>176</v>
      </c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105">
        <f t="shared" si="0"/>
        <v>0</v>
      </c>
    </row>
    <row r="21" spans="1:15" s="106" customFormat="1" ht="13.5" customHeight="1">
      <c r="A21" s="104" t="s">
        <v>33</v>
      </c>
      <c r="B21" s="280" t="s">
        <v>12</v>
      </c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105">
        <f t="shared" si="0"/>
        <v>0</v>
      </c>
    </row>
    <row r="22" spans="1:15" s="106" customFormat="1" ht="13.5" customHeight="1">
      <c r="A22" s="104" t="s">
        <v>34</v>
      </c>
      <c r="B22" s="280" t="s">
        <v>221</v>
      </c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105">
        <f t="shared" si="0"/>
        <v>0</v>
      </c>
    </row>
    <row r="23" spans="1:15" s="106" customFormat="1" ht="15">
      <c r="A23" s="104" t="s">
        <v>35</v>
      </c>
      <c r="B23" s="282" t="s">
        <v>179</v>
      </c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105">
        <f t="shared" si="0"/>
        <v>0</v>
      </c>
    </row>
    <row r="24" spans="1:15" s="106" customFormat="1" ht="13.5" customHeight="1">
      <c r="A24" s="104" t="s">
        <v>36</v>
      </c>
      <c r="B24" s="280" t="s">
        <v>223</v>
      </c>
      <c r="C24" s="541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105">
        <f t="shared" si="0"/>
        <v>0</v>
      </c>
    </row>
    <row r="25" spans="1:15" s="106" customFormat="1" ht="13.5" customHeight="1" thickBot="1">
      <c r="A25" s="104" t="s">
        <v>37</v>
      </c>
      <c r="B25" s="280" t="s">
        <v>13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105">
        <f t="shared" si="0"/>
        <v>0</v>
      </c>
    </row>
    <row r="26" spans="1:15" s="101" customFormat="1" ht="15.75" customHeight="1" thickBot="1">
      <c r="A26" s="110" t="s">
        <v>38</v>
      </c>
      <c r="B26" s="34" t="s">
        <v>108</v>
      </c>
      <c r="C26" s="543">
        <f aca="true" t="shared" si="2" ref="C26:N26">SUM(C17:C25)</f>
        <v>0</v>
      </c>
      <c r="D26" s="543">
        <f t="shared" si="2"/>
        <v>0</v>
      </c>
      <c r="E26" s="543">
        <f t="shared" si="2"/>
        <v>0</v>
      </c>
      <c r="F26" s="543">
        <f t="shared" si="2"/>
        <v>0</v>
      </c>
      <c r="G26" s="543">
        <f t="shared" si="2"/>
        <v>0</v>
      </c>
      <c r="H26" s="543">
        <f t="shared" si="2"/>
        <v>0</v>
      </c>
      <c r="I26" s="543">
        <f t="shared" si="2"/>
        <v>0</v>
      </c>
      <c r="J26" s="543">
        <f t="shared" si="2"/>
        <v>0</v>
      </c>
      <c r="K26" s="543">
        <f t="shared" si="2"/>
        <v>0</v>
      </c>
      <c r="L26" s="543">
        <f t="shared" si="2"/>
        <v>0</v>
      </c>
      <c r="M26" s="543">
        <f t="shared" si="2"/>
        <v>0</v>
      </c>
      <c r="N26" s="543">
        <f t="shared" si="2"/>
        <v>0</v>
      </c>
      <c r="O26" s="108">
        <f t="shared" si="0"/>
        <v>0</v>
      </c>
    </row>
    <row r="27" spans="1:15" ht="15.75" thickBot="1">
      <c r="A27" s="110" t="s">
        <v>39</v>
      </c>
      <c r="B27" s="284" t="s">
        <v>109</v>
      </c>
      <c r="C27" s="544">
        <f aca="true" t="shared" si="3" ref="C27:O27">C15-C26</f>
        <v>0</v>
      </c>
      <c r="D27" s="544">
        <f t="shared" si="3"/>
        <v>0</v>
      </c>
      <c r="E27" s="544">
        <f t="shared" si="3"/>
        <v>0</v>
      </c>
      <c r="F27" s="544">
        <f t="shared" si="3"/>
        <v>0</v>
      </c>
      <c r="G27" s="544">
        <f t="shared" si="3"/>
        <v>0</v>
      </c>
      <c r="H27" s="544">
        <f t="shared" si="3"/>
        <v>0</v>
      </c>
      <c r="I27" s="544">
        <f t="shared" si="3"/>
        <v>0</v>
      </c>
      <c r="J27" s="544">
        <f t="shared" si="3"/>
        <v>0</v>
      </c>
      <c r="K27" s="544">
        <f t="shared" si="3"/>
        <v>0</v>
      </c>
      <c r="L27" s="544">
        <f t="shared" si="3"/>
        <v>0</v>
      </c>
      <c r="M27" s="544">
        <f t="shared" si="3"/>
        <v>0</v>
      </c>
      <c r="N27" s="544">
        <f t="shared" si="3"/>
        <v>0</v>
      </c>
      <c r="O27" s="111">
        <f t="shared" si="3"/>
        <v>0</v>
      </c>
    </row>
    <row r="28" ht="15">
      <c r="A28" s="113"/>
    </row>
    <row r="29" spans="2:15" ht="15">
      <c r="B29" s="114"/>
      <c r="C29" s="115"/>
      <c r="D29" s="115"/>
      <c r="O29" s="112"/>
    </row>
    <row r="30" ht="15">
      <c r="O30" s="112"/>
    </row>
    <row r="31" ht="15">
      <c r="O31" s="112"/>
    </row>
    <row r="32" ht="15">
      <c r="O32" s="112"/>
    </row>
    <row r="33" ht="15">
      <c r="O33" s="112"/>
    </row>
    <row r="34" ht="15">
      <c r="O34" s="112"/>
    </row>
    <row r="35" ht="15">
      <c r="O35" s="112"/>
    </row>
    <row r="36" ht="15">
      <c r="O36" s="112"/>
    </row>
    <row r="37" ht="15">
      <c r="O37" s="112"/>
    </row>
    <row r="38" ht="15">
      <c r="O38" s="112"/>
    </row>
    <row r="39" ht="15">
      <c r="O39" s="112"/>
    </row>
    <row r="40" ht="15">
      <c r="O40" s="112"/>
    </row>
    <row r="41" ht="15">
      <c r="O41" s="112"/>
    </row>
    <row r="42" ht="15">
      <c r="O42" s="112"/>
    </row>
    <row r="43" ht="15">
      <c r="O43" s="112"/>
    </row>
    <row r="44" ht="15">
      <c r="O44" s="112"/>
    </row>
    <row r="45" ht="15">
      <c r="O45" s="112"/>
    </row>
    <row r="46" ht="15">
      <c r="O46" s="112"/>
    </row>
    <row r="47" ht="15">
      <c r="O47" s="112"/>
    </row>
    <row r="48" ht="15">
      <c r="O48" s="112"/>
    </row>
    <row r="49" ht="15">
      <c r="O49" s="112"/>
    </row>
    <row r="50" ht="15">
      <c r="O50" s="112"/>
    </row>
    <row r="51" ht="15">
      <c r="O51" s="112"/>
    </row>
    <row r="52" ht="15">
      <c r="O52" s="112"/>
    </row>
    <row r="53" ht="15">
      <c r="O53" s="112"/>
    </row>
    <row r="54" ht="15">
      <c r="O54" s="112"/>
    </row>
    <row r="55" ht="15">
      <c r="O55" s="112"/>
    </row>
    <row r="56" ht="15">
      <c r="O56" s="112"/>
    </row>
    <row r="57" ht="15">
      <c r="O57" s="112"/>
    </row>
    <row r="58" ht="15">
      <c r="O58" s="112"/>
    </row>
    <row r="59" ht="15">
      <c r="O59" s="112"/>
    </row>
    <row r="60" ht="15">
      <c r="O60" s="112"/>
    </row>
    <row r="61" ht="15">
      <c r="O61" s="112"/>
    </row>
    <row r="62" ht="15">
      <c r="O62" s="112"/>
    </row>
    <row r="63" ht="15">
      <c r="O63" s="112"/>
    </row>
    <row r="64" ht="15">
      <c r="O64" s="112"/>
    </row>
    <row r="65" ht="15">
      <c r="O65" s="112"/>
    </row>
    <row r="66" ht="15">
      <c r="O66" s="112"/>
    </row>
    <row r="67" ht="15">
      <c r="O67" s="112"/>
    </row>
    <row r="68" ht="15">
      <c r="O68" s="112"/>
    </row>
    <row r="69" ht="15">
      <c r="O69" s="112"/>
    </row>
    <row r="70" ht="15">
      <c r="O70" s="112"/>
    </row>
    <row r="71" ht="15">
      <c r="O71" s="112"/>
    </row>
    <row r="72" ht="15">
      <c r="O72" s="112"/>
    </row>
    <row r="73" ht="15">
      <c r="O73" s="112"/>
    </row>
    <row r="74" ht="15">
      <c r="O74" s="112"/>
    </row>
    <row r="75" ht="15">
      <c r="O75" s="112"/>
    </row>
    <row r="76" ht="15">
      <c r="O76" s="112"/>
    </row>
    <row r="77" ht="15">
      <c r="O77" s="112"/>
    </row>
    <row r="78" ht="15">
      <c r="O78" s="112"/>
    </row>
    <row r="79" ht="15">
      <c r="O79" s="112"/>
    </row>
    <row r="80" ht="15">
      <c r="O80" s="112"/>
    </row>
    <row r="81" ht="15">
      <c r="O81" s="112"/>
    </row>
    <row r="82" ht="15">
      <c r="O82" s="112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I164"/>
  <sheetViews>
    <sheetView zoomScale="120" zoomScaleNormal="120" zoomScaleSheetLayoutView="100" workbookViewId="0" topLeftCell="A31">
      <selection activeCell="C101" sqref="C101"/>
    </sheetView>
  </sheetViews>
  <sheetFormatPr defaultColWidth="9.375" defaultRowHeight="12.75"/>
  <cols>
    <col min="1" max="1" width="9.50390625" style="372" customWidth="1"/>
    <col min="2" max="2" width="99.375" style="372" customWidth="1"/>
    <col min="3" max="3" width="21.625" style="373" customWidth="1"/>
    <col min="4" max="4" width="9.00390625" style="404" customWidth="1"/>
    <col min="5" max="16384" width="9.375" style="404" customWidth="1"/>
  </cols>
  <sheetData>
    <row r="1" spans="1:3" ht="18.75" customHeight="1">
      <c r="A1" s="623"/>
      <c r="B1" s="694" t="str">
        <f>CONCATENATE("1.4. melléklet ",ALAPADATOK!A7," ",ALAPADATOK!B7," ",ALAPADATOK!C7," ",ALAPADATOK!D7," ",ALAPADATOK!E7," ",ALAPADATOK!F7," ",ALAPADATOK!G7," ",ALAPADATOK!H7)</f>
        <v>1.4. melléklet az 1 / 2019 ( II.14. ) önkormányzati rendelethez</v>
      </c>
      <c r="C1" s="695"/>
    </row>
    <row r="2" spans="1:3" ht="21.75" customHeight="1">
      <c r="A2" s="624"/>
      <c r="B2" s="625" t="str">
        <f>CONCATENATE(ALAPADATOK!A3)</f>
        <v>BORSODNÁDASD VÁROS ÖNKORMÁNYZATA</v>
      </c>
      <c r="C2" s="626"/>
    </row>
    <row r="3" spans="1:3" ht="21.75" customHeight="1">
      <c r="A3" s="626"/>
      <c r="B3" s="625" t="s">
        <v>571</v>
      </c>
      <c r="C3" s="626"/>
    </row>
    <row r="4" spans="1:3" ht="21.75" customHeight="1">
      <c r="A4" s="626"/>
      <c r="B4" s="625" t="s">
        <v>575</v>
      </c>
      <c r="C4" s="626"/>
    </row>
    <row r="5" spans="1:3" ht="21.75" customHeight="1">
      <c r="A5" s="623"/>
      <c r="B5" s="623"/>
      <c r="C5" s="627"/>
    </row>
    <row r="6" spans="1:3" ht="15" customHeight="1">
      <c r="A6" s="696" t="s">
        <v>14</v>
      </c>
      <c r="B6" s="696"/>
      <c r="C6" s="696"/>
    </row>
    <row r="7" spans="1:3" ht="15" customHeight="1" thickBot="1">
      <c r="A7" s="697" t="s">
        <v>144</v>
      </c>
      <c r="B7" s="697"/>
      <c r="C7" s="572" t="str">
        <f>CONCATENATE('KV_1.1.sz.mell.'!C7)</f>
        <v>Forintban!</v>
      </c>
    </row>
    <row r="8" spans="1:3" ht="24" customHeight="1" thickBot="1">
      <c r="A8" s="628" t="s">
        <v>67</v>
      </c>
      <c r="B8" s="629" t="s">
        <v>16</v>
      </c>
      <c r="C8" s="630" t="str">
        <f>+CONCATENATE(LEFT(KV_ÖSSZEFÜGGÉSEK!A5,4),". évi előirányzat")</f>
        <v>2019. évi előirányzat</v>
      </c>
    </row>
    <row r="9" spans="1:3" s="405" customFormat="1" ht="12" customHeight="1" thickBot="1">
      <c r="A9" s="556"/>
      <c r="B9" s="557" t="s">
        <v>484</v>
      </c>
      <c r="C9" s="558" t="s">
        <v>485</v>
      </c>
    </row>
    <row r="10" spans="1:3" s="406" customFormat="1" ht="12" customHeight="1" thickBot="1">
      <c r="A10" s="20" t="s">
        <v>17</v>
      </c>
      <c r="B10" s="21" t="s">
        <v>243</v>
      </c>
      <c r="C10" s="292">
        <f>+C11+C12+C13+C14+C15+C16</f>
        <v>0</v>
      </c>
    </row>
    <row r="11" spans="1:3" s="406" customFormat="1" ht="12" customHeight="1">
      <c r="A11" s="15" t="s">
        <v>96</v>
      </c>
      <c r="B11" s="407" t="s">
        <v>244</v>
      </c>
      <c r="C11" s="295"/>
    </row>
    <row r="12" spans="1:3" s="406" customFormat="1" ht="12" customHeight="1">
      <c r="A12" s="14" t="s">
        <v>97</v>
      </c>
      <c r="B12" s="408" t="s">
        <v>245</v>
      </c>
      <c r="C12" s="294"/>
    </row>
    <row r="13" spans="1:3" s="406" customFormat="1" ht="12" customHeight="1">
      <c r="A13" s="14" t="s">
        <v>98</v>
      </c>
      <c r="B13" s="408" t="s">
        <v>541</v>
      </c>
      <c r="C13" s="294"/>
    </row>
    <row r="14" spans="1:3" s="406" customFormat="1" ht="12" customHeight="1">
      <c r="A14" s="14" t="s">
        <v>99</v>
      </c>
      <c r="B14" s="408" t="s">
        <v>247</v>
      </c>
      <c r="C14" s="294"/>
    </row>
    <row r="15" spans="1:3" s="406" customFormat="1" ht="12" customHeight="1">
      <c r="A15" s="14" t="s">
        <v>140</v>
      </c>
      <c r="B15" s="288" t="s">
        <v>423</v>
      </c>
      <c r="C15" s="294"/>
    </row>
    <row r="16" spans="1:3" s="406" customFormat="1" ht="12" customHeight="1" thickBot="1">
      <c r="A16" s="16" t="s">
        <v>100</v>
      </c>
      <c r="B16" s="289" t="s">
        <v>424</v>
      </c>
      <c r="C16" s="294"/>
    </row>
    <row r="17" spans="1:3" s="406" customFormat="1" ht="12" customHeight="1" thickBot="1">
      <c r="A17" s="20" t="s">
        <v>18</v>
      </c>
      <c r="B17" s="287" t="s">
        <v>248</v>
      </c>
      <c r="C17" s="292">
        <f>+C18+C19+C20+C21+C22</f>
        <v>0</v>
      </c>
    </row>
    <row r="18" spans="1:3" s="406" customFormat="1" ht="12" customHeight="1">
      <c r="A18" s="15" t="s">
        <v>102</v>
      </c>
      <c r="B18" s="407" t="s">
        <v>249</v>
      </c>
      <c r="C18" s="295"/>
    </row>
    <row r="19" spans="1:3" s="406" customFormat="1" ht="12" customHeight="1">
      <c r="A19" s="14" t="s">
        <v>103</v>
      </c>
      <c r="B19" s="408" t="s">
        <v>250</v>
      </c>
      <c r="C19" s="294"/>
    </row>
    <row r="20" spans="1:3" s="406" customFormat="1" ht="12" customHeight="1">
      <c r="A20" s="14" t="s">
        <v>104</v>
      </c>
      <c r="B20" s="408" t="s">
        <v>413</v>
      </c>
      <c r="C20" s="294"/>
    </row>
    <row r="21" spans="1:3" s="406" customFormat="1" ht="12" customHeight="1">
      <c r="A21" s="14" t="s">
        <v>105</v>
      </c>
      <c r="B21" s="408" t="s">
        <v>414</v>
      </c>
      <c r="C21" s="294"/>
    </row>
    <row r="22" spans="1:3" s="406" customFormat="1" ht="12" customHeight="1">
      <c r="A22" s="14" t="s">
        <v>106</v>
      </c>
      <c r="B22" s="408" t="s">
        <v>565</v>
      </c>
      <c r="C22" s="294"/>
    </row>
    <row r="23" spans="1:3" s="406" customFormat="1" ht="12" customHeight="1" thickBot="1">
      <c r="A23" s="16" t="s">
        <v>115</v>
      </c>
      <c r="B23" s="289" t="s">
        <v>252</v>
      </c>
      <c r="C23" s="296"/>
    </row>
    <row r="24" spans="1:3" s="406" customFormat="1" ht="12" customHeight="1" thickBot="1">
      <c r="A24" s="20" t="s">
        <v>19</v>
      </c>
      <c r="B24" s="21" t="s">
        <v>253</v>
      </c>
      <c r="C24" s="292">
        <f>+C25+C26+C27+C28+C29</f>
        <v>0</v>
      </c>
    </row>
    <row r="25" spans="1:3" s="406" customFormat="1" ht="12" customHeight="1">
      <c r="A25" s="15" t="s">
        <v>85</v>
      </c>
      <c r="B25" s="407" t="s">
        <v>254</v>
      </c>
      <c r="C25" s="295"/>
    </row>
    <row r="26" spans="1:3" s="406" customFormat="1" ht="12" customHeight="1">
      <c r="A26" s="14" t="s">
        <v>86</v>
      </c>
      <c r="B26" s="408" t="s">
        <v>255</v>
      </c>
      <c r="C26" s="294"/>
    </row>
    <row r="27" spans="1:3" s="406" customFormat="1" ht="12" customHeight="1">
      <c r="A27" s="14" t="s">
        <v>87</v>
      </c>
      <c r="B27" s="408" t="s">
        <v>415</v>
      </c>
      <c r="C27" s="294"/>
    </row>
    <row r="28" spans="1:3" s="406" customFormat="1" ht="12" customHeight="1">
      <c r="A28" s="14" t="s">
        <v>88</v>
      </c>
      <c r="B28" s="408" t="s">
        <v>416</v>
      </c>
      <c r="C28" s="294"/>
    </row>
    <row r="29" spans="1:3" s="406" customFormat="1" ht="12" customHeight="1">
      <c r="A29" s="14" t="s">
        <v>163</v>
      </c>
      <c r="B29" s="408" t="s">
        <v>256</v>
      </c>
      <c r="C29" s="294"/>
    </row>
    <row r="30" spans="1:3" s="548" customFormat="1" ht="12" customHeight="1" thickBot="1">
      <c r="A30" s="559" t="s">
        <v>164</v>
      </c>
      <c r="B30" s="546" t="s">
        <v>560</v>
      </c>
      <c r="C30" s="547"/>
    </row>
    <row r="31" spans="1:3" s="406" customFormat="1" ht="12" customHeight="1" thickBot="1">
      <c r="A31" s="20" t="s">
        <v>165</v>
      </c>
      <c r="B31" s="21" t="s">
        <v>542</v>
      </c>
      <c r="C31" s="298">
        <f>SUM(C32:C38)</f>
        <v>16102500</v>
      </c>
    </row>
    <row r="32" spans="1:3" s="406" customFormat="1" ht="12" customHeight="1">
      <c r="A32" s="15" t="s">
        <v>259</v>
      </c>
      <c r="B32" s="407" t="s">
        <v>546</v>
      </c>
      <c r="C32" s="295"/>
    </row>
    <row r="33" spans="1:3" s="406" customFormat="1" ht="12" customHeight="1">
      <c r="A33" s="14" t="s">
        <v>260</v>
      </c>
      <c r="B33" s="408" t="s">
        <v>547</v>
      </c>
      <c r="C33" s="294"/>
    </row>
    <row r="34" spans="1:3" s="406" customFormat="1" ht="12" customHeight="1">
      <c r="A34" s="14" t="s">
        <v>261</v>
      </c>
      <c r="B34" s="408" t="s">
        <v>548</v>
      </c>
      <c r="C34" s="294">
        <v>11349000</v>
      </c>
    </row>
    <row r="35" spans="1:3" s="406" customFormat="1" ht="12" customHeight="1">
      <c r="A35" s="14" t="s">
        <v>262</v>
      </c>
      <c r="B35" s="408" t="s">
        <v>549</v>
      </c>
      <c r="C35" s="294"/>
    </row>
    <row r="36" spans="1:3" s="406" customFormat="1" ht="12" customHeight="1">
      <c r="A36" s="14" t="s">
        <v>543</v>
      </c>
      <c r="B36" s="408" t="s">
        <v>263</v>
      </c>
      <c r="C36" s="294">
        <v>4753500</v>
      </c>
    </row>
    <row r="37" spans="1:3" s="406" customFormat="1" ht="12" customHeight="1">
      <c r="A37" s="14" t="s">
        <v>544</v>
      </c>
      <c r="B37" s="408" t="s">
        <v>684</v>
      </c>
      <c r="C37" s="294"/>
    </row>
    <row r="38" spans="1:3" s="406" customFormat="1" ht="12" customHeight="1" thickBot="1">
      <c r="A38" s="16" t="s">
        <v>545</v>
      </c>
      <c r="B38" s="506" t="s">
        <v>265</v>
      </c>
      <c r="C38" s="296"/>
    </row>
    <row r="39" spans="1:3" s="406" customFormat="1" ht="12" customHeight="1" thickBot="1">
      <c r="A39" s="20" t="s">
        <v>21</v>
      </c>
      <c r="B39" s="21" t="s">
        <v>425</v>
      </c>
      <c r="C39" s="292">
        <f>SUM(C40:C50)</f>
        <v>0</v>
      </c>
    </row>
    <row r="40" spans="1:3" s="406" customFormat="1" ht="12" customHeight="1">
      <c r="A40" s="15" t="s">
        <v>89</v>
      </c>
      <c r="B40" s="407" t="s">
        <v>268</v>
      </c>
      <c r="C40" s="295"/>
    </row>
    <row r="41" spans="1:3" s="406" customFormat="1" ht="12" customHeight="1">
      <c r="A41" s="14" t="s">
        <v>90</v>
      </c>
      <c r="B41" s="408" t="s">
        <v>269</v>
      </c>
      <c r="C41" s="294"/>
    </row>
    <row r="42" spans="1:3" s="406" customFormat="1" ht="12" customHeight="1">
      <c r="A42" s="14" t="s">
        <v>91</v>
      </c>
      <c r="B42" s="408" t="s">
        <v>270</v>
      </c>
      <c r="C42" s="294"/>
    </row>
    <row r="43" spans="1:3" s="406" customFormat="1" ht="12" customHeight="1">
      <c r="A43" s="14" t="s">
        <v>167</v>
      </c>
      <c r="B43" s="408" t="s">
        <v>271</v>
      </c>
      <c r="C43" s="294"/>
    </row>
    <row r="44" spans="1:3" s="406" customFormat="1" ht="12" customHeight="1">
      <c r="A44" s="14" t="s">
        <v>168</v>
      </c>
      <c r="B44" s="408" t="s">
        <v>272</v>
      </c>
      <c r="C44" s="294"/>
    </row>
    <row r="45" spans="1:3" s="406" customFormat="1" ht="12" customHeight="1">
      <c r="A45" s="14" t="s">
        <v>169</v>
      </c>
      <c r="B45" s="408" t="s">
        <v>273</v>
      </c>
      <c r="C45" s="294"/>
    </row>
    <row r="46" spans="1:3" s="406" customFormat="1" ht="12" customHeight="1">
      <c r="A46" s="14" t="s">
        <v>170</v>
      </c>
      <c r="B46" s="408" t="s">
        <v>274</v>
      </c>
      <c r="C46" s="294"/>
    </row>
    <row r="47" spans="1:3" s="406" customFormat="1" ht="12" customHeight="1">
      <c r="A47" s="14" t="s">
        <v>171</v>
      </c>
      <c r="B47" s="408" t="s">
        <v>550</v>
      </c>
      <c r="C47" s="294"/>
    </row>
    <row r="48" spans="1:3" s="406" customFormat="1" ht="12" customHeight="1">
      <c r="A48" s="14" t="s">
        <v>266</v>
      </c>
      <c r="B48" s="408" t="s">
        <v>276</v>
      </c>
      <c r="C48" s="297"/>
    </row>
    <row r="49" spans="1:3" s="406" customFormat="1" ht="12" customHeight="1">
      <c r="A49" s="16" t="s">
        <v>267</v>
      </c>
      <c r="B49" s="409" t="s">
        <v>427</v>
      </c>
      <c r="C49" s="394"/>
    </row>
    <row r="50" spans="1:3" s="406" customFormat="1" ht="12" customHeight="1" thickBot="1">
      <c r="A50" s="16" t="s">
        <v>426</v>
      </c>
      <c r="B50" s="289" t="s">
        <v>277</v>
      </c>
      <c r="C50" s="394"/>
    </row>
    <row r="51" spans="1:3" s="406" customFormat="1" ht="12" customHeight="1" thickBot="1">
      <c r="A51" s="20" t="s">
        <v>22</v>
      </c>
      <c r="B51" s="21" t="s">
        <v>278</v>
      </c>
      <c r="C51" s="292">
        <f>SUM(C52:C56)</f>
        <v>0</v>
      </c>
    </row>
    <row r="52" spans="1:3" s="406" customFormat="1" ht="12" customHeight="1">
      <c r="A52" s="15" t="s">
        <v>92</v>
      </c>
      <c r="B52" s="407" t="s">
        <v>282</v>
      </c>
      <c r="C52" s="451"/>
    </row>
    <row r="53" spans="1:3" s="406" customFormat="1" ht="12" customHeight="1">
      <c r="A53" s="14" t="s">
        <v>93</v>
      </c>
      <c r="B53" s="408" t="s">
        <v>283</v>
      </c>
      <c r="C53" s="297"/>
    </row>
    <row r="54" spans="1:3" s="406" customFormat="1" ht="12" customHeight="1">
      <c r="A54" s="14" t="s">
        <v>279</v>
      </c>
      <c r="B54" s="408" t="s">
        <v>284</v>
      </c>
      <c r="C54" s="297"/>
    </row>
    <row r="55" spans="1:3" s="406" customFormat="1" ht="12" customHeight="1">
      <c r="A55" s="14" t="s">
        <v>280</v>
      </c>
      <c r="B55" s="408" t="s">
        <v>285</v>
      </c>
      <c r="C55" s="297"/>
    </row>
    <row r="56" spans="1:3" s="406" customFormat="1" ht="12" customHeight="1" thickBot="1">
      <c r="A56" s="16" t="s">
        <v>281</v>
      </c>
      <c r="B56" s="289" t="s">
        <v>286</v>
      </c>
      <c r="C56" s="394"/>
    </row>
    <row r="57" spans="1:3" s="406" customFormat="1" ht="12" customHeight="1" thickBot="1">
      <c r="A57" s="20" t="s">
        <v>172</v>
      </c>
      <c r="B57" s="21" t="s">
        <v>287</v>
      </c>
      <c r="C57" s="292">
        <f>SUM(C58:C60)</f>
        <v>0</v>
      </c>
    </row>
    <row r="58" spans="1:3" s="406" customFormat="1" ht="12" customHeight="1">
      <c r="A58" s="15" t="s">
        <v>94</v>
      </c>
      <c r="B58" s="407" t="s">
        <v>288</v>
      </c>
      <c r="C58" s="295"/>
    </row>
    <row r="59" spans="1:3" s="406" customFormat="1" ht="12" customHeight="1">
      <c r="A59" s="14" t="s">
        <v>95</v>
      </c>
      <c r="B59" s="408" t="s">
        <v>417</v>
      </c>
      <c r="C59" s="294"/>
    </row>
    <row r="60" spans="1:3" s="406" customFormat="1" ht="12" customHeight="1">
      <c r="A60" s="14" t="s">
        <v>291</v>
      </c>
      <c r="B60" s="408" t="s">
        <v>289</v>
      </c>
      <c r="C60" s="294"/>
    </row>
    <row r="61" spans="1:3" s="406" customFormat="1" ht="12" customHeight="1" thickBot="1">
      <c r="A61" s="16" t="s">
        <v>292</v>
      </c>
      <c r="B61" s="289" t="s">
        <v>290</v>
      </c>
      <c r="C61" s="296"/>
    </row>
    <row r="62" spans="1:3" s="406" customFormat="1" ht="12" customHeight="1" thickBot="1">
      <c r="A62" s="20" t="s">
        <v>24</v>
      </c>
      <c r="B62" s="287" t="s">
        <v>293</v>
      </c>
      <c r="C62" s="292">
        <f>SUM(C63:C65)</f>
        <v>0</v>
      </c>
    </row>
    <row r="63" spans="1:3" s="406" customFormat="1" ht="12" customHeight="1">
      <c r="A63" s="15" t="s">
        <v>173</v>
      </c>
      <c r="B63" s="407" t="s">
        <v>295</v>
      </c>
      <c r="C63" s="297"/>
    </row>
    <row r="64" spans="1:3" s="406" customFormat="1" ht="12" customHeight="1">
      <c r="A64" s="14" t="s">
        <v>174</v>
      </c>
      <c r="B64" s="408" t="s">
        <v>418</v>
      </c>
      <c r="C64" s="297"/>
    </row>
    <row r="65" spans="1:3" s="406" customFormat="1" ht="12" customHeight="1">
      <c r="A65" s="14" t="s">
        <v>222</v>
      </c>
      <c r="B65" s="408" t="s">
        <v>296</v>
      </c>
      <c r="C65" s="297"/>
    </row>
    <row r="66" spans="1:3" s="406" customFormat="1" ht="12" customHeight="1" thickBot="1">
      <c r="A66" s="16" t="s">
        <v>294</v>
      </c>
      <c r="B66" s="289" t="s">
        <v>297</v>
      </c>
      <c r="C66" s="297"/>
    </row>
    <row r="67" spans="1:3" s="406" customFormat="1" ht="12" customHeight="1" thickBot="1">
      <c r="A67" s="479" t="s">
        <v>467</v>
      </c>
      <c r="B67" s="21" t="s">
        <v>298</v>
      </c>
      <c r="C67" s="298">
        <f>+C10+C17+C24+C31+C39+C51+C57+C62</f>
        <v>16102500</v>
      </c>
    </row>
    <row r="68" spans="1:3" s="406" customFormat="1" ht="12" customHeight="1" thickBot="1">
      <c r="A68" s="454" t="s">
        <v>299</v>
      </c>
      <c r="B68" s="287" t="s">
        <v>300</v>
      </c>
      <c r="C68" s="292">
        <f>SUM(C69:C71)</f>
        <v>0</v>
      </c>
    </row>
    <row r="69" spans="1:3" s="406" customFormat="1" ht="12" customHeight="1">
      <c r="A69" s="15" t="s">
        <v>328</v>
      </c>
      <c r="B69" s="407" t="s">
        <v>301</v>
      </c>
      <c r="C69" s="297"/>
    </row>
    <row r="70" spans="1:3" s="406" customFormat="1" ht="12" customHeight="1">
      <c r="A70" s="14" t="s">
        <v>337</v>
      </c>
      <c r="B70" s="408" t="s">
        <v>302</v>
      </c>
      <c r="C70" s="297"/>
    </row>
    <row r="71" spans="1:3" s="406" customFormat="1" ht="12" customHeight="1" thickBot="1">
      <c r="A71" s="16" t="s">
        <v>338</v>
      </c>
      <c r="B71" s="473" t="s">
        <v>561</v>
      </c>
      <c r="C71" s="297"/>
    </row>
    <row r="72" spans="1:3" s="406" customFormat="1" ht="12" customHeight="1" thickBot="1">
      <c r="A72" s="454" t="s">
        <v>304</v>
      </c>
      <c r="B72" s="287" t="s">
        <v>305</v>
      </c>
      <c r="C72" s="292">
        <f>SUM(C73:C76)</f>
        <v>0</v>
      </c>
    </row>
    <row r="73" spans="1:3" s="406" customFormat="1" ht="12" customHeight="1">
      <c r="A73" s="15" t="s">
        <v>141</v>
      </c>
      <c r="B73" s="407" t="s">
        <v>306</v>
      </c>
      <c r="C73" s="297"/>
    </row>
    <row r="74" spans="1:3" s="406" customFormat="1" ht="12" customHeight="1">
      <c r="A74" s="14" t="s">
        <v>142</v>
      </c>
      <c r="B74" s="408" t="s">
        <v>562</v>
      </c>
      <c r="C74" s="297"/>
    </row>
    <row r="75" spans="1:3" s="406" customFormat="1" ht="12" customHeight="1" thickBot="1">
      <c r="A75" s="16" t="s">
        <v>329</v>
      </c>
      <c r="B75" s="409" t="s">
        <v>307</v>
      </c>
      <c r="C75" s="394"/>
    </row>
    <row r="76" spans="1:3" s="406" customFormat="1" ht="12" customHeight="1" thickBot="1">
      <c r="A76" s="561" t="s">
        <v>330</v>
      </c>
      <c r="B76" s="562" t="s">
        <v>563</v>
      </c>
      <c r="C76" s="563"/>
    </row>
    <row r="77" spans="1:3" s="406" customFormat="1" ht="12" customHeight="1" thickBot="1">
      <c r="A77" s="454" t="s">
        <v>308</v>
      </c>
      <c r="B77" s="287" t="s">
        <v>309</v>
      </c>
      <c r="C77" s="292">
        <f>SUM(C78:C79)</f>
        <v>0</v>
      </c>
    </row>
    <row r="78" spans="1:3" s="406" customFormat="1" ht="12" customHeight="1" thickBot="1">
      <c r="A78" s="13" t="s">
        <v>331</v>
      </c>
      <c r="B78" s="560" t="s">
        <v>310</v>
      </c>
      <c r="C78" s="394"/>
    </row>
    <row r="79" spans="1:3" s="406" customFormat="1" ht="12" customHeight="1" thickBot="1">
      <c r="A79" s="561" t="s">
        <v>332</v>
      </c>
      <c r="B79" s="562" t="s">
        <v>311</v>
      </c>
      <c r="C79" s="563"/>
    </row>
    <row r="80" spans="1:3" s="406" customFormat="1" ht="12" customHeight="1" thickBot="1">
      <c r="A80" s="454" t="s">
        <v>312</v>
      </c>
      <c r="B80" s="287" t="s">
        <v>313</v>
      </c>
      <c r="C80" s="292">
        <f>SUM(C81:C83)</f>
        <v>0</v>
      </c>
    </row>
    <row r="81" spans="1:3" s="406" customFormat="1" ht="12" customHeight="1">
      <c r="A81" s="15" t="s">
        <v>333</v>
      </c>
      <c r="B81" s="407" t="s">
        <v>314</v>
      </c>
      <c r="C81" s="297"/>
    </row>
    <row r="82" spans="1:3" s="406" customFormat="1" ht="12" customHeight="1">
      <c r="A82" s="14" t="s">
        <v>334</v>
      </c>
      <c r="B82" s="408" t="s">
        <v>315</v>
      </c>
      <c r="C82" s="297"/>
    </row>
    <row r="83" spans="1:3" s="406" customFormat="1" ht="12" customHeight="1" thickBot="1">
      <c r="A83" s="18" t="s">
        <v>335</v>
      </c>
      <c r="B83" s="564" t="s">
        <v>564</v>
      </c>
      <c r="C83" s="565"/>
    </row>
    <row r="84" spans="1:3" s="406" customFormat="1" ht="12" customHeight="1" thickBot="1">
      <c r="A84" s="454" t="s">
        <v>316</v>
      </c>
      <c r="B84" s="287" t="s">
        <v>336</v>
      </c>
      <c r="C84" s="292">
        <f>SUM(C85:C88)</f>
        <v>0</v>
      </c>
    </row>
    <row r="85" spans="1:3" s="406" customFormat="1" ht="12" customHeight="1">
      <c r="A85" s="411" t="s">
        <v>317</v>
      </c>
      <c r="B85" s="407" t="s">
        <v>318</v>
      </c>
      <c r="C85" s="297"/>
    </row>
    <row r="86" spans="1:3" s="406" customFormat="1" ht="12" customHeight="1">
      <c r="A86" s="412" t="s">
        <v>319</v>
      </c>
      <c r="B86" s="408" t="s">
        <v>320</v>
      </c>
      <c r="C86" s="297"/>
    </row>
    <row r="87" spans="1:3" s="406" customFormat="1" ht="12" customHeight="1">
      <c r="A87" s="412" t="s">
        <v>321</v>
      </c>
      <c r="B87" s="408" t="s">
        <v>322</v>
      </c>
      <c r="C87" s="297"/>
    </row>
    <row r="88" spans="1:3" s="406" customFormat="1" ht="12" customHeight="1" thickBot="1">
      <c r="A88" s="413" t="s">
        <v>323</v>
      </c>
      <c r="B88" s="289" t="s">
        <v>324</v>
      </c>
      <c r="C88" s="297"/>
    </row>
    <row r="89" spans="1:3" s="406" customFormat="1" ht="12" customHeight="1" thickBot="1">
      <c r="A89" s="454" t="s">
        <v>325</v>
      </c>
      <c r="B89" s="287" t="s">
        <v>466</v>
      </c>
      <c r="C89" s="452"/>
    </row>
    <row r="90" spans="1:3" s="406" customFormat="1" ht="13.5" customHeight="1" thickBot="1">
      <c r="A90" s="454" t="s">
        <v>327</v>
      </c>
      <c r="B90" s="287" t="s">
        <v>326</v>
      </c>
      <c r="C90" s="452"/>
    </row>
    <row r="91" spans="1:3" s="406" customFormat="1" ht="15.75" customHeight="1" thickBot="1">
      <c r="A91" s="454" t="s">
        <v>339</v>
      </c>
      <c r="B91" s="414" t="s">
        <v>469</v>
      </c>
      <c r="C91" s="298">
        <f>+C68+C72+C77+C80+C84+C90+C89</f>
        <v>0</v>
      </c>
    </row>
    <row r="92" spans="1:3" s="406" customFormat="1" ht="16.5" customHeight="1" thickBot="1">
      <c r="A92" s="455" t="s">
        <v>468</v>
      </c>
      <c r="B92" s="415" t="s">
        <v>470</v>
      </c>
      <c r="C92" s="298">
        <f>+C67+C91</f>
        <v>16102500</v>
      </c>
    </row>
    <row r="93" spans="1:3" s="406" customFormat="1" ht="10.5" customHeight="1">
      <c r="A93" s="5"/>
      <c r="B93" s="6"/>
      <c r="C93" s="299"/>
    </row>
    <row r="94" spans="1:3" ht="16.5" customHeight="1">
      <c r="A94" s="701" t="s">
        <v>45</v>
      </c>
      <c r="B94" s="701"/>
      <c r="C94" s="701"/>
    </row>
    <row r="95" spans="1:3" s="416" customFormat="1" ht="16.5" customHeight="1" thickBot="1">
      <c r="A95" s="698" t="s">
        <v>145</v>
      </c>
      <c r="B95" s="698"/>
      <c r="C95" s="573" t="str">
        <f>C7</f>
        <v>Forintban!</v>
      </c>
    </row>
    <row r="96" spans="1:3" ht="37.5" customHeight="1" thickBot="1">
      <c r="A96" s="553" t="s">
        <v>67</v>
      </c>
      <c r="B96" s="554" t="s">
        <v>46</v>
      </c>
      <c r="C96" s="555" t="str">
        <f>+C8</f>
        <v>2019. évi előirányzat</v>
      </c>
    </row>
    <row r="97" spans="1:3" s="405" customFormat="1" ht="12" customHeight="1" thickBot="1">
      <c r="A97" s="553"/>
      <c r="B97" s="554" t="s">
        <v>484</v>
      </c>
      <c r="C97" s="555" t="s">
        <v>485</v>
      </c>
    </row>
    <row r="98" spans="1:3" ht="12" customHeight="1" thickBot="1">
      <c r="A98" s="22" t="s">
        <v>17</v>
      </c>
      <c r="B98" s="28" t="s">
        <v>428</v>
      </c>
      <c r="C98" s="291">
        <f>C99+C100+C101+C102+C103+C116</f>
        <v>16102500</v>
      </c>
    </row>
    <row r="99" spans="1:3" ht="12" customHeight="1">
      <c r="A99" s="17" t="s">
        <v>96</v>
      </c>
      <c r="B99" s="10" t="s">
        <v>47</v>
      </c>
      <c r="C99" s="293">
        <v>13568840</v>
      </c>
    </row>
    <row r="100" spans="1:3" ht="12" customHeight="1">
      <c r="A100" s="14" t="s">
        <v>97</v>
      </c>
      <c r="B100" s="8" t="s">
        <v>175</v>
      </c>
      <c r="C100" s="294">
        <v>2533660</v>
      </c>
    </row>
    <row r="101" spans="1:3" ht="12" customHeight="1">
      <c r="A101" s="14" t="s">
        <v>98</v>
      </c>
      <c r="B101" s="8" t="s">
        <v>132</v>
      </c>
      <c r="C101" s="296"/>
    </row>
    <row r="102" spans="1:3" ht="12" customHeight="1">
      <c r="A102" s="14" t="s">
        <v>99</v>
      </c>
      <c r="B102" s="11" t="s">
        <v>176</v>
      </c>
      <c r="C102" s="296"/>
    </row>
    <row r="103" spans="1:3" ht="12" customHeight="1">
      <c r="A103" s="14" t="s">
        <v>110</v>
      </c>
      <c r="B103" s="19" t="s">
        <v>177</v>
      </c>
      <c r="C103" s="296"/>
    </row>
    <row r="104" spans="1:3" ht="12" customHeight="1">
      <c r="A104" s="14" t="s">
        <v>100</v>
      </c>
      <c r="B104" s="8" t="s">
        <v>433</v>
      </c>
      <c r="C104" s="296"/>
    </row>
    <row r="105" spans="1:3" ht="12" customHeight="1">
      <c r="A105" s="14" t="s">
        <v>101</v>
      </c>
      <c r="B105" s="144" t="s">
        <v>432</v>
      </c>
      <c r="C105" s="296"/>
    </row>
    <row r="106" spans="1:3" ht="12" customHeight="1">
      <c r="A106" s="14" t="s">
        <v>111</v>
      </c>
      <c r="B106" s="144" t="s">
        <v>431</v>
      </c>
      <c r="C106" s="296"/>
    </row>
    <row r="107" spans="1:3" ht="12" customHeight="1">
      <c r="A107" s="14" t="s">
        <v>112</v>
      </c>
      <c r="B107" s="142" t="s">
        <v>342</v>
      </c>
      <c r="C107" s="296"/>
    </row>
    <row r="108" spans="1:3" ht="12" customHeight="1">
      <c r="A108" s="14" t="s">
        <v>113</v>
      </c>
      <c r="B108" s="143" t="s">
        <v>343</v>
      </c>
      <c r="C108" s="296"/>
    </row>
    <row r="109" spans="1:3" ht="12" customHeight="1">
      <c r="A109" s="14" t="s">
        <v>114</v>
      </c>
      <c r="B109" s="143" t="s">
        <v>344</v>
      </c>
      <c r="C109" s="296"/>
    </row>
    <row r="110" spans="1:3" ht="12" customHeight="1">
      <c r="A110" s="14" t="s">
        <v>116</v>
      </c>
      <c r="B110" s="142" t="s">
        <v>345</v>
      </c>
      <c r="C110" s="296"/>
    </row>
    <row r="111" spans="1:3" ht="12" customHeight="1">
      <c r="A111" s="14" t="s">
        <v>178</v>
      </c>
      <c r="B111" s="142" t="s">
        <v>346</v>
      </c>
      <c r="C111" s="296"/>
    </row>
    <row r="112" spans="1:3" ht="12" customHeight="1">
      <c r="A112" s="14" t="s">
        <v>340</v>
      </c>
      <c r="B112" s="143" t="s">
        <v>347</v>
      </c>
      <c r="C112" s="296"/>
    </row>
    <row r="113" spans="1:3" ht="12" customHeight="1">
      <c r="A113" s="13" t="s">
        <v>341</v>
      </c>
      <c r="B113" s="144" t="s">
        <v>348</v>
      </c>
      <c r="C113" s="296"/>
    </row>
    <row r="114" spans="1:3" ht="12" customHeight="1">
      <c r="A114" s="14" t="s">
        <v>429</v>
      </c>
      <c r="B114" s="144" t="s">
        <v>349</v>
      </c>
      <c r="C114" s="296"/>
    </row>
    <row r="115" spans="1:3" ht="12" customHeight="1">
      <c r="A115" s="16" t="s">
        <v>430</v>
      </c>
      <c r="B115" s="144" t="s">
        <v>350</v>
      </c>
      <c r="C115" s="296"/>
    </row>
    <row r="116" spans="1:3" ht="12" customHeight="1">
      <c r="A116" s="14" t="s">
        <v>434</v>
      </c>
      <c r="B116" s="11" t="s">
        <v>48</v>
      </c>
      <c r="C116" s="294"/>
    </row>
    <row r="117" spans="1:3" ht="12" customHeight="1">
      <c r="A117" s="14" t="s">
        <v>435</v>
      </c>
      <c r="B117" s="8" t="s">
        <v>437</v>
      </c>
      <c r="C117" s="294"/>
    </row>
    <row r="118" spans="1:3" ht="12" customHeight="1" thickBot="1">
      <c r="A118" s="18" t="s">
        <v>436</v>
      </c>
      <c r="B118" s="477" t="s">
        <v>438</v>
      </c>
      <c r="C118" s="300"/>
    </row>
    <row r="119" spans="1:3" ht="12" customHeight="1" thickBot="1">
      <c r="A119" s="474" t="s">
        <v>18</v>
      </c>
      <c r="B119" s="475" t="s">
        <v>351</v>
      </c>
      <c r="C119" s="476">
        <f>+C120+C122+C124</f>
        <v>0</v>
      </c>
    </row>
    <row r="120" spans="1:3" ht="12" customHeight="1">
      <c r="A120" s="15" t="s">
        <v>102</v>
      </c>
      <c r="B120" s="8" t="s">
        <v>221</v>
      </c>
      <c r="C120" s="295"/>
    </row>
    <row r="121" spans="1:3" ht="12" customHeight="1">
      <c r="A121" s="15" t="s">
        <v>103</v>
      </c>
      <c r="B121" s="12" t="s">
        <v>355</v>
      </c>
      <c r="C121" s="295"/>
    </row>
    <row r="122" spans="1:3" ht="12" customHeight="1">
      <c r="A122" s="15" t="s">
        <v>104</v>
      </c>
      <c r="B122" s="12" t="s">
        <v>179</v>
      </c>
      <c r="C122" s="294"/>
    </row>
    <row r="123" spans="1:3" ht="12" customHeight="1">
      <c r="A123" s="15" t="s">
        <v>105</v>
      </c>
      <c r="B123" s="12" t="s">
        <v>356</v>
      </c>
      <c r="C123" s="259"/>
    </row>
    <row r="124" spans="1:3" ht="12" customHeight="1">
      <c r="A124" s="15" t="s">
        <v>106</v>
      </c>
      <c r="B124" s="289" t="s">
        <v>566</v>
      </c>
      <c r="C124" s="259"/>
    </row>
    <row r="125" spans="1:3" ht="12" customHeight="1">
      <c r="A125" s="15" t="s">
        <v>115</v>
      </c>
      <c r="B125" s="288" t="s">
        <v>419</v>
      </c>
      <c r="C125" s="259"/>
    </row>
    <row r="126" spans="1:3" ht="12" customHeight="1">
      <c r="A126" s="15" t="s">
        <v>117</v>
      </c>
      <c r="B126" s="403" t="s">
        <v>361</v>
      </c>
      <c r="C126" s="259"/>
    </row>
    <row r="127" spans="1:3" ht="15">
      <c r="A127" s="15" t="s">
        <v>180</v>
      </c>
      <c r="B127" s="143" t="s">
        <v>344</v>
      </c>
      <c r="C127" s="259"/>
    </row>
    <row r="128" spans="1:3" ht="12" customHeight="1">
      <c r="A128" s="15" t="s">
        <v>181</v>
      </c>
      <c r="B128" s="143" t="s">
        <v>360</v>
      </c>
      <c r="C128" s="259"/>
    </row>
    <row r="129" spans="1:3" ht="12" customHeight="1">
      <c r="A129" s="15" t="s">
        <v>182</v>
      </c>
      <c r="B129" s="143" t="s">
        <v>359</v>
      </c>
      <c r="C129" s="259"/>
    </row>
    <row r="130" spans="1:3" ht="12" customHeight="1">
      <c r="A130" s="15" t="s">
        <v>352</v>
      </c>
      <c r="B130" s="143" t="s">
        <v>347</v>
      </c>
      <c r="C130" s="259"/>
    </row>
    <row r="131" spans="1:3" ht="12" customHeight="1">
      <c r="A131" s="15" t="s">
        <v>353</v>
      </c>
      <c r="B131" s="143" t="s">
        <v>358</v>
      </c>
      <c r="C131" s="259"/>
    </row>
    <row r="132" spans="1:3" ht="15.75" thickBot="1">
      <c r="A132" s="13" t="s">
        <v>354</v>
      </c>
      <c r="B132" s="143" t="s">
        <v>357</v>
      </c>
      <c r="C132" s="261"/>
    </row>
    <row r="133" spans="1:3" ht="12" customHeight="1" thickBot="1">
      <c r="A133" s="20" t="s">
        <v>19</v>
      </c>
      <c r="B133" s="124" t="s">
        <v>439</v>
      </c>
      <c r="C133" s="292">
        <f>+C98+C119</f>
        <v>16102500</v>
      </c>
    </row>
    <row r="134" spans="1:3" ht="12" customHeight="1" thickBot="1">
      <c r="A134" s="20" t="s">
        <v>20</v>
      </c>
      <c r="B134" s="124" t="s">
        <v>440</v>
      </c>
      <c r="C134" s="292">
        <f>+C135+C136+C137</f>
        <v>0</v>
      </c>
    </row>
    <row r="135" spans="1:3" ht="12" customHeight="1">
      <c r="A135" s="15" t="s">
        <v>259</v>
      </c>
      <c r="B135" s="12" t="s">
        <v>447</v>
      </c>
      <c r="C135" s="259"/>
    </row>
    <row r="136" spans="1:3" ht="12" customHeight="1">
      <c r="A136" s="15" t="s">
        <v>260</v>
      </c>
      <c r="B136" s="12" t="s">
        <v>448</v>
      </c>
      <c r="C136" s="259"/>
    </row>
    <row r="137" spans="1:3" ht="12" customHeight="1" thickBot="1">
      <c r="A137" s="13" t="s">
        <v>261</v>
      </c>
      <c r="B137" s="12" t="s">
        <v>449</v>
      </c>
      <c r="C137" s="259"/>
    </row>
    <row r="138" spans="1:3" ht="12" customHeight="1" thickBot="1">
      <c r="A138" s="20" t="s">
        <v>21</v>
      </c>
      <c r="B138" s="124" t="s">
        <v>441</v>
      </c>
      <c r="C138" s="292">
        <f>SUM(C139:C144)</f>
        <v>0</v>
      </c>
    </row>
    <row r="139" spans="1:3" ht="12" customHeight="1">
      <c r="A139" s="15" t="s">
        <v>89</v>
      </c>
      <c r="B139" s="9" t="s">
        <v>450</v>
      </c>
      <c r="C139" s="259"/>
    </row>
    <row r="140" spans="1:3" ht="12" customHeight="1">
      <c r="A140" s="15" t="s">
        <v>90</v>
      </c>
      <c r="B140" s="9" t="s">
        <v>442</v>
      </c>
      <c r="C140" s="259"/>
    </row>
    <row r="141" spans="1:3" ht="12" customHeight="1">
      <c r="A141" s="15" t="s">
        <v>91</v>
      </c>
      <c r="B141" s="9" t="s">
        <v>443</v>
      </c>
      <c r="C141" s="259"/>
    </row>
    <row r="142" spans="1:3" ht="12" customHeight="1">
      <c r="A142" s="15" t="s">
        <v>167</v>
      </c>
      <c r="B142" s="9" t="s">
        <v>444</v>
      </c>
      <c r="C142" s="259"/>
    </row>
    <row r="143" spans="1:3" ht="12" customHeight="1" thickBot="1">
      <c r="A143" s="13" t="s">
        <v>168</v>
      </c>
      <c r="B143" s="7" t="s">
        <v>445</v>
      </c>
      <c r="C143" s="261"/>
    </row>
    <row r="144" spans="1:3" ht="12" customHeight="1" thickBot="1">
      <c r="A144" s="561" t="s">
        <v>169</v>
      </c>
      <c r="B144" s="566" t="s">
        <v>446</v>
      </c>
      <c r="C144" s="567"/>
    </row>
    <row r="145" spans="1:3" ht="12" customHeight="1" thickBot="1">
      <c r="A145" s="20" t="s">
        <v>22</v>
      </c>
      <c r="B145" s="124" t="s">
        <v>454</v>
      </c>
      <c r="C145" s="298">
        <f>+C146+C147+C148+C149</f>
        <v>0</v>
      </c>
    </row>
    <row r="146" spans="1:3" ht="12" customHeight="1">
      <c r="A146" s="15" t="s">
        <v>92</v>
      </c>
      <c r="B146" s="9" t="s">
        <v>362</v>
      </c>
      <c r="C146" s="259"/>
    </row>
    <row r="147" spans="1:3" ht="12" customHeight="1">
      <c r="A147" s="15" t="s">
        <v>93</v>
      </c>
      <c r="B147" s="9" t="s">
        <v>363</v>
      </c>
      <c r="C147" s="259"/>
    </row>
    <row r="148" spans="1:3" ht="12" customHeight="1" thickBot="1">
      <c r="A148" s="13" t="s">
        <v>279</v>
      </c>
      <c r="B148" s="7" t="s">
        <v>455</v>
      </c>
      <c r="C148" s="261"/>
    </row>
    <row r="149" spans="1:3" ht="12" customHeight="1" thickBot="1">
      <c r="A149" s="561" t="s">
        <v>280</v>
      </c>
      <c r="B149" s="566" t="s">
        <v>381</v>
      </c>
      <c r="C149" s="567"/>
    </row>
    <row r="150" spans="1:3" ht="12" customHeight="1" thickBot="1">
      <c r="A150" s="20" t="s">
        <v>23</v>
      </c>
      <c r="B150" s="124" t="s">
        <v>456</v>
      </c>
      <c r="C150" s="301">
        <f>SUM(C151:C155)</f>
        <v>0</v>
      </c>
    </row>
    <row r="151" spans="1:3" ht="12" customHeight="1">
      <c r="A151" s="15" t="s">
        <v>94</v>
      </c>
      <c r="B151" s="9" t="s">
        <v>451</v>
      </c>
      <c r="C151" s="259"/>
    </row>
    <row r="152" spans="1:3" ht="12" customHeight="1">
      <c r="A152" s="15" t="s">
        <v>95</v>
      </c>
      <c r="B152" s="9" t="s">
        <v>458</v>
      </c>
      <c r="C152" s="259"/>
    </row>
    <row r="153" spans="1:3" ht="12" customHeight="1">
      <c r="A153" s="15" t="s">
        <v>291</v>
      </c>
      <c r="B153" s="9" t="s">
        <v>453</v>
      </c>
      <c r="C153" s="259"/>
    </row>
    <row r="154" spans="1:3" ht="12" customHeight="1">
      <c r="A154" s="15" t="s">
        <v>292</v>
      </c>
      <c r="B154" s="9" t="s">
        <v>509</v>
      </c>
      <c r="C154" s="259"/>
    </row>
    <row r="155" spans="1:3" ht="12" customHeight="1" thickBot="1">
      <c r="A155" s="15" t="s">
        <v>457</v>
      </c>
      <c r="B155" s="9" t="s">
        <v>460</v>
      </c>
      <c r="C155" s="259"/>
    </row>
    <row r="156" spans="1:3" ht="12" customHeight="1" thickBot="1">
      <c r="A156" s="20" t="s">
        <v>24</v>
      </c>
      <c r="B156" s="124" t="s">
        <v>461</v>
      </c>
      <c r="C156" s="478"/>
    </row>
    <row r="157" spans="1:3" ht="12" customHeight="1" thickBot="1">
      <c r="A157" s="20" t="s">
        <v>25</v>
      </c>
      <c r="B157" s="124" t="s">
        <v>462</v>
      </c>
      <c r="C157" s="478"/>
    </row>
    <row r="158" spans="1:9" ht="15" customHeight="1" thickBot="1">
      <c r="A158" s="20" t="s">
        <v>26</v>
      </c>
      <c r="B158" s="124" t="s">
        <v>464</v>
      </c>
      <c r="C158" s="568">
        <f>+C134+C138+C145+C150+C156+C157</f>
        <v>0</v>
      </c>
      <c r="F158" s="418"/>
      <c r="G158" s="419"/>
      <c r="H158" s="419"/>
      <c r="I158" s="419"/>
    </row>
    <row r="159" spans="1:3" s="406" customFormat="1" ht="17.25" customHeight="1" thickBot="1">
      <c r="A159" s="290" t="s">
        <v>27</v>
      </c>
      <c r="B159" s="569" t="s">
        <v>463</v>
      </c>
      <c r="C159" s="568">
        <f>+C133+C158</f>
        <v>16102500</v>
      </c>
    </row>
    <row r="160" spans="1:3" ht="15.75" customHeight="1">
      <c r="A160" s="570"/>
      <c r="B160" s="570"/>
      <c r="C160" s="632">
        <f>C92-C159</f>
        <v>0</v>
      </c>
    </row>
    <row r="161" spans="1:3" ht="15">
      <c r="A161" s="699" t="s">
        <v>364</v>
      </c>
      <c r="B161" s="699"/>
      <c r="C161" s="699"/>
    </row>
    <row r="162" spans="1:3" ht="15" customHeight="1" thickBot="1">
      <c r="A162" s="700" t="s">
        <v>146</v>
      </c>
      <c r="B162" s="700"/>
      <c r="C162" s="574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92">
        <f>+C67-C133</f>
        <v>0</v>
      </c>
      <c r="D163" s="420"/>
    </row>
    <row r="164" spans="1:3" ht="27.75" customHeight="1" thickBot="1">
      <c r="A164" s="20" t="s">
        <v>18</v>
      </c>
      <c r="B164" s="27" t="s">
        <v>471</v>
      </c>
      <c r="C164" s="292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K23" sqref="K23"/>
    </sheetView>
  </sheetViews>
  <sheetFormatPr defaultColWidth="9.375" defaultRowHeight="12.75"/>
  <cols>
    <col min="1" max="1" width="13.75390625" style="43" customWidth="1"/>
    <col min="2" max="2" width="88.625" style="43" customWidth="1"/>
    <col min="3" max="3" width="16.75390625" style="43" customWidth="1"/>
    <col min="4" max="4" width="4.75390625" style="676" customWidth="1"/>
    <col min="5" max="16384" width="9.375" style="43" customWidth="1"/>
  </cols>
  <sheetData>
    <row r="1" spans="2:4" ht="47.25" customHeight="1">
      <c r="B1" s="774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74"/>
      <c r="D1" s="775" t="str">
        <f>CONCATENATE("5. tájékoztató tábla ",ALAPADATOK!A7," ",ALAPADATOK!B7," ",ALAPADATOK!C7," ",ALAPADATOK!D7," ",ALAPADATOK!E7," ",ALAPADATOK!F7," ",ALAPADATOK!G7," ",ALAPADATOK!H7)</f>
        <v>5. tájékoztató tábla az 1 / 2019 ( II.14. ) önkormányzati rendelethez</v>
      </c>
    </row>
    <row r="2" spans="2:4" ht="22.5" customHeight="1" thickBot="1">
      <c r="B2" s="370"/>
      <c r="C2" s="673" t="s">
        <v>680</v>
      </c>
      <c r="D2" s="775"/>
    </row>
    <row r="3" spans="1:8" s="44" customFormat="1" ht="54" customHeight="1" thickBot="1">
      <c r="A3" s="674" t="s">
        <v>682</v>
      </c>
      <c r="B3" s="286" t="s">
        <v>50</v>
      </c>
      <c r="C3" s="656" t="str">
        <f>+CONCATENATE(LEFT(KV_ÖSSZEFÜGGÉSEK!A5,4),". évi tervezett támogatás összesen")</f>
        <v>2019. évi tervezett támogatás összesen</v>
      </c>
      <c r="D3" s="775"/>
      <c r="H3" s="652"/>
    </row>
    <row r="4" spans="1:4" s="45" customFormat="1" ht="13.5" thickBot="1">
      <c r="A4" s="675" t="s">
        <v>484</v>
      </c>
      <c r="B4" s="182" t="s">
        <v>485</v>
      </c>
      <c r="C4" s="183" t="s">
        <v>486</v>
      </c>
      <c r="D4" s="775"/>
    </row>
    <row r="5" spans="1:4" ht="12.75">
      <c r="A5" s="679"/>
      <c r="B5" s="116"/>
      <c r="C5" s="397"/>
      <c r="D5" s="775"/>
    </row>
    <row r="6" spans="1:4" ht="12.75" customHeight="1">
      <c r="A6" s="680"/>
      <c r="B6" s="117"/>
      <c r="C6" s="397"/>
      <c r="D6" s="775"/>
    </row>
    <row r="7" spans="1:4" ht="12.75">
      <c r="A7" s="680"/>
      <c r="B7" s="117"/>
      <c r="C7" s="397"/>
      <c r="D7" s="775"/>
    </row>
    <row r="8" spans="1:4" ht="12.75">
      <c r="A8" s="680"/>
      <c r="B8" s="117"/>
      <c r="C8" s="397"/>
      <c r="D8" s="775"/>
    </row>
    <row r="9" spans="1:4" ht="12.75">
      <c r="A9" s="680"/>
      <c r="B9" s="117"/>
      <c r="C9" s="397"/>
      <c r="D9" s="775"/>
    </row>
    <row r="10" spans="1:4" ht="12.75">
      <c r="A10" s="680"/>
      <c r="B10" s="117"/>
      <c r="C10" s="397"/>
      <c r="D10" s="775"/>
    </row>
    <row r="11" spans="1:4" ht="12.75">
      <c r="A11" s="680"/>
      <c r="B11" s="117"/>
      <c r="C11" s="397"/>
      <c r="D11" s="775"/>
    </row>
    <row r="12" spans="1:4" ht="12.75">
      <c r="A12" s="680"/>
      <c r="B12" s="117"/>
      <c r="C12" s="397"/>
      <c r="D12" s="775"/>
    </row>
    <row r="13" spans="1:4" ht="12.75" customHeight="1">
      <c r="A13" s="680"/>
      <c r="B13" s="117"/>
      <c r="C13" s="397"/>
      <c r="D13" s="775"/>
    </row>
    <row r="14" spans="1:4" ht="12.75">
      <c r="A14" s="680"/>
      <c r="B14" s="117"/>
      <c r="C14" s="397"/>
      <c r="D14" s="775"/>
    </row>
    <row r="15" spans="1:4" ht="12.75">
      <c r="A15" s="680"/>
      <c r="B15" s="117"/>
      <c r="C15" s="397"/>
      <c r="D15" s="775"/>
    </row>
    <row r="16" spans="1:4" ht="12.75">
      <c r="A16" s="680"/>
      <c r="B16" s="117"/>
      <c r="C16" s="397"/>
      <c r="D16" s="775"/>
    </row>
    <row r="17" spans="1:4" ht="12.75">
      <c r="A17" s="680"/>
      <c r="B17" s="117"/>
      <c r="C17" s="397"/>
      <c r="D17" s="775"/>
    </row>
    <row r="18" spans="1:4" ht="12.75">
      <c r="A18" s="680"/>
      <c r="B18" s="117"/>
      <c r="C18" s="397"/>
      <c r="D18" s="775"/>
    </row>
    <row r="19" spans="1:4" ht="12.75">
      <c r="A19" s="680"/>
      <c r="B19" s="117"/>
      <c r="C19" s="397"/>
      <c r="D19" s="775"/>
    </row>
    <row r="20" spans="1:4" ht="12.75">
      <c r="A20" s="680"/>
      <c r="B20" s="117"/>
      <c r="C20" s="397"/>
      <c r="D20" s="775"/>
    </row>
    <row r="21" spans="1:4" ht="12.75">
      <c r="A21" s="680"/>
      <c r="B21" s="117"/>
      <c r="C21" s="397"/>
      <c r="D21" s="775"/>
    </row>
    <row r="22" spans="1:4" ht="12.75">
      <c r="A22" s="680"/>
      <c r="B22" s="117"/>
      <c r="C22" s="397"/>
      <c r="D22" s="775"/>
    </row>
    <row r="23" spans="1:4" ht="12.75">
      <c r="A23" s="680"/>
      <c r="B23" s="117"/>
      <c r="C23" s="397"/>
      <c r="D23" s="775"/>
    </row>
    <row r="24" spans="1:4" ht="13.5" thickBot="1">
      <c r="A24" s="681"/>
      <c r="B24" s="118"/>
      <c r="C24" s="397"/>
      <c r="D24" s="775"/>
    </row>
    <row r="25" spans="1:4" s="47" customFormat="1" ht="19.5" customHeight="1" thickBot="1">
      <c r="A25" s="682"/>
      <c r="B25" s="31" t="s">
        <v>51</v>
      </c>
      <c r="C25" s="46">
        <f>SUM(C5:C24)</f>
        <v>0</v>
      </c>
      <c r="D25" s="775"/>
    </row>
    <row r="26" spans="1:2" ht="12.75">
      <c r="A26" s="776" t="s">
        <v>681</v>
      </c>
      <c r="B26" s="776"/>
    </row>
  </sheetData>
  <sheetProtection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I21" sqref="I21"/>
    </sheetView>
  </sheetViews>
  <sheetFormatPr defaultColWidth="9.375" defaultRowHeight="12.75"/>
  <cols>
    <col min="1" max="1" width="9.00390625" style="372" customWidth="1"/>
    <col min="2" max="2" width="66.375" style="372" bestFit="1" customWidth="1"/>
    <col min="3" max="3" width="15.50390625" style="373" customWidth="1"/>
    <col min="4" max="5" width="15.50390625" style="372" customWidth="1"/>
    <col min="6" max="6" width="9.00390625" style="404" customWidth="1"/>
    <col min="7" max="16384" width="9.375" style="404" customWidth="1"/>
  </cols>
  <sheetData>
    <row r="1" spans="3:5" ht="15">
      <c r="C1" s="645"/>
      <c r="D1" s="642"/>
      <c r="E1" s="651" t="str">
        <f>CONCATENATE("7. tájékoztató tábla ",ALAPADATOK!A7," ",ALAPADATOK!B7," ",ALAPADATOK!C7," ",ALAPADATOK!D7," ",ALAPADATOK!E7," ",ALAPADATOK!F7," ",ALAPADATOK!G7," ",ALAPADATOK!H7)</f>
        <v>7. tájékoztató tábla az 1 / 2019 ( II.14. ) önkormányzati rendelethez</v>
      </c>
    </row>
    <row r="2" spans="1:5" ht="15">
      <c r="A2" s="777" t="str">
        <f>CONCATENATE(ALAPADATOK!A3)</f>
        <v>BORSODNÁDASD VÁROS ÖNKORMÁNYZATA</v>
      </c>
      <c r="B2" s="778"/>
      <c r="C2" s="778"/>
      <c r="D2" s="778"/>
      <c r="E2" s="778"/>
    </row>
    <row r="3" spans="1:5" ht="15">
      <c r="A3" s="755" t="s">
        <v>598</v>
      </c>
      <c r="B3" s="779"/>
      <c r="C3" s="779"/>
      <c r="D3" s="779"/>
      <c r="E3" s="779"/>
    </row>
    <row r="4" spans="1:5" ht="15.75" customHeight="1">
      <c r="A4" s="701" t="s">
        <v>597</v>
      </c>
      <c r="B4" s="701"/>
      <c r="C4" s="701"/>
      <c r="D4" s="701"/>
      <c r="E4" s="701"/>
    </row>
    <row r="5" spans="1:5" ht="15.75" customHeight="1" thickBot="1">
      <c r="A5" s="700" t="s">
        <v>144</v>
      </c>
      <c r="B5" s="700"/>
      <c r="D5" s="140"/>
      <c r="E5" s="302" t="str">
        <f>'KV_4.sz.tájékoztató_t.'!O3</f>
        <v>Forintban!</v>
      </c>
    </row>
    <row r="6" spans="1:5" ht="37.5" customHeight="1" thickBot="1">
      <c r="A6" s="23" t="s">
        <v>67</v>
      </c>
      <c r="B6" s="24" t="s">
        <v>16</v>
      </c>
      <c r="C6" s="24" t="str">
        <f>+CONCATENATE(LEFT(KV_ÖSSZEFÜGGÉSEK!A5,4)+1,". évi")</f>
        <v>2020. évi</v>
      </c>
      <c r="D6" s="396" t="str">
        <f>+CONCATENATE(LEFT(KV_ÖSSZEFÜGGÉSEK!A5,4)+2,". évi")</f>
        <v>2021. évi</v>
      </c>
      <c r="E6" s="158" t="str">
        <f>+CONCATENATE(LEFT(KV_ÖSSZEFÜGGÉSEK!A5,4)+3,". évi")</f>
        <v>2022. évi</v>
      </c>
    </row>
    <row r="7" spans="1:5" s="405" customFormat="1" ht="12" customHeight="1" thickBot="1">
      <c r="A7" s="29" t="s">
        <v>484</v>
      </c>
      <c r="B7" s="30" t="s">
        <v>485</v>
      </c>
      <c r="C7" s="30" t="s">
        <v>486</v>
      </c>
      <c r="D7" s="30" t="s">
        <v>488</v>
      </c>
      <c r="E7" s="439" t="s">
        <v>487</v>
      </c>
    </row>
    <row r="8" spans="1:5" s="406" customFormat="1" ht="12" customHeight="1" thickBot="1">
      <c r="A8" s="20" t="s">
        <v>17</v>
      </c>
      <c r="B8" s="21" t="s">
        <v>522</v>
      </c>
      <c r="C8" s="456"/>
      <c r="D8" s="456"/>
      <c r="E8" s="457"/>
    </row>
    <row r="9" spans="1:5" s="406" customFormat="1" ht="12" customHeight="1" thickBot="1">
      <c r="A9" s="20" t="s">
        <v>18</v>
      </c>
      <c r="B9" s="287" t="s">
        <v>366</v>
      </c>
      <c r="C9" s="456"/>
      <c r="D9" s="456"/>
      <c r="E9" s="457"/>
    </row>
    <row r="10" spans="1:5" s="406" customFormat="1" ht="12" customHeight="1" thickBot="1">
      <c r="A10" s="20" t="s">
        <v>19</v>
      </c>
      <c r="B10" s="21" t="s">
        <v>373</v>
      </c>
      <c r="C10" s="456"/>
      <c r="D10" s="456"/>
      <c r="E10" s="457"/>
    </row>
    <row r="11" spans="1:5" s="406" customFormat="1" ht="12" customHeight="1" thickBot="1">
      <c r="A11" s="20" t="s">
        <v>165</v>
      </c>
      <c r="B11" s="21" t="s">
        <v>258</v>
      </c>
      <c r="C11" s="395">
        <f>SUM(C12:C18)</f>
        <v>0</v>
      </c>
      <c r="D11" s="395">
        <f>SUM(D12:D18)</f>
        <v>0</v>
      </c>
      <c r="E11" s="438">
        <f>SUM(E12:E18)</f>
        <v>0</v>
      </c>
    </row>
    <row r="12" spans="1:5" s="406" customFormat="1" ht="12" customHeight="1">
      <c r="A12" s="15" t="s">
        <v>259</v>
      </c>
      <c r="B12" s="407" t="s">
        <v>546</v>
      </c>
      <c r="C12" s="390"/>
      <c r="D12" s="390">
        <f>+D13+D14+D15</f>
        <v>0</v>
      </c>
      <c r="E12" s="260">
        <f>+E13+E14+E15</f>
        <v>0</v>
      </c>
    </row>
    <row r="13" spans="1:5" s="406" customFormat="1" ht="12" customHeight="1">
      <c r="A13" s="14" t="s">
        <v>260</v>
      </c>
      <c r="B13" s="408" t="s">
        <v>547</v>
      </c>
      <c r="C13" s="389"/>
      <c r="D13" s="389"/>
      <c r="E13" s="259"/>
    </row>
    <row r="14" spans="1:5" s="406" customFormat="1" ht="12" customHeight="1">
      <c r="A14" s="14" t="s">
        <v>261</v>
      </c>
      <c r="B14" s="408" t="s">
        <v>548</v>
      </c>
      <c r="C14" s="389"/>
      <c r="D14" s="389"/>
      <c r="E14" s="259"/>
    </row>
    <row r="15" spans="1:5" s="406" customFormat="1" ht="12" customHeight="1">
      <c r="A15" s="14" t="s">
        <v>262</v>
      </c>
      <c r="B15" s="408" t="s">
        <v>549</v>
      </c>
      <c r="C15" s="389"/>
      <c r="D15" s="389"/>
      <c r="E15" s="259"/>
    </row>
    <row r="16" spans="1:5" s="406" customFormat="1" ht="12" customHeight="1">
      <c r="A16" s="14" t="s">
        <v>543</v>
      </c>
      <c r="B16" s="408" t="s">
        <v>263</v>
      </c>
      <c r="C16" s="389"/>
      <c r="D16" s="389"/>
      <c r="E16" s="259"/>
    </row>
    <row r="17" spans="1:5" s="406" customFormat="1" ht="12" customHeight="1">
      <c r="A17" s="14" t="s">
        <v>544</v>
      </c>
      <c r="B17" s="408" t="s">
        <v>264</v>
      </c>
      <c r="C17" s="389"/>
      <c r="D17" s="389"/>
      <c r="E17" s="259"/>
    </row>
    <row r="18" spans="1:5" s="406" customFormat="1" ht="12" customHeight="1" thickBot="1">
      <c r="A18" s="16" t="s">
        <v>545</v>
      </c>
      <c r="B18" s="409" t="s">
        <v>265</v>
      </c>
      <c r="C18" s="391"/>
      <c r="D18" s="391"/>
      <c r="E18" s="261"/>
    </row>
    <row r="19" spans="1:5" s="406" customFormat="1" ht="12" customHeight="1" thickBot="1">
      <c r="A19" s="20" t="s">
        <v>21</v>
      </c>
      <c r="B19" s="21" t="s">
        <v>525</v>
      </c>
      <c r="C19" s="456"/>
      <c r="D19" s="456"/>
      <c r="E19" s="457"/>
    </row>
    <row r="20" spans="1:5" s="406" customFormat="1" ht="12" customHeight="1" thickBot="1">
      <c r="A20" s="20" t="s">
        <v>22</v>
      </c>
      <c r="B20" s="21" t="s">
        <v>10</v>
      </c>
      <c r="C20" s="456"/>
      <c r="D20" s="456"/>
      <c r="E20" s="457"/>
    </row>
    <row r="21" spans="1:5" s="406" customFormat="1" ht="12" customHeight="1" thickBot="1">
      <c r="A21" s="20" t="s">
        <v>172</v>
      </c>
      <c r="B21" s="21" t="s">
        <v>524</v>
      </c>
      <c r="C21" s="456"/>
      <c r="D21" s="456"/>
      <c r="E21" s="457"/>
    </row>
    <row r="22" spans="1:5" s="406" customFormat="1" ht="12" customHeight="1" thickBot="1">
      <c r="A22" s="20" t="s">
        <v>24</v>
      </c>
      <c r="B22" s="287" t="s">
        <v>523</v>
      </c>
      <c r="C22" s="456"/>
      <c r="D22" s="456"/>
      <c r="E22" s="457"/>
    </row>
    <row r="23" spans="1:5" s="406" customFormat="1" ht="12" customHeight="1" thickBot="1">
      <c r="A23" s="20" t="s">
        <v>25</v>
      </c>
      <c r="B23" s="21" t="s">
        <v>298</v>
      </c>
      <c r="C23" s="395">
        <f>+C8+C9+C10+C11+C19+C20+C21+C22</f>
        <v>0</v>
      </c>
      <c r="D23" s="395">
        <f>+D8+D9+D10+D11+D19+D20+D21+D22</f>
        <v>0</v>
      </c>
      <c r="E23" s="298">
        <f>+E8+E9+E10+E11+E19+E20+E21+E22</f>
        <v>0</v>
      </c>
    </row>
    <row r="24" spans="1:5" s="406" customFormat="1" ht="12" customHeight="1" thickBot="1">
      <c r="A24" s="20" t="s">
        <v>26</v>
      </c>
      <c r="B24" s="21" t="s">
        <v>526</v>
      </c>
      <c r="C24" s="502"/>
      <c r="D24" s="502"/>
      <c r="E24" s="503"/>
    </row>
    <row r="25" spans="1:5" s="406" customFormat="1" ht="12" customHeight="1" thickBot="1">
      <c r="A25" s="20" t="s">
        <v>27</v>
      </c>
      <c r="B25" s="21" t="s">
        <v>527</v>
      </c>
      <c r="C25" s="395">
        <f>+C23+C24</f>
        <v>0</v>
      </c>
      <c r="D25" s="395">
        <f>+D23+D24</f>
        <v>0</v>
      </c>
      <c r="E25" s="438">
        <f>+E23+E24</f>
        <v>0</v>
      </c>
    </row>
    <row r="26" spans="1:5" s="406" customFormat="1" ht="12" customHeight="1">
      <c r="A26" s="364"/>
      <c r="B26" s="365"/>
      <c r="C26" s="366"/>
      <c r="D26" s="499"/>
      <c r="E26" s="500"/>
    </row>
    <row r="27" spans="1:5" s="406" customFormat="1" ht="12" customHeight="1">
      <c r="A27" s="701" t="s">
        <v>45</v>
      </c>
      <c r="B27" s="701"/>
      <c r="C27" s="701"/>
      <c r="D27" s="701"/>
      <c r="E27" s="701"/>
    </row>
    <row r="28" spans="1:5" s="406" customFormat="1" ht="12" customHeight="1" thickBot="1">
      <c r="A28" s="698" t="s">
        <v>145</v>
      </c>
      <c r="B28" s="698"/>
      <c r="C28" s="373"/>
      <c r="D28" s="140"/>
      <c r="E28" s="302" t="str">
        <f>E5</f>
        <v>Forintban!</v>
      </c>
    </row>
    <row r="29" spans="1:6" s="406" customFormat="1" ht="24" customHeight="1" thickBot="1">
      <c r="A29" s="23" t="s">
        <v>15</v>
      </c>
      <c r="B29" s="24" t="s">
        <v>46</v>
      </c>
      <c r="C29" s="24" t="str">
        <f>+C6</f>
        <v>2020. évi</v>
      </c>
      <c r="D29" s="24" t="str">
        <f>+D6</f>
        <v>2021. évi</v>
      </c>
      <c r="E29" s="158" t="str">
        <f>+E6</f>
        <v>2022. évi</v>
      </c>
      <c r="F29" s="501"/>
    </row>
    <row r="30" spans="1:6" s="406" customFormat="1" ht="12" customHeight="1" thickBot="1">
      <c r="A30" s="400" t="s">
        <v>484</v>
      </c>
      <c r="B30" s="401" t="s">
        <v>485</v>
      </c>
      <c r="C30" s="401" t="s">
        <v>486</v>
      </c>
      <c r="D30" s="401" t="s">
        <v>488</v>
      </c>
      <c r="E30" s="495" t="s">
        <v>487</v>
      </c>
      <c r="F30" s="501"/>
    </row>
    <row r="31" spans="1:6" s="406" customFormat="1" ht="15" customHeight="1" thickBot="1">
      <c r="A31" s="20" t="s">
        <v>17</v>
      </c>
      <c r="B31" s="27" t="s">
        <v>528</v>
      </c>
      <c r="C31" s="456"/>
      <c r="D31" s="456"/>
      <c r="E31" s="452"/>
      <c r="F31" s="501"/>
    </row>
    <row r="32" spans="1:5" ht="12" customHeight="1" thickBot="1">
      <c r="A32" s="474" t="s">
        <v>18</v>
      </c>
      <c r="B32" s="496" t="s">
        <v>533</v>
      </c>
      <c r="C32" s="497">
        <f>+C33+C34+C35</f>
        <v>0</v>
      </c>
      <c r="D32" s="497">
        <f>+D33+D34+D35</f>
        <v>0</v>
      </c>
      <c r="E32" s="498">
        <f>+E33+E34+E35</f>
        <v>0</v>
      </c>
    </row>
    <row r="33" spans="1:5" ht="12" customHeight="1">
      <c r="A33" s="15" t="s">
        <v>102</v>
      </c>
      <c r="B33" s="8" t="s">
        <v>221</v>
      </c>
      <c r="C33" s="390"/>
      <c r="D33" s="390"/>
      <c r="E33" s="260"/>
    </row>
    <row r="34" spans="1:5" ht="12" customHeight="1">
      <c r="A34" s="15" t="s">
        <v>103</v>
      </c>
      <c r="B34" s="12" t="s">
        <v>179</v>
      </c>
      <c r="C34" s="389"/>
      <c r="D34" s="389"/>
      <c r="E34" s="259"/>
    </row>
    <row r="35" spans="1:5" ht="12" customHeight="1" thickBot="1">
      <c r="A35" s="15" t="s">
        <v>104</v>
      </c>
      <c r="B35" s="289" t="s">
        <v>223</v>
      </c>
      <c r="C35" s="389"/>
      <c r="D35" s="389"/>
      <c r="E35" s="259"/>
    </row>
    <row r="36" spans="1:5" ht="12" customHeight="1" thickBot="1">
      <c r="A36" s="20" t="s">
        <v>19</v>
      </c>
      <c r="B36" s="124" t="s">
        <v>439</v>
      </c>
      <c r="C36" s="388">
        <f>+C31+C32</f>
        <v>0</v>
      </c>
      <c r="D36" s="388">
        <f>+D31+D32</f>
        <v>0</v>
      </c>
      <c r="E36" s="258">
        <f>+E31+E32</f>
        <v>0</v>
      </c>
    </row>
    <row r="37" spans="1:6" ht="15" customHeight="1" thickBot="1">
      <c r="A37" s="20" t="s">
        <v>20</v>
      </c>
      <c r="B37" s="124" t="s">
        <v>529</v>
      </c>
      <c r="C37" s="504"/>
      <c r="D37" s="504"/>
      <c r="E37" s="505"/>
      <c r="F37" s="419"/>
    </row>
    <row r="38" spans="1:5" s="406" customFormat="1" ht="12.75" customHeight="1" thickBot="1">
      <c r="A38" s="290" t="s">
        <v>21</v>
      </c>
      <c r="B38" s="371" t="s">
        <v>530</v>
      </c>
      <c r="C38" s="494">
        <f>+C36+C37</f>
        <v>0</v>
      </c>
      <c r="D38" s="494">
        <f>+D36+D37</f>
        <v>0</v>
      </c>
      <c r="E38" s="488">
        <f>+E36+E37</f>
        <v>0</v>
      </c>
    </row>
    <row r="39" spans="3:5" ht="15">
      <c r="C39" s="657">
        <f>C25-C38</f>
        <v>0</v>
      </c>
      <c r="D39" s="657">
        <f>D25-D38</f>
        <v>0</v>
      </c>
      <c r="E39" s="657">
        <f>E25-E38</f>
        <v>0</v>
      </c>
    </row>
    <row r="40" ht="15">
      <c r="C40" s="372"/>
    </row>
    <row r="41" ht="15">
      <c r="C41" s="372"/>
    </row>
    <row r="42" ht="16.5" customHeight="1">
      <c r="C42" s="372"/>
    </row>
    <row r="43" ht="15">
      <c r="C43" s="372"/>
    </row>
    <row r="44" ht="15">
      <c r="C44" s="372"/>
    </row>
    <row r="45" spans="6:7" s="372" customFormat="1" ht="15">
      <c r="F45" s="404"/>
      <c r="G45" s="404"/>
    </row>
    <row r="46" spans="6:7" s="372" customFormat="1" ht="15">
      <c r="F46" s="404"/>
      <c r="G46" s="404"/>
    </row>
    <row r="47" spans="6:7" s="372" customFormat="1" ht="15">
      <c r="F47" s="404"/>
      <c r="G47" s="404"/>
    </row>
    <row r="48" spans="6:7" s="372" customFormat="1" ht="15">
      <c r="F48" s="404"/>
      <c r="G48" s="404"/>
    </row>
    <row r="49" spans="6:7" s="372" customFormat="1" ht="15">
      <c r="F49" s="404"/>
      <c r="G49" s="404"/>
    </row>
    <row r="50" spans="6:7" s="372" customFormat="1" ht="15">
      <c r="F50" s="404"/>
      <c r="G50" s="404"/>
    </row>
    <row r="51" spans="6:7" s="372" customFormat="1" ht="15">
      <c r="F51" s="404"/>
      <c r="G51" s="404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F33"/>
  <sheetViews>
    <sheetView zoomScale="120" zoomScaleNormal="120" zoomScaleSheetLayoutView="100" workbookViewId="0" topLeftCell="A4">
      <selection activeCell="D34" sqref="D34"/>
    </sheetView>
  </sheetViews>
  <sheetFormatPr defaultColWidth="9.375" defaultRowHeight="12.75"/>
  <cols>
    <col min="1" max="1" width="6.75390625" style="51" customWidth="1"/>
    <col min="2" max="2" width="55.125" style="184" customWidth="1"/>
    <col min="3" max="3" width="16.375" style="51" customWidth="1"/>
    <col min="4" max="4" width="55.125" style="51" customWidth="1"/>
    <col min="5" max="5" width="16.375" style="51" customWidth="1"/>
    <col min="6" max="6" width="4.75390625" style="51" customWidth="1"/>
    <col min="7" max="16384" width="9.375" style="51" customWidth="1"/>
  </cols>
  <sheetData>
    <row r="1" spans="2:6" ht="39.75" customHeight="1">
      <c r="B1" s="314" t="s">
        <v>150</v>
      </c>
      <c r="C1" s="315"/>
      <c r="D1" s="315"/>
      <c r="E1" s="315"/>
      <c r="F1" s="704" t="str">
        <f>CONCATENATE("2.1. melléklet ",ALAPADATOK!A7," ",ALAPADATOK!B7," ",ALAPADATOK!C7," ",ALAPADATOK!D7," ",ALAPADATOK!E7," ",ALAPADATOK!F7," ",ALAPADATOK!G7," ",ALAPADATOK!H7)</f>
        <v>2.1. melléklet az 1 / 2019 ( II.14. ) önkormányzati rendelethez</v>
      </c>
    </row>
    <row r="2" spans="5:6" ht="13.5" thickBot="1">
      <c r="E2" s="576" t="str">
        <f>CONCATENATE('KV_1.1.sz.mell.'!C7)</f>
        <v>Forintban!</v>
      </c>
      <c r="F2" s="704"/>
    </row>
    <row r="3" spans="1:6" ht="18" customHeight="1" thickBot="1">
      <c r="A3" s="702" t="s">
        <v>67</v>
      </c>
      <c r="B3" s="316" t="s">
        <v>54</v>
      </c>
      <c r="C3" s="317"/>
      <c r="D3" s="316" t="s">
        <v>55</v>
      </c>
      <c r="E3" s="318"/>
      <c r="F3" s="704"/>
    </row>
    <row r="4" spans="1:6" s="319" customFormat="1" ht="35.25" customHeight="1" thickBot="1">
      <c r="A4" s="703"/>
      <c r="B4" s="185" t="s">
        <v>59</v>
      </c>
      <c r="C4" s="186" t="str">
        <f>+'KV_1.1.sz.mell.'!C8</f>
        <v>2019. évi előirányzat</v>
      </c>
      <c r="D4" s="185" t="s">
        <v>59</v>
      </c>
      <c r="E4" s="48" t="str">
        <f>+C4</f>
        <v>2019. évi előirányzat</v>
      </c>
      <c r="F4" s="704"/>
    </row>
    <row r="5" spans="1:6" s="324" customFormat="1" ht="12" customHeight="1" thickBot="1">
      <c r="A5" s="320"/>
      <c r="B5" s="321" t="s">
        <v>484</v>
      </c>
      <c r="C5" s="322" t="s">
        <v>485</v>
      </c>
      <c r="D5" s="321" t="s">
        <v>486</v>
      </c>
      <c r="E5" s="323" t="s">
        <v>488</v>
      </c>
      <c r="F5" s="704"/>
    </row>
    <row r="6" spans="1:6" ht="12.75" customHeight="1">
      <c r="A6" s="325" t="s">
        <v>17</v>
      </c>
      <c r="B6" s="326" t="s">
        <v>365</v>
      </c>
      <c r="C6" s="303">
        <v>306357706</v>
      </c>
      <c r="D6" s="326" t="s">
        <v>60</v>
      </c>
      <c r="E6" s="309">
        <v>221968200</v>
      </c>
      <c r="F6" s="704"/>
    </row>
    <row r="7" spans="1:6" ht="12.75" customHeight="1">
      <c r="A7" s="327" t="s">
        <v>18</v>
      </c>
      <c r="B7" s="328" t="s">
        <v>366</v>
      </c>
      <c r="C7" s="304">
        <v>16055000</v>
      </c>
      <c r="D7" s="328" t="s">
        <v>175</v>
      </c>
      <c r="E7" s="310">
        <v>41239100</v>
      </c>
      <c r="F7" s="704"/>
    </row>
    <row r="8" spans="1:6" ht="12.75" customHeight="1">
      <c r="A8" s="327" t="s">
        <v>19</v>
      </c>
      <c r="B8" s="328" t="s">
        <v>386</v>
      </c>
      <c r="C8" s="304"/>
      <c r="D8" s="328" t="s">
        <v>225</v>
      </c>
      <c r="E8" s="310">
        <v>253478273</v>
      </c>
      <c r="F8" s="704"/>
    </row>
    <row r="9" spans="1:6" ht="12.75" customHeight="1">
      <c r="A9" s="327" t="s">
        <v>20</v>
      </c>
      <c r="B9" s="328" t="s">
        <v>166</v>
      </c>
      <c r="C9" s="304">
        <v>25084500</v>
      </c>
      <c r="D9" s="328" t="s">
        <v>176</v>
      </c>
      <c r="E9" s="310">
        <v>8429500</v>
      </c>
      <c r="F9" s="704"/>
    </row>
    <row r="10" spans="1:6" ht="12.75" customHeight="1">
      <c r="A10" s="327" t="s">
        <v>21</v>
      </c>
      <c r="B10" s="329" t="s">
        <v>412</v>
      </c>
      <c r="C10" s="304">
        <v>40857100</v>
      </c>
      <c r="D10" s="328" t="s">
        <v>177</v>
      </c>
      <c r="E10" s="310">
        <v>23820000</v>
      </c>
      <c r="F10" s="704"/>
    </row>
    <row r="11" spans="1:6" ht="12.75" customHeight="1">
      <c r="A11" s="327" t="s">
        <v>22</v>
      </c>
      <c r="B11" s="328" t="s">
        <v>367</v>
      </c>
      <c r="C11" s="305"/>
      <c r="D11" s="328" t="s">
        <v>48</v>
      </c>
      <c r="E11" s="310"/>
      <c r="F11" s="704"/>
    </row>
    <row r="12" spans="1:6" ht="12.75" customHeight="1">
      <c r="A12" s="327" t="s">
        <v>23</v>
      </c>
      <c r="B12" s="328" t="s">
        <v>472</v>
      </c>
      <c r="C12" s="304"/>
      <c r="D12" s="42"/>
      <c r="E12" s="310"/>
      <c r="F12" s="704"/>
    </row>
    <row r="13" spans="1:6" ht="12.75" customHeight="1">
      <c r="A13" s="327" t="s">
        <v>24</v>
      </c>
      <c r="B13" s="42"/>
      <c r="C13" s="304"/>
      <c r="D13" s="42"/>
      <c r="E13" s="310"/>
      <c r="F13" s="704"/>
    </row>
    <row r="14" spans="1:6" ht="12.75" customHeight="1">
      <c r="A14" s="327" t="s">
        <v>25</v>
      </c>
      <c r="B14" s="421"/>
      <c r="C14" s="305"/>
      <c r="D14" s="42"/>
      <c r="E14" s="310"/>
      <c r="F14" s="704"/>
    </row>
    <row r="15" spans="1:6" ht="12.75" customHeight="1">
      <c r="A15" s="327" t="s">
        <v>26</v>
      </c>
      <c r="B15" s="42"/>
      <c r="C15" s="304"/>
      <c r="D15" s="42"/>
      <c r="E15" s="310"/>
      <c r="F15" s="704"/>
    </row>
    <row r="16" spans="1:6" ht="12.75" customHeight="1">
      <c r="A16" s="327" t="s">
        <v>27</v>
      </c>
      <c r="B16" s="42"/>
      <c r="C16" s="304"/>
      <c r="D16" s="42"/>
      <c r="E16" s="310"/>
      <c r="F16" s="704"/>
    </row>
    <row r="17" spans="1:6" ht="12.75" customHeight="1" thickBot="1">
      <c r="A17" s="327" t="s">
        <v>28</v>
      </c>
      <c r="B17" s="53"/>
      <c r="C17" s="306"/>
      <c r="D17" s="42"/>
      <c r="E17" s="311"/>
      <c r="F17" s="704"/>
    </row>
    <row r="18" spans="1:6" ht="15.75" customHeight="1" thickBot="1">
      <c r="A18" s="330" t="s">
        <v>29</v>
      </c>
      <c r="B18" s="126" t="s">
        <v>473</v>
      </c>
      <c r="C18" s="307">
        <f>C6+C7+C9+C10+C11+C13+C14+C15+C16+C17</f>
        <v>388354306</v>
      </c>
      <c r="D18" s="126" t="s">
        <v>372</v>
      </c>
      <c r="E18" s="312">
        <f>SUM(E6:E17)</f>
        <v>548935073</v>
      </c>
      <c r="F18" s="704"/>
    </row>
    <row r="19" spans="1:6" ht="12.75" customHeight="1">
      <c r="A19" s="331" t="s">
        <v>30</v>
      </c>
      <c r="B19" s="332" t="s">
        <v>369</v>
      </c>
      <c r="C19" s="480">
        <f>+C20+C21+C22+C23</f>
        <v>165163694</v>
      </c>
      <c r="D19" s="333" t="s">
        <v>183</v>
      </c>
      <c r="E19" s="313"/>
      <c r="F19" s="704"/>
    </row>
    <row r="20" spans="1:6" ht="12.75" customHeight="1">
      <c r="A20" s="334" t="s">
        <v>31</v>
      </c>
      <c r="B20" s="333" t="s">
        <v>219</v>
      </c>
      <c r="C20" s="76">
        <v>65163694</v>
      </c>
      <c r="D20" s="333" t="s">
        <v>371</v>
      </c>
      <c r="E20" s="77"/>
      <c r="F20" s="704"/>
    </row>
    <row r="21" spans="1:6" ht="12.75" customHeight="1">
      <c r="A21" s="334" t="s">
        <v>32</v>
      </c>
      <c r="B21" s="333" t="s">
        <v>220</v>
      </c>
      <c r="C21" s="76"/>
      <c r="D21" s="333" t="s">
        <v>148</v>
      </c>
      <c r="E21" s="77"/>
      <c r="F21" s="704"/>
    </row>
    <row r="22" spans="1:6" ht="12.75" customHeight="1">
      <c r="A22" s="334" t="s">
        <v>33</v>
      </c>
      <c r="B22" s="333" t="s">
        <v>224</v>
      </c>
      <c r="C22" s="76"/>
      <c r="D22" s="333" t="s">
        <v>149</v>
      </c>
      <c r="E22" s="77"/>
      <c r="F22" s="704"/>
    </row>
    <row r="23" spans="1:6" ht="12.75" customHeight="1">
      <c r="A23" s="334" t="s">
        <v>34</v>
      </c>
      <c r="B23" s="341" t="s">
        <v>230</v>
      </c>
      <c r="C23" s="76">
        <v>100000000</v>
      </c>
      <c r="D23" s="332" t="s">
        <v>226</v>
      </c>
      <c r="E23" s="77"/>
      <c r="F23" s="704"/>
    </row>
    <row r="24" spans="1:6" ht="12.75" customHeight="1">
      <c r="A24" s="334" t="s">
        <v>35</v>
      </c>
      <c r="B24" s="333" t="s">
        <v>370</v>
      </c>
      <c r="C24" s="335">
        <f>+C25+C26</f>
        <v>0</v>
      </c>
      <c r="D24" s="333" t="s">
        <v>184</v>
      </c>
      <c r="E24" s="77"/>
      <c r="F24" s="704"/>
    </row>
    <row r="25" spans="1:6" ht="12.75" customHeight="1">
      <c r="A25" s="331" t="s">
        <v>36</v>
      </c>
      <c r="B25" s="332" t="s">
        <v>368</v>
      </c>
      <c r="C25" s="308"/>
      <c r="D25" s="326" t="s">
        <v>455</v>
      </c>
      <c r="E25" s="313"/>
      <c r="F25" s="704"/>
    </row>
    <row r="26" spans="1:6" ht="12.75" customHeight="1">
      <c r="A26" s="334" t="s">
        <v>37</v>
      </c>
      <c r="B26" s="341" t="s">
        <v>683</v>
      </c>
      <c r="C26" s="76"/>
      <c r="D26" s="328" t="s">
        <v>461</v>
      </c>
      <c r="E26" s="77"/>
      <c r="F26" s="704"/>
    </row>
    <row r="27" spans="1:6" ht="12.75" customHeight="1">
      <c r="A27" s="327" t="s">
        <v>38</v>
      </c>
      <c r="B27" s="333" t="s">
        <v>466</v>
      </c>
      <c r="C27" s="76"/>
      <c r="D27" s="328" t="s">
        <v>462</v>
      </c>
      <c r="E27" s="77"/>
      <c r="F27" s="704"/>
    </row>
    <row r="28" spans="1:6" ht="12.75" customHeight="1" thickBot="1">
      <c r="A28" s="384" t="s">
        <v>39</v>
      </c>
      <c r="B28" s="332" t="s">
        <v>326</v>
      </c>
      <c r="C28" s="308"/>
      <c r="D28" s="423" t="s">
        <v>720</v>
      </c>
      <c r="E28" s="313">
        <v>4582927</v>
      </c>
      <c r="F28" s="704"/>
    </row>
    <row r="29" spans="1:6" ht="15.75" customHeight="1" thickBot="1">
      <c r="A29" s="330" t="s">
        <v>40</v>
      </c>
      <c r="B29" s="126" t="s">
        <v>474</v>
      </c>
      <c r="C29" s="307">
        <f>+C19+C24+C27+C28</f>
        <v>165163694</v>
      </c>
      <c r="D29" s="126" t="s">
        <v>476</v>
      </c>
      <c r="E29" s="312">
        <f>SUM(E19:E28)</f>
        <v>4582927</v>
      </c>
      <c r="F29" s="704"/>
    </row>
    <row r="30" spans="1:6" ht="13.5" thickBot="1">
      <c r="A30" s="330" t="s">
        <v>41</v>
      </c>
      <c r="B30" s="336" t="s">
        <v>475</v>
      </c>
      <c r="C30" s="337">
        <f>+C18+C29</f>
        <v>553518000</v>
      </c>
      <c r="D30" s="336" t="s">
        <v>477</v>
      </c>
      <c r="E30" s="337">
        <f>+E18+E29</f>
        <v>553518000</v>
      </c>
      <c r="F30" s="704"/>
    </row>
    <row r="31" spans="1:6" ht="13.5" thickBot="1">
      <c r="A31" s="330" t="s">
        <v>42</v>
      </c>
      <c r="B31" s="336" t="s">
        <v>161</v>
      </c>
      <c r="C31" s="337">
        <f>IF(C18-E18&lt;0,E18-C18,"-")</f>
        <v>160580767</v>
      </c>
      <c r="D31" s="336" t="s">
        <v>162</v>
      </c>
      <c r="E31" s="337" t="str">
        <f>IF(C18-E18&gt;0,C18-E18,"-")</f>
        <v>-</v>
      </c>
      <c r="F31" s="704"/>
    </row>
    <row r="32" spans="1:6" ht="13.5" thickBot="1">
      <c r="A32" s="330" t="s">
        <v>43</v>
      </c>
      <c r="B32" s="336" t="s">
        <v>558</v>
      </c>
      <c r="C32" s="337" t="str">
        <f>IF(C30-E30&lt;0,E30-C30,"-")</f>
        <v>-</v>
      </c>
      <c r="D32" s="336" t="s">
        <v>559</v>
      </c>
      <c r="E32" s="337" t="str">
        <f>IF(C30-E30&gt;0,C30-E30,"-")</f>
        <v>-</v>
      </c>
      <c r="F32" s="704"/>
    </row>
    <row r="33" spans="2:4" ht="17.25">
      <c r="B33" s="705"/>
      <c r="C33" s="705"/>
      <c r="D33" s="705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F33"/>
  <sheetViews>
    <sheetView zoomScale="120" zoomScaleNormal="120" zoomScaleSheetLayoutView="115" workbookViewId="0" topLeftCell="A2">
      <selection activeCell="C20" sqref="C20"/>
    </sheetView>
  </sheetViews>
  <sheetFormatPr defaultColWidth="9.375" defaultRowHeight="12.75"/>
  <cols>
    <col min="1" max="1" width="6.75390625" style="51" customWidth="1"/>
    <col min="2" max="2" width="55.125" style="184" customWidth="1"/>
    <col min="3" max="3" width="16.375" style="51" customWidth="1"/>
    <col min="4" max="4" width="55.125" style="51" customWidth="1"/>
    <col min="5" max="5" width="16.375" style="51" customWidth="1"/>
    <col min="6" max="6" width="4.75390625" style="51" customWidth="1"/>
    <col min="7" max="16384" width="9.375" style="51" customWidth="1"/>
  </cols>
  <sheetData>
    <row r="1" spans="2:6" ht="30.75">
      <c r="B1" s="314" t="s">
        <v>151</v>
      </c>
      <c r="C1" s="315"/>
      <c r="D1" s="315"/>
      <c r="E1" s="315"/>
      <c r="F1" s="704" t="str">
        <f>CONCATENATE("2.2. melléklet ",ALAPADATOK!A7," ",ALAPADATOK!B7," ",ALAPADATOK!C7," ",ALAPADATOK!D7," ",ALAPADATOK!E7," ",ALAPADATOK!F7," ",ALAPADATOK!G7," ",ALAPADATOK!H7)</f>
        <v>2.2. melléklet az 1 / 2019 ( II.14. ) önkormányzati rendelethez</v>
      </c>
    </row>
    <row r="2" spans="5:6" ht="13.5" thickBot="1">
      <c r="E2" s="575" t="str">
        <f>CONCATENATE('KV_1.1.sz.mell.'!C7)</f>
        <v>Forintban!</v>
      </c>
      <c r="F2" s="704"/>
    </row>
    <row r="3" spans="1:6" ht="13.5" thickBot="1">
      <c r="A3" s="706" t="s">
        <v>67</v>
      </c>
      <c r="B3" s="316" t="s">
        <v>54</v>
      </c>
      <c r="C3" s="317"/>
      <c r="D3" s="316" t="s">
        <v>55</v>
      </c>
      <c r="E3" s="318"/>
      <c r="F3" s="704"/>
    </row>
    <row r="4" spans="1:6" s="319" customFormat="1" ht="13.5" thickBot="1">
      <c r="A4" s="707"/>
      <c r="B4" s="185" t="s">
        <v>59</v>
      </c>
      <c r="C4" s="186" t="str">
        <f>+'KV_2.1.sz.mell.'!C4</f>
        <v>2019. évi előirányzat</v>
      </c>
      <c r="D4" s="185" t="s">
        <v>59</v>
      </c>
      <c r="E4" s="48" t="str">
        <f>+'KV_2.1.sz.mell.'!C4</f>
        <v>2019. évi előirányzat</v>
      </c>
      <c r="F4" s="704"/>
    </row>
    <row r="5" spans="1:6" s="319" customFormat="1" ht="13.5" thickBot="1">
      <c r="A5" s="320"/>
      <c r="B5" s="321" t="s">
        <v>484</v>
      </c>
      <c r="C5" s="322" t="s">
        <v>485</v>
      </c>
      <c r="D5" s="321" t="s">
        <v>486</v>
      </c>
      <c r="E5" s="323" t="s">
        <v>488</v>
      </c>
      <c r="F5" s="704"/>
    </row>
    <row r="6" spans="1:6" ht="12.75" customHeight="1">
      <c r="A6" s="325" t="s">
        <v>17</v>
      </c>
      <c r="B6" s="326" t="s">
        <v>373</v>
      </c>
      <c r="C6" s="303"/>
      <c r="D6" s="326" t="s">
        <v>221</v>
      </c>
      <c r="E6" s="309">
        <v>562125000</v>
      </c>
      <c r="F6" s="704"/>
    </row>
    <row r="7" spans="1:6" ht="12.75">
      <c r="A7" s="327" t="s">
        <v>18</v>
      </c>
      <c r="B7" s="328" t="s">
        <v>374</v>
      </c>
      <c r="C7" s="304"/>
      <c r="D7" s="328" t="s">
        <v>379</v>
      </c>
      <c r="E7" s="310"/>
      <c r="F7" s="704"/>
    </row>
    <row r="8" spans="1:6" ht="12.75" customHeight="1">
      <c r="A8" s="327" t="s">
        <v>19</v>
      </c>
      <c r="B8" s="328" t="s">
        <v>10</v>
      </c>
      <c r="C8" s="304"/>
      <c r="D8" s="328" t="s">
        <v>179</v>
      </c>
      <c r="E8" s="310">
        <v>20600000</v>
      </c>
      <c r="F8" s="704"/>
    </row>
    <row r="9" spans="1:6" ht="12.75" customHeight="1">
      <c r="A9" s="327" t="s">
        <v>20</v>
      </c>
      <c r="B9" s="328" t="s">
        <v>375</v>
      </c>
      <c r="C9" s="304"/>
      <c r="D9" s="328" t="s">
        <v>380</v>
      </c>
      <c r="E9" s="310"/>
      <c r="F9" s="704"/>
    </row>
    <row r="10" spans="1:6" ht="12.75" customHeight="1">
      <c r="A10" s="327" t="s">
        <v>21</v>
      </c>
      <c r="B10" s="328" t="s">
        <v>376</v>
      </c>
      <c r="C10" s="304"/>
      <c r="D10" s="328" t="s">
        <v>223</v>
      </c>
      <c r="E10" s="310"/>
      <c r="F10" s="704"/>
    </row>
    <row r="11" spans="1:6" ht="12.75" customHeight="1">
      <c r="A11" s="327" t="s">
        <v>22</v>
      </c>
      <c r="B11" s="328" t="s">
        <v>377</v>
      </c>
      <c r="C11" s="305"/>
      <c r="D11" s="424"/>
      <c r="E11" s="310"/>
      <c r="F11" s="704"/>
    </row>
    <row r="12" spans="1:6" ht="12.75" customHeight="1">
      <c r="A12" s="327" t="s">
        <v>23</v>
      </c>
      <c r="B12" s="42"/>
      <c r="C12" s="304"/>
      <c r="D12" s="424"/>
      <c r="E12" s="310"/>
      <c r="F12" s="704"/>
    </row>
    <row r="13" spans="1:6" ht="12.75" customHeight="1">
      <c r="A13" s="327" t="s">
        <v>24</v>
      </c>
      <c r="B13" s="42"/>
      <c r="C13" s="304"/>
      <c r="D13" s="425"/>
      <c r="E13" s="310"/>
      <c r="F13" s="704"/>
    </row>
    <row r="14" spans="1:6" ht="12.75" customHeight="1">
      <c r="A14" s="327" t="s">
        <v>25</v>
      </c>
      <c r="B14" s="422"/>
      <c r="C14" s="305"/>
      <c r="D14" s="424"/>
      <c r="E14" s="310"/>
      <c r="F14" s="704"/>
    </row>
    <row r="15" spans="1:6" ht="12.75">
      <c r="A15" s="327" t="s">
        <v>26</v>
      </c>
      <c r="B15" s="42"/>
      <c r="C15" s="305"/>
      <c r="D15" s="424"/>
      <c r="E15" s="310"/>
      <c r="F15" s="704"/>
    </row>
    <row r="16" spans="1:6" ht="12.75" customHeight="1" thickBot="1">
      <c r="A16" s="384" t="s">
        <v>27</v>
      </c>
      <c r="B16" s="423"/>
      <c r="C16" s="386"/>
      <c r="D16" s="385" t="s">
        <v>48</v>
      </c>
      <c r="E16" s="354"/>
      <c r="F16" s="704"/>
    </row>
    <row r="17" spans="1:6" ht="15.75" customHeight="1" thickBot="1">
      <c r="A17" s="330" t="s">
        <v>28</v>
      </c>
      <c r="B17" s="126" t="s">
        <v>387</v>
      </c>
      <c r="C17" s="307">
        <f>+C6+C8+C9+C11+C12+C13+C14+C15+C16</f>
        <v>0</v>
      </c>
      <c r="D17" s="126" t="s">
        <v>388</v>
      </c>
      <c r="E17" s="312">
        <f>+E6+E8+E10+E11+E12+E13+E14+E15+E16</f>
        <v>582725000</v>
      </c>
      <c r="F17" s="704"/>
    </row>
    <row r="18" spans="1:6" ht="12.75" customHeight="1">
      <c r="A18" s="325" t="s">
        <v>29</v>
      </c>
      <c r="B18" s="340" t="s">
        <v>238</v>
      </c>
      <c r="C18" s="347">
        <f>SUM(C19:C23)</f>
        <v>582725000</v>
      </c>
      <c r="D18" s="333" t="s">
        <v>183</v>
      </c>
      <c r="E18" s="74"/>
      <c r="F18" s="704"/>
    </row>
    <row r="19" spans="1:6" ht="12.75" customHeight="1">
      <c r="A19" s="327" t="s">
        <v>30</v>
      </c>
      <c r="B19" s="341" t="s">
        <v>227</v>
      </c>
      <c r="C19" s="76">
        <v>582725000</v>
      </c>
      <c r="D19" s="333" t="s">
        <v>186</v>
      </c>
      <c r="E19" s="77"/>
      <c r="F19" s="704"/>
    </row>
    <row r="20" spans="1:6" ht="12.75" customHeight="1">
      <c r="A20" s="325" t="s">
        <v>31</v>
      </c>
      <c r="B20" s="341" t="s">
        <v>228</v>
      </c>
      <c r="C20" s="76"/>
      <c r="D20" s="333" t="s">
        <v>148</v>
      </c>
      <c r="E20" s="77"/>
      <c r="F20" s="704"/>
    </row>
    <row r="21" spans="1:6" ht="12.75" customHeight="1">
      <c r="A21" s="327" t="s">
        <v>32</v>
      </c>
      <c r="B21" s="341" t="s">
        <v>229</v>
      </c>
      <c r="C21" s="76"/>
      <c r="D21" s="333" t="s">
        <v>149</v>
      </c>
      <c r="E21" s="77"/>
      <c r="F21" s="704"/>
    </row>
    <row r="22" spans="1:6" ht="12.75" customHeight="1">
      <c r="A22" s="325" t="s">
        <v>33</v>
      </c>
      <c r="B22" s="341" t="s">
        <v>230</v>
      </c>
      <c r="C22" s="76"/>
      <c r="D22" s="332" t="s">
        <v>226</v>
      </c>
      <c r="E22" s="77"/>
      <c r="F22" s="704"/>
    </row>
    <row r="23" spans="1:6" ht="12.75" customHeight="1">
      <c r="A23" s="327" t="s">
        <v>34</v>
      </c>
      <c r="B23" s="342" t="s">
        <v>231</v>
      </c>
      <c r="C23" s="76"/>
      <c r="D23" s="333" t="s">
        <v>187</v>
      </c>
      <c r="E23" s="77"/>
      <c r="F23" s="704"/>
    </row>
    <row r="24" spans="1:6" ht="12.75" customHeight="1">
      <c r="A24" s="325" t="s">
        <v>35</v>
      </c>
      <c r="B24" s="343" t="s">
        <v>232</v>
      </c>
      <c r="C24" s="335">
        <f>+C25+C26+C27+C28+C29</f>
        <v>0</v>
      </c>
      <c r="D24" s="344" t="s">
        <v>185</v>
      </c>
      <c r="E24" s="77"/>
      <c r="F24" s="704"/>
    </row>
    <row r="25" spans="1:6" ht="12.75" customHeight="1">
      <c r="A25" s="327" t="s">
        <v>36</v>
      </c>
      <c r="B25" s="342" t="s">
        <v>233</v>
      </c>
      <c r="C25" s="76"/>
      <c r="D25" s="344" t="s">
        <v>381</v>
      </c>
      <c r="E25" s="77"/>
      <c r="F25" s="704"/>
    </row>
    <row r="26" spans="1:6" ht="12.75" customHeight="1">
      <c r="A26" s="325" t="s">
        <v>37</v>
      </c>
      <c r="B26" s="342" t="s">
        <v>234</v>
      </c>
      <c r="C26" s="76"/>
      <c r="D26" s="339"/>
      <c r="E26" s="77"/>
      <c r="F26" s="704"/>
    </row>
    <row r="27" spans="1:6" ht="12.75" customHeight="1">
      <c r="A27" s="327" t="s">
        <v>38</v>
      </c>
      <c r="B27" s="341" t="s">
        <v>235</v>
      </c>
      <c r="C27" s="76"/>
      <c r="D27" s="122"/>
      <c r="E27" s="77"/>
      <c r="F27" s="704"/>
    </row>
    <row r="28" spans="1:6" ht="12.75" customHeight="1">
      <c r="A28" s="325" t="s">
        <v>39</v>
      </c>
      <c r="B28" s="345" t="s">
        <v>236</v>
      </c>
      <c r="C28" s="76"/>
      <c r="D28" s="42"/>
      <c r="E28" s="77"/>
      <c r="F28" s="704"/>
    </row>
    <row r="29" spans="1:6" ht="12.75" customHeight="1" thickBot="1">
      <c r="A29" s="327" t="s">
        <v>40</v>
      </c>
      <c r="B29" s="346" t="s">
        <v>237</v>
      </c>
      <c r="C29" s="76"/>
      <c r="D29" s="122"/>
      <c r="E29" s="77"/>
      <c r="F29" s="704"/>
    </row>
    <row r="30" spans="1:6" ht="21.75" customHeight="1" thickBot="1">
      <c r="A30" s="330" t="s">
        <v>41</v>
      </c>
      <c r="B30" s="126" t="s">
        <v>378</v>
      </c>
      <c r="C30" s="307">
        <f>+C18+C24</f>
        <v>582725000</v>
      </c>
      <c r="D30" s="126" t="s">
        <v>382</v>
      </c>
      <c r="E30" s="312">
        <f>SUM(E18:E29)</f>
        <v>0</v>
      </c>
      <c r="F30" s="704"/>
    </row>
    <row r="31" spans="1:6" ht="13.5" thickBot="1">
      <c r="A31" s="330" t="s">
        <v>42</v>
      </c>
      <c r="B31" s="336" t="s">
        <v>383</v>
      </c>
      <c r="C31" s="337">
        <f>+C17+C30</f>
        <v>582725000</v>
      </c>
      <c r="D31" s="336" t="s">
        <v>384</v>
      </c>
      <c r="E31" s="337">
        <f>+E17+E30</f>
        <v>582725000</v>
      </c>
      <c r="F31" s="704"/>
    </row>
    <row r="32" spans="1:6" ht="13.5" thickBot="1">
      <c r="A32" s="330" t="s">
        <v>43</v>
      </c>
      <c r="B32" s="336" t="s">
        <v>161</v>
      </c>
      <c r="C32" s="337">
        <f>IF(C17-E17&lt;0,E17-C17,"-")</f>
        <v>582725000</v>
      </c>
      <c r="D32" s="336" t="s">
        <v>162</v>
      </c>
      <c r="E32" s="337" t="str">
        <f>IF(C17-E17&gt;0,C17-E17,"-")</f>
        <v>-</v>
      </c>
      <c r="F32" s="704"/>
    </row>
    <row r="33" spans="1:6" ht="13.5" thickBot="1">
      <c r="A33" s="330" t="s">
        <v>44</v>
      </c>
      <c r="B33" s="336" t="s">
        <v>558</v>
      </c>
      <c r="C33" s="337" t="str">
        <f>IF(C31-E31&lt;0,E31-C31,"-")</f>
        <v>-</v>
      </c>
      <c r="D33" s="336" t="s">
        <v>559</v>
      </c>
      <c r="E33" s="337" t="str">
        <f>IF(C31-E31&gt;0,C31-E31,"-")</f>
        <v>-</v>
      </c>
      <c r="F33" s="704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User002</cp:lastModifiedBy>
  <cp:lastPrinted>2019-02-14T10:34:27Z</cp:lastPrinted>
  <dcterms:created xsi:type="dcterms:W3CDTF">1999-10-30T10:30:45Z</dcterms:created>
  <dcterms:modified xsi:type="dcterms:W3CDTF">2019-02-14T10:35:08Z</dcterms:modified>
  <cp:category/>
  <cp:version/>
  <cp:contentType/>
  <cp:contentStatus/>
</cp:coreProperties>
</file>