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1, Mérlegszerű" sheetId="1" r:id="rId1"/>
    <sheet name="2,a Elemi bevételek" sheetId="2" r:id="rId2"/>
    <sheet name="2,b Elemi kiadások" sheetId="3" r:id="rId3"/>
    <sheet name="3. Hivatal" sheetId="4" r:id="rId4"/>
    <sheet name="4. Állami tám." sheetId="5" r:id="rId5"/>
    <sheet name="5. Felhalmozás" sheetId="6" r:id="rId6"/>
    <sheet name="6,a Műk. mérleg" sheetId="7" r:id="rId7"/>
    <sheet name="6,b Beruh. mérleg" sheetId="8" r:id="rId8"/>
    <sheet name="7. Tartalékok" sheetId="9" r:id="rId9"/>
    <sheet name="8,a COFOG-os kiadás+létszám" sheetId="10" r:id="rId10"/>
    <sheet name="8,b COFOG-os bevétel" sheetId="11" r:id="rId11"/>
    <sheet name="9. Likviditási terv " sheetId="12" r:id="rId12"/>
    <sheet name="10. Közvetett támogatás" sheetId="13" r:id="rId13"/>
    <sheet name="11. Többéves döntések" sheetId="14" r:id="rId14"/>
    <sheet name="12. Adósságot kel. ügyletek" sheetId="15" r:id="rId15"/>
  </sheets>
  <definedNames>
    <definedName name="_xlfn.IFERROR" hidden="1">#NAME?</definedName>
    <definedName name="_xlnm.Print_Titles" localSheetId="9">'8,a COFOG-os kiadás+létszám'!$4:$5</definedName>
    <definedName name="_xlnm.Print_Titles" localSheetId="10">'8,b COFOG-os bevétel'!$4:$5</definedName>
    <definedName name="_xlnm.Print_Area" localSheetId="0">'1, Mérlegszerű'!$A$1:$S$55</definedName>
    <definedName name="_xlnm.Print_Area" localSheetId="1">'2,a Elemi bevételek'!$A$1:$I$43</definedName>
    <definedName name="_xlnm.Print_Area" localSheetId="2">'2,b Elemi kiadások'!$A$1:$I$65</definedName>
    <definedName name="_xlnm.Print_Area" localSheetId="4">'4. Állami tám.'!$A$1:$J$47</definedName>
    <definedName name="_xlnm.Print_Area" localSheetId="5">'5. Felhalmozás'!$A$1:$R$33</definedName>
    <definedName name="_xlnm.Print_Area" localSheetId="9">'8,a COFOG-os kiadás+létszám'!$A$1:$O$63</definedName>
    <definedName name="_xlnm.Print_Area" localSheetId="10">'8,b COFOG-os bevétel'!$A$1:$R$58</definedName>
    <definedName name="_xlnm.Print_Area" localSheetId="11">'9. Likviditási terv '!$A$1:$O$28</definedName>
  </definedNames>
  <calcPr fullCalcOnLoad="1"/>
</workbook>
</file>

<file path=xl/comments4.xml><?xml version="1.0" encoding="utf-8"?>
<comments xmlns="http://schemas.openxmlformats.org/spreadsheetml/2006/main">
  <authors>
    <author>T?th N?ra</author>
  </authors>
  <commentList>
    <comment ref="B11" authorId="0">
      <text>
        <r>
          <rPr>
            <b/>
            <sz val="9"/>
            <rFont val="Tahoma"/>
            <family val="2"/>
          </rPr>
          <t>Tóth Nóra: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<sst xmlns="http://schemas.openxmlformats.org/spreadsheetml/2006/main" count="1348" uniqueCount="789">
  <si>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</si>
  <si>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</si>
  <si>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</si>
  <si>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</si>
  <si>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</si>
  <si>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</si>
  <si>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</si>
  <si>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</si>
  <si>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</si>
  <si>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</si>
  <si>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</si>
  <si>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</si>
  <si>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</si>
  <si>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</si>
  <si>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</si>
  <si>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</si>
  <si>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</si>
  <si>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</si>
  <si>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Értékesítési forgalmi adók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</si>
  <si>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</si>
  <si>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</si>
  <si>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</si>
  <si>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</si>
  <si>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</si>
  <si>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</si>
  <si>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</si>
  <si>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</si>
  <si>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</si>
  <si>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</si>
  <si>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</si>
  <si>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</si>
  <si>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</si>
  <si>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</si>
  <si>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</si>
  <si>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</si>
  <si>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</si>
  <si>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</si>
  <si>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</si>
  <si>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</si>
  <si>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</si>
  <si>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</si>
  <si>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</si>
  <si>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</si>
  <si>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</si>
  <si>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B1-B7.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</si>
  <si>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</si>
  <si>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</si>
  <si>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</si>
  <si>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</si>
  <si>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</si>
  <si>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</si>
  <si>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</si>
  <si>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</si>
  <si>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</si>
  <si>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</si>
  <si>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</si>
  <si>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</si>
  <si>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</si>
  <si>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</si>
  <si>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</si>
  <si>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</si>
  <si>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</si>
  <si>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</si>
  <si>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</si>
  <si>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</si>
  <si>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</si>
  <si>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</si>
  <si>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</si>
  <si>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</si>
  <si>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</si>
  <si>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</si>
  <si>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</si>
  <si>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</si>
  <si>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</si>
  <si>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</si>
  <si>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</si>
  <si>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</si>
  <si>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</si>
  <si>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</si>
  <si>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</si>
  <si>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</si>
  <si>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</si>
  <si>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</si>
  <si>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</si>
  <si>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</si>
  <si>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</si>
  <si>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</si>
  <si>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</si>
  <si>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</si>
  <si>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</si>
  <si>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</si>
  <si>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</si>
  <si>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</si>
  <si>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</si>
  <si>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Sor- szám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</si>
  <si>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</si>
  <si>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</si>
  <si>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</si>
  <si>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</si>
  <si>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</si>
  <si>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</si>
  <si>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</si>
  <si>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</si>
  <si>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</si>
  <si>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</si>
  <si>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</si>
  <si>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</si>
  <si>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</si>
  <si>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</si>
  <si>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</si>
  <si>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</si>
  <si>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</si>
  <si>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</si>
  <si>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</si>
  <si>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>931102</t>
  </si>
  <si>
    <t>081030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</si>
  <si>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</si>
  <si>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</si>
  <si>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</si>
  <si>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</si>
  <si>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</si>
  <si>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</si>
  <si>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</si>
  <si>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</si>
  <si>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</si>
  <si>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</si>
  <si>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</si>
  <si>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Egyéb nem intézményi ellátások</t>
  </si>
  <si>
    <t>Egyéb működési célú kiadások</t>
  </si>
  <si>
    <t>Szolgáltatások ellenértéke</t>
  </si>
  <si>
    <t>B62.</t>
  </si>
  <si>
    <t>B7+ B8</t>
  </si>
  <si>
    <t>B111.</t>
  </si>
  <si>
    <t>B112.</t>
  </si>
  <si>
    <t>B113.</t>
  </si>
  <si>
    <t>B114.</t>
  </si>
  <si>
    <t>B115.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</si>
  <si>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</si>
  <si>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</si>
  <si>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</si>
  <si>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</si>
  <si>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</si>
  <si>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</si>
  <si>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</si>
  <si>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</si>
  <si>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</si>
  <si>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</si>
  <si>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</si>
  <si>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</si>
  <si>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</si>
  <si>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</si>
  <si>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</si>
  <si>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</si>
  <si>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</si>
  <si>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</si>
  <si>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</si>
  <si>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</si>
  <si>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</si>
  <si>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</si>
  <si>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</si>
  <si>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</si>
  <si>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</si>
  <si>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</si>
  <si>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</si>
  <si>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</si>
  <si>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</si>
  <si>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</si>
  <si>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</si>
  <si>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</si>
  <si>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</si>
  <si>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</si>
  <si>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</si>
  <si>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</si>
  <si>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</si>
  <si>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</si>
  <si>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</si>
  <si>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</si>
  <si>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</si>
  <si>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</si>
  <si>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</si>
  <si>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</si>
  <si>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</si>
  <si>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</si>
  <si>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</si>
  <si>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</si>
  <si>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</si>
  <si>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B816.</t>
  </si>
  <si>
    <t>Központi, irányítószervi támogatás</t>
  </si>
  <si>
    <t>B7.+ B8.</t>
  </si>
  <si>
    <t>K1.-K8.</t>
  </si>
  <si>
    <t>B1.-B7.</t>
  </si>
  <si>
    <t>K8.+ K9.</t>
  </si>
  <si>
    <t xml:space="preserve">Csesztreg Község Önkormányzata </t>
  </si>
  <si>
    <t xml:space="preserve">Csesztreg Község Önkormányzatának elemi bevételei </t>
  </si>
  <si>
    <t>Csesztreg Község Önkormányzatának elemi kiadásai</t>
  </si>
  <si>
    <t>Egyéb felhalmozási célú támogatás bevétele ÁH-on belül</t>
  </si>
  <si>
    <t>Felhalmozási célú átvett pénzeszközök</t>
  </si>
  <si>
    <t>Rövid lejáratú hitelek, kölcsönök felvétele</t>
  </si>
  <si>
    <t>Egyéb működési célú kiadások ÁHT-n belülre</t>
  </si>
  <si>
    <t>K914.</t>
  </si>
  <si>
    <t>Államháztartáson belüli megelőgezések visszafizetése</t>
  </si>
  <si>
    <t>K</t>
  </si>
  <si>
    <t>Közfoglalkoztatottak létszáma (fő)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</si>
  <si>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</si>
  <si>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</si>
  <si>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</si>
  <si>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</si>
  <si>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</si>
  <si>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</si>
  <si>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</si>
  <si>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</si>
  <si>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</si>
  <si>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</si>
  <si>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</si>
  <si>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</si>
  <si>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</si>
  <si>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</si>
  <si>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14.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</si>
  <si>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</si>
  <si>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</si>
  <si>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</si>
  <si>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</si>
  <si>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</si>
  <si>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</si>
  <si>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</si>
  <si>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</si>
  <si>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</si>
  <si>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</si>
  <si>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</si>
  <si>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</si>
  <si>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</si>
  <si>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</si>
  <si>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</si>
  <si>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</si>
  <si>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</si>
  <si>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</si>
  <si>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</si>
  <si>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</si>
  <si>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</si>
  <si>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</si>
  <si>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</si>
  <si>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</si>
  <si>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</si>
  <si>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</si>
  <si>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</si>
  <si>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</si>
  <si>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</si>
  <si>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</si>
  <si>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</si>
  <si>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</si>
  <si>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</si>
  <si>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</si>
  <si>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</si>
  <si>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</si>
  <si>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</si>
  <si>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</si>
  <si>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</si>
  <si>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</si>
  <si>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</si>
  <si>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</si>
  <si>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</si>
  <si>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</si>
  <si>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</si>
  <si>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</si>
  <si>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</si>
  <si>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</si>
  <si>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</si>
  <si>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</si>
  <si>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</si>
  <si>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</si>
  <si>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</si>
  <si>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</si>
  <si>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</si>
  <si>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</si>
  <si>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</si>
  <si>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</si>
  <si>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</si>
  <si>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</si>
  <si>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</si>
  <si>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</si>
  <si>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</si>
  <si>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Felhalmozási önkormányzati támogatások</t>
  </si>
  <si>
    <t xml:space="preserve">B403. </t>
  </si>
  <si>
    <t>Közvetített szolgáltatások ellenértéke</t>
  </si>
  <si>
    <t>B814.</t>
  </si>
  <si>
    <t>Államháztartáson belüli megelőlegezések</t>
  </si>
  <si>
    <t>Egyéb működési célú támogatások</t>
  </si>
  <si>
    <t xml:space="preserve">K6. </t>
  </si>
  <si>
    <t>Egyéb tárgyi eszközök beszerzése</t>
  </si>
  <si>
    <t xml:space="preserve">Beruházási célú áfa </t>
  </si>
  <si>
    <t>Államháztartáson belüli megelőlegezések visszafizetése</t>
  </si>
  <si>
    <t>-</t>
  </si>
  <si>
    <t xml:space="preserve">   Tulajdonosi bevételek (Zalavíz)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</si>
  <si>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</si>
  <si>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</si>
  <si>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</si>
  <si>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</si>
  <si>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</si>
  <si>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</si>
  <si>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</si>
  <si>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</si>
  <si>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</si>
  <si>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</si>
  <si>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</si>
  <si>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</si>
  <si>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</si>
  <si>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</si>
  <si>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</si>
  <si>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</si>
  <si>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</si>
  <si>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</si>
  <si>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</si>
  <si>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</si>
  <si>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</si>
  <si>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</si>
  <si>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</si>
  <si>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</si>
  <si>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</si>
  <si>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</si>
  <si>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</si>
  <si>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</si>
  <si>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</si>
  <si>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</si>
  <si>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</si>
  <si>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</si>
  <si>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Működési célú támogatások ÁHT-n belülről</t>
  </si>
  <si>
    <t>Egyéb működési célú támogatások ÁHT-n belülről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</si>
  <si>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</si>
  <si>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</si>
  <si>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</si>
  <si>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</si>
  <si>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</si>
  <si>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</si>
  <si>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</si>
  <si>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A K5 rovaton (működési célú kiadás) könyvelendő felhalmozási célú céltartalék a mérlegszerű bemutatásban a fejlesztési kiadások között szerepel!</t>
  </si>
  <si>
    <t>2.1. Személyi juttatások</t>
  </si>
  <si>
    <t>2.2. Munkaadókat terhelő járulékok és szociális hozzájárulási adó</t>
  </si>
  <si>
    <t>2.3. Dologi kiadások</t>
  </si>
  <si>
    <t>01.</t>
  </si>
  <si>
    <t>ÁLTALÁNOS KÖZSZOLGÁLTATÁSOK</t>
  </si>
  <si>
    <t>011130</t>
  </si>
  <si>
    <t>Önkorm.és önk.hiv.jogalkotó és ált.igazg.tev.</t>
  </si>
  <si>
    <t>013320</t>
  </si>
  <si>
    <t>Köztemető fenntartás-és üzemeltetés</t>
  </si>
  <si>
    <t>018030</t>
  </si>
  <si>
    <t>Támogatási célú finanszírozási müveletek</t>
  </si>
  <si>
    <t>04.</t>
  </si>
  <si>
    <t>GAZDASÁGI ÜGYEK</t>
  </si>
  <si>
    <t>041233</t>
  </si>
  <si>
    <t>Hosszabb időtartamú közfoglalkoztatás</t>
  </si>
  <si>
    <t>Közutak, hidak,alagutak üzemelt., fennt.üzemeltetése</t>
  </si>
  <si>
    <t>05.</t>
  </si>
  <si>
    <t>KÖRNYEZETVÉDELEM</t>
  </si>
  <si>
    <t>06.</t>
  </si>
  <si>
    <t>LAKÁS- ÉS KÖZMŰELLÁTÁS</t>
  </si>
  <si>
    <t>064010</t>
  </si>
  <si>
    <t>Közvilágítás</t>
  </si>
  <si>
    <t>066010</t>
  </si>
  <si>
    <t>Zöldterület -kezelés</t>
  </si>
  <si>
    <t>Város-,községgazdálkodási egyéb feladatok</t>
  </si>
  <si>
    <t>07.</t>
  </si>
  <si>
    <t>EGÉSZSÉGÜGY</t>
  </si>
  <si>
    <t>072111</t>
  </si>
  <si>
    <t>Háziorvosi alapellátás</t>
  </si>
  <si>
    <t>072311</t>
  </si>
  <si>
    <t>Fogorvosi alapellátás</t>
  </si>
  <si>
    <t>074031</t>
  </si>
  <si>
    <t>Család és nővédelmi egészségügyi gond.</t>
  </si>
  <si>
    <t>08.</t>
  </si>
  <si>
    <t>SZABADIDŐ, KULTÚRA ÉS VALLÁS</t>
  </si>
  <si>
    <t>Sportlétesítmények működtetése és fejl.</t>
  </si>
  <si>
    <t>SZOCIÁLIS BIZTONSÁG</t>
  </si>
  <si>
    <t>104051</t>
  </si>
  <si>
    <t>Szociális étkezés</t>
  </si>
  <si>
    <t>Egyéb szoc.pénzbeli és temészetbni ellátások,támog.</t>
  </si>
  <si>
    <t xml:space="preserve">ÖNKORMÁNYZAT ÖSSZESEN </t>
  </si>
  <si>
    <t>KÖZÖS ÖNKORMÁNYZATI HIVATAL ÖSSZESEN</t>
  </si>
  <si>
    <t>013390</t>
  </si>
  <si>
    <t>Egyéb kiegészítő szolgáltatások</t>
  </si>
  <si>
    <t>082044</t>
  </si>
  <si>
    <t>Könyvtári szolgáltatások</t>
  </si>
  <si>
    <t>096015</t>
  </si>
  <si>
    <t>900020</t>
  </si>
  <si>
    <t>Önkorm.funkcióra nem sorolható bevételei</t>
  </si>
  <si>
    <t xml:space="preserve">MINDÖSSZESEN </t>
  </si>
  <si>
    <t>Szak- feladat száma</t>
  </si>
  <si>
    <t>Összesen</t>
  </si>
  <si>
    <t>Köztemető fenntartás és működtetés</t>
  </si>
  <si>
    <t>018010</t>
  </si>
  <si>
    <t>Önkorm.elszám.a központi költségvetéssel</t>
  </si>
  <si>
    <t>09.</t>
  </si>
  <si>
    <t>OKTATÁS</t>
  </si>
  <si>
    <t>SZOCIÁLIS VÉDELEM</t>
  </si>
  <si>
    <t>107051</t>
  </si>
  <si>
    <t>ÖNKORMÁNYZAT ÖSSZESEN</t>
  </si>
  <si>
    <t>KÖZÖS ÖNKORM.  HIVATAL ÖSSZESEN</t>
  </si>
  <si>
    <t>MINDÖSSZESEN</t>
  </si>
  <si>
    <t>Önkormányzati vagyonnal való gazdálkodás</t>
  </si>
  <si>
    <t>Önkormányzatok elszámolásai a központi költségvetéssel</t>
  </si>
  <si>
    <t>Szennyvíz gyűjtése, tisztítása, elhelyezése</t>
  </si>
  <si>
    <t>081061</t>
  </si>
  <si>
    <t>Szabadidős park, fürdő- és strandszolgáltatás</t>
  </si>
  <si>
    <t>082064</t>
  </si>
  <si>
    <t>Múzeumi, közművelődési, közösségi színterek működtetése</t>
  </si>
  <si>
    <t>Közművelődési intézmények, közösségi színterek működtetések</t>
  </si>
  <si>
    <t>084031</t>
  </si>
  <si>
    <t>Civil szervezetek működési támogatása</t>
  </si>
  <si>
    <t>Gyermekétkeztetés köznevelési intézményben</t>
  </si>
  <si>
    <t>Gyermekvédelmi pénzb.és termb.ellátások</t>
  </si>
  <si>
    <t>Közös Önkormányzati Hivatal összesen:</t>
  </si>
  <si>
    <t>Kötelező</t>
  </si>
  <si>
    <t>Önként  váll.</t>
  </si>
  <si>
    <t>A, ÖNKORMÁNYZAT</t>
  </si>
  <si>
    <t>B, KÖZÖS ÖNKORMÁNYZATI HIVATAL</t>
  </si>
  <si>
    <t xml:space="preserve">B, KÖZÖS ÖNKORMÁNYZATI HIVATAL </t>
  </si>
  <si>
    <t>Szennyvíz gyűjtések, tisztítása, elhelyezése</t>
  </si>
  <si>
    <t>107060</t>
  </si>
  <si>
    <t>Közművelődési intézmények, közösségi színterek működtetése</t>
  </si>
  <si>
    <t>Egyéb szociális és pénzbeli ellátások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</si>
  <si>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</si>
  <si>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</si>
  <si>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</si>
  <si>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</si>
  <si>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</si>
  <si>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</si>
  <si>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</si>
  <si>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</si>
  <si>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</si>
  <si>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</si>
  <si>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</si>
  <si>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</si>
  <si>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</si>
  <si>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</si>
  <si>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Bevételek összesen :</t>
  </si>
  <si>
    <t>Munkaadót terhelő járulékok</t>
  </si>
  <si>
    <t>Tartalék</t>
  </si>
  <si>
    <t>Kiadások összesen:</t>
  </si>
  <si>
    <t>Záró pénzkészlet</t>
  </si>
  <si>
    <t>F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</si>
  <si>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</si>
  <si>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</si>
  <si>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</si>
  <si>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</si>
  <si>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</si>
  <si>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</si>
  <si>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</si>
  <si>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</si>
  <si>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</si>
  <si>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Csesztreg Község Önkormányzata többéves kihatással járó döntések számszerűsítése évenkénti bontásban és összesítve célok szerint</t>
  </si>
  <si>
    <t xml:space="preserve">   Államháztartáson belüli megelőgezések visszafizetése</t>
  </si>
  <si>
    <r>
      <t xml:space="preserve">    </t>
    </r>
    <r>
      <rPr>
        <sz val="8"/>
        <rFont val="Times New Roman CE"/>
        <family val="0"/>
      </rPr>
      <t>Csesztreg Jövőjéért Alap</t>
    </r>
  </si>
  <si>
    <t>2014.</t>
  </si>
  <si>
    <t>I=(D+E+F+G)</t>
  </si>
  <si>
    <t>CSESZTREG KÖZSÉG ÖNKORMÁNYZATA ÉS INTÉZMÉNYE</t>
  </si>
  <si>
    <t>Adatok Ft-ban</t>
  </si>
  <si>
    <t>Működési célú költségvetési tán. és kiegészítő tám.</t>
  </si>
  <si>
    <t>K335.</t>
  </si>
  <si>
    <t>Közvetített szolgáltatások</t>
  </si>
  <si>
    <t>K9122.</t>
  </si>
  <si>
    <t>Befeketési célú belföldi értékpapírok vásárlása</t>
  </si>
  <si>
    <t xml:space="preserve">KIADÁSOK </t>
  </si>
  <si>
    <t>BEVÉTELEK</t>
  </si>
  <si>
    <t xml:space="preserve"> Csesztregi Közös Önkormányzati Hivatal költségvetése</t>
  </si>
  <si>
    <t>B403.</t>
  </si>
  <si>
    <t xml:space="preserve">    Adatok Ft-ban</t>
  </si>
  <si>
    <t>Engedélyezett létszám keret (fő)</t>
  </si>
  <si>
    <t>Előzetesen felszámított és fizetendő áfa</t>
  </si>
  <si>
    <t>Igazgatáshoz szükséges kis értékű tárgyi eszközök beszerzés</t>
  </si>
  <si>
    <t>Víziközmű felújítása</t>
  </si>
  <si>
    <t xml:space="preserve">   Előző évi maradvány igénybevétele</t>
  </si>
  <si>
    <t>Felhalmozási jellegű bevétel megnevezése</t>
  </si>
  <si>
    <t>Felhalmozási jellegű kiadás megnevezése</t>
  </si>
  <si>
    <t>Felhalmozási jellegű bevételek és kiadások</t>
  </si>
  <si>
    <t>2.4. Egyéb működési célú kiadások</t>
  </si>
  <si>
    <t xml:space="preserve"> Adatok Ft-ban</t>
  </si>
  <si>
    <t xml:space="preserve">    lásd: 5. tábla</t>
  </si>
  <si>
    <t xml:space="preserve">   lásd: 5. tábla</t>
  </si>
  <si>
    <t>2017.</t>
  </si>
  <si>
    <t>2018.</t>
  </si>
  <si>
    <t>013370</t>
  </si>
  <si>
    <t>Informatikai fejlesztések és szolgáltatások</t>
  </si>
  <si>
    <t>Intézményen kívüli gyermekétkezés</t>
  </si>
  <si>
    <t>Zöldterület- kezelés</t>
  </si>
  <si>
    <t>Gyermekvédelmi pénzbeli és természetbeli ellátások</t>
  </si>
  <si>
    <t>104042</t>
  </si>
  <si>
    <t>Család- és gyermekjóléti szolgáltatások</t>
  </si>
  <si>
    <t>Család- és gyermekjóléti szolgálat</t>
  </si>
  <si>
    <t>H</t>
  </si>
  <si>
    <t>I</t>
  </si>
  <si>
    <t>ebből: Közművelődési érdekeltségnövelő támogatáshoz kapcsolódó beruházás</t>
  </si>
  <si>
    <t>ebből: Közművelődési érdekeltségnövelő támogatáshoz kapcsolódó beruházás áfája</t>
  </si>
  <si>
    <t>Előirányzat módosítás 06.15.</t>
  </si>
  <si>
    <t>Eredeti előirányzat 2017.</t>
  </si>
  <si>
    <t>Módosított előirányzat 06.15.</t>
  </si>
  <si>
    <t xml:space="preserve">2017. </t>
  </si>
  <si>
    <t>K352.</t>
  </si>
  <si>
    <t xml:space="preserve">Fizetendő áfa </t>
  </si>
  <si>
    <t>Eredeti előirányzat       2017.</t>
  </si>
  <si>
    <t>Kiszámlázott áfa</t>
  </si>
  <si>
    <t>B53.</t>
  </si>
  <si>
    <t>Egyéb tárgyi eszközök értékesítése</t>
  </si>
  <si>
    <t>K63.</t>
  </si>
  <si>
    <t>2017. ÉVI MŰKÖDÉSI ÉS FELHALMOZÁSI CÉLÚ BEVÉTELEI ÉS KIADÁSAI</t>
  </si>
  <si>
    <t>2.1. Működési célú támogatás aht-n belül</t>
  </si>
  <si>
    <t xml:space="preserve">2.2. Működési bevételek </t>
  </si>
  <si>
    <t>2.3. Előző évi költségvetési maradvány</t>
  </si>
  <si>
    <t>2.3. Felhalmozási bevételek</t>
  </si>
  <si>
    <t xml:space="preserve">1.6. Beruházások </t>
  </si>
  <si>
    <t>1.7. Felújítások</t>
  </si>
  <si>
    <t>1.8. Egyéb felhalmozási kiadások</t>
  </si>
  <si>
    <t>1.9. Felhalm célú kölcsön</t>
  </si>
  <si>
    <t>1.10. Tartalékok</t>
  </si>
  <si>
    <t>1.11. Befektetési célú belföldi értékpapírok vásárlása</t>
  </si>
  <si>
    <t>2.5. Beruházási kiadás</t>
  </si>
  <si>
    <t xml:space="preserve">    Ady úti járda felújítása</t>
  </si>
  <si>
    <t xml:space="preserve"> Udvari melléképület felújítása</t>
  </si>
  <si>
    <t xml:space="preserve">     Egészségügy részére eszközök beszerzése</t>
  </si>
  <si>
    <t xml:space="preserve">    Konyhai pályázathoz önerő biztosítása</t>
  </si>
  <si>
    <t>Egyéb felhalmozási célú támogatások áht-n kívülre</t>
  </si>
  <si>
    <t>2017. évi előirányzat</t>
  </si>
  <si>
    <t>CSESZTREG KÖZSÉG ÖNKORMÁNYZATA ÉS INTÉZMÉNYE 2017. ÉVI KIADÁSAI ÉS LÉTSZÁMADATAI FELADATOK SZERINTI BONTÁSBAN</t>
  </si>
  <si>
    <t>Létszám (fő)</t>
  </si>
  <si>
    <t>Átlagos statisztikai létszám (közfogl. nélkül) (fő)</t>
  </si>
  <si>
    <t xml:space="preserve">Személyi juttatások </t>
  </si>
  <si>
    <t xml:space="preserve">Munkaadókat terhelő járulékok </t>
  </si>
  <si>
    <t xml:space="preserve">Ellátottak pénzbeli juttatásai </t>
  </si>
  <si>
    <t xml:space="preserve">Egyéb működési célú kiadások </t>
  </si>
  <si>
    <t xml:space="preserve">Egyéb felhalmozási  célú kiadások </t>
  </si>
  <si>
    <t>Áht-n belüli megelőlegezések visszafizetése</t>
  </si>
  <si>
    <t>K1</t>
  </si>
  <si>
    <t>K2</t>
  </si>
  <si>
    <t>K3</t>
  </si>
  <si>
    <t>K4</t>
  </si>
  <si>
    <t>K5</t>
  </si>
  <si>
    <t>K6</t>
  </si>
  <si>
    <t>K7</t>
  </si>
  <si>
    <t>K8</t>
  </si>
  <si>
    <t>K914</t>
  </si>
  <si>
    <t>Támogatási célú finanszírozás műveletek</t>
  </si>
  <si>
    <t>104037</t>
  </si>
  <si>
    <t>Gyermekétkeztetés köznevelés intézményben</t>
  </si>
  <si>
    <t>CSESZTREG KÖZSÉG ÖNKORMÁNYZATA ÉS INTÉZMÉNYE 2017. ÉVI BEVÉTELEI FELADATOK SZERINTI BONTÁSBAN</t>
  </si>
  <si>
    <t>Működési célú támogatások áht-n belülről</t>
  </si>
  <si>
    <t>Felhalmozási célú támogatatások áht-n belülről</t>
  </si>
  <si>
    <t xml:space="preserve"> Működési célú  átvett pénzeszköz</t>
  </si>
  <si>
    <t>Felhalmozási célú átvett pénzeszköz</t>
  </si>
  <si>
    <t>Maradvány igénybevétele</t>
  </si>
  <si>
    <t>Önkormányzati működési támogatás</t>
  </si>
  <si>
    <t>Egyéb működési célú támogatás</t>
  </si>
  <si>
    <t>B11</t>
  </si>
  <si>
    <t>B16</t>
  </si>
  <si>
    <t>B2</t>
  </si>
  <si>
    <t>B3</t>
  </si>
  <si>
    <t>B4</t>
  </si>
  <si>
    <t>B5</t>
  </si>
  <si>
    <t>B6</t>
  </si>
  <si>
    <t>B7</t>
  </si>
  <si>
    <t>B813</t>
  </si>
  <si>
    <t>Egyéb kisegítő szolgáltatások</t>
  </si>
  <si>
    <t>Támogatási célú finaszírozási műveletek</t>
  </si>
  <si>
    <t>047320</t>
  </si>
  <si>
    <t>Turizmusfejlesztési támogatások és tevékenységek</t>
  </si>
  <si>
    <t>076090</t>
  </si>
  <si>
    <t>Egyéb egészségügyi szolgáltatások finanszírozása és támogatása</t>
  </si>
  <si>
    <t>Informatikai eszközök beszerzése</t>
  </si>
  <si>
    <t>CSESZTREG KÖZSÉG ÖNKORMÁNYZATA 2017. ÉVI TARTALÉKAI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</si>
  <si>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</si>
  <si>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</si>
  <si>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</si>
  <si>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</si>
  <si>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</si>
  <si>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</si>
  <si>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</si>
  <si>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>Polgármester</t>
  </si>
  <si>
    <t xml:space="preserve">Tartalékok mindösszesen </t>
  </si>
  <si>
    <t>Csesztreg Község Önkormányzata által adott közvetett támogatások 2017. évben
(kedvezmények)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</si>
  <si>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</si>
  <si>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</si>
  <si>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</si>
  <si>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</si>
  <si>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</si>
  <si>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</si>
  <si>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</si>
  <si>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</si>
  <si>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</si>
  <si>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</si>
  <si>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</si>
  <si>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</si>
  <si>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</si>
  <si>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</si>
  <si>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</si>
  <si>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</si>
  <si>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</si>
  <si>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</si>
  <si>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</si>
  <si>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</si>
  <si>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</si>
  <si>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Csesztreg Község Önkormányzata adósságot keletkeztető 2017. évi fejlesztési céljai, az ügyletekből és kezességvállalásokból fennálló kötelezettségei, valamint azok fedezetéül szolgáló saját bevételek</t>
  </si>
  <si>
    <t>1, 2017. évi adósságkeletkeztető fejlesztési célok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</si>
  <si>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</si>
  <si>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</si>
  <si>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</si>
  <si>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</si>
  <si>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</si>
  <si>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</si>
  <si>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</si>
  <si>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Tárgyév</t>
  </si>
  <si>
    <t>2019.</t>
  </si>
  <si>
    <t>2020.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</si>
  <si>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</si>
  <si>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</si>
  <si>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</si>
  <si>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</si>
  <si>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</si>
  <si>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</si>
  <si>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</si>
  <si>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</si>
  <si>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</si>
  <si>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</si>
  <si>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</si>
  <si>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Cél</t>
  </si>
  <si>
    <t>CSESZTREG KÖZSÉG ÖNKORMÁNYZATA ÉS INTÉZMÉNYE 2017. ÉVI ELŐIRÁNYZAT FELHASZNÁLÁSI ÜTEMTERVE</t>
  </si>
  <si>
    <t>Előző évi költségvetési maradvány igénybevétele</t>
  </si>
  <si>
    <t>községgazd.</t>
  </si>
  <si>
    <t>dr., védőnő</t>
  </si>
  <si>
    <t>SI-HU önerő</t>
  </si>
  <si>
    <t>hivatal</t>
  </si>
  <si>
    <t>szennyvíz</t>
  </si>
  <si>
    <t>udvari mell.ép.</t>
  </si>
  <si>
    <t>járda</t>
  </si>
  <si>
    <t>fecskeház</t>
  </si>
  <si>
    <t>igazgatás</t>
  </si>
  <si>
    <t>gép</t>
  </si>
  <si>
    <t>ASP</t>
  </si>
  <si>
    <t>érd.növ.tám</t>
  </si>
  <si>
    <t>Go In Nature</t>
  </si>
  <si>
    <t>2017. előtti kifizetések</t>
  </si>
  <si>
    <t xml:space="preserve">    Községgazdálkodáshoz, zöldterület kezeléshez szükséges eszközök beszerzése</t>
  </si>
  <si>
    <t>ASP projekthez kapcsolódó eszközbeszerzés</t>
  </si>
  <si>
    <t xml:space="preserve">     Tópari fejlesztések (Pályázati önerő (SI-HU))</t>
  </si>
  <si>
    <t>Művelődési Házba kis értékű tárgyi eszközök beszerzése</t>
  </si>
  <si>
    <t>Közművelődési érdekeltségnövelő támogatásból történő eszközbeszerzés (Művelődési Házba székek vásárlása)</t>
  </si>
  <si>
    <t>"GO-IN-NATURE" projekthez kapcsolódó infrastruktúra fejlesztés, beruházás, felújítás</t>
  </si>
  <si>
    <t>Általános célú tartalékok</t>
  </si>
  <si>
    <t>"GO-IN-NATURE" projekthez kapcsolódó céljellegű tartalék képzése</t>
  </si>
  <si>
    <t>ASP projekthez kapcsolódó felhalmozási célú támogatás</t>
  </si>
  <si>
    <t>"GO-IN-NATURE" projekthez kapcsolódó támogatás</t>
  </si>
  <si>
    <t>Közművelődési érdekeltségnövelő támogatás</t>
  </si>
  <si>
    <t>Előirányzat módosítás 08.31.</t>
  </si>
  <si>
    <t>Módosított előirányzat 08.31.</t>
  </si>
  <si>
    <t>B411.</t>
  </si>
  <si>
    <t>Biztosító által fizetett kártérítés</t>
  </si>
  <si>
    <t>K61.</t>
  </si>
  <si>
    <t>Immateriális javak beszerzése, létestítése</t>
  </si>
  <si>
    <t>"Kézműves Ház kialakítása" projekthez kapcsolódó infrastruktúra fejlesztés, beruházás, felújítás</t>
  </si>
  <si>
    <t>"Kézműves Ház kialakítása" projekthez kapcsolódó céljellegű tartalék képzése</t>
  </si>
  <si>
    <t>"Kézműves Ház kialakítása" projekthez kapcsolódó támogatás</t>
  </si>
  <si>
    <t>J</t>
  </si>
  <si>
    <t>"GO IN NATURE" projekt</t>
  </si>
  <si>
    <t>"Kézműves Ház kialakítása" projekt</t>
  </si>
  <si>
    <t>Szabadidős park, fürdő és strandszolgáltatás</t>
  </si>
  <si>
    <t>udv.mellép</t>
  </si>
  <si>
    <t>Boso ABI-100 PWV kar-láb index mérő készülék beszerzés háziorvos szolgálat részére</t>
  </si>
  <si>
    <t>Kolping-épület nyílászáró cseréje</t>
  </si>
  <si>
    <t>udv.mellép.</t>
  </si>
  <si>
    <t>orvosi eszk.besz</t>
  </si>
  <si>
    <t>Kolping</t>
  </si>
  <si>
    <t>Előirányzat módosítás 12.31.</t>
  </si>
  <si>
    <t>Módosított előirányzat 12.31.</t>
  </si>
  <si>
    <t>B52.</t>
  </si>
  <si>
    <t>Ingatlanok értékesítése</t>
  </si>
  <si>
    <t>B75.</t>
  </si>
  <si>
    <t>Egyéb felhalmozási célú átvett pénzeszközök</t>
  </si>
  <si>
    <t>K1102</t>
  </si>
  <si>
    <t>Normatív jutalmak</t>
  </si>
  <si>
    <t>Egyéb tárgyi eszközök beszerzése, létesítése</t>
  </si>
  <si>
    <t>K89</t>
  </si>
  <si>
    <t>CSESZTREG KÖZSÉG ÖNKORMÁNYZATÁNAK ÁLLAMI HOZZÁJÁRULÁSA 2017. ÉVBEN</t>
  </si>
  <si>
    <t>Hozzájárulás jogcíme</t>
  </si>
  <si>
    <t>2016. évi</t>
  </si>
  <si>
    <t>2017. évi</t>
  </si>
  <si>
    <t>mutató/  létszám</t>
  </si>
  <si>
    <t>Támogatás</t>
  </si>
  <si>
    <t>Hozzájárulás</t>
  </si>
  <si>
    <t>Ft/fő</t>
  </si>
  <si>
    <t>eFt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</si>
  <si>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</si>
  <si>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</si>
  <si>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</si>
  <si>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</si>
  <si>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</si>
  <si>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</si>
  <si>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</si>
  <si>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</si>
  <si>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</si>
  <si>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</si>
  <si>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</si>
  <si>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</si>
  <si>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</si>
  <si>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</si>
  <si>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</si>
  <si>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d) Lakott külterülettel kapcsolatos feladatok támogatása</t>
  </si>
  <si>
    <t xml:space="preserve">         lakott külterülettel kapcsoltos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</si>
  <si>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</si>
  <si>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</si>
  <si>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</si>
  <si>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A 2015. évről áthúzódó bérkompenzáció támogatása: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</si>
  <si>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</si>
  <si>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</si>
  <si>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</si>
  <si>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</si>
  <si>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</si>
  <si>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</si>
  <si>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>3. Társulás által fenntartott óvodákban bejáró gyermekek utaztatásának támogatása</t>
  </si>
  <si>
    <t>5. Pedagógus II. kategóriába sorolt óvodapedagógusok kiegészítő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</si>
  <si>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</si>
  <si>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</si>
  <si>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</si>
  <si>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a) Család- és gyermekjóléti szolgálat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</si>
  <si>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</si>
  <si>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</si>
  <si>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</si>
  <si>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5. c, A rászoruló gyermekek intézményen kívüli szünidei étkeztetésének támogatása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</si>
  <si>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</si>
  <si>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</si>
  <si>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</si>
  <si>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2017. októberi módosítással kimutatott állami támogatás</t>
  </si>
  <si>
    <t>1.8. Felhalm.célú átvett pénzeszköz</t>
  </si>
  <si>
    <t xml:space="preserve">Egyéb belső finanszírozási bevételek </t>
  </si>
  <si>
    <t xml:space="preserve">   Egyéb belső finanszírozási bevételek (Államháztartáson belüli megelőlegezések)</t>
  </si>
  <si>
    <t>Költségvetési bevételek összesen (1.+2.+4.+5.+6.+8.)</t>
  </si>
  <si>
    <t>Hiány belső finanszírozásának bevételei (11.+…+14. )</t>
  </si>
  <si>
    <t xml:space="preserve">Hiány külső finanszírozásának bevételei (16.+…+20.) </t>
  </si>
  <si>
    <t>Működési célú finanszírozási bevételek összesen (10.+15.+19.+20.)</t>
  </si>
  <si>
    <t>BEVÉTEL ÖSSZESEN (9.+21.)</t>
  </si>
  <si>
    <t>Költségvetési kiadások összesen (1.+...+8.)</t>
  </si>
  <si>
    <t>Működési célú finanszírozási kiadások összesen (10.+...+20.)</t>
  </si>
  <si>
    <t>KIADÁSOK ÖSSZESEN (9.+21.)</t>
  </si>
  <si>
    <t>Költségvetési bevételek összesen: (1.+3.+4.+6.)</t>
  </si>
  <si>
    <t>Költségvetési kiadások összesen: (1.+3.+5.+6.)</t>
  </si>
  <si>
    <t xml:space="preserve">   GO IN NATURE projekt</t>
  </si>
  <si>
    <t xml:space="preserve">   Kézműves ház kialakítása projekt</t>
  </si>
  <si>
    <t xml:space="preserve">   ASP projekt</t>
  </si>
  <si>
    <t>Összesen (1+4+7+9+12)</t>
  </si>
  <si>
    <t>2017. évi módosított előirányzat</t>
  </si>
  <si>
    <t>091110</t>
  </si>
  <si>
    <t>Óvodai nevelés, ellátás szakmai feladatai</t>
  </si>
  <si>
    <t xml:space="preserve">6. </t>
  </si>
  <si>
    <t>Felhalmozási célú támogatások áht-n belülről</t>
  </si>
  <si>
    <t>tartalékból</t>
  </si>
  <si>
    <t xml:space="preserve">   Terület értékestítése (Csesztreg 96/2 hrsz.)</t>
  </si>
  <si>
    <t xml:space="preserve">   Fejlesztési díj (Vodafone)</t>
  </si>
  <si>
    <t xml:space="preserve"> Községháza belső átalakítási munkái</t>
  </si>
  <si>
    <t xml:space="preserve">    Fecskeház kialakítása</t>
  </si>
  <si>
    <t xml:space="preserve">     Településrendezés terv módosítása</t>
  </si>
  <si>
    <t xml:space="preserve">     Autóbuszforduló kialakítása ipartelephez</t>
  </si>
  <si>
    <t>Telefon és látásvizsgáló vásárlás védőnői szolgálat részére</t>
  </si>
  <si>
    <t>Kis értékű tárgyi eszköz beszerzés családsegítő szolgálat részére</t>
  </si>
  <si>
    <t xml:space="preserve"> </t>
  </si>
  <si>
    <t>2/2017. (II. 20.) önkormányzati rendelet 1. melléklete</t>
  </si>
  <si>
    <t>1/2018. (II. 14.) önkormányzati rendelet 1. melléklete</t>
  </si>
  <si>
    <t>1/2018. (II. 14.) önkormányzati rendelet 2. melléklete</t>
  </si>
  <si>
    <t>2/2017. (II. 20.) önkormányzati rendelet 2,a. melléklete</t>
  </si>
  <si>
    <t>2/2017. (II. 20.) önkormányzati rendelet 2,b. melléklete</t>
  </si>
  <si>
    <t>1/2018. (II. 14.) önkormányzati rendelet 3. melléklete</t>
  </si>
  <si>
    <t>2/2017. (II. 20.) önkormányzati rendelet 3. melléklete</t>
  </si>
  <si>
    <t>1/2018. (II. 14.) önkormányzati rendelet 4. melléklete</t>
  </si>
  <si>
    <t>1/2018. (II. 14.) önkormányzati rendelet 5. melléklete</t>
  </si>
  <si>
    <t>2/2017. (II. 20.) önkormányzati rendelet 4. melléklete</t>
  </si>
  <si>
    <t>1/2018. (II. 14.) önkormányzati rendelet 6. melléklete</t>
  </si>
  <si>
    <t>2/2017. (II. 20.) önkormányzati rendelet 5. melléklete</t>
  </si>
  <si>
    <t>1/2018. (II. 14.) önkormányzati rendelet 7. melléklete</t>
  </si>
  <si>
    <t>2/2017. (II. 20.) önkormányzati rendelet 6,a. melléklete</t>
  </si>
  <si>
    <t>1/2018. (II. 14.) önkormányzati rendelet 8. melléklete</t>
  </si>
  <si>
    <t>2/2017. (II. 20.) önkormányzati rendelet 6,b. melléklete</t>
  </si>
  <si>
    <t>1/2018. (II. 14.) önkormányzati rendelet 9. melléklete</t>
  </si>
  <si>
    <t>2/2017. (II. 20.) önkormányzati rendelet 7. melléklete</t>
  </si>
  <si>
    <t>1/2018. (II. 14.) önkormányzati rendelet 10. melléklete</t>
  </si>
  <si>
    <t>2/2017. (II. 20.) önkormányzati rendelet 8,a. melléklete</t>
  </si>
  <si>
    <t>1/2018. (II. 14.) önkormányzati rendelet 11. melléklete</t>
  </si>
  <si>
    <t>2/2017. (II. 20.) önkormányzati rendelet 8,b. melléklete</t>
  </si>
  <si>
    <t>1/2018. (II. 14.) önkormányzati rendelet 12. melléklete</t>
  </si>
  <si>
    <t>2/2017. (II. 20.) önkormányzati rendelet 9. melléklete</t>
  </si>
  <si>
    <t>1/2018. (II. 14.) önkormányzati rendelet 13. melléklete</t>
  </si>
  <si>
    <t>2/2017. (II. 20.) önkormányzati rendelet 10. melléklete</t>
  </si>
  <si>
    <t>1/2018. (II. 14.) önkormányzati rendelet 14. melléklete</t>
  </si>
  <si>
    <t>2/2017. (II. 20.) önkormányzati rendelet 11. melléklete</t>
  </si>
  <si>
    <t>1/2018. (II. 14.) önkormányzati rendelet 15. melléklete</t>
  </si>
  <si>
    <t>2/2017. (II. 20.) önkormányzati rendelet 12.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</si>
</sst>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107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8"/>
      <name val="Arial CE"/>
      <family val="0"/>
    </font>
    <font>
      <i/>
      <sz val="16"/>
      <name val="Arial CE"/>
      <family val="0"/>
    </font>
    <font>
      <i/>
      <sz val="14"/>
      <name val="Arial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u val="single"/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10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u val="single"/>
      <sz val="13"/>
      <name val="Arial CE"/>
      <family val="2"/>
    </font>
    <font>
      <i/>
      <sz val="12"/>
      <name val="Arial CE"/>
      <family val="0"/>
    </font>
    <font>
      <b/>
      <i/>
      <sz val="13"/>
      <color indexed="8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12"/>
      <name val="Times New Roman CE"/>
      <family val="0"/>
    </font>
    <font>
      <b/>
      <sz val="9"/>
      <color indexed="8"/>
      <name val="Times New Roman"/>
      <family val="1"/>
    </font>
    <font>
      <sz val="11"/>
      <name val="Arial"/>
      <family val="2"/>
    </font>
    <font>
      <b/>
      <i/>
      <sz val="9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"/>
      <family val="0"/>
    </font>
    <font>
      <b/>
      <i/>
      <sz val="16"/>
      <name val="Times"/>
      <family val="0"/>
    </font>
    <font>
      <b/>
      <sz val="10"/>
      <name val="Times"/>
      <family val="0"/>
    </font>
    <font>
      <sz val="12"/>
      <name val="Garamond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9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9" borderId="1" applyNumberFormat="0" applyAlignment="0" applyProtection="0"/>
    <xf numFmtId="0" fontId="15" fillId="22" borderId="7" applyNumberFormat="0" applyFont="0" applyAlignment="0" applyProtection="0"/>
    <xf numFmtId="0" fontId="18" fillId="6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9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2">
      <alignment/>
      <protection/>
    </xf>
    <xf numFmtId="0" fontId="16" fillId="0" borderId="0" xfId="102" applyFont="1" applyBorder="1" applyAlignment="1">
      <alignment horizontal="center"/>
      <protection/>
    </xf>
    <xf numFmtId="0" fontId="27" fillId="0" borderId="10" xfId="102" applyFont="1" applyBorder="1" applyAlignment="1">
      <alignment vertical="center" wrapText="1"/>
      <protection/>
    </xf>
    <xf numFmtId="0" fontId="27" fillId="0" borderId="11" xfId="102" applyFont="1" applyBorder="1" applyAlignment="1">
      <alignment horizontal="center" vertical="center" wrapText="1"/>
      <protection/>
    </xf>
    <xf numFmtId="49" fontId="16" fillId="0" borderId="12" xfId="102" applyNumberFormat="1" applyFont="1" applyBorder="1" applyAlignment="1">
      <alignment horizontal="right"/>
      <protection/>
    </xf>
    <xf numFmtId="49" fontId="16" fillId="0" borderId="13" xfId="102" applyNumberFormat="1" applyFont="1" applyBorder="1" applyAlignment="1">
      <alignment horizontal="right"/>
      <protection/>
    </xf>
    <xf numFmtId="180" fontId="16" fillId="0" borderId="13" xfId="102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4" xfId="102" applyFont="1" applyBorder="1">
      <alignment/>
      <protection/>
    </xf>
    <xf numFmtId="0" fontId="16" fillId="0" borderId="15" xfId="102" applyFont="1" applyBorder="1">
      <alignment/>
      <protection/>
    </xf>
    <xf numFmtId="49" fontId="16" fillId="0" borderId="16" xfId="102" applyNumberFormat="1" applyBorder="1">
      <alignment/>
      <protection/>
    </xf>
    <xf numFmtId="49" fontId="16" fillId="0" borderId="17" xfId="102" applyNumberFormat="1" applyBorder="1">
      <alignment/>
      <protection/>
    </xf>
    <xf numFmtId="0" fontId="27" fillId="0" borderId="18" xfId="102" applyFont="1" applyBorder="1" applyAlignment="1">
      <alignment horizontal="left"/>
      <protection/>
    </xf>
    <xf numFmtId="0" fontId="27" fillId="0" borderId="19" xfId="102" applyFont="1" applyBorder="1" applyAlignment="1">
      <alignment horizontal="left"/>
      <protection/>
    </xf>
    <xf numFmtId="0" fontId="27" fillId="0" borderId="20" xfId="102" applyFont="1" applyBorder="1" applyAlignment="1">
      <alignment horizontal="left"/>
      <protection/>
    </xf>
    <xf numFmtId="0" fontId="15" fillId="0" borderId="0" xfId="109">
      <alignment/>
      <protection/>
    </xf>
    <xf numFmtId="0" fontId="29" fillId="0" borderId="0" xfId="109" applyFont="1" applyBorder="1" applyAlignment="1" applyProtection="1">
      <alignment horizontal="center" vertical="center"/>
      <protection locked="0"/>
    </xf>
    <xf numFmtId="0" fontId="15" fillId="0" borderId="0" xfId="109" applyBorder="1" applyAlignment="1" applyProtection="1">
      <alignment horizontal="centerContinuous" vertical="top"/>
      <protection locked="0"/>
    </xf>
    <xf numFmtId="0" fontId="30" fillId="0" borderId="0" xfId="109" applyFont="1" applyBorder="1" applyAlignment="1" applyProtection="1">
      <alignment horizontal="centerContinuous" vertical="top"/>
      <protection locked="0"/>
    </xf>
    <xf numFmtId="0" fontId="15" fillId="0" borderId="0" xfId="109" applyAlignment="1" applyProtection="1">
      <alignment horizontal="centerContinuous" vertical="top"/>
      <protection locked="0"/>
    </xf>
    <xf numFmtId="0" fontId="30" fillId="0" borderId="21" xfId="109" applyFont="1" applyBorder="1" applyAlignment="1" applyProtection="1">
      <alignment horizontal="centerContinuous" vertical="top"/>
      <protection locked="0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7" fillId="0" borderId="0" xfId="0" applyFont="1" applyAlignment="1">
      <alignment/>
    </xf>
    <xf numFmtId="0" fontId="1" fillId="0" borderId="0" xfId="0" applyFont="1" applyAlignment="1">
      <alignment/>
    </xf>
    <xf numFmtId="0" fontId="38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0" xfId="109" applyFont="1">
      <alignment/>
      <protection/>
    </xf>
    <xf numFmtId="0" fontId="47" fillId="0" borderId="0" xfId="109" applyFont="1" applyBorder="1">
      <alignment/>
      <protection/>
    </xf>
    <xf numFmtId="3" fontId="47" fillId="0" borderId="0" xfId="109" applyNumberFormat="1" applyFont="1" applyBorder="1">
      <alignment/>
      <protection/>
    </xf>
    <xf numFmtId="0" fontId="1" fillId="0" borderId="22" xfId="109" applyFont="1" applyBorder="1" applyProtection="1">
      <alignment/>
      <protection locked="0"/>
    </xf>
    <xf numFmtId="0" fontId="36" fillId="0" borderId="0" xfId="0" applyFont="1" applyBorder="1" applyAlignment="1">
      <alignment wrapText="1"/>
    </xf>
    <xf numFmtId="0" fontId="1" fillId="0" borderId="23" xfId="109" applyFont="1" applyBorder="1">
      <alignment/>
      <protection/>
    </xf>
    <xf numFmtId="0" fontId="47" fillId="0" borderId="23" xfId="109" applyFont="1" applyBorder="1">
      <alignment/>
      <protection/>
    </xf>
    <xf numFmtId="0" fontId="34" fillId="0" borderId="22" xfId="0" applyFont="1" applyBorder="1" applyAlignment="1">
      <alignment wrapText="1"/>
    </xf>
    <xf numFmtId="0" fontId="32" fillId="0" borderId="22" xfId="0" applyFont="1" applyBorder="1" applyAlignment="1">
      <alignment wrapText="1"/>
    </xf>
    <xf numFmtId="0" fontId="32" fillId="0" borderId="13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6" fillId="0" borderId="2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6" fillId="0" borderId="24" xfId="0" applyFont="1" applyBorder="1" applyAlignment="1">
      <alignment wrapText="1"/>
    </xf>
    <xf numFmtId="0" fontId="36" fillId="0" borderId="25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0" fontId="45" fillId="0" borderId="28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26" fillId="0" borderId="29" xfId="0" applyFont="1" applyBorder="1" applyAlignment="1">
      <alignment horizontal="center" wrapText="1"/>
    </xf>
    <xf numFmtId="0" fontId="49" fillId="0" borderId="22" xfId="0" applyFont="1" applyBorder="1" applyAlignment="1">
      <alignment wrapText="1"/>
    </xf>
    <xf numFmtId="0" fontId="51" fillId="0" borderId="0" xfId="102" applyFont="1" applyAlignment="1">
      <alignment horizontal="center"/>
      <protection/>
    </xf>
    <xf numFmtId="0" fontId="16" fillId="0" borderId="0" xfId="102" applyFont="1" applyBorder="1" applyAlignment="1">
      <alignment horizontal="right"/>
      <protection/>
    </xf>
    <xf numFmtId="3" fontId="16" fillId="0" borderId="13" xfId="102" applyNumberFormat="1" applyFont="1" applyBorder="1">
      <alignment/>
      <protection/>
    </xf>
    <xf numFmtId="3" fontId="16" fillId="0" borderId="17" xfId="102" applyNumberFormat="1" applyFont="1" applyBorder="1">
      <alignment/>
      <protection/>
    </xf>
    <xf numFmtId="3" fontId="27" fillId="0" borderId="19" xfId="102" applyNumberFormat="1" applyFont="1" applyBorder="1">
      <alignment/>
      <protection/>
    </xf>
    <xf numFmtId="3" fontId="16" fillId="0" borderId="13" xfId="102" applyNumberFormat="1" applyFont="1" applyFill="1" applyBorder="1" applyAlignment="1" applyProtection="1">
      <alignment vertical="center" wrapText="1"/>
      <protection locked="0"/>
    </xf>
    <xf numFmtId="3" fontId="25" fillId="0" borderId="13" xfId="0" applyNumberFormat="1" applyFont="1" applyBorder="1" applyAlignment="1">
      <alignment horizontal="right" wrapText="1"/>
    </xf>
    <xf numFmtId="3" fontId="32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3" fontId="36" fillId="0" borderId="13" xfId="0" applyNumberFormat="1" applyFont="1" applyBorder="1" applyAlignment="1">
      <alignment horizontal="right" wrapText="1"/>
    </xf>
    <xf numFmtId="3" fontId="36" fillId="0" borderId="25" xfId="0" applyNumberFormat="1" applyFont="1" applyBorder="1" applyAlignment="1">
      <alignment horizontal="right" wrapText="1"/>
    </xf>
    <xf numFmtId="3" fontId="25" fillId="0" borderId="27" xfId="0" applyNumberFormat="1" applyFont="1" applyBorder="1" applyAlignment="1">
      <alignment horizontal="right" wrapText="1"/>
    </xf>
    <xf numFmtId="3" fontId="32" fillId="0" borderId="27" xfId="0" applyNumberFormat="1" applyFont="1" applyBorder="1" applyAlignment="1">
      <alignment horizontal="right" wrapText="1"/>
    </xf>
    <xf numFmtId="0" fontId="33" fillId="0" borderId="28" xfId="0" applyFont="1" applyBorder="1" applyAlignment="1">
      <alignment horizontal="center" wrapText="1"/>
    </xf>
    <xf numFmtId="0" fontId="42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53" fillId="0" borderId="30" xfId="0" applyFont="1" applyBorder="1" applyAlignment="1">
      <alignment horizontal="center" wrapText="1"/>
    </xf>
    <xf numFmtId="0" fontId="53" fillId="0" borderId="31" xfId="0" applyFont="1" applyBorder="1" applyAlignment="1">
      <alignment horizontal="center" wrapText="1"/>
    </xf>
    <xf numFmtId="0" fontId="54" fillId="0" borderId="12" xfId="102" applyFont="1" applyBorder="1" applyAlignment="1">
      <alignment horizontal="center"/>
      <protection/>
    </xf>
    <xf numFmtId="0" fontId="54" fillId="0" borderId="13" xfId="102" applyFont="1" applyBorder="1" applyAlignment="1">
      <alignment horizontal="center"/>
      <protection/>
    </xf>
    <xf numFmtId="0" fontId="54" fillId="0" borderId="14" xfId="102" applyFont="1" applyBorder="1" applyAlignment="1">
      <alignment horizontal="center"/>
      <protection/>
    </xf>
    <xf numFmtId="0" fontId="54" fillId="0" borderId="0" xfId="102" applyFont="1">
      <alignment/>
      <protection/>
    </xf>
    <xf numFmtId="0" fontId="27" fillId="0" borderId="32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55" fillId="0" borderId="33" xfId="0" applyFont="1" applyFill="1" applyBorder="1" applyAlignment="1" applyProtection="1">
      <alignment horizontal="left" vertical="center"/>
      <protection/>
    </xf>
    <xf numFmtId="180" fontId="16" fillId="0" borderId="0" xfId="108" applyNumberFormat="1" applyFill="1" applyAlignment="1" applyProtection="1">
      <alignment vertical="center" wrapText="1"/>
      <protection/>
    </xf>
    <xf numFmtId="180" fontId="56" fillId="0" borderId="0" xfId="108" applyNumberFormat="1" applyFont="1" applyFill="1" applyAlignment="1" applyProtection="1">
      <alignment horizontal="centerContinuous" vertical="center" wrapText="1"/>
      <protection/>
    </xf>
    <xf numFmtId="180" fontId="16" fillId="0" borderId="0" xfId="108" applyNumberFormat="1" applyFill="1" applyAlignment="1" applyProtection="1">
      <alignment horizontal="centerContinuous" vertical="center"/>
      <protection/>
    </xf>
    <xf numFmtId="180" fontId="16" fillId="0" borderId="0" xfId="108" applyNumberFormat="1" applyFill="1" applyAlignment="1" applyProtection="1">
      <alignment horizontal="center" vertical="center" wrapText="1"/>
      <protection/>
    </xf>
    <xf numFmtId="180" fontId="58" fillId="0" borderId="33" xfId="108" applyNumberFormat="1" applyFont="1" applyFill="1" applyBorder="1" applyAlignment="1" applyProtection="1">
      <alignment horizontal="centerContinuous" vertical="center" wrapText="1"/>
      <protection/>
    </xf>
    <xf numFmtId="180" fontId="58" fillId="0" borderId="34" xfId="108" applyNumberFormat="1" applyFont="1" applyFill="1" applyBorder="1" applyAlignment="1" applyProtection="1">
      <alignment horizontal="centerContinuous" vertical="center" wrapText="1"/>
      <protection/>
    </xf>
    <xf numFmtId="180" fontId="58" fillId="0" borderId="35" xfId="108" applyNumberFormat="1" applyFont="1" applyFill="1" applyBorder="1" applyAlignment="1" applyProtection="1">
      <alignment horizontal="centerContinuous" vertical="center" wrapText="1"/>
      <protection/>
    </xf>
    <xf numFmtId="180" fontId="27" fillId="0" borderId="0" xfId="108" applyNumberFormat="1" applyFont="1" applyFill="1" applyAlignment="1" applyProtection="1">
      <alignment horizontal="center" vertical="center" wrapText="1"/>
      <protection/>
    </xf>
    <xf numFmtId="180" fontId="54" fillId="0" borderId="36" xfId="108" applyNumberFormat="1" applyFont="1" applyFill="1" applyBorder="1" applyAlignment="1" applyProtection="1">
      <alignment horizontal="center" vertical="center" wrapText="1"/>
      <protection/>
    </xf>
    <xf numFmtId="180" fontId="54" fillId="0" borderId="0" xfId="108" applyNumberFormat="1" applyFont="1" applyFill="1" applyAlignment="1" applyProtection="1">
      <alignment horizontal="center" vertical="center" wrapText="1"/>
      <protection/>
    </xf>
    <xf numFmtId="180" fontId="16" fillId="0" borderId="37" xfId="108" applyNumberFormat="1" applyFill="1" applyBorder="1" applyAlignment="1" applyProtection="1">
      <alignment horizontal="left" vertical="center" wrapText="1" indent="1"/>
      <protection/>
    </xf>
    <xf numFmtId="180" fontId="16" fillId="0" borderId="38" xfId="108" applyNumberFormat="1" applyFill="1" applyBorder="1" applyAlignment="1" applyProtection="1">
      <alignment horizontal="left" vertical="center" wrapText="1" indent="1"/>
      <protection/>
    </xf>
    <xf numFmtId="180" fontId="59" fillId="0" borderId="13" xfId="108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39" xfId="108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40" xfId="108" applyNumberFormat="1" applyFont="1" applyFill="1" applyBorder="1" applyAlignment="1" applyProtection="1">
      <alignment horizontal="left" vertical="center" wrapText="1" indent="1"/>
      <protection/>
    </xf>
    <xf numFmtId="180" fontId="27" fillId="0" borderId="36" xfId="108" applyNumberFormat="1" applyFont="1" applyFill="1" applyBorder="1" applyAlignment="1" applyProtection="1">
      <alignment horizontal="left" vertical="center" wrapText="1" indent="1"/>
      <protection/>
    </xf>
    <xf numFmtId="180" fontId="59" fillId="0" borderId="13" xfId="108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39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13" xfId="108" applyNumberFormat="1" applyFont="1" applyFill="1" applyBorder="1" applyAlignment="1" applyProtection="1">
      <alignment horizontal="right" vertical="center" wrapText="1" indent="1"/>
      <protection/>
    </xf>
    <xf numFmtId="3" fontId="62" fillId="0" borderId="13" xfId="0" applyNumberFormat="1" applyFont="1" applyBorder="1" applyAlignment="1">
      <alignment horizontal="right" wrapText="1"/>
    </xf>
    <xf numFmtId="3" fontId="62" fillId="0" borderId="25" xfId="0" applyNumberFormat="1" applyFont="1" applyBorder="1" applyAlignment="1">
      <alignment horizontal="right" wrapText="1"/>
    </xf>
    <xf numFmtId="0" fontId="25" fillId="0" borderId="41" xfId="0" applyFont="1" applyBorder="1" applyAlignment="1">
      <alignment horizontal="center" wrapText="1"/>
    </xf>
    <xf numFmtId="3" fontId="50" fillId="0" borderId="13" xfId="109" applyNumberFormat="1" applyFont="1" applyBorder="1">
      <alignment/>
      <protection/>
    </xf>
    <xf numFmtId="3" fontId="1" fillId="0" borderId="13" xfId="109" applyNumberFormat="1" applyFont="1" applyBorder="1">
      <alignment/>
      <protection/>
    </xf>
    <xf numFmtId="3" fontId="47" fillId="0" borderId="25" xfId="109" applyNumberFormat="1" applyFont="1" applyBorder="1">
      <alignment/>
      <protection/>
    </xf>
    <xf numFmtId="3" fontId="1" fillId="0" borderId="13" xfId="109" applyNumberFormat="1" applyFont="1" applyFill="1" applyBorder="1">
      <alignment/>
      <protection/>
    </xf>
    <xf numFmtId="0" fontId="15" fillId="0" borderId="0" xfId="111">
      <alignment/>
      <protection/>
    </xf>
    <xf numFmtId="0" fontId="15" fillId="0" borderId="0" xfId="111" applyBorder="1">
      <alignment/>
      <protection/>
    </xf>
    <xf numFmtId="0" fontId="39" fillId="0" borderId="42" xfId="111" applyFont="1" applyFill="1" applyBorder="1" applyAlignment="1">
      <alignment horizontal="left" vertical="center"/>
      <protection/>
    </xf>
    <xf numFmtId="0" fontId="39" fillId="0" borderId="14" xfId="111" applyFont="1" applyFill="1" applyBorder="1" applyAlignment="1">
      <alignment horizontal="left" vertical="center"/>
      <protection/>
    </xf>
    <xf numFmtId="0" fontId="47" fillId="0" borderId="13" xfId="111" applyFont="1" applyBorder="1" applyAlignment="1">
      <alignment horizontal="left" vertical="center"/>
      <protection/>
    </xf>
    <xf numFmtId="0" fontId="47" fillId="0" borderId="13" xfId="111" applyFont="1" applyFill="1" applyBorder="1">
      <alignment/>
      <protection/>
    </xf>
    <xf numFmtId="0" fontId="65" fillId="0" borderId="13" xfId="111" applyFont="1" applyBorder="1" applyAlignment="1">
      <alignment horizontal="left" vertical="center"/>
      <protection/>
    </xf>
    <xf numFmtId="0" fontId="66" fillId="0" borderId="14" xfId="104" applyFont="1" applyBorder="1" applyAlignment="1">
      <alignment horizontal="center"/>
      <protection/>
    </xf>
    <xf numFmtId="0" fontId="46" fillId="0" borderId="14" xfId="111" applyFont="1" applyBorder="1" applyAlignment="1">
      <alignment horizontal="left" vertical="center"/>
      <protection/>
    </xf>
    <xf numFmtId="0" fontId="47" fillId="0" borderId="14" xfId="111" applyFont="1" applyBorder="1" applyAlignment="1">
      <alignment horizontal="left" vertical="center"/>
      <protection/>
    </xf>
    <xf numFmtId="0" fontId="46" fillId="0" borderId="13" xfId="111" applyFont="1" applyBorder="1" applyAlignment="1">
      <alignment horizontal="left" vertical="center"/>
      <protection/>
    </xf>
    <xf numFmtId="3" fontId="47" fillId="0" borderId="13" xfId="111" applyNumberFormat="1" applyFont="1" applyBorder="1" applyAlignment="1">
      <alignment vertical="center"/>
      <protection/>
    </xf>
    <xf numFmtId="0" fontId="66" fillId="0" borderId="14" xfId="111" applyFont="1" applyBorder="1" applyAlignment="1">
      <alignment horizontal="center" vertical="center"/>
      <protection/>
    </xf>
    <xf numFmtId="0" fontId="47" fillId="0" borderId="14" xfId="111" applyFont="1" applyBorder="1" applyAlignment="1">
      <alignment vertical="center"/>
      <protection/>
    </xf>
    <xf numFmtId="0" fontId="46" fillId="0" borderId="13" xfId="111" applyFont="1" applyFill="1" applyBorder="1" applyAlignment="1">
      <alignment horizontal="left" vertical="center"/>
      <protection/>
    </xf>
    <xf numFmtId="0" fontId="39" fillId="0" borderId="14" xfId="111" applyFont="1" applyBorder="1" applyAlignment="1">
      <alignment vertical="center"/>
      <protection/>
    </xf>
    <xf numFmtId="0" fontId="46" fillId="0" borderId="13" xfId="104" applyFont="1" applyBorder="1" applyAlignment="1">
      <alignment horizontal="left"/>
      <protection/>
    </xf>
    <xf numFmtId="3" fontId="66" fillId="0" borderId="13" xfId="111" applyNumberFormat="1" applyFont="1" applyBorder="1" applyAlignment="1">
      <alignment horizontal="right" vertical="center"/>
      <protection/>
    </xf>
    <xf numFmtId="0" fontId="66" fillId="0" borderId="14" xfId="111" applyFont="1" applyBorder="1" applyAlignment="1">
      <alignment horizontal="left" vertical="center"/>
      <protection/>
    </xf>
    <xf numFmtId="0" fontId="47" fillId="0" borderId="14" xfId="111" applyFont="1" applyBorder="1" applyAlignment="1">
      <alignment horizontal="left"/>
      <protection/>
    </xf>
    <xf numFmtId="0" fontId="15" fillId="0" borderId="13" xfId="111" applyBorder="1">
      <alignment/>
      <protection/>
    </xf>
    <xf numFmtId="0" fontId="66" fillId="0" borderId="13" xfId="111" applyFont="1" applyBorder="1" applyAlignment="1">
      <alignment horizontal="left" vertical="center"/>
      <protection/>
    </xf>
    <xf numFmtId="0" fontId="47" fillId="0" borderId="14" xfId="111" applyFont="1" applyBorder="1" applyAlignment="1">
      <alignment horizontal="center"/>
      <protection/>
    </xf>
    <xf numFmtId="0" fontId="47" fillId="0" borderId="42" xfId="111" applyFont="1" applyBorder="1" applyAlignment="1">
      <alignment horizontal="left"/>
      <protection/>
    </xf>
    <xf numFmtId="0" fontId="47" fillId="0" borderId="42" xfId="111" applyFont="1" applyBorder="1" applyAlignment="1">
      <alignment horizontal="left" vertical="center"/>
      <protection/>
    </xf>
    <xf numFmtId="0" fontId="47" fillId="0" borderId="14" xfId="111" applyFont="1" applyBorder="1" applyAlignment="1">
      <alignment horizontal="center" vertical="center"/>
      <protection/>
    </xf>
    <xf numFmtId="0" fontId="39" fillId="0" borderId="14" xfId="111" applyFont="1" applyBorder="1" applyAlignment="1">
      <alignment horizontal="center" vertical="center"/>
      <protection/>
    </xf>
    <xf numFmtId="3" fontId="46" fillId="0" borderId="39" xfId="111" applyNumberFormat="1" applyFont="1" applyBorder="1" applyAlignment="1">
      <alignment vertical="center"/>
      <protection/>
    </xf>
    <xf numFmtId="3" fontId="46" fillId="0" borderId="39" xfId="104" applyNumberFormat="1" applyFont="1" applyBorder="1" applyAlignment="1">
      <alignment horizontal="right"/>
      <protection/>
    </xf>
    <xf numFmtId="3" fontId="46" fillId="0" borderId="39" xfId="111" applyNumberFormat="1" applyFont="1" applyBorder="1" applyAlignment="1">
      <alignment horizontal="right" vertical="center"/>
      <protection/>
    </xf>
    <xf numFmtId="3" fontId="66" fillId="0" borderId="39" xfId="111" applyNumberFormat="1" applyFont="1" applyBorder="1" applyAlignment="1">
      <alignment horizontal="right" vertical="center"/>
      <protection/>
    </xf>
    <xf numFmtId="3" fontId="65" fillId="0" borderId="39" xfId="111" applyNumberFormat="1" applyFont="1" applyBorder="1" applyAlignment="1">
      <alignment horizontal="right" vertical="center"/>
      <protection/>
    </xf>
    <xf numFmtId="0" fontId="15" fillId="0" borderId="39" xfId="111" applyBorder="1">
      <alignment/>
      <protection/>
    </xf>
    <xf numFmtId="3" fontId="47" fillId="0" borderId="39" xfId="111" applyNumberFormat="1" applyFont="1" applyBorder="1" applyAlignment="1">
      <alignment horizontal="right" vertical="center"/>
      <protection/>
    </xf>
    <xf numFmtId="3" fontId="65" fillId="0" borderId="39" xfId="111" applyNumberFormat="1" applyFont="1" applyFill="1" applyBorder="1" applyAlignment="1">
      <alignment vertical="center"/>
      <protection/>
    </xf>
    <xf numFmtId="3" fontId="47" fillId="0" borderId="39" xfId="111" applyNumberFormat="1" applyFont="1" applyBorder="1" applyAlignment="1">
      <alignment vertical="center"/>
      <protection/>
    </xf>
    <xf numFmtId="3" fontId="66" fillId="0" borderId="39" xfId="111" applyNumberFormat="1" applyFont="1" applyBorder="1" applyAlignment="1">
      <alignment vertical="center"/>
      <protection/>
    </xf>
    <xf numFmtId="0" fontId="38" fillId="0" borderId="13" xfId="111" applyFont="1" applyBorder="1" applyAlignment="1">
      <alignment vertical="center"/>
      <protection/>
    </xf>
    <xf numFmtId="3" fontId="38" fillId="0" borderId="39" xfId="111" applyNumberFormat="1" applyFont="1" applyBorder="1" applyAlignment="1">
      <alignment vertical="center"/>
      <protection/>
    </xf>
    <xf numFmtId="0" fontId="47" fillId="0" borderId="42" xfId="111" applyFont="1" applyBorder="1" applyAlignment="1">
      <alignment horizontal="center" vertical="center"/>
      <protection/>
    </xf>
    <xf numFmtId="3" fontId="66" fillId="0" borderId="39" xfId="111" applyNumberFormat="1" applyFont="1" applyBorder="1">
      <alignment/>
      <protection/>
    </xf>
    <xf numFmtId="0" fontId="66" fillId="0" borderId="13" xfId="111" applyFont="1" applyFill="1" applyBorder="1" applyAlignment="1">
      <alignment horizontal="left" vertical="center"/>
      <protection/>
    </xf>
    <xf numFmtId="0" fontId="46" fillId="0" borderId="43" xfId="111" applyFont="1" applyFill="1" applyBorder="1" applyAlignment="1">
      <alignment horizontal="left" vertical="center" wrapText="1"/>
      <protection/>
    </xf>
    <xf numFmtId="0" fontId="47" fillId="0" borderId="42" xfId="111" applyFont="1" applyBorder="1" applyAlignment="1">
      <alignment horizontal="center"/>
      <protection/>
    </xf>
    <xf numFmtId="0" fontId="48" fillId="0" borderId="14" xfId="111" applyFont="1" applyBorder="1" applyAlignment="1">
      <alignment vertical="center"/>
      <protection/>
    </xf>
    <xf numFmtId="3" fontId="68" fillId="24" borderId="13" xfId="111" applyNumberFormat="1" applyFont="1" applyFill="1" applyBorder="1" applyAlignment="1">
      <alignment horizontal="right" vertical="center"/>
      <protection/>
    </xf>
    <xf numFmtId="3" fontId="69" fillId="24" borderId="13" xfId="111" applyNumberFormat="1" applyFont="1" applyFill="1" applyBorder="1" applyAlignment="1">
      <alignment vertical="center"/>
      <protection/>
    </xf>
    <xf numFmtId="0" fontId="47" fillId="0" borderId="12" xfId="111" applyFont="1" applyBorder="1" applyAlignment="1">
      <alignment horizontal="center" vertical="center"/>
      <protection/>
    </xf>
    <xf numFmtId="0" fontId="66" fillId="0" borderId="44" xfId="111" applyFont="1" applyBorder="1" applyAlignment="1">
      <alignment horizontal="center" vertical="center"/>
      <protection/>
    </xf>
    <xf numFmtId="0" fontId="47" fillId="0" borderId="44" xfId="111" applyFont="1" applyBorder="1" applyAlignment="1">
      <alignment horizontal="left" vertical="center"/>
      <protection/>
    </xf>
    <xf numFmtId="3" fontId="68" fillId="24" borderId="39" xfId="111" applyNumberFormat="1" applyFont="1" applyFill="1" applyBorder="1">
      <alignment/>
      <protection/>
    </xf>
    <xf numFmtId="3" fontId="65" fillId="0" borderId="39" xfId="111" applyNumberFormat="1" applyFont="1" applyFill="1" applyBorder="1">
      <alignment/>
      <protection/>
    </xf>
    <xf numFmtId="0" fontId="46" fillId="0" borderId="12" xfId="111" applyFont="1" applyBorder="1" applyAlignment="1">
      <alignment horizontal="center" vertical="center"/>
      <protection/>
    </xf>
    <xf numFmtId="3" fontId="48" fillId="0" borderId="39" xfId="111" applyNumberFormat="1" applyFont="1" applyBorder="1" applyAlignment="1">
      <alignment vertical="center"/>
      <protection/>
    </xf>
    <xf numFmtId="0" fontId="46" fillId="0" borderId="44" xfId="111" applyFont="1" applyBorder="1" applyAlignment="1">
      <alignment horizontal="center" vertical="center"/>
      <protection/>
    </xf>
    <xf numFmtId="0" fontId="48" fillId="0" borderId="44" xfId="111" applyFont="1" applyBorder="1" applyAlignment="1">
      <alignment vertical="center"/>
      <protection/>
    </xf>
    <xf numFmtId="0" fontId="39" fillId="0" borderId="44" xfId="111" applyFont="1" applyBorder="1" applyAlignment="1">
      <alignment vertical="center"/>
      <protection/>
    </xf>
    <xf numFmtId="0" fontId="47" fillId="0" borderId="44" xfId="111" applyFont="1" applyBorder="1" applyAlignment="1">
      <alignment horizontal="center" vertical="center"/>
      <protection/>
    </xf>
    <xf numFmtId="0" fontId="52" fillId="20" borderId="19" xfId="111" applyFont="1" applyFill="1" applyBorder="1" applyAlignment="1">
      <alignment horizontal="left" vertical="center"/>
      <protection/>
    </xf>
    <xf numFmtId="3" fontId="52" fillId="20" borderId="45" xfId="111" applyNumberFormat="1" applyFont="1" applyFill="1" applyBorder="1" applyAlignment="1">
      <alignment vertical="center"/>
      <protection/>
    </xf>
    <xf numFmtId="0" fontId="52" fillId="20" borderId="20" xfId="111" applyFont="1" applyFill="1" applyBorder="1" applyAlignment="1">
      <alignment horizontal="left" vertical="center"/>
      <protection/>
    </xf>
    <xf numFmtId="0" fontId="64" fillId="0" borderId="0" xfId="111" applyFont="1" applyFill="1" applyBorder="1" applyAlignment="1">
      <alignment vertical="center"/>
      <protection/>
    </xf>
    <xf numFmtId="0" fontId="63" fillId="0" borderId="0" xfId="111" applyFont="1" applyFill="1" applyBorder="1" applyAlignment="1">
      <alignment vertical="center"/>
      <protection/>
    </xf>
    <xf numFmtId="0" fontId="64" fillId="0" borderId="0" xfId="111" applyFont="1" applyFill="1" applyBorder="1">
      <alignment/>
      <protection/>
    </xf>
    <xf numFmtId="0" fontId="64" fillId="0" borderId="0" xfId="111" applyFont="1" applyFill="1" applyBorder="1" applyAlignment="1">
      <alignment horizontal="left" vertical="center"/>
      <protection/>
    </xf>
    <xf numFmtId="0" fontId="70" fillId="0" borderId="0" xfId="111" applyFont="1" applyFill="1" applyBorder="1" applyAlignment="1">
      <alignment horizontal="left" vertical="center"/>
      <protection/>
    </xf>
    <xf numFmtId="3" fontId="64" fillId="0" borderId="0" xfId="111" applyNumberFormat="1" applyFont="1" applyFill="1" applyBorder="1" applyAlignment="1">
      <alignment vertical="center"/>
      <protection/>
    </xf>
    <xf numFmtId="0" fontId="64" fillId="0" borderId="0" xfId="111" applyFont="1" applyFill="1" applyBorder="1" applyAlignment="1">
      <alignment horizontal="right" vertical="center"/>
      <protection/>
    </xf>
    <xf numFmtId="167" fontId="64" fillId="0" borderId="0" xfId="111" applyNumberFormat="1" applyFont="1" applyFill="1" applyBorder="1" applyAlignment="1">
      <alignment vertical="center"/>
      <protection/>
    </xf>
    <xf numFmtId="3" fontId="64" fillId="0" borderId="0" xfId="111" applyNumberFormat="1" applyFont="1" applyFill="1" applyBorder="1" applyAlignment="1">
      <alignment vertical="center"/>
      <protection/>
    </xf>
    <xf numFmtId="0" fontId="63" fillId="0" borderId="0" xfId="111" applyFont="1" applyFill="1" applyBorder="1" applyAlignment="1">
      <alignment horizontal="left" vertical="center"/>
      <protection/>
    </xf>
    <xf numFmtId="3" fontId="63" fillId="0" borderId="0" xfId="111" applyNumberFormat="1" applyFont="1" applyFill="1" applyBorder="1" applyAlignment="1">
      <alignment vertical="center"/>
      <protection/>
    </xf>
    <xf numFmtId="3" fontId="63" fillId="0" borderId="0" xfId="111" applyNumberFormat="1" applyFont="1" applyFill="1" applyBorder="1" applyAlignment="1">
      <alignment vertical="center"/>
      <protection/>
    </xf>
    <xf numFmtId="167" fontId="63" fillId="0" borderId="0" xfId="111" applyNumberFormat="1" applyFont="1" applyFill="1" applyBorder="1" applyAlignment="1">
      <alignment vertical="center"/>
      <protection/>
    </xf>
    <xf numFmtId="167" fontId="63" fillId="0" borderId="0" xfId="111" applyNumberFormat="1" applyFont="1" applyFill="1" applyBorder="1" applyAlignment="1">
      <alignment vertical="center"/>
      <protection/>
    </xf>
    <xf numFmtId="0" fontId="64" fillId="25" borderId="0" xfId="111" applyFont="1" applyFill="1" applyBorder="1" applyAlignment="1">
      <alignment horizontal="left" vertical="center"/>
      <protection/>
    </xf>
    <xf numFmtId="0" fontId="64" fillId="25" borderId="0" xfId="111" applyFont="1" applyFill="1" applyBorder="1">
      <alignment/>
      <protection/>
    </xf>
    <xf numFmtId="3" fontId="64" fillId="25" borderId="0" xfId="111" applyNumberFormat="1" applyFont="1" applyFill="1" applyBorder="1" applyAlignment="1">
      <alignment vertical="center"/>
      <protection/>
    </xf>
    <xf numFmtId="0" fontId="15" fillId="25" borderId="0" xfId="111" applyFill="1">
      <alignment/>
      <protection/>
    </xf>
    <xf numFmtId="0" fontId="64" fillId="25" borderId="0" xfId="111" applyFont="1" applyFill="1" applyBorder="1" applyAlignment="1">
      <alignment horizontal="right" vertical="center"/>
      <protection/>
    </xf>
    <xf numFmtId="167" fontId="64" fillId="25" borderId="0" xfId="111" applyNumberFormat="1" applyFont="1" applyFill="1" applyBorder="1" applyAlignment="1">
      <alignment vertical="center"/>
      <protection/>
    </xf>
    <xf numFmtId="3" fontId="63" fillId="25" borderId="0" xfId="111" applyNumberFormat="1" applyFont="1" applyFill="1" applyBorder="1" applyAlignment="1">
      <alignment vertical="center"/>
      <protection/>
    </xf>
    <xf numFmtId="0" fontId="15" fillId="25" borderId="0" xfId="111" applyFill="1" applyBorder="1">
      <alignment/>
      <protection/>
    </xf>
    <xf numFmtId="0" fontId="63" fillId="0" borderId="0" xfId="111" applyFont="1" applyFill="1" applyBorder="1">
      <alignment/>
      <protection/>
    </xf>
    <xf numFmtId="0" fontId="15" fillId="0" borderId="0" xfId="111" applyFill="1">
      <alignment/>
      <protection/>
    </xf>
    <xf numFmtId="3" fontId="64" fillId="25" borderId="0" xfId="111" applyNumberFormat="1" applyFont="1" applyFill="1" applyBorder="1" applyAlignment="1">
      <alignment vertical="center"/>
      <protection/>
    </xf>
    <xf numFmtId="0" fontId="71" fillId="0" borderId="0" xfId="111" applyFont="1">
      <alignment/>
      <protection/>
    </xf>
    <xf numFmtId="0" fontId="15" fillId="0" borderId="0" xfId="111" applyAlignment="1">
      <alignment/>
      <protection/>
    </xf>
    <xf numFmtId="0" fontId="1" fillId="0" borderId="13" xfId="111" applyFont="1" applyBorder="1">
      <alignment/>
      <protection/>
    </xf>
    <xf numFmtId="0" fontId="47" fillId="0" borderId="13" xfId="111" applyFont="1" applyBorder="1">
      <alignment/>
      <protection/>
    </xf>
    <xf numFmtId="3" fontId="47" fillId="0" borderId="13" xfId="111" applyNumberFormat="1" applyFont="1" applyBorder="1" applyAlignment="1">
      <alignment horizontal="center" vertical="center"/>
      <protection/>
    </xf>
    <xf numFmtId="3" fontId="47" fillId="25" borderId="13" xfId="111" applyNumberFormat="1" applyFont="1" applyFill="1" applyBorder="1" applyAlignment="1">
      <alignment horizontal="center" vertical="center"/>
      <protection/>
    </xf>
    <xf numFmtId="3" fontId="66" fillId="25" borderId="13" xfId="111" applyNumberFormat="1" applyFont="1" applyFill="1" applyBorder="1" applyAlignment="1">
      <alignment horizontal="center" vertical="center"/>
      <protection/>
    </xf>
    <xf numFmtId="0" fontId="74" fillId="25" borderId="0" xfId="111" applyFont="1" applyFill="1" applyBorder="1" applyAlignment="1">
      <alignment horizontal="center" vertical="center"/>
      <protection/>
    </xf>
    <xf numFmtId="0" fontId="75" fillId="25" borderId="0" xfId="111" applyFont="1" applyFill="1">
      <alignment/>
      <protection/>
    </xf>
    <xf numFmtId="3" fontId="68" fillId="25" borderId="13" xfId="111" applyNumberFormat="1" applyFont="1" applyFill="1" applyBorder="1" applyAlignment="1">
      <alignment horizontal="center" vertical="center"/>
      <protection/>
    </xf>
    <xf numFmtId="0" fontId="75" fillId="25" borderId="0" xfId="111" applyFont="1" applyFill="1" applyBorder="1" applyAlignment="1">
      <alignment horizontal="left" vertical="center"/>
      <protection/>
    </xf>
    <xf numFmtId="0" fontId="74" fillId="25" borderId="0" xfId="111" applyFont="1" applyFill="1" applyBorder="1" applyAlignment="1">
      <alignment horizontal="left" vertical="center"/>
      <protection/>
    </xf>
    <xf numFmtId="3" fontId="74" fillId="25" borderId="0" xfId="111" applyNumberFormat="1" applyFont="1" applyFill="1" applyBorder="1" applyAlignment="1">
      <alignment vertical="center"/>
      <protection/>
    </xf>
    <xf numFmtId="167" fontId="75" fillId="25" borderId="0" xfId="111" applyNumberFormat="1" applyFont="1" applyFill="1" applyBorder="1" applyAlignment="1">
      <alignment vertical="center"/>
      <protection/>
    </xf>
    <xf numFmtId="3" fontId="74" fillId="25" borderId="0" xfId="111" applyNumberFormat="1" applyFont="1" applyFill="1" applyBorder="1" applyAlignment="1">
      <alignment vertical="center"/>
      <protection/>
    </xf>
    <xf numFmtId="167" fontId="74" fillId="25" borderId="0" xfId="111" applyNumberFormat="1" applyFont="1" applyFill="1" applyBorder="1" applyAlignment="1">
      <alignment vertical="center"/>
      <protection/>
    </xf>
    <xf numFmtId="167" fontId="74" fillId="25" borderId="0" xfId="111" applyNumberFormat="1" applyFont="1" applyFill="1" applyBorder="1" applyAlignment="1">
      <alignment vertical="center"/>
      <protection/>
    </xf>
    <xf numFmtId="0" fontId="75" fillId="25" borderId="0" xfId="111" applyFont="1" applyFill="1" applyBorder="1" applyAlignment="1">
      <alignment horizontal="right" vertical="center"/>
      <protection/>
    </xf>
    <xf numFmtId="0" fontId="76" fillId="25" borderId="0" xfId="111" applyFont="1" applyFill="1" applyBorder="1" applyAlignment="1">
      <alignment horizontal="left" vertical="center"/>
      <protection/>
    </xf>
    <xf numFmtId="0" fontId="75" fillId="25" borderId="0" xfId="111" applyFont="1" applyFill="1" applyBorder="1">
      <alignment/>
      <protection/>
    </xf>
    <xf numFmtId="3" fontId="75" fillId="25" borderId="0" xfId="111" applyNumberFormat="1" applyFont="1" applyFill="1" applyBorder="1" applyAlignment="1">
      <alignment vertical="center"/>
      <protection/>
    </xf>
    <xf numFmtId="3" fontId="75" fillId="25" borderId="0" xfId="111" applyNumberFormat="1" applyFont="1" applyFill="1" applyBorder="1" applyAlignment="1">
      <alignment vertical="center"/>
      <protection/>
    </xf>
    <xf numFmtId="0" fontId="74" fillId="25" borderId="0" xfId="111" applyFont="1" applyFill="1" applyBorder="1" applyAlignment="1">
      <alignment horizontal="right" vertical="center"/>
      <protection/>
    </xf>
    <xf numFmtId="0" fontId="74" fillId="25" borderId="0" xfId="111" applyFont="1" applyFill="1" applyBorder="1" applyAlignment="1">
      <alignment horizontal="left" vertical="center"/>
      <protection/>
    </xf>
    <xf numFmtId="0" fontId="38" fillId="25" borderId="46" xfId="111" applyFont="1" applyFill="1" applyBorder="1" applyAlignment="1">
      <alignment horizontal="center" vertical="distributed"/>
      <protection/>
    </xf>
    <xf numFmtId="0" fontId="38" fillId="25" borderId="27" xfId="111" applyFont="1" applyFill="1" applyBorder="1" applyAlignment="1">
      <alignment horizontal="right" vertical="distributed"/>
      <protection/>
    </xf>
    <xf numFmtId="0" fontId="38" fillId="25" borderId="27" xfId="111" applyFont="1" applyFill="1" applyBorder="1" applyAlignment="1">
      <alignment horizontal="center" vertical="distributed"/>
      <protection/>
    </xf>
    <xf numFmtId="0" fontId="38" fillId="25" borderId="13" xfId="111" applyFont="1" applyFill="1" applyBorder="1" applyAlignment="1">
      <alignment horizontal="center" vertical="distributed"/>
      <protection/>
    </xf>
    <xf numFmtId="0" fontId="72" fillId="0" borderId="0" xfId="111" applyFont="1" applyFill="1">
      <alignment/>
      <protection/>
    </xf>
    <xf numFmtId="0" fontId="72" fillId="0" borderId="0" xfId="111" applyFont="1">
      <alignment/>
      <protection/>
    </xf>
    <xf numFmtId="0" fontId="73" fillId="25" borderId="13" xfId="111" applyFont="1" applyFill="1" applyBorder="1" applyAlignment="1">
      <alignment horizontal="center" vertical="center"/>
      <protection/>
    </xf>
    <xf numFmtId="0" fontId="77" fillId="0" borderId="0" xfId="111" applyFont="1" applyFill="1">
      <alignment/>
      <protection/>
    </xf>
    <xf numFmtId="3" fontId="78" fillId="25" borderId="13" xfId="111" applyNumberFormat="1" applyFont="1" applyFill="1" applyBorder="1" applyAlignment="1">
      <alignment horizontal="center" vertical="center"/>
      <protection/>
    </xf>
    <xf numFmtId="0" fontId="75" fillId="0" borderId="0" xfId="111" applyFont="1">
      <alignment/>
      <protection/>
    </xf>
    <xf numFmtId="0" fontId="0" fillId="0" borderId="0" xfId="101">
      <alignment/>
      <protection/>
    </xf>
    <xf numFmtId="180" fontId="55" fillId="0" borderId="0" xfId="108" applyNumberFormat="1" applyFont="1" applyFill="1" applyAlignment="1" applyProtection="1">
      <alignment vertical="center"/>
      <protection/>
    </xf>
    <xf numFmtId="180" fontId="55" fillId="0" borderId="0" xfId="108" applyNumberFormat="1" applyFont="1" applyFill="1" applyAlignment="1" applyProtection="1">
      <alignment horizontal="center" vertical="center"/>
      <protection/>
    </xf>
    <xf numFmtId="180" fontId="55" fillId="0" borderId="0" xfId="108" applyNumberFormat="1" applyFont="1" applyFill="1" applyAlignment="1" applyProtection="1">
      <alignment horizontal="center" vertical="center" wrapText="1"/>
      <protection/>
    </xf>
    <xf numFmtId="180" fontId="54" fillId="0" borderId="12" xfId="108" applyNumberFormat="1" applyFont="1" applyFill="1" applyBorder="1" applyAlignment="1" applyProtection="1">
      <alignment horizontal="center" vertical="center" wrapText="1"/>
      <protection/>
    </xf>
    <xf numFmtId="0" fontId="47" fillId="0" borderId="0" xfId="108" applyFont="1" applyAlignment="1">
      <alignment horizontal="center" wrapText="1"/>
      <protection/>
    </xf>
    <xf numFmtId="0" fontId="16" fillId="0" borderId="0" xfId="108" applyFill="1" applyAlignment="1">
      <alignment vertical="center" wrapText="1"/>
      <protection/>
    </xf>
    <xf numFmtId="180" fontId="79" fillId="0" borderId="0" xfId="108" applyNumberFormat="1" applyFont="1" applyFill="1" applyAlignment="1">
      <alignment vertical="center" wrapText="1"/>
      <protection/>
    </xf>
    <xf numFmtId="0" fontId="16" fillId="0" borderId="0" xfId="108" applyFont="1" applyFill="1" applyAlignment="1">
      <alignment horizontal="center" vertical="center" wrapText="1"/>
      <protection/>
    </xf>
    <xf numFmtId="0" fontId="44" fillId="0" borderId="0" xfId="108" applyFont="1" applyAlignment="1">
      <alignment horizontal="center" wrapText="1"/>
      <protection/>
    </xf>
    <xf numFmtId="180" fontId="57" fillId="0" borderId="0" xfId="108" applyNumberFormat="1" applyFont="1" applyFill="1" applyAlignment="1">
      <alignment vertical="center" wrapText="1"/>
      <protection/>
    </xf>
    <xf numFmtId="180" fontId="81" fillId="0" borderId="0" xfId="108" applyNumberFormat="1" applyFont="1" applyFill="1" applyAlignment="1" applyProtection="1">
      <alignment vertical="center" wrapText="1"/>
      <protection/>
    </xf>
    <xf numFmtId="182" fontId="16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9" fillId="0" borderId="13" xfId="74" applyNumberFormat="1" applyFont="1" applyFill="1" applyBorder="1" applyAlignment="1" applyProtection="1">
      <alignment vertical="center" wrapText="1"/>
      <protection locked="0"/>
    </xf>
    <xf numFmtId="0" fontId="44" fillId="20" borderId="13" xfId="101" applyFont="1" applyFill="1" applyBorder="1" applyAlignment="1">
      <alignment horizontal="center" vertical="center" wrapText="1"/>
      <protection/>
    </xf>
    <xf numFmtId="0" fontId="47" fillId="20" borderId="13" xfId="101" applyFont="1" applyFill="1" applyBorder="1" applyAlignment="1">
      <alignment horizontal="center" vertical="center"/>
      <protection/>
    </xf>
    <xf numFmtId="0" fontId="1" fillId="0" borderId="13" xfId="101" applyFont="1" applyBorder="1">
      <alignment/>
      <protection/>
    </xf>
    <xf numFmtId="0" fontId="47" fillId="0" borderId="13" xfId="101" applyFont="1" applyBorder="1" applyAlignment="1">
      <alignment horizontal="left"/>
      <protection/>
    </xf>
    <xf numFmtId="0" fontId="46" fillId="0" borderId="13" xfId="101" applyFont="1" applyBorder="1">
      <alignment/>
      <protection/>
    </xf>
    <xf numFmtId="0" fontId="1" fillId="0" borderId="13" xfId="101" applyFont="1" applyBorder="1" applyAlignment="1">
      <alignment horizontal="center"/>
      <protection/>
    </xf>
    <xf numFmtId="0" fontId="46" fillId="0" borderId="13" xfId="101" applyFont="1" applyBorder="1" applyAlignment="1">
      <alignment horizontal="left" vertical="distributed"/>
      <protection/>
    </xf>
    <xf numFmtId="3" fontId="1" fillId="0" borderId="13" xfId="101" applyNumberFormat="1" applyFont="1" applyBorder="1">
      <alignment/>
      <protection/>
    </xf>
    <xf numFmtId="0" fontId="68" fillId="24" borderId="14" xfId="111" applyFont="1" applyFill="1" applyBorder="1" applyAlignment="1">
      <alignment horizontal="left" vertical="center"/>
      <protection/>
    </xf>
    <xf numFmtId="0" fontId="68" fillId="24" borderId="12" xfId="111" applyFont="1" applyFill="1" applyBorder="1" applyAlignment="1">
      <alignment horizontal="left" vertical="center"/>
      <protection/>
    </xf>
    <xf numFmtId="0" fontId="68" fillId="24" borderId="13" xfId="111" applyFont="1" applyFill="1" applyBorder="1" applyAlignment="1">
      <alignment horizontal="left" vertical="center"/>
      <protection/>
    </xf>
    <xf numFmtId="180" fontId="58" fillId="0" borderId="13" xfId="108" applyNumberFormat="1" applyFont="1" applyFill="1" applyBorder="1" applyAlignment="1" applyProtection="1">
      <alignment horizontal="center" vertical="center"/>
      <protection/>
    </xf>
    <xf numFmtId="180" fontId="54" fillId="0" borderId="13" xfId="108" applyNumberFormat="1" applyFont="1" applyFill="1" applyBorder="1" applyAlignment="1" applyProtection="1">
      <alignment horizontal="center" vertical="center" wrapText="1"/>
      <protection/>
    </xf>
    <xf numFmtId="180" fontId="54" fillId="0" borderId="39" xfId="108" applyNumberFormat="1" applyFont="1" applyFill="1" applyBorder="1" applyAlignment="1" applyProtection="1">
      <alignment horizontal="center" vertical="center" wrapText="1"/>
      <protection/>
    </xf>
    <xf numFmtId="180" fontId="54" fillId="0" borderId="13" xfId="108" applyNumberFormat="1" applyFont="1" applyFill="1" applyBorder="1" applyAlignment="1" applyProtection="1">
      <alignment horizontal="left" vertical="center" wrapText="1" indent="1"/>
      <protection/>
    </xf>
    <xf numFmtId="182" fontId="59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9" fillId="0" borderId="13" xfId="74" applyNumberFormat="1" applyFont="1" applyFill="1" applyBorder="1" applyAlignment="1" applyProtection="1">
      <alignment vertical="center" wrapText="1"/>
      <protection/>
    </xf>
    <xf numFmtId="182" fontId="59" fillId="0" borderId="39" xfId="74" applyNumberFormat="1" applyFont="1" applyFill="1" applyBorder="1" applyAlignment="1" applyProtection="1">
      <alignment vertical="center" wrapText="1"/>
      <protection/>
    </xf>
    <xf numFmtId="182" fontId="27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4" fillId="0" borderId="13" xfId="74" applyNumberFormat="1" applyFont="1" applyFill="1" applyBorder="1" applyAlignment="1" applyProtection="1">
      <alignment vertical="center" wrapText="1"/>
      <protection/>
    </xf>
    <xf numFmtId="182" fontId="54" fillId="0" borderId="39" xfId="74" applyNumberFormat="1" applyFont="1" applyFill="1" applyBorder="1" applyAlignment="1" applyProtection="1">
      <alignment vertical="center" wrapText="1"/>
      <protection/>
    </xf>
    <xf numFmtId="180" fontId="59" fillId="0" borderId="13" xfId="108" applyNumberFormat="1" applyFont="1" applyFill="1" applyBorder="1" applyAlignment="1" applyProtection="1">
      <alignment horizontal="left" vertical="center" wrapText="1" indent="1"/>
      <protection locked="0"/>
    </xf>
    <xf numFmtId="180" fontId="54" fillId="0" borderId="13" xfId="108" applyNumberFormat="1" applyFont="1" applyFill="1" applyBorder="1" applyAlignment="1" applyProtection="1">
      <alignment horizontal="left" vertical="center" wrapText="1" indent="1"/>
      <protection/>
    </xf>
    <xf numFmtId="182" fontId="16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9" fillId="0" borderId="13" xfId="74" applyNumberFormat="1" applyFont="1" applyFill="1" applyBorder="1" applyAlignment="1" applyProtection="1">
      <alignment vertical="center" wrapText="1"/>
      <protection/>
    </xf>
    <xf numFmtId="182" fontId="59" fillId="0" borderId="39" xfId="74" applyNumberFormat="1" applyFont="1" applyFill="1" applyBorder="1" applyAlignment="1" applyProtection="1">
      <alignment vertical="center" wrapText="1"/>
      <protection/>
    </xf>
    <xf numFmtId="182" fontId="81" fillId="26" borderId="19" xfId="74" applyNumberFormat="1" applyFont="1" applyFill="1" applyBorder="1" applyAlignment="1" applyProtection="1">
      <alignment horizontal="left" vertical="center" wrapText="1" indent="2"/>
      <protection/>
    </xf>
    <xf numFmtId="182" fontId="81" fillId="0" borderId="19" xfId="74" applyNumberFormat="1" applyFont="1" applyFill="1" applyBorder="1" applyAlignment="1" applyProtection="1">
      <alignment vertical="center" wrapText="1"/>
      <protection/>
    </xf>
    <xf numFmtId="182" fontId="81" fillId="0" borderId="45" xfId="74" applyNumberFormat="1" applyFont="1" applyFill="1" applyBorder="1" applyAlignment="1" applyProtection="1">
      <alignment vertical="center" wrapText="1"/>
      <protection/>
    </xf>
    <xf numFmtId="0" fontId="73" fillId="0" borderId="13" xfId="101" applyFont="1" applyBorder="1" applyAlignment="1">
      <alignment horizontal="center"/>
      <protection/>
    </xf>
    <xf numFmtId="0" fontId="66" fillId="0" borderId="13" xfId="101" applyFont="1" applyBorder="1" applyAlignment="1">
      <alignment horizontal="left"/>
      <protection/>
    </xf>
    <xf numFmtId="3" fontId="48" fillId="0" borderId="13" xfId="101" applyNumberFormat="1" applyFont="1" applyBorder="1">
      <alignment/>
      <protection/>
    </xf>
    <xf numFmtId="0" fontId="82" fillId="0" borderId="0" xfId="101" applyFont="1">
      <alignment/>
      <protection/>
    </xf>
    <xf numFmtId="0" fontId="0" fillId="0" borderId="0" xfId="101" applyFont="1">
      <alignment/>
      <protection/>
    </xf>
    <xf numFmtId="3" fontId="68" fillId="24" borderId="47" xfId="111" applyNumberFormat="1" applyFont="1" applyFill="1" applyBorder="1" applyAlignment="1">
      <alignment horizontal="right" vertical="center"/>
      <protection/>
    </xf>
    <xf numFmtId="0" fontId="1" fillId="0" borderId="0" xfId="111" applyFont="1">
      <alignment/>
      <protection/>
    </xf>
    <xf numFmtId="0" fontId="44" fillId="0" borderId="0" xfId="111" applyFont="1" applyAlignment="1">
      <alignment horizontal="right"/>
      <protection/>
    </xf>
    <xf numFmtId="0" fontId="52" fillId="0" borderId="0" xfId="111" applyFont="1" applyAlignment="1">
      <alignment horizontal="center"/>
      <protection/>
    </xf>
    <xf numFmtId="0" fontId="27" fillId="0" borderId="0" xfId="102" applyFont="1" applyAlignment="1">
      <alignment horizontal="right"/>
      <protection/>
    </xf>
    <xf numFmtId="180" fontId="27" fillId="0" borderId="0" xfId="108" applyNumberFormat="1" applyFont="1" applyFill="1" applyAlignment="1" applyProtection="1">
      <alignment horizontal="centerContinuous" vertical="center"/>
      <protection/>
    </xf>
    <xf numFmtId="180" fontId="59" fillId="0" borderId="0" xfId="108" applyNumberFormat="1" applyFont="1" applyFill="1" applyAlignment="1" applyProtection="1">
      <alignment horizontal="right" vertical="center"/>
      <protection/>
    </xf>
    <xf numFmtId="0" fontId="1" fillId="0" borderId="0" xfId="111" applyFont="1" applyAlignment="1">
      <alignment/>
      <protection/>
    </xf>
    <xf numFmtId="0" fontId="39" fillId="0" borderId="0" xfId="111" applyFont="1">
      <alignment/>
      <protection/>
    </xf>
    <xf numFmtId="0" fontId="47" fillId="0" borderId="0" xfId="111" applyFont="1" applyAlignment="1">
      <alignment/>
      <protection/>
    </xf>
    <xf numFmtId="0" fontId="39" fillId="0" borderId="0" xfId="111" applyFont="1" applyAlignment="1">
      <alignment horizontal="right"/>
      <protection/>
    </xf>
    <xf numFmtId="180" fontId="59" fillId="0" borderId="0" xfId="108" applyNumberFormat="1" applyFont="1" applyFill="1" applyAlignment="1">
      <alignment horizontal="center" vertical="center"/>
      <protection/>
    </xf>
    <xf numFmtId="0" fontId="83" fillId="0" borderId="0" xfId="108" applyFont="1" applyAlignment="1">
      <alignment wrapText="1"/>
      <protection/>
    </xf>
    <xf numFmtId="182" fontId="32" fillId="0" borderId="13" xfId="74" applyNumberFormat="1" applyFont="1" applyBorder="1" applyAlignment="1">
      <alignment horizontal="right" wrapText="1"/>
    </xf>
    <xf numFmtId="3" fontId="1" fillId="0" borderId="13" xfId="74" applyNumberFormat="1" applyFont="1" applyBorder="1" applyAlignment="1">
      <alignment/>
    </xf>
    <xf numFmtId="3" fontId="50" fillId="0" borderId="13" xfId="74" applyNumberFormat="1" applyFont="1" applyBorder="1" applyAlignment="1">
      <alignment/>
    </xf>
    <xf numFmtId="3" fontId="39" fillId="0" borderId="13" xfId="74" applyNumberFormat="1" applyFont="1" applyBorder="1" applyAlignment="1">
      <alignment/>
    </xf>
    <xf numFmtId="3" fontId="47" fillId="0" borderId="25" xfId="74" applyNumberFormat="1" applyFont="1" applyBorder="1" applyAlignment="1">
      <alignment/>
    </xf>
    <xf numFmtId="3" fontId="1" fillId="0" borderId="0" xfId="109" applyNumberFormat="1" applyFont="1" applyBorder="1">
      <alignment/>
      <protection/>
    </xf>
    <xf numFmtId="3" fontId="1" fillId="0" borderId="23" xfId="109" applyNumberFormat="1" applyFont="1" applyBorder="1">
      <alignment/>
      <protection/>
    </xf>
    <xf numFmtId="0" fontId="41" fillId="25" borderId="13" xfId="111" applyFont="1" applyFill="1" applyBorder="1" applyAlignment="1">
      <alignment horizontal="center" vertical="center" wrapText="1"/>
      <protection/>
    </xf>
    <xf numFmtId="0" fontId="83" fillId="0" borderId="0" xfId="108" applyFont="1" applyAlignment="1">
      <alignment horizontal="right" wrapText="1"/>
      <protection/>
    </xf>
    <xf numFmtId="3" fontId="49" fillId="0" borderId="13" xfId="74" applyNumberFormat="1" applyFont="1" applyBorder="1" applyAlignment="1">
      <alignment horizontal="right" wrapText="1"/>
    </xf>
    <xf numFmtId="49" fontId="16" fillId="0" borderId="16" xfId="102" applyNumberFormat="1" applyFont="1" applyBorder="1" applyAlignment="1">
      <alignment horizontal="right"/>
      <protection/>
    </xf>
    <xf numFmtId="49" fontId="16" fillId="0" borderId="17" xfId="102" applyNumberFormat="1" applyFont="1" applyBorder="1" applyAlignment="1">
      <alignment horizontal="right"/>
      <protection/>
    </xf>
    <xf numFmtId="180" fontId="16" fillId="0" borderId="17" xfId="102" applyNumberFormat="1" applyFont="1" applyFill="1" applyBorder="1" applyAlignment="1" applyProtection="1">
      <alignment horizontal="left" vertical="center" wrapText="1" indent="1"/>
      <protection locked="0"/>
    </xf>
    <xf numFmtId="3" fontId="16" fillId="0" borderId="17" xfId="102" applyNumberFormat="1" applyFont="1" applyFill="1" applyBorder="1" applyAlignment="1" applyProtection="1">
      <alignment vertical="center" wrapText="1"/>
      <protection locked="0"/>
    </xf>
    <xf numFmtId="0" fontId="27" fillId="0" borderId="48" xfId="102" applyFont="1" applyBorder="1" applyAlignment="1">
      <alignment horizontal="center" vertical="center" wrapText="1"/>
      <protection/>
    </xf>
    <xf numFmtId="0" fontId="38" fillId="25" borderId="13" xfId="111" applyFont="1" applyFill="1" applyBorder="1" applyAlignment="1">
      <alignment horizontal="center" vertical="center"/>
      <protection/>
    </xf>
    <xf numFmtId="0" fontId="1" fillId="25" borderId="13" xfId="111" applyFont="1" applyFill="1" applyBorder="1" applyAlignment="1">
      <alignment horizontal="center"/>
      <protection/>
    </xf>
    <xf numFmtId="0" fontId="15" fillId="0" borderId="0" xfId="111" applyFont="1">
      <alignment/>
      <protection/>
    </xf>
    <xf numFmtId="0" fontId="1" fillId="25" borderId="13" xfId="111" applyFont="1" applyFill="1" applyBorder="1" applyAlignment="1">
      <alignment horizontal="center" vertical="center"/>
      <protection/>
    </xf>
    <xf numFmtId="0" fontId="73" fillId="25" borderId="13" xfId="111" applyFont="1" applyFill="1" applyBorder="1" applyAlignment="1">
      <alignment vertical="center" wrapText="1"/>
      <protection/>
    </xf>
    <xf numFmtId="0" fontId="41" fillId="0" borderId="13" xfId="111" applyFont="1" applyBorder="1" applyAlignment="1">
      <alignment horizontal="left" vertical="center"/>
      <protection/>
    </xf>
    <xf numFmtId="0" fontId="41" fillId="0" borderId="13" xfId="111" applyFont="1" applyBorder="1" applyAlignment="1">
      <alignment vertical="center"/>
      <protection/>
    </xf>
    <xf numFmtId="3" fontId="1" fillId="0" borderId="13" xfId="111" applyNumberFormat="1" applyFont="1" applyBorder="1" applyAlignment="1">
      <alignment vertical="center"/>
      <protection/>
    </xf>
    <xf numFmtId="49" fontId="1" fillId="0" borderId="13" xfId="111" applyNumberFormat="1" applyFont="1" applyBorder="1" applyAlignment="1">
      <alignment horizontal="center" vertical="distributed"/>
      <protection/>
    </xf>
    <xf numFmtId="0" fontId="1" fillId="0" borderId="13" xfId="111" applyFont="1" applyBorder="1" applyAlignment="1">
      <alignment horizontal="center" vertical="center"/>
      <protection/>
    </xf>
    <xf numFmtId="3" fontId="1" fillId="0" borderId="13" xfId="111" applyNumberFormat="1" applyFont="1" applyBorder="1" applyAlignment="1">
      <alignment horizontal="center" vertical="center"/>
      <protection/>
    </xf>
    <xf numFmtId="0" fontId="1" fillId="0" borderId="13" xfId="111" applyFont="1" applyFill="1" applyBorder="1" applyAlignment="1">
      <alignment horizontal="center" vertical="center"/>
      <protection/>
    </xf>
    <xf numFmtId="0" fontId="41" fillId="25" borderId="13" xfId="111" applyFont="1" applyFill="1" applyBorder="1" applyAlignment="1">
      <alignment horizontal="center"/>
      <protection/>
    </xf>
    <xf numFmtId="0" fontId="41" fillId="25" borderId="13" xfId="111" applyFont="1" applyFill="1" applyBorder="1" applyAlignment="1">
      <alignment horizontal="center" vertical="center"/>
      <protection/>
    </xf>
    <xf numFmtId="3" fontId="41" fillId="25" borderId="13" xfId="111" applyNumberFormat="1" applyFont="1" applyFill="1" applyBorder="1" applyAlignment="1">
      <alignment horizontal="center" vertical="center"/>
      <protection/>
    </xf>
    <xf numFmtId="3" fontId="44" fillId="0" borderId="13" xfId="111" applyNumberFormat="1" applyFont="1" applyBorder="1" applyAlignment="1">
      <alignment horizontal="center" vertical="center"/>
      <protection/>
    </xf>
    <xf numFmtId="49" fontId="1" fillId="25" borderId="13" xfId="111" applyNumberFormat="1" applyFont="1" applyFill="1" applyBorder="1" applyAlignment="1">
      <alignment horizontal="center" vertical="distributed"/>
      <protection/>
    </xf>
    <xf numFmtId="3" fontId="1" fillId="25" borderId="13" xfId="111" applyNumberFormat="1" applyFont="1" applyFill="1" applyBorder="1" applyAlignment="1">
      <alignment horizontal="center" vertical="center"/>
      <protection/>
    </xf>
    <xf numFmtId="49" fontId="44" fillId="25" borderId="13" xfId="111" applyNumberFormat="1" applyFont="1" applyFill="1" applyBorder="1" applyAlignment="1">
      <alignment horizontal="center" vertical="distributed"/>
      <protection/>
    </xf>
    <xf numFmtId="0" fontId="44" fillId="25" borderId="13" xfId="111" applyFont="1" applyFill="1" applyBorder="1" applyAlignment="1">
      <alignment horizontal="center" vertical="center"/>
      <protection/>
    </xf>
    <xf numFmtId="3" fontId="44" fillId="25" borderId="13" xfId="111" applyNumberFormat="1" applyFont="1" applyFill="1" applyBorder="1" applyAlignment="1">
      <alignment horizontal="center" vertical="center"/>
      <protection/>
    </xf>
    <xf numFmtId="49" fontId="41" fillId="25" borderId="13" xfId="111" applyNumberFormat="1" applyFont="1" applyFill="1" applyBorder="1" applyAlignment="1">
      <alignment horizontal="center" vertical="distributed"/>
      <protection/>
    </xf>
    <xf numFmtId="49" fontId="44" fillId="0" borderId="13" xfId="111" applyNumberFormat="1" applyFont="1" applyBorder="1" applyAlignment="1">
      <alignment horizontal="center" vertical="distributed"/>
      <protection/>
    </xf>
    <xf numFmtId="0" fontId="44" fillId="0" borderId="13" xfId="111" applyFont="1" applyBorder="1" applyAlignment="1">
      <alignment horizontal="center" vertical="center"/>
      <protection/>
    </xf>
    <xf numFmtId="0" fontId="1" fillId="0" borderId="13" xfId="111" applyFont="1" applyBorder="1" applyAlignment="1">
      <alignment horizontal="center" vertical="distributed"/>
      <protection/>
    </xf>
    <xf numFmtId="0" fontId="73" fillId="25" borderId="13" xfId="111" applyFont="1" applyFill="1" applyBorder="1">
      <alignment/>
      <protection/>
    </xf>
    <xf numFmtId="49" fontId="73" fillId="25" borderId="13" xfId="111" applyNumberFormat="1" applyFont="1" applyFill="1" applyBorder="1" applyAlignment="1">
      <alignment horizontal="center"/>
      <protection/>
    </xf>
    <xf numFmtId="0" fontId="39" fillId="25" borderId="13" xfId="111" applyFont="1" applyFill="1" applyBorder="1" applyAlignment="1">
      <alignment horizontal="center" vertical="distributed"/>
      <protection/>
    </xf>
    <xf numFmtId="0" fontId="39" fillId="25" borderId="46" xfId="111" applyFont="1" applyFill="1" applyBorder="1" applyAlignment="1">
      <alignment horizontal="center" vertical="distributed"/>
      <protection/>
    </xf>
    <xf numFmtId="0" fontId="48" fillId="25" borderId="46" xfId="111" applyFont="1" applyFill="1" applyBorder="1" applyAlignment="1">
      <alignment horizontal="left" vertical="center"/>
      <protection/>
    </xf>
    <xf numFmtId="0" fontId="39" fillId="25" borderId="13" xfId="111" applyFont="1" applyFill="1" applyBorder="1" applyAlignment="1">
      <alignment horizontal="center"/>
      <protection/>
    </xf>
    <xf numFmtId="49" fontId="38" fillId="25" borderId="14" xfId="111" applyNumberFormat="1" applyFont="1" applyFill="1" applyBorder="1" applyAlignment="1">
      <alignment horizontal="center" vertical="center"/>
      <protection/>
    </xf>
    <xf numFmtId="0" fontId="38" fillId="25" borderId="14" xfId="111" applyFont="1" applyFill="1" applyBorder="1" applyAlignment="1">
      <alignment horizontal="center" vertical="center"/>
      <protection/>
    </xf>
    <xf numFmtId="3" fontId="38" fillId="25" borderId="13" xfId="111" applyNumberFormat="1" applyFont="1" applyFill="1" applyBorder="1" applyAlignment="1">
      <alignment horizontal="center" vertical="center"/>
      <protection/>
    </xf>
    <xf numFmtId="49" fontId="38" fillId="25" borderId="13" xfId="111" applyNumberFormat="1" applyFont="1" applyFill="1" applyBorder="1" applyAlignment="1">
      <alignment horizontal="center" vertical="center"/>
      <protection/>
    </xf>
    <xf numFmtId="49" fontId="38" fillId="25" borderId="27" xfId="111" applyNumberFormat="1" applyFont="1" applyFill="1" applyBorder="1" applyAlignment="1">
      <alignment horizontal="center" vertical="center"/>
      <protection/>
    </xf>
    <xf numFmtId="3" fontId="39" fillId="25" borderId="13" xfId="111" applyNumberFormat="1" applyFont="1" applyFill="1" applyBorder="1" applyAlignment="1">
      <alignment horizontal="center" vertical="center"/>
      <protection/>
    </xf>
    <xf numFmtId="49" fontId="38" fillId="25" borderId="46" xfId="111" applyNumberFormat="1" applyFont="1" applyFill="1" applyBorder="1" applyAlignment="1">
      <alignment horizontal="center" vertical="center"/>
      <protection/>
    </xf>
    <xf numFmtId="0" fontId="48" fillId="25" borderId="13" xfId="111" applyFont="1" applyFill="1" applyBorder="1" applyAlignment="1">
      <alignment horizontal="center"/>
      <protection/>
    </xf>
    <xf numFmtId="0" fontId="67" fillId="25" borderId="14" xfId="111" applyFont="1" applyFill="1" applyBorder="1">
      <alignment/>
      <protection/>
    </xf>
    <xf numFmtId="0" fontId="67" fillId="25" borderId="14" xfId="111" applyFont="1" applyFill="1" applyBorder="1" applyAlignment="1">
      <alignment horizontal="center" vertical="distributed"/>
      <protection/>
    </xf>
    <xf numFmtId="0" fontId="48" fillId="25" borderId="13" xfId="111" applyFont="1" applyFill="1" applyBorder="1" applyAlignment="1">
      <alignment vertical="center"/>
      <protection/>
    </xf>
    <xf numFmtId="0" fontId="38" fillId="25" borderId="14" xfId="111" applyFont="1" applyFill="1" applyBorder="1">
      <alignment/>
      <protection/>
    </xf>
    <xf numFmtId="0" fontId="38" fillId="25" borderId="14" xfId="111" applyFont="1" applyFill="1" applyBorder="1" applyAlignment="1">
      <alignment horizontal="center" vertical="distributed"/>
      <protection/>
    </xf>
    <xf numFmtId="0" fontId="39" fillId="25" borderId="14" xfId="111" applyFont="1" applyFill="1" applyBorder="1" applyAlignment="1">
      <alignment vertical="center"/>
      <protection/>
    </xf>
    <xf numFmtId="0" fontId="38" fillId="25" borderId="13" xfId="111" applyFont="1" applyFill="1" applyBorder="1">
      <alignment/>
      <protection/>
    </xf>
    <xf numFmtId="0" fontId="48" fillId="25" borderId="13" xfId="111" applyFont="1" applyFill="1" applyBorder="1" applyAlignment="1">
      <alignment horizontal="center" vertical="center"/>
      <protection/>
    </xf>
    <xf numFmtId="0" fontId="67" fillId="25" borderId="13" xfId="111" applyFont="1" applyFill="1" applyBorder="1" applyAlignment="1">
      <alignment horizontal="center" vertical="center"/>
      <protection/>
    </xf>
    <xf numFmtId="0" fontId="67" fillId="25" borderId="0" xfId="111" applyFont="1" applyFill="1" applyAlignment="1">
      <alignment horizontal="center" vertical="center"/>
      <protection/>
    </xf>
    <xf numFmtId="3" fontId="48" fillId="25" borderId="13" xfId="111" applyNumberFormat="1" applyFont="1" applyFill="1" applyBorder="1" applyAlignment="1">
      <alignment horizontal="center" vertical="center"/>
      <protection/>
    </xf>
    <xf numFmtId="0" fontId="38" fillId="25" borderId="0" xfId="111" applyFont="1" applyFill="1" applyBorder="1" applyAlignment="1">
      <alignment horizontal="center" vertical="center"/>
      <protection/>
    </xf>
    <xf numFmtId="0" fontId="67" fillId="25" borderId="14" xfId="111" applyFont="1" applyFill="1" applyBorder="1" applyAlignment="1">
      <alignment horizontal="center" vertical="center"/>
      <protection/>
    </xf>
    <xf numFmtId="0" fontId="39" fillId="25" borderId="13" xfId="111" applyFont="1" applyFill="1" applyBorder="1" applyAlignment="1">
      <alignment horizontal="center" vertical="center"/>
      <protection/>
    </xf>
    <xf numFmtId="0" fontId="39" fillId="25" borderId="14" xfId="111" applyFont="1" applyFill="1" applyBorder="1" applyAlignment="1">
      <alignment horizontal="center" vertical="center"/>
      <protection/>
    </xf>
    <xf numFmtId="49" fontId="48" fillId="25" borderId="13" xfId="111" applyNumberFormat="1" applyFont="1" applyFill="1" applyBorder="1" applyAlignment="1">
      <alignment horizontal="center" vertical="distributed"/>
      <protection/>
    </xf>
    <xf numFmtId="49" fontId="39" fillId="25" borderId="13" xfId="111" applyNumberFormat="1" applyFont="1" applyFill="1" applyBorder="1" applyAlignment="1">
      <alignment horizontal="center" vertical="distributed"/>
      <protection/>
    </xf>
    <xf numFmtId="0" fontId="38" fillId="25" borderId="0" xfId="111" applyFont="1" applyFill="1" applyAlignment="1">
      <alignment horizontal="center" vertical="center"/>
      <protection/>
    </xf>
    <xf numFmtId="0" fontId="38" fillId="25" borderId="14" xfId="111" applyFont="1" applyFill="1" applyBorder="1" applyAlignment="1">
      <alignment horizontal="center" vertical="center" wrapText="1"/>
      <protection/>
    </xf>
    <xf numFmtId="0" fontId="38" fillId="25" borderId="13" xfId="111" applyFont="1" applyFill="1" applyBorder="1" applyAlignment="1">
      <alignment horizontal="center"/>
      <protection/>
    </xf>
    <xf numFmtId="49" fontId="67" fillId="25" borderId="14" xfId="111" applyNumberFormat="1" applyFont="1" applyFill="1" applyBorder="1" applyAlignment="1">
      <alignment horizontal="center" vertical="center"/>
      <protection/>
    </xf>
    <xf numFmtId="0" fontId="67" fillId="25" borderId="0" xfId="111" applyFont="1" applyFill="1" applyBorder="1" applyAlignment="1">
      <alignment horizontal="center" vertical="center"/>
      <protection/>
    </xf>
    <xf numFmtId="0" fontId="48" fillId="25" borderId="14" xfId="111" applyFont="1" applyFill="1" applyBorder="1" applyAlignment="1">
      <alignment horizontal="center" vertical="center"/>
      <protection/>
    </xf>
    <xf numFmtId="0" fontId="67" fillId="25" borderId="13" xfId="111" applyFont="1" applyFill="1" applyBorder="1">
      <alignment/>
      <protection/>
    </xf>
    <xf numFmtId="0" fontId="85" fillId="25" borderId="13" xfId="111" applyFont="1" applyFill="1" applyBorder="1" applyAlignment="1">
      <alignment horizontal="center" vertical="center"/>
      <protection/>
    </xf>
    <xf numFmtId="3" fontId="85" fillId="25" borderId="13" xfId="111" applyNumberFormat="1" applyFont="1" applyFill="1" applyBorder="1" applyAlignment="1">
      <alignment horizontal="center" vertical="center"/>
      <protection/>
    </xf>
    <xf numFmtId="0" fontId="41" fillId="25" borderId="47" xfId="111" applyFont="1" applyFill="1" applyBorder="1" applyAlignment="1">
      <alignment horizontal="center" vertical="center" wrapText="1"/>
      <protection/>
    </xf>
    <xf numFmtId="0" fontId="41" fillId="25" borderId="27" xfId="111" applyFont="1" applyFill="1" applyBorder="1" applyAlignment="1">
      <alignment horizontal="center" vertical="center" wrapText="1"/>
      <protection/>
    </xf>
    <xf numFmtId="0" fontId="1" fillId="0" borderId="49" xfId="111" applyFont="1" applyBorder="1" applyAlignment="1">
      <alignment horizontal="center"/>
      <protection/>
    </xf>
    <xf numFmtId="0" fontId="25" fillId="0" borderId="0" xfId="0" applyFont="1" applyAlignment="1">
      <alignment horizontal="right" wrapText="1"/>
    </xf>
    <xf numFmtId="0" fontId="32" fillId="0" borderId="23" xfId="0" applyFont="1" applyBorder="1" applyAlignment="1">
      <alignment horizontal="right" wrapText="1"/>
    </xf>
    <xf numFmtId="0" fontId="1" fillId="0" borderId="0" xfId="109" applyFont="1" applyAlignment="1">
      <alignment horizontal="center" wrapText="1"/>
      <protection/>
    </xf>
    <xf numFmtId="180" fontId="58" fillId="0" borderId="10" xfId="108" applyNumberFormat="1" applyFont="1" applyFill="1" applyBorder="1" applyAlignment="1" applyProtection="1">
      <alignment horizontal="center" vertical="center" wrapText="1"/>
      <protection/>
    </xf>
    <xf numFmtId="180" fontId="58" fillId="0" borderId="11" xfId="108" applyNumberFormat="1" applyFont="1" applyFill="1" applyBorder="1" applyAlignment="1" applyProtection="1">
      <alignment horizontal="center" vertical="center" wrapText="1"/>
      <protection/>
    </xf>
    <xf numFmtId="0" fontId="53" fillId="0" borderId="50" xfId="0" applyFont="1" applyBorder="1" applyAlignment="1">
      <alignment horizontal="center" wrapText="1"/>
    </xf>
    <xf numFmtId="0" fontId="49" fillId="0" borderId="47" xfId="0" applyFont="1" applyBorder="1" applyAlignment="1">
      <alignment wrapText="1"/>
    </xf>
    <xf numFmtId="0" fontId="1" fillId="0" borderId="47" xfId="109" applyFont="1" applyBorder="1" applyProtection="1">
      <alignment/>
      <protection locked="0"/>
    </xf>
    <xf numFmtId="0" fontId="32" fillId="0" borderId="47" xfId="0" applyFont="1" applyBorder="1" applyAlignment="1">
      <alignment wrapText="1"/>
    </xf>
    <xf numFmtId="0" fontId="25" fillId="0" borderId="47" xfId="0" applyFont="1" applyBorder="1" applyAlignment="1">
      <alignment wrapText="1"/>
    </xf>
    <xf numFmtId="0" fontId="36" fillId="0" borderId="51" xfId="0" applyFont="1" applyBorder="1" applyAlignment="1">
      <alignment wrapText="1"/>
    </xf>
    <xf numFmtId="3" fontId="47" fillId="0" borderId="13" xfId="74" applyNumberFormat="1" applyFont="1" applyBorder="1" applyAlignment="1">
      <alignment/>
    </xf>
    <xf numFmtId="0" fontId="50" fillId="0" borderId="47" xfId="0" applyFont="1" applyBorder="1" applyAlignment="1">
      <alignment wrapText="1"/>
    </xf>
    <xf numFmtId="0" fontId="34" fillId="0" borderId="47" xfId="0" applyFont="1" applyBorder="1" applyAlignment="1">
      <alignment wrapText="1"/>
    </xf>
    <xf numFmtId="3" fontId="49" fillId="0" borderId="13" xfId="0" applyNumberFormat="1" applyFont="1" applyBorder="1" applyAlignment="1">
      <alignment horizontal="right" wrapText="1"/>
    </xf>
    <xf numFmtId="0" fontId="1" fillId="0" borderId="0" xfId="111" applyFont="1" applyBorder="1" applyAlignment="1">
      <alignment horizontal="center"/>
      <protection/>
    </xf>
    <xf numFmtId="0" fontId="39" fillId="0" borderId="0" xfId="111" applyFont="1" applyFill="1" applyBorder="1" applyAlignment="1">
      <alignment horizontal="left" vertical="center"/>
      <protection/>
    </xf>
    <xf numFmtId="180" fontId="58" fillId="0" borderId="52" xfId="108" applyNumberFormat="1" applyFont="1" applyFill="1" applyBorder="1" applyAlignment="1" applyProtection="1">
      <alignment horizontal="center" vertical="center" wrapText="1"/>
      <protection/>
    </xf>
    <xf numFmtId="180" fontId="54" fillId="0" borderId="52" xfId="108" applyNumberFormat="1" applyFont="1" applyFill="1" applyBorder="1" applyAlignment="1" applyProtection="1">
      <alignment horizontal="center" vertical="center" wrapText="1"/>
      <protection/>
    </xf>
    <xf numFmtId="180" fontId="59" fillId="0" borderId="53" xfId="108" applyNumberFormat="1" applyFont="1" applyFill="1" applyBorder="1" applyAlignment="1" applyProtection="1">
      <alignment horizontal="left" vertical="center" wrapText="1" indent="1"/>
      <protection/>
    </xf>
    <xf numFmtId="180" fontId="59" fillId="0" borderId="44" xfId="108" applyNumberFormat="1" applyFont="1" applyFill="1" applyBorder="1" applyAlignment="1" applyProtection="1">
      <alignment horizontal="left" vertical="center" wrapText="1" indent="1"/>
      <protection/>
    </xf>
    <xf numFmtId="180" fontId="59" fillId="0" borderId="44" xfId="108" applyNumberFormat="1" applyFont="1" applyFill="1" applyBorder="1" applyAlignment="1" applyProtection="1">
      <alignment horizontal="left" vertical="center" wrapText="1" indent="1"/>
      <protection locked="0"/>
    </xf>
    <xf numFmtId="180" fontId="54" fillId="0" borderId="52" xfId="108" applyNumberFormat="1" applyFont="1" applyFill="1" applyBorder="1" applyAlignment="1" applyProtection="1">
      <alignment horizontal="left" vertical="center" wrapText="1" indent="1"/>
      <protection/>
    </xf>
    <xf numFmtId="180" fontId="59" fillId="0" borderId="40" xfId="108" applyNumberFormat="1" applyFont="1" applyFill="1" applyBorder="1" applyAlignment="1" applyProtection="1">
      <alignment horizontal="left" vertical="center" wrapText="1" indent="1"/>
      <protection/>
    </xf>
    <xf numFmtId="180" fontId="59" fillId="0" borderId="44" xfId="108" applyNumberFormat="1" applyFont="1" applyFill="1" applyBorder="1" applyAlignment="1" applyProtection="1">
      <alignment horizontal="left" vertical="center" wrapText="1" indent="1"/>
      <protection/>
    </xf>
    <xf numFmtId="180" fontId="59" fillId="0" borderId="0" xfId="108" applyNumberFormat="1" applyFont="1" applyFill="1" applyBorder="1" applyAlignment="1" applyProtection="1">
      <alignment horizontal="left" vertical="center" wrapText="1" indent="1"/>
      <protection/>
    </xf>
    <xf numFmtId="180" fontId="59" fillId="0" borderId="42" xfId="108" applyNumberFormat="1" applyFont="1" applyFill="1" applyBorder="1" applyAlignment="1" applyProtection="1">
      <alignment horizontal="left" vertical="center" wrapText="1" indent="1"/>
      <protection/>
    </xf>
    <xf numFmtId="180" fontId="54" fillId="0" borderId="54" xfId="108" applyNumberFormat="1" applyFont="1" applyFill="1" applyBorder="1" applyAlignment="1" applyProtection="1">
      <alignment horizontal="left" vertical="center" wrapText="1" indent="1"/>
      <protection/>
    </xf>
    <xf numFmtId="180" fontId="27" fillId="0" borderId="52" xfId="108" applyNumberFormat="1" applyFont="1" applyFill="1" applyBorder="1" applyAlignment="1" applyProtection="1">
      <alignment horizontal="left" vertical="center" wrapText="1" indent="1"/>
      <protection/>
    </xf>
    <xf numFmtId="180" fontId="58" fillId="0" borderId="55" xfId="108" applyNumberFormat="1" applyFont="1" applyFill="1" applyBorder="1" applyAlignment="1" applyProtection="1">
      <alignment horizontal="center" vertical="center" wrapText="1"/>
      <protection/>
    </xf>
    <xf numFmtId="180" fontId="54" fillId="0" borderId="12" xfId="108" applyNumberFormat="1" applyFont="1" applyFill="1" applyBorder="1" applyAlignment="1" applyProtection="1">
      <alignment horizontal="center" vertical="center" wrapText="1"/>
      <protection/>
    </xf>
    <xf numFmtId="180" fontId="54" fillId="0" borderId="13" xfId="108" applyNumberFormat="1" applyFont="1" applyFill="1" applyBorder="1" applyAlignment="1" applyProtection="1">
      <alignment horizontal="center" vertical="center" wrapText="1"/>
      <protection/>
    </xf>
    <xf numFmtId="180" fontId="54" fillId="0" borderId="39" xfId="108" applyNumberFormat="1" applyFont="1" applyFill="1" applyBorder="1" applyAlignment="1" applyProtection="1">
      <alignment horizontal="center" vertical="center" wrapText="1"/>
      <protection/>
    </xf>
    <xf numFmtId="180" fontId="59" fillId="0" borderId="12" xfId="108" applyNumberFormat="1" applyFont="1" applyFill="1" applyBorder="1" applyAlignment="1" applyProtection="1">
      <alignment horizontal="right" vertical="center" wrapText="1" indent="1"/>
      <protection locked="0"/>
    </xf>
    <xf numFmtId="180" fontId="54" fillId="0" borderId="12" xfId="108" applyNumberFormat="1" applyFont="1" applyFill="1" applyBorder="1" applyAlignment="1" applyProtection="1">
      <alignment horizontal="right" vertical="center" wrapText="1" indent="1"/>
      <protection/>
    </xf>
    <xf numFmtId="180" fontId="54" fillId="0" borderId="13" xfId="108" applyNumberFormat="1" applyFont="1" applyFill="1" applyBorder="1" applyAlignment="1" applyProtection="1">
      <alignment horizontal="right" vertical="center" wrapText="1" indent="1"/>
      <protection/>
    </xf>
    <xf numFmtId="180" fontId="54" fillId="0" borderId="39" xfId="108" applyNumberFormat="1" applyFont="1" applyFill="1" applyBorder="1" applyAlignment="1" applyProtection="1">
      <alignment horizontal="right" vertical="center" wrapText="1" indent="1"/>
      <protection/>
    </xf>
    <xf numFmtId="180" fontId="60" fillId="0" borderId="12" xfId="108" applyNumberFormat="1" applyFont="1" applyFill="1" applyBorder="1" applyAlignment="1" applyProtection="1">
      <alignment horizontal="right" vertical="center" wrapText="1" indent="1"/>
      <protection/>
    </xf>
    <xf numFmtId="180" fontId="60" fillId="0" borderId="39" xfId="108" applyNumberFormat="1" applyFont="1" applyFill="1" applyBorder="1" applyAlignment="1" applyProtection="1">
      <alignment horizontal="right" vertical="center" wrapText="1" indent="1"/>
      <protection/>
    </xf>
    <xf numFmtId="180" fontId="59" fillId="0" borderId="12" xfId="108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12" xfId="108" applyNumberFormat="1" applyFont="1" applyFill="1" applyBorder="1" applyAlignment="1" applyProtection="1">
      <alignment horizontal="right" vertical="center" wrapText="1" indent="1"/>
      <protection/>
    </xf>
    <xf numFmtId="180" fontId="27" fillId="0" borderId="13" xfId="108" applyNumberFormat="1" applyFont="1" applyFill="1" applyBorder="1" applyAlignment="1" applyProtection="1">
      <alignment horizontal="right" vertical="center" wrapText="1" indent="1"/>
      <protection/>
    </xf>
    <xf numFmtId="180" fontId="27" fillId="0" borderId="39" xfId="108" applyNumberFormat="1" applyFont="1" applyFill="1" applyBorder="1" applyAlignment="1" applyProtection="1">
      <alignment horizontal="right" vertical="center" wrapText="1" indent="1"/>
      <protection/>
    </xf>
    <xf numFmtId="180" fontId="27" fillId="0" borderId="18" xfId="108" applyNumberFormat="1" applyFont="1" applyFill="1" applyBorder="1" applyAlignment="1" applyProtection="1">
      <alignment horizontal="right" vertical="center" wrapText="1" indent="1"/>
      <protection/>
    </xf>
    <xf numFmtId="180" fontId="27" fillId="0" borderId="19" xfId="108" applyNumberFormat="1" applyFont="1" applyFill="1" applyBorder="1" applyAlignment="1" applyProtection="1">
      <alignment horizontal="right" vertical="center" wrapText="1" indent="1"/>
      <protection/>
    </xf>
    <xf numFmtId="180" fontId="27" fillId="0" borderId="45" xfId="108" applyNumberFormat="1" applyFont="1" applyFill="1" applyBorder="1" applyAlignment="1" applyProtection="1">
      <alignment horizontal="right" vertical="center" wrapText="1" indent="1"/>
      <protection/>
    </xf>
    <xf numFmtId="180" fontId="59" fillId="0" borderId="56" xfId="108" applyNumberFormat="1" applyFont="1" applyFill="1" applyBorder="1" applyAlignment="1" applyProtection="1">
      <alignment horizontal="left" vertical="center" wrapText="1" indent="1"/>
      <protection locked="0"/>
    </xf>
    <xf numFmtId="180" fontId="16" fillId="0" borderId="0" xfId="108" applyNumberFormat="1" applyFill="1" applyAlignment="1" applyProtection="1">
      <alignment horizontal="right" vertical="center"/>
      <protection/>
    </xf>
    <xf numFmtId="180" fontId="54" fillId="0" borderId="13" xfId="108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44" xfId="108" applyNumberFormat="1" applyFont="1" applyFill="1" applyBorder="1" applyAlignment="1" applyProtection="1" quotePrefix="1">
      <alignment horizontal="left" vertical="center" wrapText="1" indent="6"/>
      <protection locked="0"/>
    </xf>
    <xf numFmtId="180" fontId="59" fillId="0" borderId="53" xfId="108" applyNumberFormat="1" applyFont="1" applyFill="1" applyBorder="1" applyAlignment="1" applyProtection="1">
      <alignment horizontal="left" vertical="center" wrapText="1" indent="1"/>
      <protection/>
    </xf>
    <xf numFmtId="180" fontId="59" fillId="0" borderId="53" xfId="108" applyNumberFormat="1" applyFont="1" applyFill="1" applyBorder="1" applyAlignment="1" applyProtection="1">
      <alignment horizontal="left" vertical="center" wrapText="1" indent="1"/>
      <protection locked="0"/>
    </xf>
    <xf numFmtId="180" fontId="59" fillId="0" borderId="53" xfId="108" applyNumberFormat="1" applyFont="1" applyFill="1" applyBorder="1" applyAlignment="1" applyProtection="1">
      <alignment horizontal="left" vertical="center" wrapText="1" indent="1"/>
      <protection locked="0"/>
    </xf>
    <xf numFmtId="3" fontId="32" fillId="0" borderId="13" xfId="0" applyNumberFormat="1" applyFont="1" applyFill="1" applyBorder="1" applyAlignment="1">
      <alignment horizontal="right" wrapText="1"/>
    </xf>
    <xf numFmtId="0" fontId="88" fillId="0" borderId="13" xfId="0" applyFont="1" applyBorder="1" applyAlignment="1">
      <alignment wrapText="1"/>
    </xf>
    <xf numFmtId="3" fontId="88" fillId="0" borderId="27" xfId="0" applyNumberFormat="1" applyFont="1" applyBorder="1" applyAlignment="1">
      <alignment horizontal="right" wrapText="1"/>
    </xf>
    <xf numFmtId="3" fontId="88" fillId="0" borderId="13" xfId="0" applyNumberFormat="1" applyFont="1" applyBorder="1" applyAlignment="1">
      <alignment horizontal="right" wrapText="1"/>
    </xf>
    <xf numFmtId="0" fontId="89" fillId="0" borderId="0" xfId="0" applyFont="1" applyAlignment="1">
      <alignment/>
    </xf>
    <xf numFmtId="0" fontId="44" fillId="25" borderId="13" xfId="111" applyFont="1" applyFill="1" applyBorder="1" applyAlignment="1">
      <alignment horizontal="center" vertical="center" wrapText="1"/>
      <protection/>
    </xf>
    <xf numFmtId="0" fontId="1" fillId="25" borderId="13" xfId="111" applyFont="1" applyFill="1" applyBorder="1" applyAlignment="1">
      <alignment horizontal="center" vertical="center" wrapText="1"/>
      <protection/>
    </xf>
    <xf numFmtId="0" fontId="47" fillId="25" borderId="27" xfId="111" applyFont="1" applyFill="1" applyBorder="1" applyAlignment="1">
      <alignment horizontal="center" vertical="distributed"/>
      <protection/>
    </xf>
    <xf numFmtId="0" fontId="44" fillId="25" borderId="27" xfId="111" applyFont="1" applyFill="1" applyBorder="1" applyAlignment="1">
      <alignment horizontal="center" vertical="center" wrapText="1"/>
      <protection/>
    </xf>
    <xf numFmtId="0" fontId="84" fillId="0" borderId="0" xfId="108" applyFont="1" applyAlignment="1">
      <alignment horizontal="right" wrapText="1"/>
      <protection/>
    </xf>
    <xf numFmtId="3" fontId="49" fillId="0" borderId="12" xfId="74" applyNumberFormat="1" applyFont="1" applyBorder="1" applyAlignment="1">
      <alignment horizontal="right" wrapText="1"/>
    </xf>
    <xf numFmtId="3" fontId="49" fillId="0" borderId="39" xfId="74" applyNumberFormat="1" applyFont="1" applyBorder="1" applyAlignment="1">
      <alignment horizontal="right" wrapText="1"/>
    </xf>
    <xf numFmtId="3" fontId="1" fillId="0" borderId="12" xfId="74" applyNumberFormat="1" applyFont="1" applyBorder="1" applyAlignment="1">
      <alignment/>
    </xf>
    <xf numFmtId="3" fontId="1" fillId="0" borderId="39" xfId="74" applyNumberFormat="1" applyFont="1" applyBorder="1" applyAlignment="1">
      <alignment/>
    </xf>
    <xf numFmtId="3" fontId="47" fillId="0" borderId="12" xfId="74" applyNumberFormat="1" applyFont="1" applyBorder="1" applyAlignment="1">
      <alignment/>
    </xf>
    <xf numFmtId="3" fontId="47" fillId="0" borderId="39" xfId="74" applyNumberFormat="1" applyFont="1" applyBorder="1" applyAlignment="1">
      <alignment/>
    </xf>
    <xf numFmtId="3" fontId="39" fillId="0" borderId="12" xfId="74" applyNumberFormat="1" applyFont="1" applyBorder="1" applyAlignment="1">
      <alignment/>
    </xf>
    <xf numFmtId="3" fontId="39" fillId="0" borderId="39" xfId="74" applyNumberFormat="1" applyFont="1" applyBorder="1" applyAlignment="1">
      <alignment/>
    </xf>
    <xf numFmtId="3" fontId="50" fillId="0" borderId="12" xfId="74" applyNumberFormat="1" applyFont="1" applyBorder="1" applyAlignment="1">
      <alignment/>
    </xf>
    <xf numFmtId="3" fontId="50" fillId="0" borderId="39" xfId="74" applyNumberFormat="1" applyFont="1" applyBorder="1" applyAlignment="1">
      <alignment/>
    </xf>
    <xf numFmtId="3" fontId="47" fillId="0" borderId="57" xfId="74" applyNumberFormat="1" applyFont="1" applyBorder="1" applyAlignment="1">
      <alignment/>
    </xf>
    <xf numFmtId="3" fontId="47" fillId="0" borderId="58" xfId="74" applyNumberFormat="1" applyFont="1" applyBorder="1" applyAlignment="1">
      <alignment/>
    </xf>
    <xf numFmtId="3" fontId="49" fillId="0" borderId="39" xfId="0" applyNumberFormat="1" applyFont="1" applyBorder="1" applyAlignment="1">
      <alignment horizontal="right" wrapText="1"/>
    </xf>
    <xf numFmtId="3" fontId="1" fillId="0" borderId="39" xfId="109" applyNumberFormat="1" applyFont="1" applyBorder="1">
      <alignment/>
      <protection/>
    </xf>
    <xf numFmtId="3" fontId="50" fillId="0" borderId="39" xfId="109" applyNumberFormat="1" applyFont="1" applyBorder="1">
      <alignment/>
      <protection/>
    </xf>
    <xf numFmtId="3" fontId="1" fillId="0" borderId="39" xfId="109" applyNumberFormat="1" applyFont="1" applyFill="1" applyBorder="1">
      <alignment/>
      <protection/>
    </xf>
    <xf numFmtId="3" fontId="47" fillId="0" borderId="58" xfId="109" applyNumberFormat="1" applyFont="1" applyBorder="1">
      <alignment/>
      <protection/>
    </xf>
    <xf numFmtId="0" fontId="1" fillId="0" borderId="0" xfId="111" applyFont="1" applyAlignment="1">
      <alignment horizontal="center"/>
      <protection/>
    </xf>
    <xf numFmtId="182" fontId="41" fillId="0" borderId="13" xfId="79" applyNumberFormat="1" applyFont="1" applyBorder="1" applyAlignment="1">
      <alignment vertical="center"/>
    </xf>
    <xf numFmtId="182" fontId="41" fillId="0" borderId="13" xfId="79" applyNumberFormat="1" applyFont="1" applyBorder="1" applyAlignment="1">
      <alignment horizontal="center" vertical="center"/>
    </xf>
    <xf numFmtId="182" fontId="1" fillId="0" borderId="13" xfId="79" applyNumberFormat="1" applyFont="1" applyBorder="1" applyAlignment="1">
      <alignment horizontal="center" vertical="center"/>
    </xf>
    <xf numFmtId="43" fontId="1" fillId="0" borderId="13" xfId="79" applyNumberFormat="1" applyFont="1" applyBorder="1" applyAlignment="1">
      <alignment horizontal="center" vertical="center"/>
    </xf>
    <xf numFmtId="182" fontId="41" fillId="25" borderId="13" xfId="79" applyNumberFormat="1" applyFont="1" applyFill="1" applyBorder="1" applyAlignment="1">
      <alignment horizontal="center" vertical="center"/>
    </xf>
    <xf numFmtId="182" fontId="1" fillId="0" borderId="13" xfId="79" applyNumberFormat="1" applyFont="1" applyFill="1" applyBorder="1" applyAlignment="1">
      <alignment horizontal="center" vertical="center"/>
    </xf>
    <xf numFmtId="182" fontId="1" fillId="25" borderId="13" xfId="79" applyNumberFormat="1" applyFont="1" applyFill="1" applyBorder="1" applyAlignment="1">
      <alignment horizontal="center" vertical="center"/>
    </xf>
    <xf numFmtId="181" fontId="1" fillId="0" borderId="13" xfId="79" applyNumberFormat="1" applyFont="1" applyBorder="1" applyAlignment="1">
      <alignment horizontal="center" vertical="center"/>
    </xf>
    <xf numFmtId="181" fontId="41" fillId="25" borderId="13" xfId="79" applyNumberFormat="1" applyFont="1" applyFill="1" applyBorder="1" applyAlignment="1">
      <alignment horizontal="center" vertical="center"/>
    </xf>
    <xf numFmtId="182" fontId="44" fillId="0" borderId="13" xfId="79" applyNumberFormat="1" applyFont="1" applyBorder="1" applyAlignment="1">
      <alignment horizontal="center" vertical="center"/>
    </xf>
    <xf numFmtId="0" fontId="15" fillId="0" borderId="0" xfId="111" applyAlignment="1">
      <alignment horizontal="center"/>
      <protection/>
    </xf>
    <xf numFmtId="0" fontId="44" fillId="25" borderId="46" xfId="111" applyFont="1" applyFill="1" applyBorder="1" applyAlignment="1">
      <alignment horizontal="center" vertical="center" wrapText="1"/>
      <protection/>
    </xf>
    <xf numFmtId="0" fontId="44" fillId="25" borderId="46" xfId="111" applyFont="1" applyFill="1" applyBorder="1" applyAlignment="1">
      <alignment horizontal="center" vertical="center"/>
      <protection/>
    </xf>
    <xf numFmtId="0" fontId="41" fillId="25" borderId="59" xfId="111" applyFont="1" applyFill="1" applyBorder="1" applyAlignment="1">
      <alignment horizontal="center" vertical="center" wrapText="1"/>
      <protection/>
    </xf>
    <xf numFmtId="3" fontId="48" fillId="25" borderId="13" xfId="117" applyNumberFormat="1" applyFont="1" applyFill="1" applyBorder="1" applyAlignment="1">
      <alignment horizontal="center" vertical="center"/>
    </xf>
    <xf numFmtId="3" fontId="66" fillId="25" borderId="13" xfId="117" applyNumberFormat="1" applyFont="1" applyFill="1" applyBorder="1" applyAlignment="1">
      <alignment horizontal="center" vertical="center"/>
    </xf>
    <xf numFmtId="3" fontId="39" fillId="25" borderId="13" xfId="117" applyNumberFormat="1" applyFont="1" applyFill="1" applyBorder="1" applyAlignment="1">
      <alignment horizontal="center" vertical="center"/>
    </xf>
    <xf numFmtId="3" fontId="47" fillId="25" borderId="13" xfId="117" applyNumberFormat="1" applyFont="1" applyFill="1" applyBorder="1" applyAlignment="1">
      <alignment horizontal="center" vertical="center"/>
    </xf>
    <xf numFmtId="0" fontId="47" fillId="0" borderId="0" xfId="105" applyFont="1" applyAlignment="1">
      <alignment horizontal="center"/>
      <protection/>
    </xf>
    <xf numFmtId="0" fontId="0" fillId="0" borderId="0" xfId="105">
      <alignment/>
      <protection/>
    </xf>
    <xf numFmtId="0" fontId="25" fillId="0" borderId="0" xfId="105" applyFont="1" applyAlignment="1">
      <alignment horizontal="center"/>
      <protection/>
    </xf>
    <xf numFmtId="0" fontId="53" fillId="0" borderId="0" xfId="105" applyFont="1" applyAlignment="1">
      <alignment horizontal="right"/>
      <protection/>
    </xf>
    <xf numFmtId="0" fontId="31" fillId="0" borderId="0" xfId="105" applyFont="1">
      <alignment/>
      <protection/>
    </xf>
    <xf numFmtId="0" fontId="25" fillId="0" borderId="12" xfId="105" applyFont="1" applyBorder="1" applyAlignment="1">
      <alignment horizontal="center"/>
      <protection/>
    </xf>
    <xf numFmtId="0" fontId="25" fillId="0" borderId="59" xfId="105" applyFont="1" applyBorder="1" applyAlignment="1">
      <alignment horizontal="left"/>
      <protection/>
    </xf>
    <xf numFmtId="3" fontId="25" fillId="0" borderId="47" xfId="105" applyNumberFormat="1" applyFont="1" applyBorder="1" applyAlignment="1">
      <alignment horizontal="right"/>
      <protection/>
    </xf>
    <xf numFmtId="0" fontId="31" fillId="0" borderId="39" xfId="105" applyFont="1" applyBorder="1" applyAlignment="1">
      <alignment horizontal="center"/>
      <protection/>
    </xf>
    <xf numFmtId="0" fontId="92" fillId="0" borderId="0" xfId="105" applyFont="1">
      <alignment/>
      <protection/>
    </xf>
    <xf numFmtId="0" fontId="25" fillId="0" borderId="17" xfId="105" applyFont="1" applyBorder="1" applyAlignment="1">
      <alignment horizontal="left"/>
      <protection/>
    </xf>
    <xf numFmtId="0" fontId="31" fillId="21" borderId="18" xfId="105" applyFont="1" applyFill="1" applyBorder="1" applyAlignment="1">
      <alignment horizontal="center"/>
      <protection/>
    </xf>
    <xf numFmtId="0" fontId="25" fillId="21" borderId="19" xfId="105" applyFont="1" applyFill="1" applyBorder="1" applyAlignment="1">
      <alignment horizontal="left"/>
      <protection/>
    </xf>
    <xf numFmtId="3" fontId="25" fillId="21" borderId="60" xfId="105" applyNumberFormat="1" applyFont="1" applyFill="1" applyBorder="1" applyAlignment="1">
      <alignment horizontal="right"/>
      <protection/>
    </xf>
    <xf numFmtId="0" fontId="31" fillId="21" borderId="45" xfId="105" applyFont="1" applyFill="1" applyBorder="1" applyAlignment="1">
      <alignment horizontal="center"/>
      <protection/>
    </xf>
    <xf numFmtId="0" fontId="38" fillId="0" borderId="0" xfId="105" applyFont="1">
      <alignment/>
      <protection/>
    </xf>
    <xf numFmtId="0" fontId="27" fillId="0" borderId="33" xfId="108" applyFont="1" applyFill="1" applyBorder="1" applyAlignment="1">
      <alignment horizontal="center" vertical="center" wrapText="1"/>
      <protection/>
    </xf>
    <xf numFmtId="0" fontId="27" fillId="0" borderId="34" xfId="108" applyFont="1" applyFill="1" applyBorder="1" applyAlignment="1" applyProtection="1">
      <alignment horizontal="center" vertical="center" wrapText="1"/>
      <protection/>
    </xf>
    <xf numFmtId="0" fontId="27" fillId="0" borderId="35" xfId="108" applyFont="1" applyFill="1" applyBorder="1" applyAlignment="1" applyProtection="1">
      <alignment horizontal="center" vertical="center" wrapText="1"/>
      <protection/>
    </xf>
    <xf numFmtId="0" fontId="27" fillId="0" borderId="0" xfId="108" applyFont="1" applyFill="1" applyAlignment="1">
      <alignment horizontal="center" vertical="center" wrapText="1"/>
      <protection/>
    </xf>
    <xf numFmtId="0" fontId="16" fillId="0" borderId="10" xfId="108" applyFont="1" applyFill="1" applyBorder="1" applyAlignment="1">
      <alignment horizontal="center" vertical="center" wrapText="1"/>
      <protection/>
    </xf>
    <xf numFmtId="0" fontId="1" fillId="0" borderId="46" xfId="108" applyFont="1" applyFill="1" applyBorder="1" applyAlignment="1" applyProtection="1">
      <alignment horizontal="left" vertical="center" wrapText="1" indent="1"/>
      <protection/>
    </xf>
    <xf numFmtId="182" fontId="16" fillId="0" borderId="46" xfId="79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61" xfId="7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2" xfId="108" applyFont="1" applyFill="1" applyBorder="1" applyAlignment="1">
      <alignment horizontal="center" vertical="center" wrapText="1"/>
      <protection/>
    </xf>
    <xf numFmtId="0" fontId="1" fillId="0" borderId="14" xfId="108" applyFont="1" applyFill="1" applyBorder="1" applyAlignment="1" applyProtection="1">
      <alignment horizontal="left" vertical="center" wrapText="1" indent="1"/>
      <protection/>
    </xf>
    <xf numFmtId="182" fontId="16" fillId="0" borderId="14" xfId="79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39" xfId="79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4" xfId="108" applyFont="1" applyFill="1" applyBorder="1" applyAlignment="1" applyProtection="1">
      <alignment horizontal="left" vertical="center" wrapText="1" indent="8"/>
      <protection/>
    </xf>
    <xf numFmtId="0" fontId="16" fillId="0" borderId="27" xfId="108" applyFont="1" applyFill="1" applyBorder="1" applyAlignment="1" applyProtection="1">
      <alignment vertical="center" wrapText="1"/>
      <protection locked="0"/>
    </xf>
    <xf numFmtId="180" fontId="16" fillId="0" borderId="13" xfId="108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39" xfId="10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108" applyFont="1" applyFill="1" applyBorder="1" applyAlignment="1" applyProtection="1">
      <alignment vertical="center" wrapText="1"/>
      <protection locked="0"/>
    </xf>
    <xf numFmtId="0" fontId="27" fillId="0" borderId="62" xfId="108" applyFont="1" applyFill="1" applyBorder="1" applyAlignment="1" applyProtection="1">
      <alignment vertical="center" wrapText="1"/>
      <protection/>
    </xf>
    <xf numFmtId="180" fontId="27" fillId="0" borderId="62" xfId="108" applyNumberFormat="1" applyFont="1" applyFill="1" applyBorder="1" applyAlignment="1" applyProtection="1">
      <alignment vertical="center" wrapText="1"/>
      <protection/>
    </xf>
    <xf numFmtId="1" fontId="27" fillId="0" borderId="63" xfId="108" applyNumberFormat="1" applyFont="1" applyFill="1" applyBorder="1" applyAlignment="1" applyProtection="1">
      <alignment vertical="center" wrapText="1"/>
      <protection/>
    </xf>
    <xf numFmtId="0" fontId="16" fillId="0" borderId="0" xfId="108" applyFont="1" applyFill="1" applyAlignment="1">
      <alignment horizontal="right" vertical="center" wrapText="1"/>
      <protection/>
    </xf>
    <xf numFmtId="0" fontId="16" fillId="0" borderId="0" xfId="108" applyFont="1" applyFill="1" applyAlignment="1">
      <alignment vertical="center" wrapText="1"/>
      <protection/>
    </xf>
    <xf numFmtId="0" fontId="16" fillId="0" borderId="0" xfId="108" applyFill="1" applyAlignment="1">
      <alignment horizontal="center" vertical="center" wrapText="1"/>
      <protection/>
    </xf>
    <xf numFmtId="0" fontId="90" fillId="0" borderId="0" xfId="107" applyFont="1" applyFill="1">
      <alignment/>
      <protection/>
    </xf>
    <xf numFmtId="180" fontId="59" fillId="0" borderId="0" xfId="108" applyNumberFormat="1" applyFont="1" applyFill="1" applyBorder="1" applyAlignment="1">
      <alignment horizontal="center" vertical="center" wrapText="1"/>
      <protection/>
    </xf>
    <xf numFmtId="0" fontId="93" fillId="0" borderId="0" xfId="108" applyFont="1" applyFill="1" applyBorder="1" applyAlignment="1" applyProtection="1">
      <alignment horizontal="right"/>
      <protection/>
    </xf>
    <xf numFmtId="0" fontId="94" fillId="0" borderId="0" xfId="108" applyFont="1" applyFill="1" applyBorder="1" applyAlignment="1" applyProtection="1">
      <alignment/>
      <protection/>
    </xf>
    <xf numFmtId="0" fontId="95" fillId="0" borderId="0" xfId="107" applyFont="1" applyFill="1">
      <alignment/>
      <protection/>
    </xf>
    <xf numFmtId="180" fontId="55" fillId="0" borderId="0" xfId="107" applyNumberFormat="1" applyFont="1" applyFill="1" applyBorder="1" applyAlignment="1" applyProtection="1">
      <alignment horizontal="centerContinuous" vertical="center"/>
      <protection/>
    </xf>
    <xf numFmtId="0" fontId="94" fillId="0" borderId="0" xfId="108" applyFont="1" applyFill="1" applyBorder="1" applyAlignment="1" applyProtection="1">
      <alignment horizontal="right"/>
      <protection/>
    </xf>
    <xf numFmtId="0" fontId="54" fillId="0" borderId="10" xfId="107" applyFont="1" applyFill="1" applyBorder="1" applyAlignment="1" applyProtection="1">
      <alignment horizontal="center" vertical="center" wrapText="1"/>
      <protection/>
    </xf>
    <xf numFmtId="0" fontId="59" fillId="0" borderId="12" xfId="107" applyFont="1" applyFill="1" applyBorder="1" applyAlignment="1" applyProtection="1">
      <alignment horizontal="center" vertical="center"/>
      <protection/>
    </xf>
    <xf numFmtId="0" fontId="54" fillId="0" borderId="18" xfId="107" applyFont="1" applyFill="1" applyBorder="1" applyAlignment="1" applyProtection="1">
      <alignment horizontal="center" vertical="center"/>
      <protection/>
    </xf>
    <xf numFmtId="0" fontId="54" fillId="0" borderId="0" xfId="107" applyFont="1" applyFill="1" applyBorder="1" applyAlignment="1" applyProtection="1">
      <alignment horizontal="center" vertical="center"/>
      <protection/>
    </xf>
    <xf numFmtId="0" fontId="54" fillId="0" borderId="0" xfId="107" applyFont="1" applyFill="1" applyBorder="1" applyAlignment="1" applyProtection="1">
      <alignment horizontal="center" vertical="center" wrapText="1"/>
      <protection/>
    </xf>
    <xf numFmtId="182" fontId="54" fillId="0" borderId="0" xfId="79" applyNumberFormat="1" applyFont="1" applyFill="1" applyBorder="1" applyAlignment="1" applyProtection="1">
      <alignment horizontal="center"/>
      <protection/>
    </xf>
    <xf numFmtId="0" fontId="27" fillId="0" borderId="17" xfId="107" applyFont="1" applyFill="1" applyBorder="1" applyAlignment="1">
      <alignment horizontal="center" vertical="center" wrapText="1"/>
      <protection/>
    </xf>
    <xf numFmtId="186" fontId="27" fillId="0" borderId="17" xfId="107" applyNumberFormat="1" applyFont="1" applyFill="1" applyBorder="1" applyAlignment="1">
      <alignment horizontal="center" vertical="center" wrapText="1"/>
      <protection/>
    </xf>
    <xf numFmtId="0" fontId="16" fillId="0" borderId="33" xfId="107" applyFont="1" applyFill="1" applyBorder="1" applyAlignment="1">
      <alignment horizontal="center" vertical="center"/>
      <protection/>
    </xf>
    <xf numFmtId="0" fontId="16" fillId="0" borderId="34" xfId="107" applyFont="1" applyFill="1" applyBorder="1" applyAlignment="1">
      <alignment horizontal="center" vertical="center"/>
      <protection/>
    </xf>
    <xf numFmtId="0" fontId="16" fillId="0" borderId="35" xfId="107" applyFont="1" applyFill="1" applyBorder="1" applyAlignment="1">
      <alignment horizontal="center" vertical="center"/>
      <protection/>
    </xf>
    <xf numFmtId="0" fontId="16" fillId="0" borderId="64" xfId="107" applyFont="1" applyFill="1" applyBorder="1" applyAlignment="1">
      <alignment horizontal="center" vertical="center"/>
      <protection/>
    </xf>
    <xf numFmtId="0" fontId="16" fillId="0" borderId="27" xfId="107" applyFont="1" applyFill="1" applyBorder="1" applyProtection="1">
      <alignment/>
      <protection locked="0"/>
    </xf>
    <xf numFmtId="182" fontId="16" fillId="0" borderId="27" xfId="79" applyNumberFormat="1" applyFont="1" applyFill="1" applyBorder="1" applyAlignment="1" applyProtection="1">
      <alignment/>
      <protection locked="0"/>
    </xf>
    <xf numFmtId="182" fontId="16" fillId="0" borderId="61" xfId="79" applyNumberFormat="1" applyFont="1" applyFill="1" applyBorder="1" applyAlignment="1">
      <alignment/>
    </xf>
    <xf numFmtId="0" fontId="16" fillId="0" borderId="12" xfId="107" applyFont="1" applyFill="1" applyBorder="1" applyAlignment="1">
      <alignment horizontal="center" vertical="center"/>
      <protection/>
    </xf>
    <xf numFmtId="0" fontId="16" fillId="0" borderId="13" xfId="107" applyFont="1" applyFill="1" applyBorder="1" applyProtection="1">
      <alignment/>
      <protection locked="0"/>
    </xf>
    <xf numFmtId="182" fontId="16" fillId="0" borderId="13" xfId="79" applyNumberFormat="1" applyFont="1" applyFill="1" applyBorder="1" applyAlignment="1" applyProtection="1">
      <alignment/>
      <protection locked="0"/>
    </xf>
    <xf numFmtId="182" fontId="16" fillId="0" borderId="39" xfId="79" applyNumberFormat="1" applyFont="1" applyFill="1" applyBorder="1" applyAlignment="1">
      <alignment/>
    </xf>
    <xf numFmtId="0" fontId="27" fillId="0" borderId="33" xfId="107" applyFont="1" applyFill="1" applyBorder="1" applyAlignment="1">
      <alignment horizontal="center" vertical="center"/>
      <protection/>
    </xf>
    <xf numFmtId="0" fontId="27" fillId="0" borderId="34" xfId="107" applyFont="1" applyFill="1" applyBorder="1">
      <alignment/>
      <protection/>
    </xf>
    <xf numFmtId="182" fontId="27" fillId="0" borderId="34" xfId="107" applyNumberFormat="1" applyFont="1" applyFill="1" applyBorder="1">
      <alignment/>
      <protection/>
    </xf>
    <xf numFmtId="182" fontId="27" fillId="0" borderId="35" xfId="107" applyNumberFormat="1" applyFont="1" applyFill="1" applyBorder="1">
      <alignment/>
      <protection/>
    </xf>
    <xf numFmtId="0" fontId="55" fillId="0" borderId="0" xfId="107" applyFont="1" applyFill="1">
      <alignment/>
      <protection/>
    </xf>
    <xf numFmtId="0" fontId="27" fillId="0" borderId="0" xfId="107" applyFont="1" applyFill="1" applyBorder="1" applyAlignment="1">
      <alignment horizontal="center" vertical="center"/>
      <protection/>
    </xf>
    <xf numFmtId="0" fontId="27" fillId="0" borderId="0" xfId="107" applyFont="1" applyFill="1" applyBorder="1">
      <alignment/>
      <protection/>
    </xf>
    <xf numFmtId="182" fontId="27" fillId="0" borderId="0" xfId="107" applyNumberFormat="1" applyFont="1" applyFill="1" applyBorder="1">
      <alignment/>
      <protection/>
    </xf>
    <xf numFmtId="0" fontId="95" fillId="0" borderId="0" xfId="107" applyFont="1" applyFill="1" applyAlignment="1">
      <alignment wrapText="1"/>
      <protection/>
    </xf>
    <xf numFmtId="0" fontId="54" fillId="0" borderId="36" xfId="107" applyFont="1" applyFill="1" applyBorder="1" applyAlignment="1" applyProtection="1">
      <alignment horizontal="center" vertical="center" wrapText="1"/>
      <protection/>
    </xf>
    <xf numFmtId="0" fontId="59" fillId="0" borderId="65" xfId="107" applyFont="1" applyFill="1" applyBorder="1" applyAlignment="1" applyProtection="1">
      <alignment horizontal="center" vertical="center"/>
      <protection/>
    </xf>
    <xf numFmtId="0" fontId="59" fillId="0" borderId="38" xfId="107" applyFont="1" applyFill="1" applyBorder="1" applyAlignment="1" applyProtection="1">
      <alignment horizontal="center" vertical="center"/>
      <protection/>
    </xf>
    <xf numFmtId="182" fontId="59" fillId="0" borderId="38" xfId="79" applyNumberFormat="1" applyFont="1" applyFill="1" applyBorder="1" applyAlignment="1" applyProtection="1">
      <alignment/>
      <protection locked="0"/>
    </xf>
    <xf numFmtId="0" fontId="59" fillId="0" borderId="66" xfId="107" applyFont="1" applyFill="1" applyBorder="1" applyAlignment="1" applyProtection="1">
      <alignment horizontal="center" vertical="center"/>
      <protection/>
    </xf>
    <xf numFmtId="0" fontId="58" fillId="0" borderId="67" xfId="107" applyFont="1" applyFill="1" applyBorder="1" applyAlignment="1" applyProtection="1">
      <alignment/>
      <protection/>
    </xf>
    <xf numFmtId="0" fontId="58" fillId="0" borderId="60" xfId="107" applyFont="1" applyFill="1" applyBorder="1" applyAlignment="1" applyProtection="1">
      <alignment/>
      <protection/>
    </xf>
    <xf numFmtId="0" fontId="58" fillId="0" borderId="54" xfId="107" applyFont="1" applyFill="1" applyBorder="1" applyAlignment="1" applyProtection="1">
      <alignment/>
      <protection/>
    </xf>
    <xf numFmtId="182" fontId="54" fillId="0" borderId="66" xfId="79" applyNumberFormat="1" applyFont="1" applyFill="1" applyBorder="1" applyAlignment="1" applyProtection="1">
      <alignment/>
      <protection/>
    </xf>
    <xf numFmtId="3" fontId="31" fillId="0" borderId="47" xfId="105" applyNumberFormat="1" applyFont="1" applyBorder="1" applyAlignment="1">
      <alignment horizontal="center" wrapText="1"/>
      <protection/>
    </xf>
    <xf numFmtId="3" fontId="31" fillId="0" borderId="47" xfId="105" applyNumberFormat="1" applyFont="1" applyBorder="1" applyAlignment="1">
      <alignment horizontal="center"/>
      <protection/>
    </xf>
    <xf numFmtId="182" fontId="38" fillId="0" borderId="13" xfId="79" applyNumberFormat="1" applyFont="1" applyBorder="1" applyAlignment="1">
      <alignment/>
    </xf>
    <xf numFmtId="3" fontId="47" fillId="0" borderId="13" xfId="101" applyNumberFormat="1" applyFont="1" applyBorder="1">
      <alignment/>
      <protection/>
    </xf>
    <xf numFmtId="0" fontId="46" fillId="0" borderId="47" xfId="101" applyFont="1" applyBorder="1" applyAlignment="1">
      <alignment horizontal="left" wrapText="1"/>
      <protection/>
    </xf>
    <xf numFmtId="3" fontId="66" fillId="0" borderId="13" xfId="101" applyNumberFormat="1" applyFont="1" applyBorder="1">
      <alignment/>
      <protection/>
    </xf>
    <xf numFmtId="182" fontId="96" fillId="0" borderId="13" xfId="79" applyNumberFormat="1" applyFont="1" applyBorder="1" applyAlignment="1">
      <alignment/>
    </xf>
    <xf numFmtId="182" fontId="38" fillId="0" borderId="13" xfId="79" applyNumberFormat="1" applyFont="1" applyBorder="1" applyAlignment="1">
      <alignment horizontal="center"/>
    </xf>
    <xf numFmtId="0" fontId="1" fillId="0" borderId="0" xfId="101" applyFont="1" applyBorder="1">
      <alignment/>
      <protection/>
    </xf>
    <xf numFmtId="0" fontId="47" fillId="0" borderId="0" xfId="101" applyFont="1" applyBorder="1" applyAlignment="1">
      <alignment horizontal="left"/>
      <protection/>
    </xf>
    <xf numFmtId="3" fontId="1" fillId="0" borderId="0" xfId="101" applyNumberFormat="1" applyFont="1" applyBorder="1">
      <alignment/>
      <protection/>
    </xf>
    <xf numFmtId="0" fontId="37" fillId="0" borderId="0" xfId="101" applyFont="1">
      <alignment/>
      <protection/>
    </xf>
    <xf numFmtId="0" fontId="16" fillId="0" borderId="17" xfId="102" applyFont="1" applyBorder="1" applyAlignment="1">
      <alignment horizontal="left" wrapText="1"/>
      <protection/>
    </xf>
    <xf numFmtId="0" fontId="16" fillId="0" borderId="13" xfId="102" applyFont="1" applyBorder="1" applyAlignment="1">
      <alignment horizontal="left" wrapText="1"/>
      <protection/>
    </xf>
    <xf numFmtId="0" fontId="48" fillId="0" borderId="14" xfId="111" applyFont="1" applyFill="1" applyBorder="1" applyAlignment="1">
      <alignment horizontal="left" vertical="center"/>
      <protection/>
    </xf>
    <xf numFmtId="0" fontId="66" fillId="0" borderId="42" xfId="111" applyFont="1" applyBorder="1" applyAlignment="1">
      <alignment horizontal="left" vertical="center"/>
      <protection/>
    </xf>
    <xf numFmtId="3" fontId="32" fillId="0" borderId="47" xfId="105" applyNumberFormat="1" applyFont="1" applyBorder="1" applyAlignment="1">
      <alignment horizontal="center" wrapText="1"/>
      <protection/>
    </xf>
    <xf numFmtId="0" fontId="32" fillId="0" borderId="39" xfId="105" applyFont="1" applyBorder="1" applyAlignment="1">
      <alignment horizontal="center"/>
      <protection/>
    </xf>
    <xf numFmtId="0" fontId="97" fillId="0" borderId="13" xfId="105" applyFont="1" applyBorder="1" applyAlignment="1">
      <alignment horizontal="left"/>
      <protection/>
    </xf>
    <xf numFmtId="3" fontId="97" fillId="0" borderId="47" xfId="105" applyNumberFormat="1" applyFont="1" applyBorder="1" applyAlignment="1">
      <alignment horizontal="right"/>
      <protection/>
    </xf>
    <xf numFmtId="0" fontId="97" fillId="0" borderId="21" xfId="105" applyFont="1" applyBorder="1" applyAlignment="1">
      <alignment horizontal="left"/>
      <protection/>
    </xf>
    <xf numFmtId="0" fontId="64" fillId="27" borderId="0" xfId="111" applyFont="1" applyFill="1" applyBorder="1" applyAlignment="1">
      <alignment horizontal="left" vertical="center"/>
      <protection/>
    </xf>
    <xf numFmtId="0" fontId="70" fillId="27" borderId="0" xfId="111" applyFont="1" applyFill="1" applyBorder="1" applyAlignment="1">
      <alignment horizontal="left" vertical="center"/>
      <protection/>
    </xf>
    <xf numFmtId="0" fontId="64" fillId="27" borderId="0" xfId="111" applyFont="1" applyFill="1" applyBorder="1">
      <alignment/>
      <protection/>
    </xf>
    <xf numFmtId="3" fontId="64" fillId="27" borderId="0" xfId="111" applyNumberFormat="1" applyFont="1" applyFill="1" applyBorder="1" applyAlignment="1">
      <alignment vertical="center"/>
      <protection/>
    </xf>
    <xf numFmtId="0" fontId="15" fillId="27" borderId="0" xfId="111" applyFill="1">
      <alignment/>
      <protection/>
    </xf>
    <xf numFmtId="0" fontId="75" fillId="27" borderId="0" xfId="111" applyFont="1" applyFill="1" applyBorder="1" applyAlignment="1">
      <alignment horizontal="left" vertical="center"/>
      <protection/>
    </xf>
    <xf numFmtId="0" fontId="76" fillId="27" borderId="0" xfId="111" applyFont="1" applyFill="1" applyBorder="1" applyAlignment="1">
      <alignment horizontal="left" vertical="center"/>
      <protection/>
    </xf>
    <xf numFmtId="0" fontId="75" fillId="27" borderId="0" xfId="111" applyFont="1" applyFill="1" applyBorder="1">
      <alignment/>
      <protection/>
    </xf>
    <xf numFmtId="3" fontId="75" fillId="27" borderId="0" xfId="111" applyNumberFormat="1" applyFont="1" applyFill="1" applyBorder="1" applyAlignment="1">
      <alignment vertical="center"/>
      <protection/>
    </xf>
    <xf numFmtId="0" fontId="75" fillId="27" borderId="0" xfId="111" applyFont="1" applyFill="1">
      <alignment/>
      <protection/>
    </xf>
    <xf numFmtId="3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111" applyFont="1" applyFill="1" applyBorder="1">
      <alignment/>
      <protection/>
    </xf>
    <xf numFmtId="0" fontId="41" fillId="0" borderId="13" xfId="111" applyFont="1" applyFill="1" applyBorder="1" applyAlignment="1">
      <alignment horizontal="left" vertical="center"/>
      <protection/>
    </xf>
    <xf numFmtId="0" fontId="41" fillId="0" borderId="13" xfId="111" applyFont="1" applyFill="1" applyBorder="1" applyAlignment="1">
      <alignment horizontal="center" vertical="center"/>
      <protection/>
    </xf>
    <xf numFmtId="182" fontId="41" fillId="0" borderId="13" xfId="79" applyNumberFormat="1" applyFont="1" applyFill="1" applyBorder="1" applyAlignment="1">
      <alignment horizontal="center" vertical="center"/>
    </xf>
    <xf numFmtId="3" fontId="44" fillId="0" borderId="13" xfId="111" applyNumberFormat="1" applyFont="1" applyFill="1" applyBorder="1" applyAlignment="1">
      <alignment horizontal="center" vertical="center"/>
      <protection/>
    </xf>
    <xf numFmtId="3" fontId="1" fillId="0" borderId="13" xfId="111" applyNumberFormat="1" applyFont="1" applyFill="1" applyBorder="1" applyAlignment="1">
      <alignment horizontal="center" vertical="center"/>
      <protection/>
    </xf>
    <xf numFmtId="3" fontId="47" fillId="0" borderId="13" xfId="111" applyNumberFormat="1" applyFont="1" applyFill="1" applyBorder="1" applyAlignment="1">
      <alignment horizontal="center" vertical="center"/>
      <protection/>
    </xf>
    <xf numFmtId="49" fontId="1" fillId="0" borderId="13" xfId="111" applyNumberFormat="1" applyFont="1" applyFill="1" applyBorder="1" applyAlignment="1">
      <alignment horizontal="center" vertical="distributed"/>
      <protection/>
    </xf>
    <xf numFmtId="0" fontId="73" fillId="0" borderId="13" xfId="111" applyFont="1" applyFill="1" applyBorder="1">
      <alignment/>
      <protection/>
    </xf>
    <xf numFmtId="3" fontId="41" fillId="0" borderId="13" xfId="111" applyNumberFormat="1" applyFont="1" applyFill="1" applyBorder="1" applyAlignment="1">
      <alignment horizontal="center" vertical="center"/>
      <protection/>
    </xf>
    <xf numFmtId="3" fontId="68" fillId="0" borderId="13" xfId="111" applyNumberFormat="1" applyFont="1" applyFill="1" applyBorder="1" applyAlignment="1">
      <alignment horizontal="center" vertical="center"/>
      <protection/>
    </xf>
    <xf numFmtId="0" fontId="39" fillId="0" borderId="13" xfId="111" applyFont="1" applyFill="1" applyBorder="1" applyAlignment="1">
      <alignment horizontal="center"/>
      <protection/>
    </xf>
    <xf numFmtId="49" fontId="38" fillId="0" borderId="14" xfId="111" applyNumberFormat="1" applyFont="1" applyFill="1" applyBorder="1" applyAlignment="1">
      <alignment horizontal="center" vertical="center"/>
      <protection/>
    </xf>
    <xf numFmtId="0" fontId="38" fillId="0" borderId="14" xfId="111" applyFont="1" applyFill="1" applyBorder="1" applyAlignment="1">
      <alignment horizontal="center" vertical="center"/>
      <protection/>
    </xf>
    <xf numFmtId="3" fontId="39" fillId="0" borderId="13" xfId="111" applyNumberFormat="1" applyFont="1" applyFill="1" applyBorder="1" applyAlignment="1">
      <alignment horizontal="center" vertical="center"/>
      <protection/>
    </xf>
    <xf numFmtId="3" fontId="38" fillId="0" borderId="13" xfId="111" applyNumberFormat="1" applyFont="1" applyFill="1" applyBorder="1" applyAlignment="1">
      <alignment horizontal="center" vertical="center"/>
      <protection/>
    </xf>
    <xf numFmtId="0" fontId="48" fillId="0" borderId="13" xfId="111" applyFont="1" applyFill="1" applyBorder="1" applyAlignment="1">
      <alignment horizontal="center"/>
      <protection/>
    </xf>
    <xf numFmtId="49" fontId="67" fillId="0" borderId="14" xfId="111" applyNumberFormat="1" applyFont="1" applyFill="1" applyBorder="1" applyAlignment="1">
      <alignment horizontal="center" vertical="center"/>
      <protection/>
    </xf>
    <xf numFmtId="0" fontId="67" fillId="0" borderId="14" xfId="111" applyFont="1" applyFill="1" applyBorder="1" applyAlignment="1">
      <alignment horizontal="center" vertical="center"/>
      <protection/>
    </xf>
    <xf numFmtId="0" fontId="48" fillId="0" borderId="14" xfId="111" applyFont="1" applyFill="1" applyBorder="1" applyAlignment="1">
      <alignment horizontal="center" vertical="center"/>
      <protection/>
    </xf>
    <xf numFmtId="3" fontId="48" fillId="0" borderId="13" xfId="111" applyNumberFormat="1" applyFont="1" applyFill="1" applyBorder="1" applyAlignment="1">
      <alignment horizontal="center" vertical="center"/>
      <protection/>
    </xf>
    <xf numFmtId="3" fontId="66" fillId="0" borderId="13" xfId="111" applyNumberFormat="1" applyFont="1" applyFill="1" applyBorder="1" applyAlignment="1">
      <alignment horizontal="center" vertical="center"/>
      <protection/>
    </xf>
    <xf numFmtId="0" fontId="0" fillId="0" borderId="0" xfId="96">
      <alignment/>
      <protection/>
    </xf>
    <xf numFmtId="3" fontId="46" fillId="0" borderId="42" xfId="111" applyNumberFormat="1" applyFont="1" applyBorder="1" applyAlignment="1">
      <alignment vertical="center"/>
      <protection/>
    </xf>
    <xf numFmtId="3" fontId="46" fillId="0" borderId="42" xfId="104" applyNumberFormat="1" applyFont="1" applyBorder="1" applyAlignment="1">
      <alignment horizontal="right"/>
      <protection/>
    </xf>
    <xf numFmtId="3" fontId="66" fillId="0" borderId="42" xfId="111" applyNumberFormat="1" applyFont="1" applyBorder="1" applyAlignment="1">
      <alignment horizontal="right" vertical="center"/>
      <protection/>
    </xf>
    <xf numFmtId="3" fontId="65" fillId="0" borderId="42" xfId="111" applyNumberFormat="1" applyFont="1" applyBorder="1" applyAlignment="1">
      <alignment horizontal="right" vertical="center"/>
      <protection/>
    </xf>
    <xf numFmtId="3" fontId="46" fillId="0" borderId="42" xfId="111" applyNumberFormat="1" applyFont="1" applyBorder="1" applyAlignment="1">
      <alignment horizontal="right" vertical="center"/>
      <protection/>
    </xf>
    <xf numFmtId="3" fontId="66" fillId="0" borderId="14" xfId="111" applyNumberFormat="1" applyFont="1" applyBorder="1" applyAlignment="1">
      <alignment horizontal="right" vertical="center"/>
      <protection/>
    </xf>
    <xf numFmtId="0" fontId="15" fillId="0" borderId="42" xfId="111" applyBorder="1">
      <alignment/>
      <protection/>
    </xf>
    <xf numFmtId="3" fontId="47" fillId="0" borderId="42" xfId="111" applyNumberFormat="1" applyFont="1" applyBorder="1" applyAlignment="1">
      <alignment horizontal="right" vertical="center"/>
      <protection/>
    </xf>
    <xf numFmtId="3" fontId="68" fillId="24" borderId="42" xfId="111" applyNumberFormat="1" applyFont="1" applyFill="1" applyBorder="1" applyAlignment="1">
      <alignment horizontal="right" vertical="center"/>
      <protection/>
    </xf>
    <xf numFmtId="3" fontId="65" fillId="0" borderId="42" xfId="111" applyNumberFormat="1" applyFont="1" applyFill="1" applyBorder="1" applyAlignment="1">
      <alignment vertical="center"/>
      <protection/>
    </xf>
    <xf numFmtId="3" fontId="66" fillId="0" borderId="42" xfId="111" applyNumberFormat="1" applyFont="1" applyBorder="1">
      <alignment/>
      <protection/>
    </xf>
    <xf numFmtId="3" fontId="47" fillId="0" borderId="42" xfId="111" applyNumberFormat="1" applyFont="1" applyBorder="1" applyAlignment="1">
      <alignment vertical="center"/>
      <protection/>
    </xf>
    <xf numFmtId="3" fontId="66" fillId="0" borderId="42" xfId="111" applyNumberFormat="1" applyFont="1" applyBorder="1" applyAlignment="1">
      <alignment vertical="center"/>
      <protection/>
    </xf>
    <xf numFmtId="3" fontId="38" fillId="0" borderId="42" xfId="111" applyNumberFormat="1" applyFont="1" applyBorder="1" applyAlignment="1">
      <alignment vertical="center"/>
      <protection/>
    </xf>
    <xf numFmtId="3" fontId="52" fillId="20" borderId="54" xfId="111" applyNumberFormat="1" applyFont="1" applyFill="1" applyBorder="1" applyAlignment="1">
      <alignment vertical="center"/>
      <protection/>
    </xf>
    <xf numFmtId="0" fontId="0" fillId="0" borderId="0" xfId="96" applyBorder="1">
      <alignment/>
      <protection/>
    </xf>
    <xf numFmtId="0" fontId="1" fillId="0" borderId="0" xfId="96" applyFont="1" applyBorder="1">
      <alignment/>
      <protection/>
    </xf>
    <xf numFmtId="3" fontId="46" fillId="0" borderId="68" xfId="104" applyNumberFormat="1" applyFont="1" applyBorder="1" applyAlignment="1">
      <alignment horizontal="right"/>
      <protection/>
    </xf>
    <xf numFmtId="0" fontId="15" fillId="0" borderId="68" xfId="111" applyBorder="1">
      <alignment/>
      <protection/>
    </xf>
    <xf numFmtId="3" fontId="66" fillId="0" borderId="68" xfId="111" applyNumberFormat="1" applyFont="1" applyBorder="1" applyAlignment="1">
      <alignment horizontal="right" vertical="center"/>
      <protection/>
    </xf>
    <xf numFmtId="3" fontId="36" fillId="0" borderId="0" xfId="0" applyNumberFormat="1" applyFont="1" applyBorder="1" applyAlignment="1">
      <alignment horizontal="right" wrapText="1"/>
    </xf>
    <xf numFmtId="3" fontId="25" fillId="0" borderId="13" xfId="0" applyNumberFormat="1" applyFont="1" applyBorder="1" applyAlignment="1">
      <alignment wrapText="1"/>
    </xf>
    <xf numFmtId="0" fontId="98" fillId="0" borderId="22" xfId="0" applyFont="1" applyBorder="1" applyAlignment="1">
      <alignment wrapText="1"/>
    </xf>
    <xf numFmtId="0" fontId="98" fillId="0" borderId="13" xfId="0" applyFont="1" applyBorder="1" applyAlignment="1">
      <alignment wrapText="1"/>
    </xf>
    <xf numFmtId="3" fontId="98" fillId="0" borderId="13" xfId="0" applyNumberFormat="1" applyFont="1" applyBorder="1" applyAlignment="1">
      <alignment horizontal="right" wrapText="1"/>
    </xf>
    <xf numFmtId="0" fontId="35" fillId="0" borderId="0" xfId="0" applyFont="1" applyAlignment="1">
      <alignment/>
    </xf>
    <xf numFmtId="0" fontId="38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25" fillId="0" borderId="69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5" fillId="0" borderId="70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3" fontId="53" fillId="0" borderId="12" xfId="0" applyNumberFormat="1" applyFont="1" applyBorder="1" applyAlignment="1">
      <alignment horizontal="center" wrapText="1"/>
    </xf>
    <xf numFmtId="3" fontId="53" fillId="0" borderId="13" xfId="0" applyNumberFormat="1" applyFont="1" applyBorder="1" applyAlignment="1">
      <alignment horizontal="center" wrapText="1"/>
    </xf>
    <xf numFmtId="3" fontId="49" fillId="0" borderId="12" xfId="0" applyNumberFormat="1" applyFont="1" applyBorder="1" applyAlignment="1">
      <alignment horizontal="right" wrapText="1"/>
    </xf>
    <xf numFmtId="3" fontId="1" fillId="0" borderId="12" xfId="109" applyNumberFormat="1" applyFont="1" applyBorder="1">
      <alignment/>
      <protection/>
    </xf>
    <xf numFmtId="3" fontId="50" fillId="0" borderId="12" xfId="109" applyNumberFormat="1" applyFont="1" applyBorder="1">
      <alignment/>
      <protection/>
    </xf>
    <xf numFmtId="3" fontId="1" fillId="0" borderId="12" xfId="109" applyNumberFormat="1" applyFont="1" applyFill="1" applyBorder="1">
      <alignment/>
      <protection/>
    </xf>
    <xf numFmtId="3" fontId="47" fillId="0" borderId="57" xfId="109" applyNumberFormat="1" applyFont="1" applyBorder="1">
      <alignment/>
      <protection/>
    </xf>
    <xf numFmtId="0" fontId="99" fillId="0" borderId="0" xfId="109" applyFont="1" applyBorder="1" applyAlignment="1" applyProtection="1">
      <alignment horizontal="right"/>
      <protection locked="0"/>
    </xf>
    <xf numFmtId="0" fontId="99" fillId="0" borderId="0" xfId="109" applyFont="1">
      <alignment/>
      <protection/>
    </xf>
    <xf numFmtId="0" fontId="100" fillId="0" borderId="0" xfId="109" applyFont="1" applyBorder="1" applyAlignment="1" applyProtection="1">
      <alignment horizontal="center" vertical="center" wrapText="1"/>
      <protection locked="0"/>
    </xf>
    <xf numFmtId="0" fontId="101" fillId="0" borderId="0" xfId="109" applyFont="1" applyFill="1" applyAlignment="1">
      <alignment horizontal="right" wrapText="1"/>
      <protection/>
    </xf>
    <xf numFmtId="0" fontId="92" fillId="0" borderId="0" xfId="111" applyFont="1">
      <alignment/>
      <protection/>
    </xf>
    <xf numFmtId="0" fontId="38" fillId="0" borderId="0" xfId="111" applyFont="1">
      <alignment/>
      <protection/>
    </xf>
    <xf numFmtId="0" fontId="39" fillId="20" borderId="27" xfId="103" applyFont="1" applyFill="1" applyBorder="1" applyAlignment="1">
      <alignment horizontal="center" vertical="center" wrapText="1"/>
      <protection/>
    </xf>
    <xf numFmtId="0" fontId="39" fillId="20" borderId="46" xfId="103" applyFont="1" applyFill="1" applyBorder="1" applyAlignment="1">
      <alignment horizontal="right" vertical="center" wrapText="1"/>
      <protection/>
    </xf>
    <xf numFmtId="0" fontId="92" fillId="0" borderId="0" xfId="111" applyFont="1" applyAlignment="1">
      <alignment wrapText="1"/>
      <protection/>
    </xf>
    <xf numFmtId="0" fontId="39" fillId="20" borderId="59" xfId="103" applyFont="1" applyFill="1" applyBorder="1" applyAlignment="1">
      <alignment horizontal="center" vertical="center"/>
      <protection/>
    </xf>
    <xf numFmtId="0" fontId="39" fillId="20" borderId="71" xfId="103" applyFont="1" applyFill="1" applyBorder="1" applyAlignment="1">
      <alignment horizontal="right" vertical="center"/>
      <protection/>
    </xf>
    <xf numFmtId="0" fontId="39" fillId="20" borderId="72" xfId="103" applyFont="1" applyFill="1" applyBorder="1" applyAlignment="1">
      <alignment horizontal="center" vertical="center"/>
      <protection/>
    </xf>
    <xf numFmtId="0" fontId="39" fillId="20" borderId="15" xfId="103" applyFont="1" applyFill="1" applyBorder="1" applyAlignment="1">
      <alignment horizontal="center" vertical="center"/>
      <protection/>
    </xf>
    <xf numFmtId="0" fontId="44" fillId="0" borderId="73" xfId="100" applyFont="1" applyBorder="1" applyAlignment="1">
      <alignment vertical="center"/>
      <protection/>
    </xf>
    <xf numFmtId="3" fontId="39" fillId="0" borderId="73" xfId="103" applyNumberFormat="1" applyFont="1" applyFill="1" applyBorder="1">
      <alignment/>
      <protection/>
    </xf>
    <xf numFmtId="3" fontId="39" fillId="0" borderId="74" xfId="103" applyNumberFormat="1" applyFont="1" applyFill="1" applyBorder="1">
      <alignment/>
      <protection/>
    </xf>
    <xf numFmtId="0" fontId="44" fillId="0" borderId="75" xfId="100" applyFont="1" applyBorder="1" applyAlignment="1">
      <alignment vertical="center"/>
      <protection/>
    </xf>
    <xf numFmtId="4" fontId="39" fillId="0" borderId="75" xfId="103" applyNumberFormat="1" applyFont="1" applyFill="1" applyBorder="1">
      <alignment/>
      <protection/>
    </xf>
    <xf numFmtId="3" fontId="39" fillId="0" borderId="75" xfId="103" applyNumberFormat="1" applyFont="1" applyFill="1" applyBorder="1">
      <alignment/>
      <protection/>
    </xf>
    <xf numFmtId="3" fontId="39" fillId="0" borderId="76" xfId="103" applyNumberFormat="1" applyFont="1" applyFill="1" applyBorder="1">
      <alignment/>
      <protection/>
    </xf>
    <xf numFmtId="3" fontId="66" fillId="0" borderId="76" xfId="103" applyNumberFormat="1" applyFont="1" applyFill="1" applyBorder="1">
      <alignment/>
      <protection/>
    </xf>
    <xf numFmtId="0" fontId="1" fillId="0" borderId="75" xfId="100" applyFont="1" applyBorder="1" applyAlignment="1">
      <alignment vertical="center"/>
      <protection/>
    </xf>
    <xf numFmtId="3" fontId="38" fillId="0" borderId="75" xfId="100" applyNumberFormat="1" applyFont="1" applyFill="1" applyBorder="1" applyAlignment="1">
      <alignment horizontal="center" vertical="center"/>
      <protection/>
    </xf>
    <xf numFmtId="4" fontId="38" fillId="0" borderId="75" xfId="100" applyNumberFormat="1" applyFont="1" applyFill="1" applyBorder="1" applyAlignment="1">
      <alignment vertical="center"/>
      <protection/>
    </xf>
    <xf numFmtId="3" fontId="38" fillId="0" borderId="76" xfId="100" applyNumberFormat="1" applyFont="1" applyFill="1" applyBorder="1" applyAlignment="1">
      <alignment vertical="center"/>
      <protection/>
    </xf>
    <xf numFmtId="3" fontId="38" fillId="0" borderId="75" xfId="100" applyNumberFormat="1" applyFont="1" applyFill="1" applyBorder="1" applyAlignment="1">
      <alignment vertical="center"/>
      <protection/>
    </xf>
    <xf numFmtId="3" fontId="39" fillId="0" borderId="75" xfId="100" applyNumberFormat="1" applyFont="1" applyFill="1" applyBorder="1" applyAlignment="1">
      <alignment vertical="center"/>
      <protection/>
    </xf>
    <xf numFmtId="3" fontId="39" fillId="0" borderId="76" xfId="100" applyNumberFormat="1" applyFont="1" applyFill="1" applyBorder="1" applyAlignment="1">
      <alignment vertical="center"/>
      <protection/>
    </xf>
    <xf numFmtId="3" fontId="66" fillId="0" borderId="76" xfId="100" applyNumberFormat="1" applyFont="1" applyFill="1" applyBorder="1" applyAlignment="1">
      <alignment vertical="center"/>
      <protection/>
    </xf>
    <xf numFmtId="0" fontId="39" fillId="21" borderId="75" xfId="100" applyFont="1" applyFill="1" applyBorder="1" applyAlignment="1">
      <alignment vertical="center"/>
      <protection/>
    </xf>
    <xf numFmtId="3" fontId="39" fillId="21" borderId="75" xfId="103" applyNumberFormat="1" applyFont="1" applyFill="1" applyBorder="1">
      <alignment/>
      <protection/>
    </xf>
    <xf numFmtId="3" fontId="39" fillId="21" borderId="76" xfId="103" applyNumberFormat="1" applyFont="1" applyFill="1" applyBorder="1">
      <alignment/>
      <protection/>
    </xf>
    <xf numFmtId="167" fontId="38" fillId="0" borderId="75" xfId="103" applyNumberFormat="1" applyFont="1" applyFill="1" applyBorder="1">
      <alignment/>
      <protection/>
    </xf>
    <xf numFmtId="3" fontId="38" fillId="0" borderId="75" xfId="103" applyNumberFormat="1" applyFont="1" applyFill="1" applyBorder="1">
      <alignment/>
      <protection/>
    </xf>
    <xf numFmtId="3" fontId="38" fillId="0" borderId="76" xfId="103" applyNumberFormat="1" applyFont="1" applyFill="1" applyBorder="1">
      <alignment/>
      <protection/>
    </xf>
    <xf numFmtId="0" fontId="1" fillId="0" borderId="75" xfId="100" applyFont="1" applyBorder="1" applyAlignment="1">
      <alignment vertical="center" wrapText="1"/>
      <protection/>
    </xf>
    <xf numFmtId="0" fontId="1" fillId="0" borderId="77" xfId="100" applyFont="1" applyBorder="1" applyAlignment="1">
      <alignment vertical="center"/>
      <protection/>
    </xf>
    <xf numFmtId="3" fontId="38" fillId="0" borderId="77" xfId="100" applyNumberFormat="1" applyFont="1" applyFill="1" applyBorder="1" applyAlignment="1">
      <alignment vertical="center"/>
      <protection/>
    </xf>
    <xf numFmtId="3" fontId="38" fillId="0" borderId="78" xfId="103" applyNumberFormat="1" applyFont="1" applyFill="1" applyBorder="1">
      <alignment/>
      <protection/>
    </xf>
    <xf numFmtId="0" fontId="1" fillId="0" borderId="13" xfId="100" applyFont="1" applyBorder="1" applyAlignment="1">
      <alignment vertical="center"/>
      <protection/>
    </xf>
    <xf numFmtId="3" fontId="38" fillId="0" borderId="13" xfId="100" applyNumberFormat="1" applyFont="1" applyFill="1" applyBorder="1" applyAlignment="1">
      <alignment vertical="center"/>
      <protection/>
    </xf>
    <xf numFmtId="3" fontId="38" fillId="0" borderId="13" xfId="103" applyNumberFormat="1" applyFont="1" applyFill="1" applyBorder="1">
      <alignment/>
      <protection/>
    </xf>
    <xf numFmtId="0" fontId="39" fillId="21" borderId="13" xfId="100" applyFont="1" applyFill="1" applyBorder="1" applyAlignment="1">
      <alignment vertical="center"/>
      <protection/>
    </xf>
    <xf numFmtId="3" fontId="39" fillId="21" borderId="13" xfId="103" applyNumberFormat="1" applyFont="1" applyFill="1" applyBorder="1">
      <alignment/>
      <protection/>
    </xf>
    <xf numFmtId="0" fontId="44" fillId="0" borderId="79" xfId="100" applyFont="1" applyBorder="1" applyAlignment="1">
      <alignment vertical="center"/>
      <protection/>
    </xf>
    <xf numFmtId="3" fontId="39" fillId="0" borderId="27" xfId="103" applyNumberFormat="1" applyFont="1" applyFill="1" applyBorder="1">
      <alignment/>
      <protection/>
    </xf>
    <xf numFmtId="167" fontId="38" fillId="0" borderId="80" xfId="100" applyNumberFormat="1" applyFont="1" applyBorder="1" applyAlignment="1">
      <alignment vertical="center"/>
      <protection/>
    </xf>
    <xf numFmtId="3" fontId="38" fillId="0" borderId="80" xfId="100" applyNumberFormat="1" applyFont="1" applyFill="1" applyBorder="1" applyAlignment="1">
      <alignment vertical="center"/>
      <protection/>
    </xf>
    <xf numFmtId="4" fontId="38" fillId="0" borderId="17" xfId="103" applyNumberFormat="1" applyFont="1" applyFill="1" applyBorder="1">
      <alignment/>
      <protection/>
    </xf>
    <xf numFmtId="0" fontId="38" fillId="0" borderId="17" xfId="106" applyFont="1" applyBorder="1">
      <alignment/>
      <protection/>
    </xf>
    <xf numFmtId="167" fontId="39" fillId="21" borderId="13" xfId="103" applyNumberFormat="1" applyFont="1" applyFill="1" applyBorder="1">
      <alignment/>
      <protection/>
    </xf>
    <xf numFmtId="0" fontId="39" fillId="21" borderId="13" xfId="106" applyFont="1" applyFill="1" applyBorder="1">
      <alignment/>
      <protection/>
    </xf>
    <xf numFmtId="3" fontId="39" fillId="21" borderId="13" xfId="100" applyNumberFormat="1" applyFont="1" applyFill="1" applyBorder="1" applyAlignment="1">
      <alignment vertical="center"/>
      <protection/>
    </xf>
    <xf numFmtId="0" fontId="92" fillId="25" borderId="0" xfId="111" applyFont="1" applyFill="1">
      <alignment/>
      <protection/>
    </xf>
    <xf numFmtId="0" fontId="69" fillId="20" borderId="13" xfId="103" applyFont="1" applyFill="1" applyBorder="1">
      <alignment/>
      <protection/>
    </xf>
    <xf numFmtId="3" fontId="69" fillId="20" borderId="13" xfId="103" applyNumberFormat="1" applyFont="1" applyFill="1" applyBorder="1">
      <alignment/>
      <protection/>
    </xf>
    <xf numFmtId="0" fontId="69" fillId="20" borderId="13" xfId="106" applyFont="1" applyFill="1" applyBorder="1">
      <alignment/>
      <protection/>
    </xf>
    <xf numFmtId="3" fontId="69" fillId="20" borderId="13" xfId="100" applyNumberFormat="1" applyFont="1" applyFill="1" applyBorder="1" applyAlignment="1">
      <alignment vertical="center"/>
      <protection/>
    </xf>
    <xf numFmtId="0" fontId="44" fillId="0" borderId="0" xfId="103" applyFont="1" applyFill="1" applyBorder="1">
      <alignment/>
      <protection/>
    </xf>
    <xf numFmtId="0" fontId="39" fillId="0" borderId="71" xfId="111" applyFont="1" applyFill="1" applyBorder="1" applyAlignment="1">
      <alignment horizontal="left" vertical="center"/>
      <protection/>
    </xf>
    <xf numFmtId="0" fontId="47" fillId="20" borderId="52" xfId="111" applyFont="1" applyFill="1" applyBorder="1" applyAlignment="1">
      <alignment horizontal="center" vertical="center"/>
      <protection/>
    </xf>
    <xf numFmtId="0" fontId="47" fillId="20" borderId="34" xfId="111" applyFont="1" applyFill="1" applyBorder="1" applyAlignment="1">
      <alignment horizontal="center" vertical="center"/>
      <protection/>
    </xf>
    <xf numFmtId="0" fontId="47" fillId="20" borderId="35" xfId="111" applyFont="1" applyFill="1" applyBorder="1" applyAlignment="1">
      <alignment horizontal="center" vertical="center" wrapText="1"/>
      <protection/>
    </xf>
    <xf numFmtId="0" fontId="47" fillId="20" borderId="81" xfId="111" applyFont="1" applyFill="1" applyBorder="1" applyAlignment="1">
      <alignment horizontal="center" vertical="center" wrapText="1"/>
      <protection/>
    </xf>
    <xf numFmtId="0" fontId="47" fillId="20" borderId="81" xfId="111" applyFont="1" applyFill="1" applyBorder="1" applyAlignment="1">
      <alignment horizontal="center" vertical="center"/>
      <protection/>
    </xf>
    <xf numFmtId="180" fontId="54" fillId="0" borderId="12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0" xfId="108" applyNumberFormat="1" applyFont="1" applyFill="1" applyBorder="1" applyAlignment="1" applyProtection="1">
      <alignment horizontal="left" vertical="center" wrapText="1" indent="1"/>
      <protection/>
    </xf>
    <xf numFmtId="180" fontId="59" fillId="0" borderId="44" xfId="108" applyNumberFormat="1" applyFont="1" applyFill="1" applyBorder="1" applyAlignment="1" applyProtection="1">
      <alignment horizontal="left" vertical="center" wrapText="1" indent="2"/>
      <protection/>
    </xf>
    <xf numFmtId="180" fontId="59" fillId="0" borderId="47" xfId="108" applyNumberFormat="1" applyFont="1" applyFill="1" applyBorder="1" applyAlignment="1" applyProtection="1">
      <alignment horizontal="left" vertical="center" wrapText="1" indent="2"/>
      <protection/>
    </xf>
    <xf numFmtId="180" fontId="60" fillId="0" borderId="47" xfId="108" applyNumberFormat="1" applyFont="1" applyFill="1" applyBorder="1" applyAlignment="1" applyProtection="1">
      <alignment horizontal="left" vertical="center" wrapText="1" indent="1"/>
      <protection/>
    </xf>
    <xf numFmtId="180" fontId="59" fillId="0" borderId="53" xfId="108" applyNumberFormat="1" applyFont="1" applyFill="1" applyBorder="1" applyAlignment="1" applyProtection="1">
      <alignment horizontal="left" vertical="center" wrapText="1" indent="2"/>
      <protection/>
    </xf>
    <xf numFmtId="180" fontId="59" fillId="0" borderId="82" xfId="108" applyNumberFormat="1" applyFont="1" applyFill="1" applyBorder="1" applyAlignment="1" applyProtection="1">
      <alignment horizontal="left" vertical="center" wrapText="1" indent="2"/>
      <protection/>
    </xf>
    <xf numFmtId="0" fontId="27" fillId="0" borderId="67" xfId="108" applyFont="1" applyFill="1" applyBorder="1" applyAlignment="1">
      <alignment horizontal="center" vertical="center" wrapText="1"/>
      <protection/>
    </xf>
    <xf numFmtId="182" fontId="16" fillId="0" borderId="13" xfId="74" applyNumberFormat="1" applyFont="1" applyFill="1" applyBorder="1" applyAlignment="1" applyProtection="1">
      <alignment horizontal="right" vertical="center" wrapText="1"/>
      <protection locked="0"/>
    </xf>
    <xf numFmtId="0" fontId="104" fillId="0" borderId="13" xfId="101" applyFont="1" applyBorder="1">
      <alignment/>
      <protection/>
    </xf>
    <xf numFmtId="3" fontId="105" fillId="0" borderId="13" xfId="101" applyNumberFormat="1" applyFont="1" applyBorder="1">
      <alignment/>
      <protection/>
    </xf>
    <xf numFmtId="0" fontId="46" fillId="0" borderId="13" xfId="101" applyFont="1" applyFill="1" applyBorder="1" applyAlignment="1">
      <alignment horizontal="left"/>
      <protection/>
    </xf>
    <xf numFmtId="0" fontId="46" fillId="0" borderId="47" xfId="101" applyFont="1" applyFill="1" applyBorder="1" applyAlignment="1">
      <alignment horizontal="left"/>
      <protection/>
    </xf>
    <xf numFmtId="0" fontId="46" fillId="0" borderId="47" xfId="101" applyFont="1" applyFill="1" applyBorder="1" applyAlignment="1">
      <alignment horizontal="left" vertical="distributed"/>
      <protection/>
    </xf>
    <xf numFmtId="0" fontId="46" fillId="0" borderId="47" xfId="101" applyFont="1" applyFill="1" applyBorder="1" applyAlignment="1">
      <alignment horizontal="left" wrapText="1"/>
      <protection/>
    </xf>
    <xf numFmtId="3" fontId="82" fillId="0" borderId="0" xfId="101" applyNumberFormat="1" applyFont="1">
      <alignment/>
      <protection/>
    </xf>
    <xf numFmtId="3" fontId="16" fillId="0" borderId="13" xfId="102" applyNumberFormat="1" applyFont="1" applyFill="1" applyBorder="1">
      <alignment/>
      <protection/>
    </xf>
    <xf numFmtId="0" fontId="0" fillId="0" borderId="0" xfId="0" applyFont="1" applyAlignment="1">
      <alignment/>
    </xf>
    <xf numFmtId="0" fontId="32" fillId="0" borderId="27" xfId="0" applyFont="1" applyBorder="1" applyAlignment="1">
      <alignment wrapText="1"/>
    </xf>
    <xf numFmtId="0" fontId="53" fillId="0" borderId="83" xfId="0" applyFont="1" applyBorder="1" applyAlignment="1">
      <alignment horizontal="center" wrapText="1"/>
    </xf>
    <xf numFmtId="3" fontId="25" fillId="0" borderId="84" xfId="0" applyNumberFormat="1" applyFont="1" applyBorder="1" applyAlignment="1">
      <alignment horizontal="right" wrapText="1"/>
    </xf>
    <xf numFmtId="3" fontId="32" fillId="0" borderId="85" xfId="0" applyNumberFormat="1" applyFont="1" applyBorder="1" applyAlignment="1">
      <alignment horizontal="right" wrapText="1"/>
    </xf>
    <xf numFmtId="3" fontId="36" fillId="0" borderId="85" xfId="0" applyNumberFormat="1" applyFont="1" applyBorder="1" applyAlignment="1">
      <alignment horizontal="right" wrapText="1"/>
    </xf>
    <xf numFmtId="0" fontId="32" fillId="0" borderId="26" xfId="0" applyFont="1" applyBorder="1" applyAlignment="1">
      <alignment wrapText="1"/>
    </xf>
    <xf numFmtId="3" fontId="25" fillId="0" borderId="85" xfId="0" applyNumberFormat="1" applyFont="1" applyBorder="1" applyAlignment="1">
      <alignment horizontal="right" wrapText="1"/>
    </xf>
    <xf numFmtId="0" fontId="88" fillId="0" borderId="22" xfId="0" applyFont="1" applyBorder="1" applyAlignment="1">
      <alignment wrapText="1"/>
    </xf>
    <xf numFmtId="3" fontId="88" fillId="0" borderId="85" xfId="0" applyNumberFormat="1" applyFont="1" applyBorder="1" applyAlignment="1">
      <alignment horizontal="right" wrapText="1"/>
    </xf>
    <xf numFmtId="0" fontId="42" fillId="0" borderId="22" xfId="0" applyFont="1" applyBorder="1" applyAlignment="1">
      <alignment wrapText="1"/>
    </xf>
    <xf numFmtId="3" fontId="62" fillId="0" borderId="85" xfId="0" applyNumberFormat="1" applyFont="1" applyBorder="1" applyAlignment="1">
      <alignment horizontal="right" wrapText="1"/>
    </xf>
    <xf numFmtId="0" fontId="42" fillId="0" borderId="24" xfId="0" applyFont="1" applyBorder="1" applyAlignment="1">
      <alignment wrapText="1"/>
    </xf>
    <xf numFmtId="0" fontId="42" fillId="0" borderId="25" xfId="0" applyFont="1" applyBorder="1" applyAlignment="1">
      <alignment wrapText="1"/>
    </xf>
    <xf numFmtId="3" fontId="62" fillId="0" borderId="86" xfId="0" applyNumberFormat="1" applyFont="1" applyBorder="1" applyAlignment="1">
      <alignment horizontal="right" wrapText="1"/>
    </xf>
    <xf numFmtId="0" fontId="32" fillId="0" borderId="0" xfId="0" applyFont="1" applyBorder="1" applyAlignment="1">
      <alignment horizontal="center" wrapText="1"/>
    </xf>
    <xf numFmtId="0" fontId="26" fillId="0" borderId="87" xfId="0" applyFont="1" applyBorder="1" applyAlignment="1">
      <alignment horizontal="center" wrapText="1"/>
    </xf>
    <xf numFmtId="0" fontId="83" fillId="0" borderId="0" xfId="111" applyFont="1" applyAlignment="1">
      <alignment horizontal="right"/>
      <protection/>
    </xf>
    <xf numFmtId="0" fontId="46" fillId="0" borderId="0" xfId="111" applyFont="1" applyAlignment="1">
      <alignment horizontal="left"/>
      <protection/>
    </xf>
    <xf numFmtId="0" fontId="66" fillId="0" borderId="44" xfId="111" applyFont="1" applyBorder="1" applyAlignment="1">
      <alignment horizontal="left" vertical="center"/>
      <protection/>
    </xf>
    <xf numFmtId="0" fontId="66" fillId="0" borderId="14" xfId="111" applyFont="1" applyBorder="1" applyAlignment="1">
      <alignment horizontal="left" vertical="center"/>
      <protection/>
    </xf>
    <xf numFmtId="0" fontId="68" fillId="24" borderId="44" xfId="111" applyFont="1" applyFill="1" applyBorder="1" applyAlignment="1">
      <alignment horizontal="left" vertical="center"/>
      <protection/>
    </xf>
    <xf numFmtId="0" fontId="68" fillId="24" borderId="14" xfId="111" applyFont="1" applyFill="1" applyBorder="1" applyAlignment="1">
      <alignment horizontal="left" vertical="center"/>
      <protection/>
    </xf>
    <xf numFmtId="0" fontId="68" fillId="24" borderId="47" xfId="111" applyFont="1" applyFill="1" applyBorder="1" applyAlignment="1">
      <alignment horizontal="left" vertical="center"/>
      <protection/>
    </xf>
    <xf numFmtId="0" fontId="52" fillId="20" borderId="18" xfId="111" applyFont="1" applyFill="1" applyBorder="1" applyAlignment="1">
      <alignment horizontal="left" vertical="center"/>
      <protection/>
    </xf>
    <xf numFmtId="0" fontId="52" fillId="20" borderId="19" xfId="111" applyFont="1" applyFill="1" applyBorder="1" applyAlignment="1">
      <alignment horizontal="left" vertical="center"/>
      <protection/>
    </xf>
    <xf numFmtId="0" fontId="44" fillId="0" borderId="0" xfId="111" applyFont="1" applyAlignment="1">
      <alignment horizontal="right"/>
      <protection/>
    </xf>
    <xf numFmtId="0" fontId="39" fillId="0" borderId="12" xfId="111" applyFont="1" applyFill="1" applyBorder="1" applyAlignment="1">
      <alignment horizontal="left" vertical="center"/>
      <protection/>
    </xf>
    <xf numFmtId="0" fontId="67" fillId="0" borderId="13" xfId="111" applyFont="1" applyFill="1" applyBorder="1" applyAlignment="1">
      <alignment horizontal="left" vertical="center"/>
      <protection/>
    </xf>
    <xf numFmtId="0" fontId="39" fillId="0" borderId="14" xfId="111" applyFont="1" applyFill="1" applyBorder="1" applyAlignment="1">
      <alignment horizontal="left" vertical="center"/>
      <protection/>
    </xf>
    <xf numFmtId="0" fontId="39" fillId="0" borderId="13" xfId="111" applyFont="1" applyFill="1" applyBorder="1" applyAlignment="1">
      <alignment horizontal="left" vertical="center"/>
      <protection/>
    </xf>
    <xf numFmtId="0" fontId="48" fillId="0" borderId="14" xfId="111" applyFont="1" applyFill="1" applyBorder="1" applyAlignment="1">
      <alignment horizontal="left" vertical="center"/>
      <protection/>
    </xf>
    <xf numFmtId="0" fontId="48" fillId="0" borderId="13" xfId="111" applyFont="1" applyFill="1" applyBorder="1" applyAlignment="1">
      <alignment horizontal="left" vertical="center"/>
      <protection/>
    </xf>
    <xf numFmtId="0" fontId="39" fillId="0" borderId="42" xfId="111" applyFont="1" applyFill="1" applyBorder="1" applyAlignment="1">
      <alignment horizontal="left" vertical="center"/>
      <protection/>
    </xf>
    <xf numFmtId="0" fontId="66" fillId="0" borderId="42" xfId="111" applyFont="1" applyBorder="1" applyAlignment="1">
      <alignment horizontal="left"/>
      <protection/>
    </xf>
    <xf numFmtId="0" fontId="66" fillId="0" borderId="14" xfId="111" applyFont="1" applyBorder="1" applyAlignment="1">
      <alignment horizontal="left"/>
      <protection/>
    </xf>
    <xf numFmtId="0" fontId="66" fillId="0" borderId="42" xfId="111" applyFont="1" applyBorder="1" applyAlignment="1">
      <alignment horizontal="left" vertical="center"/>
      <protection/>
    </xf>
    <xf numFmtId="0" fontId="68" fillId="24" borderId="12" xfId="111" applyFont="1" applyFill="1" applyBorder="1" applyAlignment="1">
      <alignment horizontal="left" vertical="center"/>
      <protection/>
    </xf>
    <xf numFmtId="0" fontId="68" fillId="24" borderId="13" xfId="111" applyFont="1" applyFill="1" applyBorder="1" applyAlignment="1">
      <alignment horizontal="left" vertical="center"/>
      <protection/>
    </xf>
    <xf numFmtId="0" fontId="39" fillId="0" borderId="53" xfId="111" applyFont="1" applyFill="1" applyBorder="1" applyAlignment="1">
      <alignment horizontal="left" vertical="center"/>
      <protection/>
    </xf>
    <xf numFmtId="0" fontId="39" fillId="0" borderId="71" xfId="111" applyFont="1" applyFill="1" applyBorder="1" applyAlignment="1">
      <alignment horizontal="left" vertical="center"/>
      <protection/>
    </xf>
    <xf numFmtId="0" fontId="39" fillId="0" borderId="88" xfId="111" applyFont="1" applyFill="1" applyBorder="1" applyAlignment="1">
      <alignment horizontal="left" vertical="center"/>
      <protection/>
    </xf>
    <xf numFmtId="0" fontId="66" fillId="0" borderId="44" xfId="111" applyFont="1" applyBorder="1" applyAlignment="1">
      <alignment horizontal="center" vertical="center"/>
      <protection/>
    </xf>
    <xf numFmtId="0" fontId="66" fillId="0" borderId="14" xfId="111" applyFont="1" applyBorder="1" applyAlignment="1">
      <alignment horizontal="center" vertical="center"/>
      <protection/>
    </xf>
    <xf numFmtId="0" fontId="52" fillId="0" borderId="0" xfId="111" applyFont="1" applyAlignment="1">
      <alignment horizontal="center"/>
      <protection/>
    </xf>
    <xf numFmtId="0" fontId="40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3" fontId="27" fillId="0" borderId="89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81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99" fillId="0" borderId="0" xfId="109" applyFont="1" applyBorder="1" applyAlignment="1" applyProtection="1">
      <alignment horizontal="right"/>
      <protection locked="0"/>
    </xf>
    <xf numFmtId="0" fontId="100" fillId="0" borderId="0" xfId="109" applyFont="1" applyBorder="1" applyAlignment="1" applyProtection="1">
      <alignment horizontal="center" vertical="center" wrapText="1"/>
      <protection locked="0"/>
    </xf>
    <xf numFmtId="0" fontId="47" fillId="0" borderId="0" xfId="111" applyFont="1" applyAlignment="1">
      <alignment horizontal="center"/>
      <protection/>
    </xf>
    <xf numFmtId="0" fontId="83" fillId="0" borderId="0" xfId="111" applyFont="1" applyAlignment="1">
      <alignment horizontal="right"/>
      <protection/>
    </xf>
    <xf numFmtId="0" fontId="96" fillId="0" borderId="71" xfId="111" applyFont="1" applyBorder="1" applyAlignment="1">
      <alignment horizontal="center"/>
      <protection/>
    </xf>
    <xf numFmtId="0" fontId="39" fillId="20" borderId="47" xfId="103" applyFont="1" applyFill="1" applyBorder="1" applyAlignment="1">
      <alignment horizontal="center" vertical="center" wrapText="1"/>
      <protection/>
    </xf>
    <xf numFmtId="0" fontId="39" fillId="20" borderId="42" xfId="103" applyFont="1" applyFill="1" applyBorder="1" applyAlignment="1">
      <alignment horizontal="center" vertical="center" wrapText="1"/>
      <protection/>
    </xf>
    <xf numFmtId="0" fontId="39" fillId="20" borderId="14" xfId="103" applyFont="1" applyFill="1" applyBorder="1" applyAlignment="1">
      <alignment horizontal="center" vertical="center" wrapText="1"/>
      <protection/>
    </xf>
    <xf numFmtId="0" fontId="39" fillId="20" borderId="17" xfId="103" applyFont="1" applyFill="1" applyBorder="1" applyAlignment="1">
      <alignment horizontal="center" vertical="center"/>
      <protection/>
    </xf>
    <xf numFmtId="0" fontId="39" fillId="20" borderId="27" xfId="103" applyFont="1" applyFill="1" applyBorder="1" applyAlignment="1">
      <alignment horizontal="center" vertical="center"/>
      <protection/>
    </xf>
    <xf numFmtId="0" fontId="39" fillId="20" borderId="47" xfId="103" applyFont="1" applyFill="1" applyBorder="1" applyAlignment="1">
      <alignment horizontal="center" vertical="center"/>
      <protection/>
    </xf>
    <xf numFmtId="0" fontId="39" fillId="20" borderId="42" xfId="103" applyFont="1" applyFill="1" applyBorder="1" applyAlignment="1">
      <alignment horizontal="center" vertical="center"/>
      <protection/>
    </xf>
    <xf numFmtId="0" fontId="39" fillId="20" borderId="14" xfId="103" applyFont="1" applyFill="1" applyBorder="1" applyAlignment="1">
      <alignment horizontal="center" vertical="center"/>
      <protection/>
    </xf>
    <xf numFmtId="0" fontId="51" fillId="0" borderId="0" xfId="102" applyFont="1" applyAlignment="1">
      <alignment horizontal="center"/>
      <protection/>
    </xf>
    <xf numFmtId="180" fontId="58" fillId="0" borderId="91" xfId="108" applyNumberFormat="1" applyFont="1" applyFill="1" applyBorder="1" applyAlignment="1" applyProtection="1">
      <alignment horizontal="center" vertical="center" wrapText="1"/>
      <protection/>
    </xf>
    <xf numFmtId="180" fontId="58" fillId="0" borderId="92" xfId="108" applyNumberFormat="1" applyFont="1" applyFill="1" applyBorder="1" applyAlignment="1" applyProtection="1">
      <alignment horizontal="center" vertical="center" wrapText="1"/>
      <protection/>
    </xf>
    <xf numFmtId="180" fontId="57" fillId="0" borderId="0" xfId="108" applyNumberFormat="1" applyFont="1" applyFill="1" applyAlignment="1" applyProtection="1">
      <alignment horizontal="center" textRotation="180" wrapText="1"/>
      <protection/>
    </xf>
    <xf numFmtId="180" fontId="61" fillId="0" borderId="93" xfId="108" applyNumberFormat="1" applyFont="1" applyFill="1" applyBorder="1" applyAlignment="1" applyProtection="1">
      <alignment horizontal="center" vertical="center" wrapText="1"/>
      <protection/>
    </xf>
    <xf numFmtId="180" fontId="58" fillId="0" borderId="52" xfId="108" applyNumberFormat="1" applyFont="1" applyFill="1" applyBorder="1" applyAlignment="1" applyProtection="1">
      <alignment horizontal="center" vertical="center" wrapText="1"/>
      <protection/>
    </xf>
    <xf numFmtId="180" fontId="58" fillId="0" borderId="81" xfId="108" applyNumberFormat="1" applyFont="1" applyFill="1" applyBorder="1" applyAlignment="1" applyProtection="1">
      <alignment horizontal="center" vertical="center" wrapText="1"/>
      <protection/>
    </xf>
    <xf numFmtId="180" fontId="58" fillId="0" borderId="90" xfId="108" applyNumberFormat="1" applyFont="1" applyFill="1" applyBorder="1" applyAlignment="1" applyProtection="1">
      <alignment horizontal="center" vertical="center" wrapText="1"/>
      <protection/>
    </xf>
    <xf numFmtId="180" fontId="58" fillId="0" borderId="65" xfId="108" applyNumberFormat="1" applyFont="1" applyFill="1" applyBorder="1" applyAlignment="1" applyProtection="1">
      <alignment horizontal="center" vertical="center" wrapText="1"/>
      <protection/>
    </xf>
    <xf numFmtId="180" fontId="58" fillId="0" borderId="66" xfId="108" applyNumberFormat="1" applyFont="1" applyFill="1" applyBorder="1" applyAlignment="1" applyProtection="1">
      <alignment horizontal="center" vertical="center" wrapText="1"/>
      <protection/>
    </xf>
    <xf numFmtId="180" fontId="56" fillId="0" borderId="0" xfId="108" applyNumberFormat="1" applyFont="1" applyFill="1" applyAlignment="1" applyProtection="1">
      <alignment horizontal="center" vertical="center" wrapText="1"/>
      <protection/>
    </xf>
    <xf numFmtId="0" fontId="47" fillId="0" borderId="0" xfId="105" applyFont="1" applyAlignment="1">
      <alignment horizontal="center"/>
      <protection/>
    </xf>
    <xf numFmtId="0" fontId="91" fillId="0" borderId="36" xfId="105" applyFont="1" applyFill="1" applyBorder="1" applyAlignment="1">
      <alignment horizontal="center" vertical="center" wrapText="1"/>
      <protection/>
    </xf>
    <xf numFmtId="0" fontId="25" fillId="25" borderId="36" xfId="105" applyFont="1" applyFill="1" applyBorder="1" applyAlignment="1">
      <alignment horizontal="center" vertical="center" wrapText="1"/>
      <protection/>
    </xf>
    <xf numFmtId="0" fontId="25" fillId="25" borderId="91" xfId="105" applyFont="1" applyFill="1" applyBorder="1" applyAlignment="1">
      <alignment horizontal="center" vertical="center" wrapText="1"/>
      <protection/>
    </xf>
    <xf numFmtId="0" fontId="25" fillId="25" borderId="94" xfId="105" applyFont="1" applyFill="1" applyBorder="1" applyAlignment="1">
      <alignment horizontal="center" vertical="center" wrapText="1"/>
      <protection/>
    </xf>
    <xf numFmtId="0" fontId="25" fillId="25" borderId="92" xfId="105" applyFont="1" applyFill="1" applyBorder="1" applyAlignment="1">
      <alignment horizontal="center" vertical="center" wrapText="1"/>
      <protection/>
    </xf>
    <xf numFmtId="0" fontId="74" fillId="25" borderId="0" xfId="111" applyFont="1" applyFill="1" applyBorder="1" applyAlignment="1">
      <alignment horizontal="center" vertical="center"/>
      <protection/>
    </xf>
    <xf numFmtId="0" fontId="44" fillId="25" borderId="17" xfId="111" applyFont="1" applyFill="1" applyBorder="1" applyAlignment="1">
      <alignment horizontal="center" vertical="center" wrapText="1"/>
      <protection/>
    </xf>
    <xf numFmtId="0" fontId="44" fillId="25" borderId="27" xfId="111" applyFont="1" applyFill="1" applyBorder="1" applyAlignment="1">
      <alignment horizontal="center" vertical="center" wrapText="1"/>
      <protection/>
    </xf>
    <xf numFmtId="0" fontId="44" fillId="25" borderId="13" xfId="111" applyFont="1" applyFill="1" applyBorder="1" applyAlignment="1">
      <alignment horizontal="center" vertical="center" wrapText="1"/>
      <protection/>
    </xf>
    <xf numFmtId="0" fontId="1" fillId="0" borderId="71" xfId="111" applyFont="1" applyBorder="1" applyAlignment="1">
      <alignment horizontal="center"/>
      <protection/>
    </xf>
    <xf numFmtId="0" fontId="1" fillId="25" borderId="13" xfId="111" applyFont="1" applyFill="1" applyBorder="1" applyAlignment="1">
      <alignment horizontal="center" vertical="center" wrapText="1"/>
      <protection/>
    </xf>
    <xf numFmtId="0" fontId="1" fillId="25" borderId="13" xfId="111" applyFont="1" applyFill="1" applyBorder="1" applyAlignment="1">
      <alignment horizontal="center" vertical="center"/>
      <protection/>
    </xf>
    <xf numFmtId="0" fontId="47" fillId="25" borderId="17" xfId="111" applyFont="1" applyFill="1" applyBorder="1" applyAlignment="1">
      <alignment horizontal="center" vertical="distributed"/>
      <protection/>
    </xf>
    <xf numFmtId="0" fontId="47" fillId="25" borderId="27" xfId="111" applyFont="1" applyFill="1" applyBorder="1" applyAlignment="1">
      <alignment horizontal="center" vertical="distributed"/>
      <protection/>
    </xf>
    <xf numFmtId="0" fontId="44" fillId="25" borderId="17" xfId="111" applyFont="1" applyFill="1" applyBorder="1" applyAlignment="1">
      <alignment horizontal="center" vertical="center"/>
      <protection/>
    </xf>
    <xf numFmtId="0" fontId="44" fillId="25" borderId="27" xfId="111" applyFont="1" applyFill="1" applyBorder="1" applyAlignment="1">
      <alignment horizontal="center" vertical="center"/>
      <protection/>
    </xf>
    <xf numFmtId="0" fontId="44" fillId="25" borderId="47" xfId="111" applyFont="1" applyFill="1" applyBorder="1" applyAlignment="1">
      <alignment horizontal="center" vertical="center" wrapText="1"/>
      <protection/>
    </xf>
    <xf numFmtId="0" fontId="44" fillId="25" borderId="14" xfId="111" applyFont="1" applyFill="1" applyBorder="1" applyAlignment="1">
      <alignment horizontal="center" vertical="center" wrapText="1"/>
      <protection/>
    </xf>
    <xf numFmtId="0" fontId="47" fillId="0" borderId="0" xfId="108" applyFont="1" applyAlignment="1">
      <alignment horizontal="center" wrapText="1"/>
      <protection/>
    </xf>
    <xf numFmtId="0" fontId="83" fillId="0" borderId="0" xfId="108" applyFont="1" applyAlignment="1">
      <alignment horizontal="right" wrapText="1"/>
      <protection/>
    </xf>
    <xf numFmtId="0" fontId="16" fillId="0" borderId="93" xfId="108" applyFont="1" applyFill="1" applyBorder="1" applyAlignment="1">
      <alignment horizontal="justify" vertical="center" wrapText="1"/>
      <protection/>
    </xf>
    <xf numFmtId="180" fontId="80" fillId="0" borderId="0" xfId="108" applyNumberFormat="1" applyFont="1" applyFill="1" applyAlignment="1" applyProtection="1">
      <alignment horizontal="center" vertical="center" wrapText="1"/>
      <protection/>
    </xf>
    <xf numFmtId="180" fontId="81" fillId="0" borderId="18" xfId="108" applyNumberFormat="1" applyFont="1" applyFill="1" applyBorder="1" applyAlignment="1" applyProtection="1">
      <alignment horizontal="left" vertical="center" wrapText="1" indent="2"/>
      <protection/>
    </xf>
    <xf numFmtId="180" fontId="81" fillId="0" borderId="19" xfId="108" applyNumberFormat="1" applyFont="1" applyFill="1" applyBorder="1" applyAlignment="1" applyProtection="1">
      <alignment horizontal="left" vertical="center" wrapText="1" indent="2"/>
      <protection/>
    </xf>
    <xf numFmtId="180" fontId="58" fillId="0" borderId="55" xfId="108" applyNumberFormat="1" applyFont="1" applyFill="1" applyBorder="1" applyAlignment="1" applyProtection="1">
      <alignment horizontal="center" vertical="center"/>
      <protection/>
    </xf>
    <xf numFmtId="180" fontId="58" fillId="0" borderId="39" xfId="108" applyNumberFormat="1" applyFont="1" applyFill="1" applyBorder="1" applyAlignment="1" applyProtection="1">
      <alignment horizontal="center" vertical="center"/>
      <protection/>
    </xf>
    <xf numFmtId="180" fontId="58" fillId="0" borderId="11" xfId="108" applyNumberFormat="1" applyFont="1" applyFill="1" applyBorder="1" applyAlignment="1" applyProtection="1">
      <alignment horizontal="center" vertical="center"/>
      <protection/>
    </xf>
    <xf numFmtId="180" fontId="58" fillId="0" borderId="10" xfId="108" applyNumberFormat="1" applyFont="1" applyFill="1" applyBorder="1" applyAlignment="1" applyProtection="1">
      <alignment horizontal="center" vertical="center" wrapText="1"/>
      <protection/>
    </xf>
    <xf numFmtId="180" fontId="58" fillId="0" borderId="12" xfId="108" applyNumberFormat="1" applyFont="1" applyFill="1" applyBorder="1" applyAlignment="1" applyProtection="1">
      <alignment horizontal="center" vertical="center" wrapText="1"/>
      <protection/>
    </xf>
    <xf numFmtId="180" fontId="58" fillId="0" borderId="13" xfId="108" applyNumberFormat="1" applyFont="1" applyFill="1" applyBorder="1" applyAlignment="1" applyProtection="1">
      <alignment horizontal="center" vertical="center"/>
      <protection/>
    </xf>
    <xf numFmtId="180" fontId="58" fillId="0" borderId="11" xfId="108" applyNumberFormat="1" applyFont="1" applyFill="1" applyBorder="1" applyAlignment="1" applyProtection="1">
      <alignment horizontal="center" vertical="center" wrapText="1"/>
      <protection/>
    </xf>
    <xf numFmtId="180" fontId="58" fillId="0" borderId="95" xfId="108" applyNumberFormat="1" applyFont="1" applyFill="1" applyBorder="1" applyAlignment="1" applyProtection="1">
      <alignment horizontal="center" vertical="center" wrapText="1"/>
      <protection/>
    </xf>
    <xf numFmtId="180" fontId="58" fillId="0" borderId="27" xfId="108" applyNumberFormat="1" applyFont="1" applyFill="1" applyBorder="1" applyAlignment="1" applyProtection="1">
      <alignment horizontal="center" vertical="center" wrapText="1"/>
      <protection/>
    </xf>
    <xf numFmtId="180" fontId="59" fillId="0" borderId="49" xfId="108" applyNumberFormat="1" applyFont="1" applyFill="1" applyBorder="1" applyAlignment="1">
      <alignment horizontal="center" vertical="center" wrapText="1"/>
      <protection/>
    </xf>
    <xf numFmtId="0" fontId="84" fillId="0" borderId="0" xfId="108" applyFont="1" applyAlignment="1">
      <alignment horizontal="right" wrapText="1"/>
      <protection/>
    </xf>
    <xf numFmtId="180" fontId="57" fillId="0" borderId="40" xfId="108" applyNumberFormat="1" applyFont="1" applyFill="1" applyBorder="1" applyAlignment="1" applyProtection="1">
      <alignment horizontal="center" textRotation="180" wrapText="1"/>
      <protection/>
    </xf>
    <xf numFmtId="0" fontId="96" fillId="0" borderId="14" xfId="108" applyFont="1" applyBorder="1" applyAlignment="1">
      <alignment horizontal="left" wrapText="1"/>
      <protection/>
    </xf>
    <xf numFmtId="0" fontId="96" fillId="0" borderId="13" xfId="108" applyFont="1" applyBorder="1" applyAlignment="1">
      <alignment horizontal="left" wrapText="1"/>
      <protection/>
    </xf>
    <xf numFmtId="0" fontId="96" fillId="0" borderId="47" xfId="108" applyFont="1" applyBorder="1" applyAlignment="1">
      <alignment horizontal="left" wrapText="1"/>
      <protection/>
    </xf>
    <xf numFmtId="0" fontId="96" fillId="0" borderId="42" xfId="108" applyFont="1" applyBorder="1" applyAlignment="1">
      <alignment horizontal="left" wrapText="1"/>
      <protection/>
    </xf>
    <xf numFmtId="0" fontId="59" fillId="0" borderId="93" xfId="107" applyFont="1" applyFill="1" applyBorder="1" applyAlignment="1">
      <alignment horizontal="center" vertical="center" wrapText="1"/>
      <protection/>
    </xf>
    <xf numFmtId="0" fontId="81" fillId="0" borderId="0" xfId="107" applyFont="1" applyFill="1" applyAlignment="1">
      <alignment horizontal="left" wrapText="1"/>
      <protection/>
    </xf>
    <xf numFmtId="0" fontId="54" fillId="0" borderId="90" xfId="107" applyFont="1" applyFill="1" applyBorder="1" applyAlignment="1" applyProtection="1">
      <alignment horizontal="center" vertical="center" wrapText="1"/>
      <protection/>
    </xf>
    <xf numFmtId="0" fontId="54" fillId="0" borderId="36" xfId="107" applyFont="1" applyFill="1" applyBorder="1" applyAlignment="1" applyProtection="1">
      <alignment horizontal="center" vertical="center" wrapText="1"/>
      <protection/>
    </xf>
    <xf numFmtId="0" fontId="59" fillId="0" borderId="96" xfId="107" applyFont="1" applyFill="1" applyBorder="1" applyAlignment="1" applyProtection="1">
      <alignment horizontal="center" vertical="center"/>
      <protection/>
    </xf>
    <xf numFmtId="0" fontId="59" fillId="0" borderId="65" xfId="107" applyFont="1" applyFill="1" applyBorder="1" applyAlignment="1" applyProtection="1">
      <alignment horizontal="center" vertical="center"/>
      <protection/>
    </xf>
    <xf numFmtId="0" fontId="59" fillId="0" borderId="97" xfId="107" applyFont="1" applyFill="1" applyBorder="1" applyAlignment="1" applyProtection="1">
      <alignment horizontal="center" vertical="center"/>
      <protection/>
    </xf>
    <xf numFmtId="0" fontId="59" fillId="0" borderId="44" xfId="107" applyFont="1" applyFill="1" applyBorder="1" applyAlignment="1" applyProtection="1">
      <alignment horizontal="left"/>
      <protection/>
    </xf>
    <xf numFmtId="0" fontId="59" fillId="0" borderId="42" xfId="107" applyFont="1" applyFill="1" applyBorder="1" applyAlignment="1" applyProtection="1">
      <alignment horizontal="left"/>
      <protection/>
    </xf>
    <xf numFmtId="0" fontId="59" fillId="0" borderId="68" xfId="107" applyFont="1" applyFill="1" applyBorder="1" applyAlignment="1" applyProtection="1">
      <alignment horizontal="left"/>
      <protection/>
    </xf>
    <xf numFmtId="0" fontId="59" fillId="0" borderId="13" xfId="107" applyFont="1" applyFill="1" applyBorder="1" applyAlignment="1" applyProtection="1">
      <alignment horizontal="center"/>
      <protection locked="0"/>
    </xf>
    <xf numFmtId="182" fontId="59" fillId="0" borderId="13" xfId="79" applyNumberFormat="1" applyFont="1" applyFill="1" applyBorder="1" applyAlignment="1" applyProtection="1">
      <alignment horizontal="center"/>
      <protection locked="0"/>
    </xf>
    <xf numFmtId="182" fontId="59" fillId="0" borderId="39" xfId="79" applyNumberFormat="1" applyFont="1" applyFill="1" applyBorder="1" applyAlignment="1" applyProtection="1">
      <alignment horizontal="center"/>
      <protection locked="0"/>
    </xf>
    <xf numFmtId="0" fontId="54" fillId="0" borderId="19" xfId="107" applyFont="1" applyFill="1" applyBorder="1" applyAlignment="1" applyProtection="1">
      <alignment horizontal="center" vertical="center" wrapText="1"/>
      <protection/>
    </xf>
    <xf numFmtId="182" fontId="54" fillId="0" borderId="19" xfId="79" applyNumberFormat="1" applyFont="1" applyFill="1" applyBorder="1" applyAlignment="1" applyProtection="1">
      <alignment horizontal="center"/>
      <protection/>
    </xf>
    <xf numFmtId="182" fontId="54" fillId="0" borderId="45" xfId="79" applyNumberFormat="1" applyFont="1" applyFill="1" applyBorder="1" applyAlignment="1" applyProtection="1">
      <alignment horizontal="center"/>
      <protection/>
    </xf>
    <xf numFmtId="180" fontId="81" fillId="0" borderId="0" xfId="107" applyNumberFormat="1" applyFont="1" applyFill="1" applyBorder="1" applyAlignment="1" applyProtection="1">
      <alignment horizontal="left" vertical="center"/>
      <protection/>
    </xf>
    <xf numFmtId="0" fontId="27" fillId="0" borderId="10" xfId="107" applyFont="1" applyFill="1" applyBorder="1" applyAlignment="1">
      <alignment horizontal="center" vertical="center" wrapText="1"/>
      <protection/>
    </xf>
    <xf numFmtId="0" fontId="27" fillId="0" borderId="16" xfId="107" applyFont="1" applyFill="1" applyBorder="1" applyAlignment="1">
      <alignment horizontal="center" vertical="center" wrapText="1"/>
      <protection/>
    </xf>
    <xf numFmtId="0" fontId="27" fillId="0" borderId="11" xfId="107" applyFont="1" applyFill="1" applyBorder="1" applyAlignment="1">
      <alignment horizontal="center" vertical="center" wrapText="1"/>
      <protection/>
    </xf>
    <xf numFmtId="0" fontId="27" fillId="0" borderId="17" xfId="107" applyFont="1" applyFill="1" applyBorder="1" applyAlignment="1">
      <alignment horizontal="center" vertical="center" wrapText="1"/>
      <protection/>
    </xf>
    <xf numFmtId="0" fontId="27" fillId="0" borderId="98" xfId="107" applyFont="1" applyFill="1" applyBorder="1" applyAlignment="1">
      <alignment horizontal="center" vertical="center" wrapText="1"/>
      <protection/>
    </xf>
    <xf numFmtId="0" fontId="27" fillId="0" borderId="99" xfId="107" applyFont="1" applyFill="1" applyBorder="1" applyAlignment="1">
      <alignment horizontal="center" vertical="center" wrapText="1"/>
      <protection/>
    </xf>
    <xf numFmtId="0" fontId="27" fillId="0" borderId="48" xfId="107" applyFont="1" applyFill="1" applyBorder="1" applyAlignment="1">
      <alignment horizontal="center" vertical="center" wrapText="1"/>
      <protection/>
    </xf>
    <xf numFmtId="0" fontId="27" fillId="0" borderId="55" xfId="107" applyFont="1" applyFill="1" applyBorder="1" applyAlignment="1">
      <alignment horizontal="center" vertical="center" wrapText="1"/>
      <protection/>
    </xf>
    <xf numFmtId="0" fontId="27" fillId="0" borderId="100" xfId="107" applyFont="1" applyFill="1" applyBorder="1" applyAlignment="1">
      <alignment horizontal="center" vertical="center" wrapText="1"/>
      <protection/>
    </xf>
    <xf numFmtId="0" fontId="59" fillId="0" borderId="13" xfId="107" applyFont="1" applyFill="1" applyBorder="1" applyAlignment="1" applyProtection="1">
      <alignment horizontal="center" vertical="center"/>
      <protection/>
    </xf>
    <xf numFmtId="0" fontId="59" fillId="0" borderId="39" xfId="107" applyFont="1" applyFill="1" applyBorder="1" applyAlignment="1" applyProtection="1">
      <alignment horizontal="center" vertical="center"/>
      <protection/>
    </xf>
    <xf numFmtId="180" fontId="56" fillId="0" borderId="0" xfId="107" applyNumberFormat="1" applyFont="1" applyFill="1" applyBorder="1" applyAlignment="1" applyProtection="1">
      <alignment horizontal="center" vertical="center" wrapText="1"/>
      <protection/>
    </xf>
    <xf numFmtId="180" fontId="59" fillId="0" borderId="0" xfId="108" applyNumberFormat="1" applyFont="1" applyFill="1" applyBorder="1" applyAlignment="1">
      <alignment horizontal="right" vertical="center" wrapText="1"/>
      <protection/>
    </xf>
    <xf numFmtId="0" fontId="27" fillId="0" borderId="11" xfId="107" applyFont="1" applyFill="1" applyBorder="1" applyAlignment="1" applyProtection="1">
      <alignment horizontal="center" vertical="center" wrapText="1"/>
      <protection/>
    </xf>
    <xf numFmtId="0" fontId="54" fillId="0" borderId="11" xfId="107" applyFont="1" applyFill="1" applyBorder="1" applyAlignment="1" applyProtection="1">
      <alignment horizontal="center" vertical="center" wrapText="1"/>
      <protection/>
    </xf>
    <xf numFmtId="0" fontId="54" fillId="0" borderId="55" xfId="107" applyFont="1" applyFill="1" applyBorder="1" applyAlignment="1" applyProtection="1">
      <alignment horizontal="center" vertical="center" wrapText="1"/>
      <protection/>
    </xf>
  </cellXfs>
  <cellStyles count="11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Ezres 4" xfId="78"/>
    <cellStyle name="Ezres 5" xfId="79"/>
    <cellStyle name="Figyelmeztetés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Hivatkozott cella" xfId="87"/>
    <cellStyle name="Input" xfId="88"/>
    <cellStyle name="Jegyzet" xfId="89"/>
    <cellStyle name="Jó" xfId="90"/>
    <cellStyle name="Kimenet" xfId="91"/>
    <cellStyle name="Followed Hyperlink" xfId="92"/>
    <cellStyle name="Linked Cell" xfId="93"/>
    <cellStyle name="Magyarázó szöveg" xfId="94"/>
    <cellStyle name="Neutral" xfId="95"/>
    <cellStyle name="Normál 2" xfId="96"/>
    <cellStyle name="Normál 3" xfId="97"/>
    <cellStyle name="Normál 4" xfId="98"/>
    <cellStyle name="Normál 5" xfId="99"/>
    <cellStyle name="Normál_  3   _2010.évi állami" xfId="100"/>
    <cellStyle name="Normál_11szm" xfId="101"/>
    <cellStyle name="Normál_12.sz.mell.2013.évi fejlesztés" xfId="102"/>
    <cellStyle name="Normál_2004.évi normatívák" xfId="103"/>
    <cellStyle name="Normál_3aszm" xfId="104"/>
    <cellStyle name="Normál_7szm" xfId="105"/>
    <cellStyle name="Normál_költségvetés módosítás I." xfId="106"/>
    <cellStyle name="Normál_KVRENMUNKA" xfId="107"/>
    <cellStyle name="Normál_Másolat eredetijeKVIREND" xfId="108"/>
    <cellStyle name="Normál_Táblák 01-08 08.31." xfId="109"/>
    <cellStyle name="Normal_tanusitv" xfId="110"/>
    <cellStyle name="Normál_Zalakaros" xfId="111"/>
    <cellStyle name="Note" xfId="112"/>
    <cellStyle name="Output" xfId="113"/>
    <cellStyle name="Összesen" xfId="114"/>
    <cellStyle name="Currency" xfId="115"/>
    <cellStyle name="Currency [0]" xfId="116"/>
    <cellStyle name="Pénznem 2" xfId="117"/>
    <cellStyle name="Rossz" xfId="118"/>
    <cellStyle name="Semleges" xfId="119"/>
    <cellStyle name="Számítás" xfId="120"/>
    <cellStyle name="Percent" xfId="121"/>
    <cellStyle name="Százalék 2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="90" zoomScaleNormal="90" zoomScalePageLayoutView="0" workbookViewId="0" topLeftCell="A1">
      <selection activeCell="A1" sqref="A1:Q1"/>
    </sheetView>
  </sheetViews>
  <sheetFormatPr defaultColWidth="9.140625" defaultRowHeight="12.75"/>
  <cols>
    <col min="1" max="1" width="4.421875" style="604" customWidth="1"/>
    <col min="2" max="2" width="39.8515625" style="604" customWidth="1"/>
    <col min="3" max="3" width="16.57421875" style="604" customWidth="1"/>
    <col min="4" max="4" width="14.140625" style="604" hidden="1" customWidth="1"/>
    <col min="5" max="5" width="15.28125" style="604" hidden="1" customWidth="1"/>
    <col min="6" max="6" width="15.57421875" style="604" hidden="1" customWidth="1"/>
    <col min="7" max="7" width="17.28125" style="604" customWidth="1"/>
    <col min="8" max="8" width="3.8515625" style="604" hidden="1" customWidth="1"/>
    <col min="9" max="9" width="15.57421875" style="604" customWidth="1"/>
    <col min="10" max="10" width="17.28125" style="604" customWidth="1"/>
    <col min="11" max="11" width="4.8515625" style="604" customWidth="1"/>
    <col min="12" max="12" width="48.28125" style="604" customWidth="1"/>
    <col min="13" max="13" width="15.421875" style="604" customWidth="1"/>
    <col min="14" max="14" width="15.140625" style="604" hidden="1" customWidth="1"/>
    <col min="15" max="15" width="15.8515625" style="604" hidden="1" customWidth="1"/>
    <col min="16" max="16" width="15.140625" style="604" hidden="1" customWidth="1"/>
    <col min="17" max="17" width="15.8515625" style="604" customWidth="1"/>
    <col min="18" max="18" width="15.140625" style="604" customWidth="1"/>
    <col min="19" max="19" width="15.8515625" style="604" customWidth="1"/>
    <col min="20" max="16384" width="9.140625" style="604" customWidth="1"/>
  </cols>
  <sheetData>
    <row r="1" spans="1:19" ht="18.75">
      <c r="A1" s="772" t="s">
        <v>453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275"/>
      <c r="S1" s="275"/>
    </row>
    <row r="2" spans="1:19" ht="18.75">
      <c r="A2" s="772" t="s">
        <v>502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275"/>
      <c r="S2" s="275"/>
    </row>
    <row r="3" spans="1:19" ht="18.75">
      <c r="A3" s="746" t="s">
        <v>760</v>
      </c>
      <c r="B3" s="746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4"/>
      <c r="N3" s="754"/>
      <c r="O3" s="754"/>
      <c r="P3" s="754"/>
      <c r="Q3" s="754"/>
      <c r="R3" s="754"/>
      <c r="S3" s="754"/>
    </row>
    <row r="4" spans="1:19" ht="16.5" thickBot="1">
      <c r="A4" s="746" t="s">
        <v>759</v>
      </c>
      <c r="B4" s="746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367"/>
      <c r="N4" s="367"/>
      <c r="O4" s="383"/>
      <c r="P4" s="367"/>
      <c r="Q4" s="383"/>
      <c r="R4" s="367"/>
      <c r="S4" s="383" t="s">
        <v>454</v>
      </c>
    </row>
    <row r="5" spans="1:19" ht="48" thickBot="1">
      <c r="A5" s="706"/>
      <c r="B5" s="707" t="s">
        <v>293</v>
      </c>
      <c r="C5" s="708" t="s">
        <v>492</v>
      </c>
      <c r="D5" s="708" t="s">
        <v>491</v>
      </c>
      <c r="E5" s="708" t="s">
        <v>493</v>
      </c>
      <c r="F5" s="708" t="s">
        <v>648</v>
      </c>
      <c r="G5" s="708" t="s">
        <v>649</v>
      </c>
      <c r="H5" s="709"/>
      <c r="I5" s="708" t="s">
        <v>667</v>
      </c>
      <c r="J5" s="708" t="s">
        <v>668</v>
      </c>
      <c r="K5" s="710"/>
      <c r="L5" s="707" t="s">
        <v>293</v>
      </c>
      <c r="M5" s="708" t="s">
        <v>492</v>
      </c>
      <c r="N5" s="708" t="s">
        <v>491</v>
      </c>
      <c r="O5" s="708" t="s">
        <v>493</v>
      </c>
      <c r="P5" s="708" t="s">
        <v>648</v>
      </c>
      <c r="Q5" s="708" t="s">
        <v>649</v>
      </c>
      <c r="R5" s="708" t="s">
        <v>667</v>
      </c>
      <c r="S5" s="708" t="s">
        <v>668</v>
      </c>
    </row>
    <row r="6" spans="1:19" ht="14.25">
      <c r="A6" s="767" t="s">
        <v>294</v>
      </c>
      <c r="B6" s="768"/>
      <c r="C6" s="769"/>
      <c r="D6" s="705"/>
      <c r="E6" s="705"/>
      <c r="F6" s="705"/>
      <c r="G6" s="705"/>
      <c r="H6" s="705"/>
      <c r="I6" s="705"/>
      <c r="J6" s="705"/>
      <c r="K6" s="768" t="s">
        <v>295</v>
      </c>
      <c r="L6" s="768"/>
      <c r="M6" s="769"/>
      <c r="N6" s="384"/>
      <c r="O6" s="384"/>
      <c r="P6" s="384"/>
      <c r="Q6" s="384"/>
      <c r="R6" s="384"/>
      <c r="S6" s="384"/>
    </row>
    <row r="7" spans="1:19" ht="15.75">
      <c r="A7" s="151" t="s">
        <v>95</v>
      </c>
      <c r="B7" s="108" t="s">
        <v>296</v>
      </c>
      <c r="C7" s="131"/>
      <c r="D7" s="131"/>
      <c r="E7" s="131"/>
      <c r="F7" s="131"/>
      <c r="G7" s="131"/>
      <c r="H7" s="605"/>
      <c r="I7" s="131"/>
      <c r="J7" s="131"/>
      <c r="K7" s="126" t="s">
        <v>95</v>
      </c>
      <c r="L7" s="109" t="s">
        <v>296</v>
      </c>
      <c r="M7" s="131"/>
      <c r="N7" s="131"/>
      <c r="O7" s="131"/>
      <c r="P7" s="131"/>
      <c r="Q7" s="131"/>
      <c r="R7" s="131"/>
      <c r="S7" s="131"/>
    </row>
    <row r="8" spans="1:19" ht="15.75">
      <c r="A8" s="151"/>
      <c r="B8" s="114" t="s">
        <v>297</v>
      </c>
      <c r="C8" s="132">
        <v>149528836</v>
      </c>
      <c r="D8" s="132">
        <v>2840108</v>
      </c>
      <c r="E8" s="132">
        <f>C8+D8</f>
        <v>152368944</v>
      </c>
      <c r="F8" s="132">
        <v>3433322</v>
      </c>
      <c r="G8" s="132">
        <f>E8+F8</f>
        <v>155802266</v>
      </c>
      <c r="H8" s="606"/>
      <c r="I8" s="132">
        <v>7258382</v>
      </c>
      <c r="J8" s="132">
        <f>G8+I8</f>
        <v>163060648</v>
      </c>
      <c r="K8" s="111"/>
      <c r="L8" s="114" t="s">
        <v>329</v>
      </c>
      <c r="M8" s="131">
        <v>54033000</v>
      </c>
      <c r="N8" s="131">
        <v>55074</v>
      </c>
      <c r="O8" s="131">
        <f>M8+N8</f>
        <v>54088074</v>
      </c>
      <c r="P8" s="131">
        <v>223247</v>
      </c>
      <c r="Q8" s="131">
        <f>O8+P8</f>
        <v>54311321</v>
      </c>
      <c r="R8" s="131">
        <v>1096797</v>
      </c>
      <c r="S8" s="131">
        <f>Q8+R8</f>
        <v>55408118</v>
      </c>
    </row>
    <row r="9" spans="1:19" ht="30.75" customHeight="1">
      <c r="A9" s="151"/>
      <c r="B9" s="120" t="s">
        <v>298</v>
      </c>
      <c r="C9" s="133">
        <v>82490000</v>
      </c>
      <c r="D9" s="133">
        <v>30000</v>
      </c>
      <c r="E9" s="132">
        <f>C9+D9</f>
        <v>82520000</v>
      </c>
      <c r="F9" s="133">
        <v>0</v>
      </c>
      <c r="G9" s="132">
        <f>E9+F9</f>
        <v>82520000</v>
      </c>
      <c r="H9" s="606"/>
      <c r="I9" s="133">
        <v>-8238749</v>
      </c>
      <c r="J9" s="132">
        <f>G9+I9</f>
        <v>74281251</v>
      </c>
      <c r="K9" s="126"/>
      <c r="L9" s="146" t="s">
        <v>330</v>
      </c>
      <c r="M9" s="131">
        <v>11799356</v>
      </c>
      <c r="N9" s="131">
        <v>171199</v>
      </c>
      <c r="O9" s="131">
        <f>M9+N9</f>
        <v>11970555</v>
      </c>
      <c r="P9" s="131">
        <v>48015</v>
      </c>
      <c r="Q9" s="131">
        <f>O9+P9</f>
        <v>12018570</v>
      </c>
      <c r="R9" s="131">
        <v>1107057</v>
      </c>
      <c r="S9" s="131">
        <f>Q9+R9</f>
        <v>13125627</v>
      </c>
    </row>
    <row r="10" spans="1:19" ht="15.75">
      <c r="A10" s="151"/>
      <c r="B10" s="114" t="s">
        <v>299</v>
      </c>
      <c r="C10" s="133">
        <v>11366060</v>
      </c>
      <c r="D10" s="133">
        <v>-29802</v>
      </c>
      <c r="E10" s="132">
        <f>C10+D10</f>
        <v>11336258</v>
      </c>
      <c r="F10" s="133">
        <v>387653</v>
      </c>
      <c r="G10" s="132">
        <f>E10+F10</f>
        <v>11723911</v>
      </c>
      <c r="H10" s="606"/>
      <c r="I10" s="133">
        <v>-136010</v>
      </c>
      <c r="J10" s="132">
        <f>G10+I10</f>
        <v>11587901</v>
      </c>
      <c r="K10" s="126"/>
      <c r="L10" s="114" t="s">
        <v>331</v>
      </c>
      <c r="M10" s="131">
        <v>40697400</v>
      </c>
      <c r="N10" s="131">
        <v>3874822</v>
      </c>
      <c r="O10" s="131">
        <f>M10+N10</f>
        <v>44572222</v>
      </c>
      <c r="P10" s="131">
        <v>433382</v>
      </c>
      <c r="Q10" s="131">
        <f>O10+P10</f>
        <v>45005604</v>
      </c>
      <c r="R10" s="131">
        <v>2219825</v>
      </c>
      <c r="S10" s="131">
        <f>Q10+R10</f>
        <v>47225429</v>
      </c>
    </row>
    <row r="11" spans="1:19" ht="15.75">
      <c r="A11" s="151"/>
      <c r="B11" s="114" t="s">
        <v>300</v>
      </c>
      <c r="C11" s="133">
        <v>7350000</v>
      </c>
      <c r="D11" s="133">
        <v>20000</v>
      </c>
      <c r="E11" s="132">
        <f>C11+D11</f>
        <v>7370000</v>
      </c>
      <c r="F11" s="133">
        <v>0</v>
      </c>
      <c r="G11" s="132">
        <f>E11+F11</f>
        <v>7370000</v>
      </c>
      <c r="H11" s="606"/>
      <c r="I11" s="133">
        <v>-4010000</v>
      </c>
      <c r="J11" s="132">
        <f>G11+I11</f>
        <v>3360000</v>
      </c>
      <c r="K11" s="126"/>
      <c r="L11" s="114" t="s">
        <v>332</v>
      </c>
      <c r="M11" s="131">
        <v>5400000</v>
      </c>
      <c r="N11" s="131">
        <v>0</v>
      </c>
      <c r="O11" s="131">
        <f>M11+N11</f>
        <v>5400000</v>
      </c>
      <c r="P11" s="131">
        <v>0</v>
      </c>
      <c r="Q11" s="131">
        <f>O11+P11</f>
        <v>5400000</v>
      </c>
      <c r="R11" s="131">
        <v>514500</v>
      </c>
      <c r="S11" s="131">
        <f>Q11+R11</f>
        <v>5914500</v>
      </c>
    </row>
    <row r="12" spans="1:19" ht="15.75">
      <c r="A12" s="151"/>
      <c r="B12" s="122"/>
      <c r="C12" s="134"/>
      <c r="D12" s="134"/>
      <c r="E12" s="134"/>
      <c r="F12" s="134"/>
      <c r="G12" s="134"/>
      <c r="H12" s="607"/>
      <c r="I12" s="134"/>
      <c r="J12" s="134"/>
      <c r="K12" s="126"/>
      <c r="L12" s="114" t="s">
        <v>333</v>
      </c>
      <c r="M12" s="131">
        <v>52706707</v>
      </c>
      <c r="N12" s="131">
        <v>293443</v>
      </c>
      <c r="O12" s="131">
        <f>M12+N12</f>
        <v>53000150</v>
      </c>
      <c r="P12" s="131">
        <v>336705</v>
      </c>
      <c r="Q12" s="131">
        <f>O12+P12</f>
        <v>53336855</v>
      </c>
      <c r="R12" s="131">
        <v>778639</v>
      </c>
      <c r="S12" s="131">
        <f>Q12+R12</f>
        <v>54115494</v>
      </c>
    </row>
    <row r="13" spans="1:19" ht="15.75">
      <c r="A13" s="151"/>
      <c r="B13" s="110"/>
      <c r="C13" s="135"/>
      <c r="D13" s="135"/>
      <c r="E13" s="135"/>
      <c r="F13" s="135"/>
      <c r="G13" s="135"/>
      <c r="H13" s="608"/>
      <c r="I13" s="135"/>
      <c r="J13" s="135"/>
      <c r="K13" s="126"/>
      <c r="L13" s="114"/>
      <c r="M13" s="131"/>
      <c r="N13" s="131"/>
      <c r="O13" s="131"/>
      <c r="P13" s="131"/>
      <c r="Q13" s="131"/>
      <c r="R13" s="131"/>
      <c r="S13" s="131"/>
    </row>
    <row r="14" spans="1:19" ht="15.75">
      <c r="A14" s="151"/>
      <c r="B14" s="122" t="s">
        <v>301</v>
      </c>
      <c r="C14" s="134">
        <f aca="true" t="shared" si="0" ref="C14:J14">SUM(C8:C11)</f>
        <v>250734896</v>
      </c>
      <c r="D14" s="134">
        <f t="shared" si="0"/>
        <v>2860306</v>
      </c>
      <c r="E14" s="134">
        <f t="shared" si="0"/>
        <v>253595202</v>
      </c>
      <c r="F14" s="134">
        <f t="shared" si="0"/>
        <v>3820975</v>
      </c>
      <c r="G14" s="134">
        <f t="shared" si="0"/>
        <v>257416177</v>
      </c>
      <c r="H14" s="134">
        <f t="shared" si="0"/>
        <v>0</v>
      </c>
      <c r="I14" s="134">
        <f t="shared" si="0"/>
        <v>-5126377</v>
      </c>
      <c r="J14" s="134">
        <f t="shared" si="0"/>
        <v>252289800</v>
      </c>
      <c r="K14" s="126"/>
      <c r="L14" s="125" t="s">
        <v>301</v>
      </c>
      <c r="M14" s="140">
        <f aca="true" t="shared" si="1" ref="M14:S14">SUM(M8:M13)</f>
        <v>164636463</v>
      </c>
      <c r="N14" s="140">
        <f t="shared" si="1"/>
        <v>4394538</v>
      </c>
      <c r="O14" s="140">
        <f t="shared" si="1"/>
        <v>169031001</v>
      </c>
      <c r="P14" s="140">
        <f t="shared" si="1"/>
        <v>1041349</v>
      </c>
      <c r="Q14" s="140">
        <f t="shared" si="1"/>
        <v>170072350</v>
      </c>
      <c r="R14" s="140">
        <f t="shared" si="1"/>
        <v>5716818</v>
      </c>
      <c r="S14" s="140">
        <f t="shared" si="1"/>
        <v>175789168</v>
      </c>
    </row>
    <row r="15" spans="1:19" ht="15.75">
      <c r="A15" s="151"/>
      <c r="B15" s="122"/>
      <c r="C15" s="134"/>
      <c r="D15" s="134"/>
      <c r="E15" s="134"/>
      <c r="F15" s="134"/>
      <c r="G15" s="134"/>
      <c r="H15" s="607"/>
      <c r="I15" s="134"/>
      <c r="J15" s="134"/>
      <c r="K15" s="126"/>
      <c r="L15" s="125"/>
      <c r="M15" s="140"/>
      <c r="N15" s="140"/>
      <c r="O15" s="140"/>
      <c r="P15" s="140"/>
      <c r="Q15" s="140"/>
      <c r="R15" s="140"/>
      <c r="S15" s="140"/>
    </row>
    <row r="16" spans="1:19" ht="15.75">
      <c r="A16" s="151" t="s">
        <v>96</v>
      </c>
      <c r="B16" s="113" t="s">
        <v>302</v>
      </c>
      <c r="C16" s="133"/>
      <c r="D16" s="133"/>
      <c r="E16" s="133"/>
      <c r="F16" s="133"/>
      <c r="G16" s="133"/>
      <c r="H16" s="609"/>
      <c r="I16" s="133"/>
      <c r="J16" s="133"/>
      <c r="K16" s="126" t="s">
        <v>96</v>
      </c>
      <c r="L16" s="108" t="s">
        <v>302</v>
      </c>
      <c r="M16" s="131"/>
      <c r="N16" s="131"/>
      <c r="O16" s="131"/>
      <c r="P16" s="131"/>
      <c r="Q16" s="131"/>
      <c r="R16" s="131"/>
      <c r="S16" s="131"/>
    </row>
    <row r="17" spans="1:19" ht="15.75">
      <c r="A17" s="151"/>
      <c r="B17" s="114" t="s">
        <v>503</v>
      </c>
      <c r="C17" s="132">
        <v>4420695</v>
      </c>
      <c r="D17" s="132">
        <v>0</v>
      </c>
      <c r="E17" s="132">
        <f>C17+D17</f>
        <v>4420695</v>
      </c>
      <c r="F17" s="132">
        <v>1485225</v>
      </c>
      <c r="G17" s="622">
        <f>E17+F17</f>
        <v>5905920</v>
      </c>
      <c r="H17" s="606"/>
      <c r="I17" s="132">
        <v>499535</v>
      </c>
      <c r="J17" s="622">
        <f>G17+I17</f>
        <v>6405455</v>
      </c>
      <c r="K17" s="111"/>
      <c r="L17" s="114"/>
      <c r="M17" s="131"/>
      <c r="N17" s="131"/>
      <c r="O17" s="131"/>
      <c r="P17" s="131"/>
      <c r="Q17" s="131"/>
      <c r="R17" s="131"/>
      <c r="S17" s="131"/>
    </row>
    <row r="18" spans="1:19" ht="15.75">
      <c r="A18" s="151"/>
      <c r="B18" s="114" t="s">
        <v>504</v>
      </c>
      <c r="C18" s="133">
        <v>17868500</v>
      </c>
      <c r="D18" s="133">
        <v>0</v>
      </c>
      <c r="E18" s="132">
        <f>C18+D18</f>
        <v>17868500</v>
      </c>
      <c r="F18" s="133">
        <v>73500</v>
      </c>
      <c r="G18" s="622">
        <f>E18+F18</f>
        <v>17942000</v>
      </c>
      <c r="H18" s="606"/>
      <c r="I18" s="133">
        <v>-1731925</v>
      </c>
      <c r="J18" s="622">
        <f>G18+I18</f>
        <v>16210075</v>
      </c>
      <c r="K18" s="126"/>
      <c r="L18" s="114" t="s">
        <v>335</v>
      </c>
      <c r="M18" s="131">
        <v>46610245</v>
      </c>
      <c r="N18" s="131">
        <v>0</v>
      </c>
      <c r="O18" s="131">
        <f>M18+N18</f>
        <v>46610245</v>
      </c>
      <c r="P18" s="131">
        <v>1217398</v>
      </c>
      <c r="Q18" s="131">
        <f>O18+P18</f>
        <v>47827643</v>
      </c>
      <c r="R18" s="131">
        <v>-32700</v>
      </c>
      <c r="S18" s="131">
        <f>Q18+R18</f>
        <v>47794943</v>
      </c>
    </row>
    <row r="19" spans="1:19" ht="30" customHeight="1">
      <c r="A19" s="151"/>
      <c r="B19" s="565" t="s">
        <v>303</v>
      </c>
      <c r="C19" s="134">
        <f aca="true" t="shared" si="2" ref="C19:J19">SUM(C17:C18)</f>
        <v>22289195</v>
      </c>
      <c r="D19" s="610">
        <f t="shared" si="2"/>
        <v>0</v>
      </c>
      <c r="E19" s="121">
        <f t="shared" si="2"/>
        <v>22289195</v>
      </c>
      <c r="F19" s="134">
        <f t="shared" si="2"/>
        <v>1558725</v>
      </c>
      <c r="G19" s="624">
        <f t="shared" si="2"/>
        <v>23847920</v>
      </c>
      <c r="H19" s="624">
        <f t="shared" si="2"/>
        <v>0</v>
      </c>
      <c r="I19" s="624">
        <f t="shared" si="2"/>
        <v>-1232390</v>
      </c>
      <c r="J19" s="624">
        <f t="shared" si="2"/>
        <v>22615530</v>
      </c>
      <c r="K19" s="126"/>
      <c r="L19" s="146" t="s">
        <v>336</v>
      </c>
      <c r="M19" s="131">
        <v>10838079</v>
      </c>
      <c r="N19" s="131">
        <v>0</v>
      </c>
      <c r="O19" s="131">
        <f>M19+N19</f>
        <v>10838079</v>
      </c>
      <c r="P19" s="131">
        <v>267827</v>
      </c>
      <c r="Q19" s="131">
        <f>O19+P19</f>
        <v>11105906</v>
      </c>
      <c r="R19" s="131">
        <v>-205365</v>
      </c>
      <c r="S19" s="131">
        <f>Q19+R19</f>
        <v>10900541</v>
      </c>
    </row>
    <row r="20" spans="1:19" ht="15.75">
      <c r="A20" s="151"/>
      <c r="B20" s="124"/>
      <c r="C20" s="136"/>
      <c r="D20" s="136"/>
      <c r="E20" s="136"/>
      <c r="F20" s="136"/>
      <c r="G20" s="623"/>
      <c r="H20" s="611"/>
      <c r="I20" s="136"/>
      <c r="J20" s="623"/>
      <c r="K20" s="126"/>
      <c r="L20" s="114" t="s">
        <v>337</v>
      </c>
      <c r="M20" s="131">
        <v>31920000</v>
      </c>
      <c r="N20" s="131">
        <v>0</v>
      </c>
      <c r="O20" s="131">
        <f>M20+N20</f>
        <v>31920000</v>
      </c>
      <c r="P20" s="131">
        <v>73500</v>
      </c>
      <c r="Q20" s="131">
        <f>O20+P20</f>
        <v>31993500</v>
      </c>
      <c r="R20" s="131">
        <v>-631900</v>
      </c>
      <c r="S20" s="131">
        <f>Q20+R20</f>
        <v>31361600</v>
      </c>
    </row>
    <row r="21" spans="1:19" ht="15.75">
      <c r="A21" s="151"/>
      <c r="B21" s="122"/>
      <c r="C21" s="134"/>
      <c r="D21" s="134"/>
      <c r="E21" s="134"/>
      <c r="F21" s="134"/>
      <c r="G21" s="624"/>
      <c r="H21" s="607"/>
      <c r="I21" s="134"/>
      <c r="J21" s="624"/>
      <c r="K21" s="126"/>
      <c r="L21" s="114" t="s">
        <v>473</v>
      </c>
      <c r="M21" s="131">
        <v>0</v>
      </c>
      <c r="N21" s="131">
        <v>0</v>
      </c>
      <c r="O21" s="131">
        <f>M21+N21</f>
        <v>0</v>
      </c>
      <c r="P21" s="131">
        <v>0</v>
      </c>
      <c r="Q21" s="131">
        <f>O21+P21</f>
        <v>0</v>
      </c>
      <c r="R21" s="131">
        <v>0</v>
      </c>
      <c r="S21" s="131">
        <f>Q21+R21</f>
        <v>0</v>
      </c>
    </row>
    <row r="22" spans="1:19" ht="15.75">
      <c r="A22" s="770"/>
      <c r="B22" s="771"/>
      <c r="C22" s="137"/>
      <c r="D22" s="137"/>
      <c r="E22" s="137"/>
      <c r="F22" s="137"/>
      <c r="G22" s="137"/>
      <c r="H22" s="612"/>
      <c r="I22" s="137"/>
      <c r="J22" s="137"/>
      <c r="K22" s="126"/>
      <c r="L22" s="125" t="s">
        <v>303</v>
      </c>
      <c r="M22" s="140">
        <f aca="true" t="shared" si="3" ref="M22:S22">SUM(M18:M21)</f>
        <v>89368324</v>
      </c>
      <c r="N22" s="140">
        <f t="shared" si="3"/>
        <v>0</v>
      </c>
      <c r="O22" s="140">
        <f t="shared" si="3"/>
        <v>89368324</v>
      </c>
      <c r="P22" s="140">
        <f t="shared" si="3"/>
        <v>1558725</v>
      </c>
      <c r="Q22" s="140">
        <f t="shared" si="3"/>
        <v>90927049</v>
      </c>
      <c r="R22" s="140">
        <f t="shared" si="3"/>
        <v>-869965</v>
      </c>
      <c r="S22" s="140">
        <f t="shared" si="3"/>
        <v>90057084</v>
      </c>
    </row>
    <row r="23" spans="1:19" ht="15.75">
      <c r="A23" s="152"/>
      <c r="B23" s="116"/>
      <c r="C23" s="137"/>
      <c r="D23" s="137"/>
      <c r="E23" s="137"/>
      <c r="F23" s="137"/>
      <c r="G23" s="137"/>
      <c r="H23" s="612"/>
      <c r="I23" s="137"/>
      <c r="J23" s="137"/>
      <c r="K23" s="147"/>
      <c r="L23" s="122"/>
      <c r="M23" s="140"/>
      <c r="N23" s="140"/>
      <c r="O23" s="140"/>
      <c r="P23" s="140"/>
      <c r="Q23" s="140"/>
      <c r="R23" s="140"/>
      <c r="S23" s="140"/>
    </row>
    <row r="24" spans="1:19" ht="15.75">
      <c r="A24" s="747" t="s">
        <v>304</v>
      </c>
      <c r="B24" s="748"/>
      <c r="C24" s="134">
        <f>C14+C19</f>
        <v>273024091</v>
      </c>
      <c r="D24" s="134">
        <f>D14+D19</f>
        <v>2860306</v>
      </c>
      <c r="E24" s="134">
        <f>E14+E19</f>
        <v>275884397</v>
      </c>
      <c r="F24" s="134">
        <f>F14+F19</f>
        <v>5379700</v>
      </c>
      <c r="G24" s="134">
        <f>G14+G19</f>
        <v>281264097</v>
      </c>
      <c r="H24" s="607"/>
      <c r="I24" s="134">
        <f>I14+I19</f>
        <v>-6358767</v>
      </c>
      <c r="J24" s="134">
        <f>J14+J19</f>
        <v>274905330</v>
      </c>
      <c r="K24" s="762" t="s">
        <v>305</v>
      </c>
      <c r="L24" s="763"/>
      <c r="M24" s="140">
        <f aca="true" t="shared" si="4" ref="M24:S24">M14+M22</f>
        <v>254004787</v>
      </c>
      <c r="N24" s="140">
        <f t="shared" si="4"/>
        <v>4394538</v>
      </c>
      <c r="O24" s="140">
        <f t="shared" si="4"/>
        <v>258399325</v>
      </c>
      <c r="P24" s="140">
        <f t="shared" si="4"/>
        <v>2600074</v>
      </c>
      <c r="Q24" s="140">
        <f t="shared" si="4"/>
        <v>260999399</v>
      </c>
      <c r="R24" s="140">
        <f t="shared" si="4"/>
        <v>4846853</v>
      </c>
      <c r="S24" s="140">
        <f t="shared" si="4"/>
        <v>265846252</v>
      </c>
    </row>
    <row r="25" spans="1:19" ht="15.75">
      <c r="A25" s="152"/>
      <c r="B25" s="116"/>
      <c r="C25" s="137"/>
      <c r="D25" s="137"/>
      <c r="E25" s="137"/>
      <c r="F25" s="137"/>
      <c r="G25" s="137"/>
      <c r="H25" s="612"/>
      <c r="I25" s="137"/>
      <c r="J25" s="137"/>
      <c r="K25" s="127"/>
      <c r="L25" s="123"/>
      <c r="M25" s="139"/>
      <c r="N25" s="139"/>
      <c r="O25" s="139"/>
      <c r="P25" s="139"/>
      <c r="Q25" s="139"/>
      <c r="R25" s="139"/>
      <c r="S25" s="139"/>
    </row>
    <row r="26" spans="1:19" ht="15.75">
      <c r="A26" s="747" t="s">
        <v>322</v>
      </c>
      <c r="B26" s="748"/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607"/>
      <c r="I26" s="134">
        <v>4276181</v>
      </c>
      <c r="J26" s="134">
        <f>I26</f>
        <v>4276181</v>
      </c>
      <c r="K26" s="764" t="s">
        <v>328</v>
      </c>
      <c r="L26" s="748"/>
      <c r="M26" s="140">
        <v>3789108</v>
      </c>
      <c r="N26" s="140">
        <v>0</v>
      </c>
      <c r="O26" s="140">
        <f>M26+N26</f>
        <v>3789108</v>
      </c>
      <c r="P26" s="140">
        <v>0</v>
      </c>
      <c r="Q26" s="140">
        <f>O26+P26</f>
        <v>3789108</v>
      </c>
      <c r="R26" s="140">
        <v>0</v>
      </c>
      <c r="S26" s="140">
        <f>Q26+R26</f>
        <v>3789108</v>
      </c>
    </row>
    <row r="27" spans="1:19" ht="15.75">
      <c r="A27" s="153"/>
      <c r="B27" s="113"/>
      <c r="C27" s="133"/>
      <c r="D27" s="133"/>
      <c r="E27" s="133"/>
      <c r="F27" s="133"/>
      <c r="G27" s="133"/>
      <c r="H27" s="609"/>
      <c r="I27" s="133"/>
      <c r="J27" s="133"/>
      <c r="K27" s="128"/>
      <c r="L27" s="113"/>
      <c r="M27" s="139"/>
      <c r="N27" s="139"/>
      <c r="O27" s="139"/>
      <c r="P27" s="139"/>
      <c r="Q27" s="139"/>
      <c r="R27" s="139"/>
      <c r="S27" s="139"/>
    </row>
    <row r="28" spans="1:19" ht="17.25">
      <c r="A28" s="765" t="s">
        <v>306</v>
      </c>
      <c r="B28" s="766"/>
      <c r="C28" s="149">
        <f aca="true" t="shared" si="5" ref="C28:J28">C24+C26</f>
        <v>273024091</v>
      </c>
      <c r="D28" s="149">
        <f t="shared" si="5"/>
        <v>2860306</v>
      </c>
      <c r="E28" s="149">
        <f t="shared" si="5"/>
        <v>275884397</v>
      </c>
      <c r="F28" s="149">
        <f t="shared" si="5"/>
        <v>5379700</v>
      </c>
      <c r="G28" s="149">
        <f t="shared" si="5"/>
        <v>281264097</v>
      </c>
      <c r="H28" s="149">
        <f t="shared" si="5"/>
        <v>0</v>
      </c>
      <c r="I28" s="149">
        <f t="shared" si="5"/>
        <v>-2082586</v>
      </c>
      <c r="J28" s="149">
        <f t="shared" si="5"/>
        <v>279181511</v>
      </c>
      <c r="K28" s="750" t="s">
        <v>307</v>
      </c>
      <c r="L28" s="766" t="s">
        <v>307</v>
      </c>
      <c r="M28" s="154">
        <f aca="true" t="shared" si="6" ref="M28:S28">M24+M26</f>
        <v>257793895</v>
      </c>
      <c r="N28" s="154">
        <f t="shared" si="6"/>
        <v>4394538</v>
      </c>
      <c r="O28" s="154">
        <f t="shared" si="6"/>
        <v>262188433</v>
      </c>
      <c r="P28" s="154">
        <f t="shared" si="6"/>
        <v>2600074</v>
      </c>
      <c r="Q28" s="154">
        <f t="shared" si="6"/>
        <v>264788507</v>
      </c>
      <c r="R28" s="154">
        <f t="shared" si="6"/>
        <v>4846853</v>
      </c>
      <c r="S28" s="154">
        <f t="shared" si="6"/>
        <v>269635360</v>
      </c>
    </row>
    <row r="29" spans="1:19" ht="17.25">
      <c r="A29" s="247"/>
      <c r="B29" s="248"/>
      <c r="C29" s="272"/>
      <c r="D29" s="272"/>
      <c r="E29" s="272"/>
      <c r="F29" s="272"/>
      <c r="G29" s="272"/>
      <c r="H29" s="613"/>
      <c r="I29" s="272"/>
      <c r="J29" s="272"/>
      <c r="K29" s="246"/>
      <c r="L29" s="248"/>
      <c r="M29" s="154"/>
      <c r="N29" s="154"/>
      <c r="O29" s="154"/>
      <c r="P29" s="154"/>
      <c r="Q29" s="154"/>
      <c r="R29" s="154"/>
      <c r="S29" s="154"/>
    </row>
    <row r="30" spans="1:19" ht="15.75">
      <c r="A30" s="755" t="s">
        <v>308</v>
      </c>
      <c r="B30" s="756"/>
      <c r="C30" s="138"/>
      <c r="D30" s="138"/>
      <c r="E30" s="138"/>
      <c r="F30" s="138"/>
      <c r="G30" s="138"/>
      <c r="H30" s="614"/>
      <c r="I30" s="138"/>
      <c r="J30" s="138"/>
      <c r="K30" s="757" t="s">
        <v>321</v>
      </c>
      <c r="L30" s="756"/>
      <c r="M30" s="155"/>
      <c r="N30" s="155"/>
      <c r="O30" s="155"/>
      <c r="P30" s="155"/>
      <c r="Q30" s="155"/>
      <c r="R30" s="155"/>
      <c r="S30" s="155"/>
    </row>
    <row r="31" spans="1:19" ht="15.75">
      <c r="A31" s="755" t="s">
        <v>309</v>
      </c>
      <c r="B31" s="758"/>
      <c r="C31" s="138"/>
      <c r="D31" s="138"/>
      <c r="E31" s="138"/>
      <c r="F31" s="138"/>
      <c r="G31" s="138"/>
      <c r="H31" s="614"/>
      <c r="I31" s="138"/>
      <c r="J31" s="138"/>
      <c r="K31" s="757" t="s">
        <v>310</v>
      </c>
      <c r="L31" s="758"/>
      <c r="M31" s="155"/>
      <c r="N31" s="155"/>
      <c r="O31" s="155"/>
      <c r="P31" s="155"/>
      <c r="Q31" s="155"/>
      <c r="R31" s="155"/>
      <c r="S31" s="155"/>
    </row>
    <row r="32" spans="1:19" ht="15.75">
      <c r="A32" s="151" t="s">
        <v>95</v>
      </c>
      <c r="B32" s="117" t="s">
        <v>296</v>
      </c>
      <c r="C32" s="131"/>
      <c r="D32" s="131"/>
      <c r="E32" s="131"/>
      <c r="F32" s="131"/>
      <c r="G32" s="131"/>
      <c r="H32" s="605"/>
      <c r="I32" s="131"/>
      <c r="J32" s="131"/>
      <c r="K32" s="129" t="s">
        <v>95</v>
      </c>
      <c r="L32" s="109" t="s">
        <v>296</v>
      </c>
      <c r="M32" s="131"/>
      <c r="N32" s="131"/>
      <c r="O32" s="131"/>
      <c r="P32" s="131"/>
      <c r="Q32" s="131"/>
      <c r="R32" s="131"/>
      <c r="S32" s="131"/>
    </row>
    <row r="33" spans="1:19" ht="15.75">
      <c r="A33" s="156"/>
      <c r="B33" s="112" t="s">
        <v>311</v>
      </c>
      <c r="C33" s="131">
        <v>0</v>
      </c>
      <c r="D33" s="131">
        <v>44500621</v>
      </c>
      <c r="E33" s="131">
        <f>C33+D33</f>
        <v>44500621</v>
      </c>
      <c r="F33" s="131">
        <v>34400601</v>
      </c>
      <c r="G33" s="131">
        <f>E33+F33</f>
        <v>78901222</v>
      </c>
      <c r="H33" s="605"/>
      <c r="I33" s="131">
        <v>245229</v>
      </c>
      <c r="J33" s="131">
        <f>G33+I33</f>
        <v>79146451</v>
      </c>
      <c r="K33" s="129"/>
      <c r="L33" s="114" t="s">
        <v>507</v>
      </c>
      <c r="M33" s="131">
        <v>4860000</v>
      </c>
      <c r="N33" s="131">
        <v>12736371</v>
      </c>
      <c r="O33" s="131">
        <f>M33+N33</f>
        <v>17596371</v>
      </c>
      <c r="P33" s="131">
        <v>-2015500</v>
      </c>
      <c r="Q33" s="131">
        <f>O33+P33</f>
        <v>15580871</v>
      </c>
      <c r="R33" s="131">
        <v>66664581</v>
      </c>
      <c r="S33" s="131">
        <f>Q33+R33</f>
        <v>82245452</v>
      </c>
    </row>
    <row r="34" spans="1:19" ht="15.75">
      <c r="A34" s="156"/>
      <c r="B34" s="112" t="s">
        <v>312</v>
      </c>
      <c r="C34" s="131">
        <v>0</v>
      </c>
      <c r="D34" s="131">
        <v>0</v>
      </c>
      <c r="E34" s="131">
        <f>C34+D34</f>
        <v>0</v>
      </c>
      <c r="F34" s="131">
        <v>0</v>
      </c>
      <c r="G34" s="131">
        <f>E34+F34</f>
        <v>0</v>
      </c>
      <c r="H34" s="605"/>
      <c r="I34" s="131">
        <v>50000</v>
      </c>
      <c r="J34" s="131">
        <f>G34+I34</f>
        <v>50000</v>
      </c>
      <c r="K34" s="129"/>
      <c r="L34" s="118" t="s">
        <v>508</v>
      </c>
      <c r="M34" s="131">
        <v>27310000</v>
      </c>
      <c r="N34" s="131">
        <v>8963000</v>
      </c>
      <c r="O34" s="131">
        <f>M34+N34</f>
        <v>36273000</v>
      </c>
      <c r="P34" s="131">
        <v>-627570</v>
      </c>
      <c r="Q34" s="131">
        <f>O34+P34</f>
        <v>35645430</v>
      </c>
      <c r="R34" s="131">
        <v>-9422099</v>
      </c>
      <c r="S34" s="131">
        <f>Q34+R34</f>
        <v>26223331</v>
      </c>
    </row>
    <row r="35" spans="1:19" ht="15.75">
      <c r="A35" s="156"/>
      <c r="B35" s="112" t="s">
        <v>313</v>
      </c>
      <c r="C35" s="131">
        <v>0</v>
      </c>
      <c r="D35" s="131">
        <v>0</v>
      </c>
      <c r="E35" s="131">
        <f>C35+D35</f>
        <v>0</v>
      </c>
      <c r="F35" s="131">
        <v>0</v>
      </c>
      <c r="G35" s="131">
        <f>E35+F35</f>
        <v>0</v>
      </c>
      <c r="H35" s="605"/>
      <c r="I35" s="131">
        <v>0</v>
      </c>
      <c r="J35" s="131">
        <f>G35+I35</f>
        <v>0</v>
      </c>
      <c r="K35" s="129"/>
      <c r="L35" s="118" t="s">
        <v>509</v>
      </c>
      <c r="M35" s="131">
        <v>4500000</v>
      </c>
      <c r="N35" s="131">
        <v>0</v>
      </c>
      <c r="O35" s="131">
        <f>M35+N35</f>
        <v>4500000</v>
      </c>
      <c r="P35" s="131">
        <v>0</v>
      </c>
      <c r="Q35" s="131">
        <f>O35+P35</f>
        <v>4500000</v>
      </c>
      <c r="R35" s="131">
        <v>0</v>
      </c>
      <c r="S35" s="131">
        <f>Q35+R35</f>
        <v>4500000</v>
      </c>
    </row>
    <row r="36" spans="1:19" ht="15.75">
      <c r="A36" s="156"/>
      <c r="B36" s="112" t="s">
        <v>727</v>
      </c>
      <c r="C36" s="131">
        <v>0</v>
      </c>
      <c r="D36" s="131">
        <v>0</v>
      </c>
      <c r="E36" s="131">
        <f>C36+D36</f>
        <v>0</v>
      </c>
      <c r="F36" s="131">
        <v>0</v>
      </c>
      <c r="G36" s="131">
        <f>E36+F36</f>
        <v>0</v>
      </c>
      <c r="H36" s="605"/>
      <c r="I36" s="131">
        <v>408377</v>
      </c>
      <c r="J36" s="131">
        <f>G36+I36</f>
        <v>408377</v>
      </c>
      <c r="K36" s="129"/>
      <c r="L36" s="114" t="s">
        <v>510</v>
      </c>
      <c r="M36" s="131">
        <v>0</v>
      </c>
      <c r="N36" s="131">
        <v>0</v>
      </c>
      <c r="O36" s="131">
        <f>M36+N36</f>
        <v>0</v>
      </c>
      <c r="P36" s="131">
        <v>0</v>
      </c>
      <c r="Q36" s="131">
        <f>O36+P36</f>
        <v>0</v>
      </c>
      <c r="R36" s="131">
        <v>0</v>
      </c>
      <c r="S36" s="131">
        <f>Q36+R36</f>
        <v>0</v>
      </c>
    </row>
    <row r="37" spans="1:19" ht="15.75">
      <c r="A37" s="156"/>
      <c r="B37" s="125"/>
      <c r="C37" s="144"/>
      <c r="D37" s="144"/>
      <c r="E37" s="144"/>
      <c r="F37" s="144"/>
      <c r="G37" s="144"/>
      <c r="H37" s="615"/>
      <c r="I37" s="144"/>
      <c r="J37" s="144"/>
      <c r="K37" s="129"/>
      <c r="L37" s="114" t="s">
        <v>511</v>
      </c>
      <c r="M37" s="131">
        <v>2000000</v>
      </c>
      <c r="N37" s="131">
        <v>21287018</v>
      </c>
      <c r="O37" s="131">
        <f>M37+N37</f>
        <v>23287018</v>
      </c>
      <c r="P37" s="131">
        <v>39823297</v>
      </c>
      <c r="Q37" s="131">
        <f>O37+P37</f>
        <v>63110315</v>
      </c>
      <c r="R37" s="131">
        <v>-63110315</v>
      </c>
      <c r="S37" s="131">
        <f>Q37+R37</f>
        <v>0</v>
      </c>
    </row>
    <row r="38" spans="1:19" ht="15.75">
      <c r="A38" s="156"/>
      <c r="B38" s="125" t="s">
        <v>301</v>
      </c>
      <c r="C38" s="144">
        <f aca="true" t="shared" si="7" ref="C38:J38">SUM(C33:C36)</f>
        <v>0</v>
      </c>
      <c r="D38" s="144">
        <f t="shared" si="7"/>
        <v>44500621</v>
      </c>
      <c r="E38" s="144">
        <f t="shared" si="7"/>
        <v>44500621</v>
      </c>
      <c r="F38" s="144">
        <f t="shared" si="7"/>
        <v>34400601</v>
      </c>
      <c r="G38" s="144">
        <f t="shared" si="7"/>
        <v>78901222</v>
      </c>
      <c r="H38" s="144">
        <f t="shared" si="7"/>
        <v>0</v>
      </c>
      <c r="I38" s="144">
        <f t="shared" si="7"/>
        <v>703606</v>
      </c>
      <c r="J38" s="144">
        <f t="shared" si="7"/>
        <v>79604828</v>
      </c>
      <c r="K38" s="130"/>
      <c r="L38" s="125" t="s">
        <v>301</v>
      </c>
      <c r="M38" s="157">
        <f aca="true" t="shared" si="8" ref="M38:S38">SUM(M33:M37)</f>
        <v>38670000</v>
      </c>
      <c r="N38" s="157">
        <f t="shared" si="8"/>
        <v>42986389</v>
      </c>
      <c r="O38" s="157">
        <f t="shared" si="8"/>
        <v>81656389</v>
      </c>
      <c r="P38" s="157">
        <f t="shared" si="8"/>
        <v>37180227</v>
      </c>
      <c r="Q38" s="157">
        <f t="shared" si="8"/>
        <v>118836616</v>
      </c>
      <c r="R38" s="157">
        <f t="shared" si="8"/>
        <v>-5867833</v>
      </c>
      <c r="S38" s="157">
        <f t="shared" si="8"/>
        <v>112968783</v>
      </c>
    </row>
    <row r="39" spans="1:19" ht="15.75">
      <c r="A39" s="156"/>
      <c r="B39" s="125"/>
      <c r="C39" s="144"/>
      <c r="D39" s="144"/>
      <c r="E39" s="144"/>
      <c r="F39" s="144"/>
      <c r="G39" s="144"/>
      <c r="H39" s="615"/>
      <c r="I39" s="144"/>
      <c r="J39" s="144"/>
      <c r="K39" s="130"/>
      <c r="L39" s="125"/>
      <c r="M39" s="157"/>
      <c r="N39" s="157"/>
      <c r="O39" s="157"/>
      <c r="P39" s="157"/>
      <c r="Q39" s="157"/>
      <c r="R39" s="157"/>
      <c r="S39" s="157"/>
    </row>
    <row r="40" spans="1:19" ht="15.75">
      <c r="A40" s="151" t="s">
        <v>96</v>
      </c>
      <c r="B40" s="108" t="s">
        <v>302</v>
      </c>
      <c r="C40" s="139">
        <v>0</v>
      </c>
      <c r="D40" s="139">
        <v>0</v>
      </c>
      <c r="E40" s="139">
        <v>0</v>
      </c>
      <c r="F40" s="139">
        <v>0</v>
      </c>
      <c r="G40" s="139">
        <v>0</v>
      </c>
      <c r="H40" s="616"/>
      <c r="I40" s="139">
        <v>0</v>
      </c>
      <c r="J40" s="139">
        <v>0</v>
      </c>
      <c r="K40" s="129" t="s">
        <v>96</v>
      </c>
      <c r="L40" s="108" t="s">
        <v>302</v>
      </c>
      <c r="M40" s="131"/>
      <c r="N40" s="131"/>
      <c r="O40" s="131"/>
      <c r="P40" s="131"/>
      <c r="Q40" s="131"/>
      <c r="R40" s="131"/>
      <c r="S40" s="131"/>
    </row>
    <row r="41" spans="1:19" ht="15.75">
      <c r="A41" s="156"/>
      <c r="B41" s="118" t="s">
        <v>506</v>
      </c>
      <c r="C41" s="131">
        <v>15000</v>
      </c>
      <c r="D41" s="131">
        <v>0</v>
      </c>
      <c r="E41" s="131">
        <f>C41</f>
        <v>15000</v>
      </c>
      <c r="F41" s="131">
        <v>0</v>
      </c>
      <c r="G41" s="131">
        <f>E41</f>
        <v>15000</v>
      </c>
      <c r="H41" s="605"/>
      <c r="I41" s="131">
        <v>-4000</v>
      </c>
      <c r="J41" s="131">
        <f>G41+I41</f>
        <v>11000</v>
      </c>
      <c r="K41" s="129"/>
      <c r="L41" s="118" t="s">
        <v>513</v>
      </c>
      <c r="M41" s="131">
        <v>1346200</v>
      </c>
      <c r="N41" s="131">
        <v>0</v>
      </c>
      <c r="O41" s="131">
        <f>M41+N41</f>
        <v>1346200</v>
      </c>
      <c r="P41" s="131">
        <v>0</v>
      </c>
      <c r="Q41" s="131">
        <f>O41+P41</f>
        <v>1346200</v>
      </c>
      <c r="R41" s="131">
        <v>-362000</v>
      </c>
      <c r="S41" s="131">
        <f>Q41+R41</f>
        <v>984200</v>
      </c>
    </row>
    <row r="42" spans="1:19" ht="15.75">
      <c r="A42" s="156"/>
      <c r="B42" s="122" t="s">
        <v>303</v>
      </c>
      <c r="C42" s="140">
        <f>C41</f>
        <v>15000</v>
      </c>
      <c r="D42" s="140">
        <f>D41</f>
        <v>0</v>
      </c>
      <c r="E42" s="140">
        <f>E41</f>
        <v>15000</v>
      </c>
      <c r="F42" s="140">
        <f>F41</f>
        <v>0</v>
      </c>
      <c r="G42" s="140">
        <f>G41</f>
        <v>15000</v>
      </c>
      <c r="H42" s="617"/>
      <c r="I42" s="140">
        <f>I41</f>
        <v>-4000</v>
      </c>
      <c r="J42" s="140">
        <f>J41</f>
        <v>11000</v>
      </c>
      <c r="K42" s="129"/>
      <c r="L42" s="145" t="s">
        <v>409</v>
      </c>
      <c r="M42" s="140">
        <f aca="true" t="shared" si="9" ref="M42:S42">SUM(M41)</f>
        <v>1346200</v>
      </c>
      <c r="N42" s="140">
        <f t="shared" si="9"/>
        <v>0</v>
      </c>
      <c r="O42" s="140">
        <f t="shared" si="9"/>
        <v>1346200</v>
      </c>
      <c r="P42" s="140">
        <f t="shared" si="9"/>
        <v>0</v>
      </c>
      <c r="Q42" s="140">
        <f t="shared" si="9"/>
        <v>1346200</v>
      </c>
      <c r="R42" s="140">
        <f t="shared" si="9"/>
        <v>-362000</v>
      </c>
      <c r="S42" s="140">
        <f t="shared" si="9"/>
        <v>984200</v>
      </c>
    </row>
    <row r="43" spans="1:19" ht="15.75">
      <c r="A43" s="158"/>
      <c r="B43" s="122"/>
      <c r="C43" s="140"/>
      <c r="D43" s="140"/>
      <c r="E43" s="140"/>
      <c r="F43" s="140"/>
      <c r="G43" s="140"/>
      <c r="H43" s="617"/>
      <c r="I43" s="140"/>
      <c r="J43" s="140"/>
      <c r="K43" s="129"/>
      <c r="L43" s="145"/>
      <c r="M43" s="140"/>
      <c r="N43" s="140"/>
      <c r="O43" s="140"/>
      <c r="P43" s="140"/>
      <c r="Q43" s="140"/>
      <c r="R43" s="140"/>
      <c r="S43" s="140"/>
    </row>
    <row r="44" spans="1:19" ht="15.75">
      <c r="A44" s="159" t="s">
        <v>314</v>
      </c>
      <c r="B44" s="148"/>
      <c r="C44" s="134">
        <f aca="true" t="shared" si="10" ref="C44:J44">C38+C42</f>
        <v>15000</v>
      </c>
      <c r="D44" s="134">
        <f t="shared" si="10"/>
        <v>44500621</v>
      </c>
      <c r="E44" s="134">
        <f t="shared" si="10"/>
        <v>44515621</v>
      </c>
      <c r="F44" s="134">
        <f t="shared" si="10"/>
        <v>34400601</v>
      </c>
      <c r="G44" s="134">
        <f t="shared" si="10"/>
        <v>78916222</v>
      </c>
      <c r="H44" s="134">
        <f t="shared" si="10"/>
        <v>0</v>
      </c>
      <c r="I44" s="134">
        <f t="shared" si="10"/>
        <v>699606</v>
      </c>
      <c r="J44" s="134">
        <f t="shared" si="10"/>
        <v>79615828</v>
      </c>
      <c r="K44" s="759" t="s">
        <v>315</v>
      </c>
      <c r="L44" s="760"/>
      <c r="M44" s="140">
        <f aca="true" t="shared" si="11" ref="M44:S44">M38+M42</f>
        <v>40016200</v>
      </c>
      <c r="N44" s="140">
        <f t="shared" si="11"/>
        <v>42986389</v>
      </c>
      <c r="O44" s="140">
        <f t="shared" si="11"/>
        <v>83002589</v>
      </c>
      <c r="P44" s="140">
        <f t="shared" si="11"/>
        <v>37180227</v>
      </c>
      <c r="Q44" s="140">
        <f t="shared" si="11"/>
        <v>120182816</v>
      </c>
      <c r="R44" s="140">
        <f t="shared" si="11"/>
        <v>-6229833</v>
      </c>
      <c r="S44" s="140">
        <f t="shared" si="11"/>
        <v>113952983</v>
      </c>
    </row>
    <row r="45" spans="1:19" ht="15.75">
      <c r="A45" s="160"/>
      <c r="B45" s="119"/>
      <c r="C45" s="137"/>
      <c r="D45" s="137"/>
      <c r="E45" s="137"/>
      <c r="F45" s="137"/>
      <c r="G45" s="137"/>
      <c r="H45" s="612"/>
      <c r="I45" s="137"/>
      <c r="J45" s="137"/>
      <c r="K45" s="106"/>
      <c r="L45" s="107"/>
      <c r="M45" s="139"/>
      <c r="N45" s="139"/>
      <c r="O45" s="139"/>
      <c r="P45" s="139"/>
      <c r="Q45" s="139"/>
      <c r="R45" s="139"/>
      <c r="S45" s="139"/>
    </row>
    <row r="46" spans="1:19" ht="15.75">
      <c r="A46" s="159" t="s">
        <v>323</v>
      </c>
      <c r="B46" s="119"/>
      <c r="C46" s="137"/>
      <c r="D46" s="137"/>
      <c r="E46" s="137"/>
      <c r="F46" s="137"/>
      <c r="G46" s="137"/>
      <c r="H46" s="612"/>
      <c r="I46" s="137"/>
      <c r="J46" s="137"/>
      <c r="K46" s="761" t="s">
        <v>316</v>
      </c>
      <c r="L46" s="757"/>
      <c r="M46" s="139"/>
      <c r="N46" s="139"/>
      <c r="O46" s="139"/>
      <c r="P46" s="139"/>
      <c r="Q46" s="139"/>
      <c r="R46" s="139"/>
      <c r="S46" s="139"/>
    </row>
    <row r="47" spans="1:19" ht="15.75">
      <c r="A47" s="151" t="s">
        <v>95</v>
      </c>
      <c r="B47" s="117" t="s">
        <v>296</v>
      </c>
      <c r="C47" s="137"/>
      <c r="D47" s="137"/>
      <c r="E47" s="137"/>
      <c r="F47" s="137"/>
      <c r="G47" s="137"/>
      <c r="H47" s="612"/>
      <c r="I47" s="137"/>
      <c r="J47" s="137"/>
      <c r="K47" s="129" t="s">
        <v>95</v>
      </c>
      <c r="L47" s="117" t="s">
        <v>296</v>
      </c>
      <c r="M47" s="115">
        <f aca="true" t="shared" si="12" ref="M47:S47">SUM(M48:M48)</f>
        <v>0</v>
      </c>
      <c r="N47" s="115">
        <f t="shared" si="12"/>
        <v>0</v>
      </c>
      <c r="O47" s="115">
        <f t="shared" si="12"/>
        <v>0</v>
      </c>
      <c r="P47" s="115">
        <f t="shared" si="12"/>
        <v>0</v>
      </c>
      <c r="Q47" s="115">
        <f t="shared" si="12"/>
        <v>0</v>
      </c>
      <c r="R47" s="115">
        <f t="shared" si="12"/>
        <v>0</v>
      </c>
      <c r="S47" s="115">
        <f t="shared" si="12"/>
        <v>0</v>
      </c>
    </row>
    <row r="48" spans="1:19" ht="15.75">
      <c r="A48" s="156"/>
      <c r="B48" s="141" t="s">
        <v>324</v>
      </c>
      <c r="C48" s="142">
        <v>23275319</v>
      </c>
      <c r="D48" s="142">
        <v>20000</v>
      </c>
      <c r="E48" s="142">
        <f>C48+D48</f>
        <v>23295319</v>
      </c>
      <c r="F48" s="142">
        <v>0</v>
      </c>
      <c r="G48" s="142">
        <f>E48+F48</f>
        <v>23295319</v>
      </c>
      <c r="H48" s="618"/>
      <c r="I48" s="142">
        <v>0</v>
      </c>
      <c r="J48" s="142">
        <f>G48+I48</f>
        <v>23295319</v>
      </c>
      <c r="K48" s="129"/>
      <c r="L48" s="112" t="s">
        <v>512</v>
      </c>
      <c r="M48" s="131">
        <v>0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</row>
    <row r="49" spans="1:19" ht="15.75">
      <c r="A49" s="151" t="s">
        <v>96</v>
      </c>
      <c r="B49" s="113" t="s">
        <v>302</v>
      </c>
      <c r="C49" s="139"/>
      <c r="D49" s="139"/>
      <c r="E49" s="139"/>
      <c r="F49" s="139"/>
      <c r="G49" s="139"/>
      <c r="H49" s="616"/>
      <c r="I49" s="139"/>
      <c r="J49" s="139"/>
      <c r="K49" s="129" t="s">
        <v>96</v>
      </c>
      <c r="L49" s="113" t="s">
        <v>302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</row>
    <row r="50" spans="1:19" ht="15.75">
      <c r="A50" s="156"/>
      <c r="B50" s="141" t="s">
        <v>505</v>
      </c>
      <c r="C50" s="133">
        <v>1495685</v>
      </c>
      <c r="D50" s="133">
        <v>0</v>
      </c>
      <c r="E50" s="133">
        <f>C50+D50</f>
        <v>1495685</v>
      </c>
      <c r="F50" s="133">
        <v>0</v>
      </c>
      <c r="G50" s="133">
        <f>E50+F50</f>
        <v>1495685</v>
      </c>
      <c r="H50" s="609"/>
      <c r="I50" s="133">
        <v>0</v>
      </c>
      <c r="J50" s="133">
        <f>G50+I50</f>
        <v>1495685</v>
      </c>
      <c r="K50" s="129"/>
      <c r="L50" s="113"/>
      <c r="M50" s="131"/>
      <c r="N50" s="131"/>
      <c r="O50" s="131"/>
      <c r="P50" s="131"/>
      <c r="Q50" s="131"/>
      <c r="R50" s="131"/>
      <c r="S50" s="131"/>
    </row>
    <row r="51" spans="1:19" ht="15.75">
      <c r="A51" s="747" t="s">
        <v>317</v>
      </c>
      <c r="B51" s="748"/>
      <c r="C51" s="134">
        <f>SUM(C48:C50)</f>
        <v>24771004</v>
      </c>
      <c r="D51" s="134">
        <f>SUM(D48:D50)</f>
        <v>20000</v>
      </c>
      <c r="E51" s="134">
        <f>SUM(E48:E50)</f>
        <v>24791004</v>
      </c>
      <c r="F51" s="134">
        <f>SUM(F48:F50)</f>
        <v>0</v>
      </c>
      <c r="G51" s="134">
        <f>SUM(G48:G50)</f>
        <v>24791004</v>
      </c>
      <c r="H51" s="607"/>
      <c r="I51" s="134">
        <f>SUM(I48:I50)</f>
        <v>0</v>
      </c>
      <c r="J51" s="134">
        <f>SUM(J48:J50)</f>
        <v>24791004</v>
      </c>
      <c r="K51" s="747" t="s">
        <v>316</v>
      </c>
      <c r="L51" s="748"/>
      <c r="M51" s="140">
        <v>0</v>
      </c>
      <c r="N51" s="140">
        <v>0</v>
      </c>
      <c r="O51" s="140">
        <v>0</v>
      </c>
      <c r="P51" s="140">
        <v>0</v>
      </c>
      <c r="Q51" s="140">
        <v>0</v>
      </c>
      <c r="R51" s="140">
        <v>0</v>
      </c>
      <c r="S51" s="140">
        <v>0</v>
      </c>
    </row>
    <row r="52" spans="1:19" ht="15.75">
      <c r="A52" s="161"/>
      <c r="B52" s="129"/>
      <c r="C52" s="137"/>
      <c r="D52" s="137"/>
      <c r="E52" s="137"/>
      <c r="F52" s="137"/>
      <c r="G52" s="137"/>
      <c r="H52" s="612"/>
      <c r="I52" s="137"/>
      <c r="J52" s="137"/>
      <c r="K52" s="143"/>
      <c r="L52" s="143"/>
      <c r="M52" s="139"/>
      <c r="N52" s="139"/>
      <c r="O52" s="139"/>
      <c r="P52" s="139"/>
      <c r="Q52" s="139"/>
      <c r="R52" s="139"/>
      <c r="S52" s="139"/>
    </row>
    <row r="53" spans="1:19" ht="17.25">
      <c r="A53" s="749" t="s">
        <v>318</v>
      </c>
      <c r="B53" s="750"/>
      <c r="C53" s="150">
        <f aca="true" t="shared" si="13" ref="C53:J53">C44+C51</f>
        <v>24786004</v>
      </c>
      <c r="D53" s="150">
        <f t="shared" si="13"/>
        <v>44520621</v>
      </c>
      <c r="E53" s="150">
        <f t="shared" si="13"/>
        <v>69306625</v>
      </c>
      <c r="F53" s="150">
        <f t="shared" si="13"/>
        <v>34400601</v>
      </c>
      <c r="G53" s="150">
        <f t="shared" si="13"/>
        <v>103707226</v>
      </c>
      <c r="H53" s="150">
        <f t="shared" si="13"/>
        <v>0</v>
      </c>
      <c r="I53" s="150">
        <f t="shared" si="13"/>
        <v>699606</v>
      </c>
      <c r="J53" s="150">
        <f t="shared" si="13"/>
        <v>104406832</v>
      </c>
      <c r="K53" s="751" t="s">
        <v>327</v>
      </c>
      <c r="L53" s="750"/>
      <c r="M53" s="154">
        <f aca="true" t="shared" si="14" ref="M53:S53">M44+M51</f>
        <v>40016200</v>
      </c>
      <c r="N53" s="154">
        <f t="shared" si="14"/>
        <v>42986389</v>
      </c>
      <c r="O53" s="154">
        <f t="shared" si="14"/>
        <v>83002589</v>
      </c>
      <c r="P53" s="154">
        <f t="shared" si="14"/>
        <v>37180227</v>
      </c>
      <c r="Q53" s="154">
        <f t="shared" si="14"/>
        <v>120182816</v>
      </c>
      <c r="R53" s="154">
        <f t="shared" si="14"/>
        <v>-6229833</v>
      </c>
      <c r="S53" s="154">
        <f t="shared" si="14"/>
        <v>113952983</v>
      </c>
    </row>
    <row r="54" spans="1:19" ht="15.75">
      <c r="A54" s="161"/>
      <c r="B54" s="129"/>
      <c r="C54" s="137"/>
      <c r="D54" s="137"/>
      <c r="E54" s="137"/>
      <c r="F54" s="137"/>
      <c r="G54" s="137"/>
      <c r="H54" s="612"/>
      <c r="I54" s="137"/>
      <c r="J54" s="137"/>
      <c r="K54" s="143"/>
      <c r="L54" s="143"/>
      <c r="M54" s="139"/>
      <c r="N54" s="139"/>
      <c r="O54" s="139"/>
      <c r="P54" s="139"/>
      <c r="Q54" s="139"/>
      <c r="R54" s="139"/>
      <c r="S54" s="139"/>
    </row>
    <row r="55" spans="1:19" ht="19.5" thickBot="1">
      <c r="A55" s="752" t="s">
        <v>319</v>
      </c>
      <c r="B55" s="753"/>
      <c r="C55" s="163">
        <f>C28+C53</f>
        <v>297810095</v>
      </c>
      <c r="D55" s="163">
        <f>D28+D53</f>
        <v>47380927</v>
      </c>
      <c r="E55" s="163">
        <f>E28+E53</f>
        <v>345191022</v>
      </c>
      <c r="F55" s="163">
        <f>F28+F53</f>
        <v>39780301</v>
      </c>
      <c r="G55" s="163">
        <f>G28+G53</f>
        <v>384971323</v>
      </c>
      <c r="H55" s="619"/>
      <c r="I55" s="163">
        <f>I28+I53</f>
        <v>-1382980</v>
      </c>
      <c r="J55" s="163">
        <f>J28+J53</f>
        <v>383588343</v>
      </c>
      <c r="K55" s="164"/>
      <c r="L55" s="162" t="s">
        <v>320</v>
      </c>
      <c r="M55" s="163">
        <f aca="true" t="shared" si="15" ref="M55:S55">M28+M53</f>
        <v>297810095</v>
      </c>
      <c r="N55" s="163">
        <f t="shared" si="15"/>
        <v>47380927</v>
      </c>
      <c r="O55" s="163">
        <f t="shared" si="15"/>
        <v>345191022</v>
      </c>
      <c r="P55" s="163">
        <f t="shared" si="15"/>
        <v>39780301</v>
      </c>
      <c r="Q55" s="163">
        <f t="shared" si="15"/>
        <v>384971323</v>
      </c>
      <c r="R55" s="163">
        <f t="shared" si="15"/>
        <v>-1382980</v>
      </c>
      <c r="S55" s="163">
        <f t="shared" si="15"/>
        <v>383588343</v>
      </c>
    </row>
    <row r="56" spans="1:19" ht="12.7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</row>
    <row r="57" spans="1:19" ht="12.75">
      <c r="A57" s="620"/>
      <c r="B57" s="621" t="s">
        <v>334</v>
      </c>
      <c r="C57" s="620"/>
      <c r="D57" s="620"/>
      <c r="E57" s="620"/>
      <c r="F57" s="620"/>
      <c r="G57" s="620"/>
      <c r="H57" s="620"/>
      <c r="I57" s="620"/>
      <c r="J57" s="620"/>
      <c r="K57" s="620"/>
      <c r="L57" s="620"/>
      <c r="M57" s="620"/>
      <c r="N57" s="620"/>
      <c r="O57" s="620"/>
      <c r="P57" s="620"/>
      <c r="Q57" s="620"/>
      <c r="R57" s="620"/>
      <c r="S57" s="620"/>
    </row>
  </sheetData>
  <sheetProtection/>
  <mergeCells count="25">
    <mergeCell ref="R3:S3"/>
    <mergeCell ref="N3:O3"/>
    <mergeCell ref="A6:C6"/>
    <mergeCell ref="K6:M6"/>
    <mergeCell ref="A22:B22"/>
    <mergeCell ref="A1:Q1"/>
    <mergeCell ref="A2:Q2"/>
    <mergeCell ref="K44:L44"/>
    <mergeCell ref="K46:L46"/>
    <mergeCell ref="A24:B24"/>
    <mergeCell ref="K24:L24"/>
    <mergeCell ref="A26:B26"/>
    <mergeCell ref="K26:L26"/>
    <mergeCell ref="A28:B28"/>
    <mergeCell ref="K28:L28"/>
    <mergeCell ref="A51:B51"/>
    <mergeCell ref="K51:L51"/>
    <mergeCell ref="A53:B53"/>
    <mergeCell ref="K53:L53"/>
    <mergeCell ref="A55:B55"/>
    <mergeCell ref="P3:Q3"/>
    <mergeCell ref="A30:B30"/>
    <mergeCell ref="K30:L30"/>
    <mergeCell ref="A31:B31"/>
    <mergeCell ref="K31:L3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3"/>
  <sheetViews>
    <sheetView view="pageBreakPreview" zoomScale="80" zoomScaleNormal="80" zoomScaleSheetLayoutView="80" zoomScalePageLayoutView="0" workbookViewId="0" topLeftCell="C1">
      <selection activeCell="C2" sqref="C2:C3"/>
    </sheetView>
  </sheetViews>
  <sheetFormatPr defaultColWidth="9.140625" defaultRowHeight="12.75"/>
  <cols>
    <col min="1" max="1" width="11.140625" style="104" customWidth="1"/>
    <col min="2" max="2" width="56.28125" style="104" customWidth="1"/>
    <col min="3" max="3" width="8.57421875" style="191" customWidth="1"/>
    <col min="4" max="4" width="9.57421875" style="191" customWidth="1"/>
    <col min="5" max="5" width="10.28125" style="459" customWidth="1"/>
    <col min="6" max="6" width="14.7109375" style="104" customWidth="1"/>
    <col min="7" max="7" width="17.7109375" style="104" customWidth="1"/>
    <col min="8" max="8" width="14.00390625" style="104" customWidth="1"/>
    <col min="9" max="9" width="14.140625" style="104" customWidth="1"/>
    <col min="10" max="10" width="15.57421875" style="104" customWidth="1"/>
    <col min="11" max="12" width="15.421875" style="104" customWidth="1"/>
    <col min="13" max="14" width="15.00390625" style="104" customWidth="1"/>
    <col min="15" max="15" width="20.8515625" style="104" customWidth="1"/>
    <col min="16" max="16" width="6.140625" style="104" customWidth="1"/>
    <col min="17" max="17" width="6.7109375" style="104" customWidth="1"/>
    <col min="18" max="18" width="45.140625" style="104" customWidth="1"/>
    <col min="19" max="19" width="10.7109375" style="104" customWidth="1"/>
    <col min="20" max="20" width="12.8515625" style="104" customWidth="1"/>
    <col min="21" max="24" width="10.7109375" style="104" customWidth="1"/>
    <col min="25" max="27" width="12.57421875" style="104" customWidth="1"/>
    <col min="28" max="29" width="6.8515625" style="104" customWidth="1"/>
    <col min="30" max="30" width="8.57421875" style="104" customWidth="1"/>
    <col min="31" max="16384" width="9.140625" style="104" customWidth="1"/>
  </cols>
  <sheetData>
    <row r="1" spans="1:15" s="273" customFormat="1" ht="15.75">
      <c r="A1" s="780" t="s">
        <v>520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</row>
    <row r="2" spans="3:15" s="273" customFormat="1" ht="15.75">
      <c r="C2" s="746" t="s">
        <v>777</v>
      </c>
      <c r="D2" s="471"/>
      <c r="E2" s="448"/>
      <c r="O2" s="280"/>
    </row>
    <row r="3" spans="3:15" s="273" customFormat="1" ht="15.75">
      <c r="C3" s="746" t="s">
        <v>778</v>
      </c>
      <c r="D3" s="471"/>
      <c r="E3" s="448"/>
      <c r="N3" s="812" t="s">
        <v>454</v>
      </c>
      <c r="O3" s="812"/>
    </row>
    <row r="4" spans="1:30" s="198" customFormat="1" ht="40.5" customHeight="1">
      <c r="A4" s="813" t="s">
        <v>103</v>
      </c>
      <c r="B4" s="814" t="s">
        <v>205</v>
      </c>
      <c r="C4" s="304" t="s">
        <v>411</v>
      </c>
      <c r="D4" s="811" t="s">
        <v>521</v>
      </c>
      <c r="E4" s="811" t="s">
        <v>522</v>
      </c>
      <c r="F4" s="811" t="s">
        <v>523</v>
      </c>
      <c r="G4" s="811" t="s">
        <v>524</v>
      </c>
      <c r="H4" s="811" t="s">
        <v>67</v>
      </c>
      <c r="I4" s="811" t="s">
        <v>525</v>
      </c>
      <c r="J4" s="809" t="s">
        <v>526</v>
      </c>
      <c r="K4" s="811" t="s">
        <v>85</v>
      </c>
      <c r="L4" s="811" t="s">
        <v>87</v>
      </c>
      <c r="M4" s="809" t="s">
        <v>527</v>
      </c>
      <c r="N4" s="811" t="s">
        <v>528</v>
      </c>
      <c r="O4" s="811" t="s">
        <v>93</v>
      </c>
      <c r="P4" s="197"/>
      <c r="Q4" s="197"/>
      <c r="R4" s="197"/>
      <c r="S4" s="808"/>
      <c r="T4" s="808"/>
      <c r="U4" s="808"/>
      <c r="V4" s="808"/>
      <c r="W4" s="808"/>
      <c r="X4" s="808"/>
      <c r="Y4" s="808"/>
      <c r="Z4" s="808"/>
      <c r="AA4" s="808"/>
      <c r="AB4" s="808"/>
      <c r="AC4" s="808"/>
      <c r="AD4" s="808"/>
    </row>
    <row r="5" spans="1:30" s="198" customFormat="1" ht="15" customHeight="1">
      <c r="A5" s="813"/>
      <c r="B5" s="814"/>
      <c r="C5" s="304" t="s">
        <v>410</v>
      </c>
      <c r="D5" s="811"/>
      <c r="E5" s="811"/>
      <c r="F5" s="811"/>
      <c r="G5" s="811"/>
      <c r="H5" s="811"/>
      <c r="I5" s="811"/>
      <c r="J5" s="810"/>
      <c r="K5" s="811"/>
      <c r="L5" s="811"/>
      <c r="M5" s="810"/>
      <c r="N5" s="811"/>
      <c r="O5" s="811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</row>
    <row r="6" spans="1:30" s="198" customFormat="1" ht="16.5" customHeight="1">
      <c r="A6" s="427"/>
      <c r="B6" s="303"/>
      <c r="C6" s="304"/>
      <c r="D6" s="426"/>
      <c r="E6" s="426"/>
      <c r="F6" s="426" t="s">
        <v>529</v>
      </c>
      <c r="G6" s="426" t="s">
        <v>530</v>
      </c>
      <c r="H6" s="426" t="s">
        <v>531</v>
      </c>
      <c r="I6" s="426" t="s">
        <v>532</v>
      </c>
      <c r="J6" s="429" t="s">
        <v>533</v>
      </c>
      <c r="K6" s="426" t="s">
        <v>534</v>
      </c>
      <c r="L6" s="426" t="s">
        <v>535</v>
      </c>
      <c r="M6" s="429" t="s">
        <v>536</v>
      </c>
      <c r="N6" s="426" t="s">
        <v>537</v>
      </c>
      <c r="O6" s="426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</row>
    <row r="7" spans="1:30" ht="18" customHeight="1">
      <c r="A7" s="192"/>
      <c r="B7" s="305" t="s">
        <v>412</v>
      </c>
      <c r="C7" s="306"/>
      <c r="D7" s="449"/>
      <c r="E7" s="450"/>
      <c r="F7" s="307"/>
      <c r="G7" s="192"/>
      <c r="H7" s="192"/>
      <c r="I7" s="192"/>
      <c r="J7" s="192"/>
      <c r="K7" s="192"/>
      <c r="L7" s="192"/>
      <c r="M7" s="192"/>
      <c r="N7" s="192"/>
      <c r="O7" s="193"/>
      <c r="P7" s="165"/>
      <c r="Q7" s="165"/>
      <c r="R7" s="166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</row>
    <row r="8" spans="1:30" ht="19.5" customHeight="1">
      <c r="A8" s="308" t="s">
        <v>340</v>
      </c>
      <c r="B8" s="309" t="s">
        <v>341</v>
      </c>
      <c r="C8" s="309" t="s">
        <v>201</v>
      </c>
      <c r="D8" s="451">
        <v>5</v>
      </c>
      <c r="E8" s="451">
        <v>5</v>
      </c>
      <c r="F8" s="310">
        <v>14718749</v>
      </c>
      <c r="G8" s="310">
        <v>3446790</v>
      </c>
      <c r="H8" s="310">
        <v>4884822</v>
      </c>
      <c r="I8" s="310"/>
      <c r="J8" s="310"/>
      <c r="K8" s="310">
        <v>2177231</v>
      </c>
      <c r="L8" s="310">
        <v>165864</v>
      </c>
      <c r="M8" s="310"/>
      <c r="N8" s="310"/>
      <c r="O8" s="194">
        <f aca="true" t="shared" si="0" ref="O8:O14">SUM(F8:N8)</f>
        <v>25393456</v>
      </c>
      <c r="P8" s="168"/>
      <c r="Q8" s="168"/>
      <c r="R8" s="169"/>
      <c r="S8" s="167"/>
      <c r="T8" s="167"/>
      <c r="U8" s="167"/>
      <c r="V8" s="170"/>
      <c r="W8" s="170"/>
      <c r="X8" s="170"/>
      <c r="Y8" s="170"/>
      <c r="Z8" s="170"/>
      <c r="AA8" s="170"/>
      <c r="AB8" s="170"/>
      <c r="AC8" s="170"/>
      <c r="AD8" s="170"/>
    </row>
    <row r="9" spans="1:30" ht="19.5" customHeight="1">
      <c r="A9" s="308" t="s">
        <v>342</v>
      </c>
      <c r="B9" s="311" t="s">
        <v>343</v>
      </c>
      <c r="C9" s="309" t="s">
        <v>201</v>
      </c>
      <c r="D9" s="451">
        <v>0</v>
      </c>
      <c r="E9" s="451">
        <v>0</v>
      </c>
      <c r="F9" s="310"/>
      <c r="G9" s="310"/>
      <c r="H9" s="310">
        <v>905000</v>
      </c>
      <c r="I9" s="310"/>
      <c r="J9" s="310"/>
      <c r="K9" s="310"/>
      <c r="L9" s="310"/>
      <c r="M9" s="310"/>
      <c r="N9" s="310"/>
      <c r="O9" s="194">
        <f t="shared" si="0"/>
        <v>905000</v>
      </c>
      <c r="P9" s="168"/>
      <c r="Q9" s="168"/>
      <c r="R9" s="174"/>
      <c r="S9" s="175"/>
      <c r="T9" s="175"/>
      <c r="U9" s="172"/>
      <c r="V9" s="175"/>
      <c r="W9" s="175"/>
      <c r="X9" s="172"/>
      <c r="Y9" s="176"/>
      <c r="Z9" s="176"/>
      <c r="AA9" s="177"/>
      <c r="AB9" s="178"/>
      <c r="AC9" s="178"/>
      <c r="AD9" s="172"/>
    </row>
    <row r="10" spans="1:30" ht="19.5" customHeight="1">
      <c r="A10" s="308" t="s">
        <v>110</v>
      </c>
      <c r="B10" s="311" t="s">
        <v>397</v>
      </c>
      <c r="C10" s="309" t="s">
        <v>201</v>
      </c>
      <c r="D10" s="451">
        <v>0</v>
      </c>
      <c r="E10" s="451">
        <v>0</v>
      </c>
      <c r="F10" s="310"/>
      <c r="G10" s="310"/>
      <c r="H10" s="310">
        <v>31400</v>
      </c>
      <c r="I10" s="310"/>
      <c r="J10" s="310"/>
      <c r="K10" s="310">
        <v>1376374</v>
      </c>
      <c r="L10" s="310">
        <v>1600001</v>
      </c>
      <c r="M10" s="310"/>
      <c r="N10" s="310"/>
      <c r="O10" s="194">
        <f t="shared" si="0"/>
        <v>3007775</v>
      </c>
      <c r="P10" s="168"/>
      <c r="Q10" s="168"/>
      <c r="R10" s="174"/>
      <c r="S10" s="175"/>
      <c r="T10" s="175"/>
      <c r="U10" s="172"/>
      <c r="V10" s="175"/>
      <c r="W10" s="175"/>
      <c r="X10" s="172"/>
      <c r="Y10" s="176"/>
      <c r="Z10" s="176"/>
      <c r="AA10" s="177"/>
      <c r="AB10" s="178"/>
      <c r="AC10" s="178"/>
      <c r="AD10" s="172"/>
    </row>
    <row r="11" spans="1:30" ht="19.5" customHeight="1">
      <c r="A11" s="308" t="s">
        <v>479</v>
      </c>
      <c r="B11" s="311" t="s">
        <v>480</v>
      </c>
      <c r="C11" s="309" t="s">
        <v>201</v>
      </c>
      <c r="D11" s="456">
        <v>0.5</v>
      </c>
      <c r="E11" s="456">
        <v>0.5</v>
      </c>
      <c r="F11" s="310">
        <v>360000</v>
      </c>
      <c r="G11" s="310">
        <v>89356</v>
      </c>
      <c r="H11" s="310">
        <v>740425</v>
      </c>
      <c r="I11" s="310"/>
      <c r="J11" s="310"/>
      <c r="K11" s="310">
        <v>3296923</v>
      </c>
      <c r="L11" s="310"/>
      <c r="M11" s="310"/>
      <c r="N11" s="310"/>
      <c r="O11" s="194">
        <f t="shared" si="0"/>
        <v>4486704</v>
      </c>
      <c r="P11" s="168"/>
      <c r="Q11" s="168"/>
      <c r="R11" s="174"/>
      <c r="S11" s="175"/>
      <c r="T11" s="175"/>
      <c r="U11" s="172"/>
      <c r="V11" s="175"/>
      <c r="W11" s="175"/>
      <c r="X11" s="172"/>
      <c r="Y11" s="176"/>
      <c r="Z11" s="176"/>
      <c r="AA11" s="177"/>
      <c r="AB11" s="178"/>
      <c r="AC11" s="178"/>
      <c r="AD11" s="172"/>
    </row>
    <row r="12" spans="1:30" ht="19.5" customHeight="1">
      <c r="A12" s="308" t="s">
        <v>377</v>
      </c>
      <c r="B12" s="311" t="s">
        <v>378</v>
      </c>
      <c r="C12" s="309" t="s">
        <v>201</v>
      </c>
      <c r="D12" s="452">
        <v>0</v>
      </c>
      <c r="E12" s="451">
        <v>0</v>
      </c>
      <c r="F12" s="310"/>
      <c r="G12" s="310"/>
      <c r="H12" s="310"/>
      <c r="I12" s="310"/>
      <c r="J12" s="310"/>
      <c r="K12" s="310"/>
      <c r="L12" s="310"/>
      <c r="M12" s="310"/>
      <c r="N12" s="310"/>
      <c r="O12" s="194">
        <f t="shared" si="0"/>
        <v>0</v>
      </c>
      <c r="P12" s="168"/>
      <c r="Q12" s="168"/>
      <c r="R12" s="174"/>
      <c r="S12" s="175"/>
      <c r="T12" s="175"/>
      <c r="U12" s="172"/>
      <c r="V12" s="175"/>
      <c r="W12" s="175"/>
      <c r="X12" s="172"/>
      <c r="Y12" s="176"/>
      <c r="Z12" s="176"/>
      <c r="AA12" s="177"/>
      <c r="AB12" s="178"/>
      <c r="AC12" s="178"/>
      <c r="AD12" s="172"/>
    </row>
    <row r="13" spans="1:30" ht="19.5" customHeight="1">
      <c r="A13" s="308" t="s">
        <v>388</v>
      </c>
      <c r="B13" s="311" t="s">
        <v>398</v>
      </c>
      <c r="C13" s="309" t="s">
        <v>201</v>
      </c>
      <c r="D13" s="451">
        <v>0</v>
      </c>
      <c r="E13" s="451">
        <v>0</v>
      </c>
      <c r="F13" s="310"/>
      <c r="G13" s="310"/>
      <c r="H13" s="310"/>
      <c r="I13" s="310"/>
      <c r="J13" s="310">
        <v>351664</v>
      </c>
      <c r="K13" s="310"/>
      <c r="L13" s="310"/>
      <c r="M13" s="310"/>
      <c r="N13" s="310">
        <v>3789108</v>
      </c>
      <c r="O13" s="194">
        <f t="shared" si="0"/>
        <v>4140772</v>
      </c>
      <c r="P13" s="168"/>
      <c r="Q13" s="168"/>
      <c r="R13" s="174"/>
      <c r="S13" s="175"/>
      <c r="T13" s="175"/>
      <c r="U13" s="172"/>
      <c r="V13" s="175"/>
      <c r="W13" s="175"/>
      <c r="X13" s="172"/>
      <c r="Y13" s="176"/>
      <c r="Z13" s="176"/>
      <c r="AA13" s="177"/>
      <c r="AB13" s="178"/>
      <c r="AC13" s="178"/>
      <c r="AD13" s="172"/>
    </row>
    <row r="14" spans="1:30" ht="19.5" customHeight="1">
      <c r="A14" s="308" t="s">
        <v>344</v>
      </c>
      <c r="B14" s="311" t="s">
        <v>538</v>
      </c>
      <c r="C14" s="309" t="s">
        <v>201</v>
      </c>
      <c r="D14" s="451">
        <v>0</v>
      </c>
      <c r="E14" s="451">
        <v>0</v>
      </c>
      <c r="F14" s="310"/>
      <c r="G14" s="310"/>
      <c r="H14" s="310"/>
      <c r="I14" s="310"/>
      <c r="J14" s="310">
        <v>45837475</v>
      </c>
      <c r="K14" s="310"/>
      <c r="L14" s="310"/>
      <c r="M14" s="310"/>
      <c r="N14" s="310"/>
      <c r="O14" s="194">
        <f t="shared" si="0"/>
        <v>45837475</v>
      </c>
      <c r="P14" s="168"/>
      <c r="Q14" s="168"/>
      <c r="R14" s="174"/>
      <c r="S14" s="175"/>
      <c r="T14" s="175"/>
      <c r="U14" s="172"/>
      <c r="V14" s="175"/>
      <c r="W14" s="175"/>
      <c r="X14" s="172"/>
      <c r="Y14" s="176"/>
      <c r="Z14" s="176"/>
      <c r="AA14" s="177"/>
      <c r="AB14" s="178"/>
      <c r="AC14" s="178"/>
      <c r="AD14" s="172"/>
    </row>
    <row r="15" spans="1:30" s="198" customFormat="1" ht="19.5" customHeight="1">
      <c r="A15" s="312" t="s">
        <v>338</v>
      </c>
      <c r="B15" s="313" t="s">
        <v>339</v>
      </c>
      <c r="C15" s="220"/>
      <c r="D15" s="453">
        <f>SUM(D8:D13)</f>
        <v>5.5</v>
      </c>
      <c r="E15" s="453">
        <f>SUM(E8:E13)</f>
        <v>5.5</v>
      </c>
      <c r="F15" s="314">
        <f>SUM(F8:F14)</f>
        <v>15078749</v>
      </c>
      <c r="G15" s="314">
        <f aca="true" t="shared" si="1" ref="G15:N15">SUM(G8:G14)</f>
        <v>3536146</v>
      </c>
      <c r="H15" s="314">
        <f t="shared" si="1"/>
        <v>6561647</v>
      </c>
      <c r="I15" s="314">
        <f t="shared" si="1"/>
        <v>0</v>
      </c>
      <c r="J15" s="314">
        <f t="shared" si="1"/>
        <v>46189139</v>
      </c>
      <c r="K15" s="314">
        <f t="shared" si="1"/>
        <v>6850528</v>
      </c>
      <c r="L15" s="314">
        <f t="shared" si="1"/>
        <v>1765865</v>
      </c>
      <c r="M15" s="314">
        <f t="shared" si="1"/>
        <v>0</v>
      </c>
      <c r="N15" s="314">
        <f t="shared" si="1"/>
        <v>3789108</v>
      </c>
      <c r="O15" s="199">
        <f>SUM(O8:O14)</f>
        <v>83771182</v>
      </c>
      <c r="P15" s="200"/>
      <c r="Q15" s="200"/>
      <c r="R15" s="201"/>
      <c r="S15" s="202"/>
      <c r="T15" s="202"/>
      <c r="U15" s="203"/>
      <c r="V15" s="202"/>
      <c r="W15" s="202"/>
      <c r="X15" s="203"/>
      <c r="Y15" s="204"/>
      <c r="Z15" s="204"/>
      <c r="AA15" s="205"/>
      <c r="AB15" s="206"/>
      <c r="AC15" s="206"/>
      <c r="AD15" s="203"/>
    </row>
    <row r="16" spans="1:30" ht="9" customHeight="1">
      <c r="A16" s="308"/>
      <c r="B16" s="311"/>
      <c r="C16" s="311"/>
      <c r="D16" s="454"/>
      <c r="E16" s="454"/>
      <c r="F16" s="315"/>
      <c r="G16" s="315"/>
      <c r="H16" s="315"/>
      <c r="I16" s="315"/>
      <c r="J16" s="315"/>
      <c r="K16" s="315"/>
      <c r="L16" s="315"/>
      <c r="M16" s="315"/>
      <c r="N16" s="315"/>
      <c r="O16" s="194"/>
      <c r="P16" s="168"/>
      <c r="Q16" s="168"/>
      <c r="R16" s="174"/>
      <c r="S16" s="175"/>
      <c r="T16" s="175"/>
      <c r="U16" s="172"/>
      <c r="V16" s="175"/>
      <c r="W16" s="175"/>
      <c r="X16" s="172"/>
      <c r="Y16" s="176"/>
      <c r="Z16" s="176"/>
      <c r="AA16" s="177"/>
      <c r="AB16" s="178"/>
      <c r="AC16" s="178"/>
      <c r="AD16" s="172"/>
    </row>
    <row r="17" spans="1:54" ht="19.5" customHeight="1">
      <c r="A17" s="316" t="s">
        <v>348</v>
      </c>
      <c r="B17" s="303" t="s">
        <v>349</v>
      </c>
      <c r="C17" s="309" t="s">
        <v>201</v>
      </c>
      <c r="D17" s="451">
        <v>6</v>
      </c>
      <c r="E17" s="451">
        <v>0</v>
      </c>
      <c r="F17" s="310">
        <v>7166700</v>
      </c>
      <c r="G17" s="310">
        <v>1025000</v>
      </c>
      <c r="H17" s="310">
        <v>150000</v>
      </c>
      <c r="I17" s="310"/>
      <c r="J17" s="310"/>
      <c r="K17" s="310"/>
      <c r="L17" s="310"/>
      <c r="M17" s="310"/>
      <c r="N17" s="310"/>
      <c r="O17" s="194">
        <f>SUM(F17:N17)</f>
        <v>8341700</v>
      </c>
      <c r="P17" s="171"/>
      <c r="Q17" s="171"/>
      <c r="R17" s="168"/>
      <c r="S17" s="167"/>
      <c r="T17" s="167"/>
      <c r="U17" s="172"/>
      <c r="V17" s="170"/>
      <c r="W17" s="170"/>
      <c r="X17" s="172"/>
      <c r="Y17" s="170"/>
      <c r="Z17" s="176"/>
      <c r="AA17" s="172"/>
      <c r="AB17" s="170"/>
      <c r="AC17" s="170"/>
      <c r="AD17" s="172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</row>
    <row r="18" spans="1:30" ht="19.5" customHeight="1">
      <c r="A18" s="308" t="s">
        <v>105</v>
      </c>
      <c r="B18" s="309" t="s">
        <v>350</v>
      </c>
      <c r="C18" s="309" t="s">
        <v>201</v>
      </c>
      <c r="D18" s="451">
        <v>0</v>
      </c>
      <c r="E18" s="451">
        <v>0</v>
      </c>
      <c r="F18" s="310"/>
      <c r="G18" s="310"/>
      <c r="H18" s="310">
        <v>752000</v>
      </c>
      <c r="I18" s="310"/>
      <c r="J18" s="310"/>
      <c r="K18" s="310">
        <v>533400</v>
      </c>
      <c r="L18" s="310">
        <v>7500000</v>
      </c>
      <c r="M18" s="310"/>
      <c r="N18" s="310"/>
      <c r="O18" s="194">
        <f>SUM(F18:N18)</f>
        <v>8785400</v>
      </c>
      <c r="P18" s="171"/>
      <c r="Q18" s="171"/>
      <c r="R18" s="168"/>
      <c r="S18" s="167"/>
      <c r="T18" s="167"/>
      <c r="U18" s="172"/>
      <c r="V18" s="170"/>
      <c r="W18" s="170"/>
      <c r="X18" s="172"/>
      <c r="Y18" s="170"/>
      <c r="Z18" s="173"/>
      <c r="AA18" s="172"/>
      <c r="AB18" s="170"/>
      <c r="AC18" s="170"/>
      <c r="AD18" s="172"/>
    </row>
    <row r="19" spans="1:30" ht="19.5" customHeight="1">
      <c r="A19" s="308" t="s">
        <v>560</v>
      </c>
      <c r="B19" s="309" t="s">
        <v>561</v>
      </c>
      <c r="C19" s="309" t="s">
        <v>201</v>
      </c>
      <c r="D19" s="451">
        <v>0</v>
      </c>
      <c r="E19" s="451">
        <v>0</v>
      </c>
      <c r="F19" s="310"/>
      <c r="G19" s="310"/>
      <c r="H19" s="310">
        <v>1620000</v>
      </c>
      <c r="I19" s="310"/>
      <c r="J19" s="310"/>
      <c r="K19" s="310">
        <v>67980301</v>
      </c>
      <c r="L19" s="310">
        <v>9000000</v>
      </c>
      <c r="M19" s="310"/>
      <c r="N19" s="310"/>
      <c r="O19" s="194">
        <f>SUM(F19:N19)</f>
        <v>78600301</v>
      </c>
      <c r="P19" s="171"/>
      <c r="Q19" s="171"/>
      <c r="R19" s="168"/>
      <c r="S19" s="167"/>
      <c r="T19" s="167"/>
      <c r="U19" s="172"/>
      <c r="V19" s="170"/>
      <c r="W19" s="170"/>
      <c r="X19" s="172"/>
      <c r="Y19" s="170"/>
      <c r="Z19" s="173"/>
      <c r="AA19" s="172"/>
      <c r="AB19" s="170"/>
      <c r="AC19" s="170"/>
      <c r="AD19" s="172"/>
    </row>
    <row r="20" spans="1:30" s="198" customFormat="1" ht="19.5" customHeight="1">
      <c r="A20" s="313" t="s">
        <v>346</v>
      </c>
      <c r="B20" s="313" t="s">
        <v>347</v>
      </c>
      <c r="C20" s="220"/>
      <c r="D20" s="453">
        <f>SUM(D17:D18)</f>
        <v>6</v>
      </c>
      <c r="E20" s="453">
        <f>SUM(E17:E18)</f>
        <v>0</v>
      </c>
      <c r="F20" s="314">
        <f>SUM(F17:F19)</f>
        <v>7166700</v>
      </c>
      <c r="G20" s="314">
        <f aca="true" t="shared" si="2" ref="G20:O20">SUM(G17:G19)</f>
        <v>1025000</v>
      </c>
      <c r="H20" s="314">
        <f t="shared" si="2"/>
        <v>2522000</v>
      </c>
      <c r="I20" s="314">
        <f t="shared" si="2"/>
        <v>0</v>
      </c>
      <c r="J20" s="314">
        <f t="shared" si="2"/>
        <v>0</v>
      </c>
      <c r="K20" s="314">
        <f t="shared" si="2"/>
        <v>68513701</v>
      </c>
      <c r="L20" s="314">
        <f t="shared" si="2"/>
        <v>16500000</v>
      </c>
      <c r="M20" s="314">
        <f t="shared" si="2"/>
        <v>0</v>
      </c>
      <c r="N20" s="314">
        <f t="shared" si="2"/>
        <v>0</v>
      </c>
      <c r="O20" s="199">
        <f t="shared" si="2"/>
        <v>95727401</v>
      </c>
      <c r="P20" s="207"/>
      <c r="Q20" s="207"/>
      <c r="R20" s="208"/>
      <c r="S20" s="209"/>
      <c r="T20" s="209"/>
      <c r="U20" s="203"/>
      <c r="V20" s="209"/>
      <c r="W20" s="209"/>
      <c r="X20" s="203"/>
      <c r="Y20" s="210"/>
      <c r="Z20" s="210"/>
      <c r="AA20" s="203"/>
      <c r="AB20" s="209"/>
      <c r="AC20" s="209"/>
      <c r="AD20" s="203"/>
    </row>
    <row r="21" spans="1:30" ht="11.25" customHeight="1">
      <c r="A21" s="308"/>
      <c r="B21" s="309"/>
      <c r="C21" s="309"/>
      <c r="D21" s="451"/>
      <c r="E21" s="451"/>
      <c r="F21" s="310"/>
      <c r="G21" s="310"/>
      <c r="H21" s="310"/>
      <c r="I21" s="310"/>
      <c r="J21" s="310"/>
      <c r="K21" s="310"/>
      <c r="L21" s="310"/>
      <c r="M21" s="310"/>
      <c r="N21" s="310"/>
      <c r="O21" s="194"/>
      <c r="P21" s="171"/>
      <c r="Q21" s="171"/>
      <c r="R21" s="169"/>
      <c r="S21" s="167"/>
      <c r="T21" s="167"/>
      <c r="U21" s="172"/>
      <c r="V21" s="167"/>
      <c r="W21" s="167"/>
      <c r="X21" s="172"/>
      <c r="Y21" s="170"/>
      <c r="Z21" s="170"/>
      <c r="AA21" s="172"/>
      <c r="AB21" s="167"/>
      <c r="AC21" s="167"/>
      <c r="AD21" s="172"/>
    </row>
    <row r="22" spans="1:54" s="182" customFormat="1" ht="19.5" customHeight="1">
      <c r="A22" s="316" t="s">
        <v>111</v>
      </c>
      <c r="B22" s="303" t="s">
        <v>399</v>
      </c>
      <c r="C22" s="303" t="s">
        <v>201</v>
      </c>
      <c r="D22" s="455"/>
      <c r="E22" s="455"/>
      <c r="F22" s="317"/>
      <c r="G22" s="317"/>
      <c r="H22" s="317">
        <v>1021348</v>
      </c>
      <c r="I22" s="317"/>
      <c r="J22" s="317"/>
      <c r="K22" s="317"/>
      <c r="L22" s="317">
        <v>3293924</v>
      </c>
      <c r="M22" s="317"/>
      <c r="N22" s="317"/>
      <c r="O22" s="195">
        <f>SUM(F22:N22)</f>
        <v>4315272</v>
      </c>
      <c r="P22" s="183"/>
      <c r="Q22" s="183"/>
      <c r="R22" s="179"/>
      <c r="S22" s="180"/>
      <c r="T22" s="180"/>
      <c r="U22" s="184"/>
      <c r="V22" s="181"/>
      <c r="W22" s="181"/>
      <c r="X22" s="184"/>
      <c r="Y22" s="181"/>
      <c r="Z22" s="185"/>
      <c r="AA22" s="184"/>
      <c r="AB22" s="181"/>
      <c r="AC22" s="181"/>
      <c r="AD22" s="184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</row>
    <row r="23" spans="1:54" s="182" customFormat="1" ht="19.5" customHeight="1">
      <c r="A23" s="318" t="s">
        <v>351</v>
      </c>
      <c r="B23" s="319" t="s">
        <v>352</v>
      </c>
      <c r="C23" s="303"/>
      <c r="D23" s="453">
        <v>0</v>
      </c>
      <c r="E23" s="453">
        <v>0</v>
      </c>
      <c r="F23" s="320">
        <f aca="true" t="shared" si="3" ref="F23:M23">SUM(F22:F22)</f>
        <v>0</v>
      </c>
      <c r="G23" s="320">
        <f t="shared" si="3"/>
        <v>0</v>
      </c>
      <c r="H23" s="320">
        <f t="shared" si="3"/>
        <v>1021348</v>
      </c>
      <c r="I23" s="320">
        <f t="shared" si="3"/>
        <v>0</v>
      </c>
      <c r="J23" s="320">
        <f t="shared" si="3"/>
        <v>0</v>
      </c>
      <c r="K23" s="320">
        <f t="shared" si="3"/>
        <v>0</v>
      </c>
      <c r="L23" s="320">
        <f t="shared" si="3"/>
        <v>3293924</v>
      </c>
      <c r="M23" s="320">
        <f t="shared" si="3"/>
        <v>0</v>
      </c>
      <c r="N23" s="320">
        <v>0</v>
      </c>
      <c r="O23" s="196">
        <f>SUM(O22:O22)</f>
        <v>4315272</v>
      </c>
      <c r="P23" s="183"/>
      <c r="Q23" s="183"/>
      <c r="R23" s="179"/>
      <c r="S23" s="180"/>
      <c r="T23" s="180"/>
      <c r="U23" s="184"/>
      <c r="V23" s="181"/>
      <c r="W23" s="181"/>
      <c r="X23" s="184"/>
      <c r="Y23" s="181"/>
      <c r="Z23" s="185"/>
      <c r="AA23" s="184"/>
      <c r="AB23" s="181"/>
      <c r="AC23" s="181"/>
      <c r="AD23" s="184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</row>
    <row r="24" spans="1:30" ht="12.75" customHeight="1">
      <c r="A24" s="308"/>
      <c r="B24" s="309"/>
      <c r="C24" s="309"/>
      <c r="D24" s="451"/>
      <c r="E24" s="451"/>
      <c r="F24" s="315"/>
      <c r="G24" s="315"/>
      <c r="H24" s="310"/>
      <c r="I24" s="310"/>
      <c r="J24" s="310"/>
      <c r="K24" s="315"/>
      <c r="L24" s="315"/>
      <c r="M24" s="315"/>
      <c r="N24" s="315"/>
      <c r="O24" s="194"/>
      <c r="P24" s="174"/>
      <c r="Q24" s="174"/>
      <c r="R24" s="187"/>
      <c r="S24" s="175"/>
      <c r="T24" s="175"/>
      <c r="U24" s="172"/>
      <c r="V24" s="175"/>
      <c r="W24" s="175"/>
      <c r="X24" s="172"/>
      <c r="Y24" s="176"/>
      <c r="Z24" s="176"/>
      <c r="AA24" s="177"/>
      <c r="AB24" s="175"/>
      <c r="AC24" s="175"/>
      <c r="AD24" s="172"/>
    </row>
    <row r="25" spans="1:30" ht="19.5" customHeight="1">
      <c r="A25" s="308" t="s">
        <v>355</v>
      </c>
      <c r="B25" s="309" t="s">
        <v>356</v>
      </c>
      <c r="C25" s="309" t="s">
        <v>201</v>
      </c>
      <c r="D25" s="451">
        <v>0</v>
      </c>
      <c r="E25" s="451">
        <v>0</v>
      </c>
      <c r="F25" s="310"/>
      <c r="G25" s="310"/>
      <c r="H25" s="310">
        <v>2640000</v>
      </c>
      <c r="I25" s="310"/>
      <c r="J25" s="310"/>
      <c r="K25" s="310"/>
      <c r="L25" s="310"/>
      <c r="M25" s="310"/>
      <c r="N25" s="310"/>
      <c r="O25" s="194">
        <f>SUM(F25:N25)</f>
        <v>2640000</v>
      </c>
      <c r="P25" s="171"/>
      <c r="Q25" s="171"/>
      <c r="R25" s="169"/>
      <c r="S25" s="167"/>
      <c r="T25" s="167"/>
      <c r="U25" s="172"/>
      <c r="V25" s="170"/>
      <c r="W25" s="170"/>
      <c r="X25" s="172"/>
      <c r="Y25" s="170"/>
      <c r="Z25" s="170"/>
      <c r="AA25" s="172"/>
      <c r="AB25" s="170"/>
      <c r="AC25" s="170"/>
      <c r="AD25" s="172"/>
    </row>
    <row r="26" spans="1:54" ht="19.5" customHeight="1">
      <c r="A26" s="308" t="s">
        <v>357</v>
      </c>
      <c r="B26" s="309" t="s">
        <v>358</v>
      </c>
      <c r="C26" s="309" t="s">
        <v>201</v>
      </c>
      <c r="D26" s="451">
        <v>1</v>
      </c>
      <c r="E26" s="451">
        <v>1</v>
      </c>
      <c r="F26" s="310">
        <v>2429109</v>
      </c>
      <c r="G26" s="310">
        <v>603007</v>
      </c>
      <c r="H26" s="310">
        <v>2766000</v>
      </c>
      <c r="I26" s="310"/>
      <c r="J26" s="310"/>
      <c r="K26" s="310">
        <v>1500000</v>
      </c>
      <c r="L26" s="310"/>
      <c r="M26" s="310"/>
      <c r="N26" s="310"/>
      <c r="O26" s="194">
        <f>SUM(F26:N26)</f>
        <v>7298116</v>
      </c>
      <c r="P26" s="171"/>
      <c r="Q26" s="171"/>
      <c r="R26" s="168"/>
      <c r="S26" s="167"/>
      <c r="T26" s="167"/>
      <c r="U26" s="172"/>
      <c r="V26" s="170"/>
      <c r="W26" s="170"/>
      <c r="X26" s="172"/>
      <c r="Y26" s="170"/>
      <c r="Z26" s="176"/>
      <c r="AA26" s="172"/>
      <c r="AB26" s="170"/>
      <c r="AC26" s="170"/>
      <c r="AD26" s="172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</row>
    <row r="27" spans="1:30" ht="19.5" customHeight="1">
      <c r="A27" s="308" t="s">
        <v>108</v>
      </c>
      <c r="B27" s="309" t="s">
        <v>359</v>
      </c>
      <c r="C27" s="309" t="s">
        <v>201</v>
      </c>
      <c r="D27" s="456">
        <v>0.5</v>
      </c>
      <c r="E27" s="456">
        <v>0.5</v>
      </c>
      <c r="F27" s="310">
        <v>1533049</v>
      </c>
      <c r="G27" s="310">
        <v>314025</v>
      </c>
      <c r="H27" s="310">
        <v>5137700</v>
      </c>
      <c r="I27" s="310"/>
      <c r="J27" s="310">
        <v>278639</v>
      </c>
      <c r="K27" s="310">
        <v>980000</v>
      </c>
      <c r="L27" s="310">
        <v>4663542</v>
      </c>
      <c r="M27" s="310"/>
      <c r="N27" s="310"/>
      <c r="O27" s="194">
        <f>SUM(F27:N27)</f>
        <v>12906955</v>
      </c>
      <c r="P27" s="171"/>
      <c r="Q27" s="171"/>
      <c r="R27" s="168"/>
      <c r="S27" s="167"/>
      <c r="T27" s="167"/>
      <c r="U27" s="172"/>
      <c r="V27" s="170"/>
      <c r="W27" s="170"/>
      <c r="X27" s="172"/>
      <c r="Y27" s="170"/>
      <c r="Z27" s="173"/>
      <c r="AA27" s="172"/>
      <c r="AB27" s="170"/>
      <c r="AC27" s="170"/>
      <c r="AD27" s="172"/>
    </row>
    <row r="28" spans="1:30" s="198" customFormat="1" ht="19.5" customHeight="1">
      <c r="A28" s="321" t="s">
        <v>353</v>
      </c>
      <c r="B28" s="313" t="s">
        <v>354</v>
      </c>
      <c r="C28" s="220"/>
      <c r="D28" s="453">
        <v>1</v>
      </c>
      <c r="E28" s="453">
        <v>1</v>
      </c>
      <c r="F28" s="314">
        <f>SUM(F25:F27)</f>
        <v>3962158</v>
      </c>
      <c r="G28" s="314">
        <f aca="true" t="shared" si="4" ref="G28:M28">SUM(G25:G27)</f>
        <v>917032</v>
      </c>
      <c r="H28" s="314">
        <f t="shared" si="4"/>
        <v>10543700</v>
      </c>
      <c r="I28" s="314">
        <f t="shared" si="4"/>
        <v>0</v>
      </c>
      <c r="J28" s="314">
        <f t="shared" si="4"/>
        <v>278639</v>
      </c>
      <c r="K28" s="314">
        <f t="shared" si="4"/>
        <v>2480000</v>
      </c>
      <c r="L28" s="314">
        <f t="shared" si="4"/>
        <v>4663542</v>
      </c>
      <c r="M28" s="314">
        <f t="shared" si="4"/>
        <v>0</v>
      </c>
      <c r="N28" s="314">
        <v>0</v>
      </c>
      <c r="O28" s="199">
        <f>SUM(O25:O27)</f>
        <v>22845071</v>
      </c>
      <c r="P28" s="207"/>
      <c r="Q28" s="207"/>
      <c r="R28" s="200"/>
      <c r="S28" s="209"/>
      <c r="T28" s="209"/>
      <c r="U28" s="203"/>
      <c r="V28" s="210"/>
      <c r="W28" s="210"/>
      <c r="X28" s="203"/>
      <c r="Y28" s="210"/>
      <c r="Z28" s="211"/>
      <c r="AA28" s="203"/>
      <c r="AB28" s="210"/>
      <c r="AC28" s="210"/>
      <c r="AD28" s="203"/>
    </row>
    <row r="29" spans="1:30" ht="8.25" customHeight="1">
      <c r="A29" s="308"/>
      <c r="B29" s="309"/>
      <c r="C29" s="309"/>
      <c r="D29" s="451"/>
      <c r="E29" s="451"/>
      <c r="F29" s="310"/>
      <c r="G29" s="310"/>
      <c r="H29" s="310"/>
      <c r="I29" s="310"/>
      <c r="J29" s="310"/>
      <c r="K29" s="310"/>
      <c r="L29" s="310"/>
      <c r="M29" s="310"/>
      <c r="N29" s="310"/>
      <c r="O29" s="194"/>
      <c r="P29" s="171"/>
      <c r="Q29" s="171"/>
      <c r="R29" s="168"/>
      <c r="S29" s="167"/>
      <c r="T29" s="167"/>
      <c r="U29" s="172"/>
      <c r="V29" s="170"/>
      <c r="W29" s="170"/>
      <c r="X29" s="172"/>
      <c r="Y29" s="170"/>
      <c r="Z29" s="173"/>
      <c r="AA29" s="172"/>
      <c r="AB29" s="170"/>
      <c r="AC29" s="170"/>
      <c r="AD29" s="172"/>
    </row>
    <row r="30" spans="1:30" ht="19.5" customHeight="1">
      <c r="A30" s="308" t="s">
        <v>362</v>
      </c>
      <c r="B30" s="309" t="s">
        <v>363</v>
      </c>
      <c r="C30" s="309" t="s">
        <v>201</v>
      </c>
      <c r="D30" s="451">
        <v>4</v>
      </c>
      <c r="E30" s="451">
        <v>4</v>
      </c>
      <c r="F30" s="310">
        <v>13700000</v>
      </c>
      <c r="G30" s="310">
        <v>3250000</v>
      </c>
      <c r="H30" s="310">
        <v>4585000</v>
      </c>
      <c r="I30" s="310"/>
      <c r="J30" s="310"/>
      <c r="K30" s="310">
        <v>1941489</v>
      </c>
      <c r="L30" s="310"/>
      <c r="M30" s="310"/>
      <c r="N30" s="310"/>
      <c r="O30" s="194">
        <f>SUM(F30:N30)</f>
        <v>23476489</v>
      </c>
      <c r="P30" s="171"/>
      <c r="Q30" s="171"/>
      <c r="R30" s="168"/>
      <c r="S30" s="170"/>
      <c r="T30" s="170"/>
      <c r="U30" s="172"/>
      <c r="V30" s="170"/>
      <c r="W30" s="170"/>
      <c r="X30" s="172"/>
      <c r="Y30" s="170"/>
      <c r="Z30" s="173"/>
      <c r="AA30" s="172"/>
      <c r="AB30" s="170"/>
      <c r="AC30" s="170"/>
      <c r="AD30" s="172"/>
    </row>
    <row r="31" spans="1:30" ht="19.5" customHeight="1">
      <c r="A31" s="308" t="s">
        <v>364</v>
      </c>
      <c r="B31" s="309" t="s">
        <v>365</v>
      </c>
      <c r="C31" s="309" t="s">
        <v>201</v>
      </c>
      <c r="D31" s="456">
        <v>0.5</v>
      </c>
      <c r="E31" s="451">
        <v>0</v>
      </c>
      <c r="F31" s="310">
        <v>600000</v>
      </c>
      <c r="G31" s="310">
        <v>130000</v>
      </c>
      <c r="H31" s="310">
        <v>7452900</v>
      </c>
      <c r="I31" s="310"/>
      <c r="J31" s="310">
        <v>55000</v>
      </c>
      <c r="K31" s="310"/>
      <c r="L31" s="310"/>
      <c r="M31" s="310"/>
      <c r="N31" s="310"/>
      <c r="O31" s="194">
        <f>SUM(F31:N31)</f>
        <v>8237900</v>
      </c>
      <c r="P31" s="171"/>
      <c r="Q31" s="171"/>
      <c r="R31" s="168"/>
      <c r="S31" s="170"/>
      <c r="T31" s="170"/>
      <c r="U31" s="172"/>
      <c r="V31" s="170"/>
      <c r="W31" s="170"/>
      <c r="X31" s="172"/>
      <c r="Y31" s="170"/>
      <c r="Z31" s="173"/>
      <c r="AA31" s="172"/>
      <c r="AB31" s="170"/>
      <c r="AC31" s="170"/>
      <c r="AD31" s="172"/>
    </row>
    <row r="32" spans="1:30" ht="19.5" customHeight="1">
      <c r="A32" s="308" t="s">
        <v>366</v>
      </c>
      <c r="B32" s="309" t="s">
        <v>367</v>
      </c>
      <c r="C32" s="309" t="s">
        <v>201</v>
      </c>
      <c r="D32" s="451">
        <v>1</v>
      </c>
      <c r="E32" s="451">
        <v>1</v>
      </c>
      <c r="F32" s="310">
        <v>3221109</v>
      </c>
      <c r="G32" s="310">
        <v>820000</v>
      </c>
      <c r="H32" s="310">
        <v>578000</v>
      </c>
      <c r="I32" s="310"/>
      <c r="J32" s="310"/>
      <c r="K32" s="310">
        <v>115000</v>
      </c>
      <c r="L32" s="310"/>
      <c r="M32" s="310"/>
      <c r="N32" s="310"/>
      <c r="O32" s="194">
        <f>SUM(F32:N32)</f>
        <v>4734109</v>
      </c>
      <c r="P32" s="171"/>
      <c r="Q32" s="171"/>
      <c r="R32" s="168"/>
      <c r="S32" s="170"/>
      <c r="T32" s="170"/>
      <c r="U32" s="172"/>
      <c r="V32" s="170"/>
      <c r="W32" s="170"/>
      <c r="X32" s="172"/>
      <c r="Y32" s="170"/>
      <c r="Z32" s="173"/>
      <c r="AA32" s="172"/>
      <c r="AB32" s="170"/>
      <c r="AC32" s="170"/>
      <c r="AD32" s="172"/>
    </row>
    <row r="33" spans="1:30" ht="19.5" customHeight="1">
      <c r="A33" s="308" t="s">
        <v>562</v>
      </c>
      <c r="B33" s="309" t="s">
        <v>563</v>
      </c>
      <c r="C33" s="309" t="s">
        <v>201</v>
      </c>
      <c r="D33" s="451">
        <v>0</v>
      </c>
      <c r="E33" s="451">
        <v>0</v>
      </c>
      <c r="F33" s="310"/>
      <c r="G33" s="310"/>
      <c r="H33" s="310"/>
      <c r="I33" s="310"/>
      <c r="J33" s="310">
        <v>242716</v>
      </c>
      <c r="K33" s="310"/>
      <c r="L33" s="310"/>
      <c r="M33" s="310"/>
      <c r="N33" s="310"/>
      <c r="O33" s="194">
        <f>SUM(F33:N33)</f>
        <v>242716</v>
      </c>
      <c r="P33" s="171"/>
      <c r="Q33" s="171"/>
      <c r="R33" s="168"/>
      <c r="S33" s="170"/>
      <c r="T33" s="170"/>
      <c r="U33" s="172"/>
      <c r="V33" s="170"/>
      <c r="W33" s="170"/>
      <c r="X33" s="172"/>
      <c r="Y33" s="170"/>
      <c r="Z33" s="173"/>
      <c r="AA33" s="172"/>
      <c r="AB33" s="170"/>
      <c r="AC33" s="170"/>
      <c r="AD33" s="172"/>
    </row>
    <row r="34" spans="1:30" s="198" customFormat="1" ht="19.5" customHeight="1">
      <c r="A34" s="321" t="s">
        <v>360</v>
      </c>
      <c r="B34" s="313" t="s">
        <v>361</v>
      </c>
      <c r="C34" s="220"/>
      <c r="D34" s="453">
        <f>SUM(D30:D32)</f>
        <v>5.5</v>
      </c>
      <c r="E34" s="453">
        <f>SUM(E30:E33)</f>
        <v>5</v>
      </c>
      <c r="F34" s="314">
        <f>SUM(F30:F33)</f>
        <v>17521109</v>
      </c>
      <c r="G34" s="314">
        <f aca="true" t="shared" si="5" ref="G34:N34">SUM(G30:G33)</f>
        <v>4200000</v>
      </c>
      <c r="H34" s="314">
        <f t="shared" si="5"/>
        <v>12615900</v>
      </c>
      <c r="I34" s="314">
        <f t="shared" si="5"/>
        <v>0</v>
      </c>
      <c r="J34" s="314">
        <f t="shared" si="5"/>
        <v>297716</v>
      </c>
      <c r="K34" s="314">
        <f t="shared" si="5"/>
        <v>2056489</v>
      </c>
      <c r="L34" s="314">
        <f t="shared" si="5"/>
        <v>0</v>
      </c>
      <c r="M34" s="314">
        <f t="shared" si="5"/>
        <v>0</v>
      </c>
      <c r="N34" s="314">
        <f t="shared" si="5"/>
        <v>0</v>
      </c>
      <c r="O34" s="199">
        <f>SUM(O30:O33)</f>
        <v>36691214</v>
      </c>
      <c r="P34" s="200"/>
      <c r="Q34" s="200"/>
      <c r="R34" s="200"/>
      <c r="S34" s="210"/>
      <c r="T34" s="210"/>
      <c r="U34" s="203"/>
      <c r="V34" s="210"/>
      <c r="W34" s="210"/>
      <c r="X34" s="203"/>
      <c r="Y34" s="210"/>
      <c r="Z34" s="211"/>
      <c r="AA34" s="203"/>
      <c r="AB34" s="210"/>
      <c r="AC34" s="210"/>
      <c r="AD34" s="203"/>
    </row>
    <row r="35" spans="1:30" ht="11.25" customHeight="1">
      <c r="A35" s="308"/>
      <c r="B35" s="309"/>
      <c r="C35" s="309"/>
      <c r="D35" s="451"/>
      <c r="E35" s="451"/>
      <c r="F35" s="310"/>
      <c r="G35" s="310"/>
      <c r="H35" s="310"/>
      <c r="I35" s="310"/>
      <c r="J35" s="310"/>
      <c r="K35" s="310"/>
      <c r="L35" s="310"/>
      <c r="M35" s="310"/>
      <c r="N35" s="310"/>
      <c r="O35" s="194"/>
      <c r="P35" s="168"/>
      <c r="Q35" s="168"/>
      <c r="R35" s="168"/>
      <c r="S35" s="170"/>
      <c r="T35" s="170"/>
      <c r="U35" s="172"/>
      <c r="V35" s="170"/>
      <c r="W35" s="170"/>
      <c r="X35" s="172"/>
      <c r="Y35" s="170"/>
      <c r="Z35" s="173"/>
      <c r="AA35" s="172"/>
      <c r="AB35" s="170"/>
      <c r="AC35" s="170"/>
      <c r="AD35" s="172"/>
    </row>
    <row r="36" spans="1:30" ht="19.5" customHeight="1">
      <c r="A36" s="308" t="s">
        <v>115</v>
      </c>
      <c r="B36" s="309" t="s">
        <v>370</v>
      </c>
      <c r="C36" s="309" t="s">
        <v>201</v>
      </c>
      <c r="D36" s="451">
        <v>0</v>
      </c>
      <c r="E36" s="451">
        <v>0</v>
      </c>
      <c r="F36" s="310">
        <v>30000</v>
      </c>
      <c r="G36" s="310">
        <v>5940</v>
      </c>
      <c r="H36" s="310">
        <v>3386334</v>
      </c>
      <c r="I36" s="310"/>
      <c r="J36" s="310">
        <v>6400000</v>
      </c>
      <c r="K36" s="310"/>
      <c r="L36" s="310"/>
      <c r="M36" s="310">
        <v>4500000</v>
      </c>
      <c r="N36" s="310"/>
      <c r="O36" s="194">
        <f aca="true" t="shared" si="6" ref="O36:O41">SUM(F36:N36)</f>
        <v>14322274</v>
      </c>
      <c r="P36" s="171"/>
      <c r="Q36" s="171"/>
      <c r="R36" s="168"/>
      <c r="S36" s="167"/>
      <c r="T36" s="167"/>
      <c r="U36" s="172"/>
      <c r="V36" s="170"/>
      <c r="W36" s="170"/>
      <c r="X36" s="172"/>
      <c r="Y36" s="170"/>
      <c r="Z36" s="173"/>
      <c r="AA36" s="172"/>
      <c r="AB36" s="170"/>
      <c r="AC36" s="170"/>
      <c r="AD36" s="172"/>
    </row>
    <row r="37" spans="1:30" ht="19.5" customHeight="1">
      <c r="A37" s="308" t="s">
        <v>400</v>
      </c>
      <c r="B37" s="309" t="s">
        <v>401</v>
      </c>
      <c r="C37" s="309" t="s">
        <v>201</v>
      </c>
      <c r="D37" s="451">
        <v>0</v>
      </c>
      <c r="E37" s="451">
        <v>0</v>
      </c>
      <c r="F37" s="310"/>
      <c r="G37" s="310"/>
      <c r="H37" s="310">
        <v>981000</v>
      </c>
      <c r="I37" s="310"/>
      <c r="J37" s="310"/>
      <c r="K37" s="310">
        <v>1000000</v>
      </c>
      <c r="L37" s="310"/>
      <c r="M37" s="310"/>
      <c r="N37" s="310"/>
      <c r="O37" s="194">
        <f t="shared" si="6"/>
        <v>1981000</v>
      </c>
      <c r="P37" s="171"/>
      <c r="Q37" s="171"/>
      <c r="R37" s="168"/>
      <c r="S37" s="167"/>
      <c r="T37" s="167"/>
      <c r="U37" s="172"/>
      <c r="V37" s="170"/>
      <c r="W37" s="170"/>
      <c r="X37" s="172"/>
      <c r="Y37" s="170"/>
      <c r="Z37" s="173"/>
      <c r="AA37" s="172"/>
      <c r="AB37" s="170"/>
      <c r="AC37" s="170"/>
      <c r="AD37" s="172"/>
    </row>
    <row r="38" spans="1:30" ht="19.5" customHeight="1">
      <c r="A38" s="308" t="s">
        <v>379</v>
      </c>
      <c r="B38" s="309" t="s">
        <v>380</v>
      </c>
      <c r="C38" s="309" t="s">
        <v>201</v>
      </c>
      <c r="D38" s="451">
        <v>0</v>
      </c>
      <c r="E38" s="451">
        <v>0</v>
      </c>
      <c r="F38" s="310"/>
      <c r="G38" s="310"/>
      <c r="H38" s="310">
        <v>118000</v>
      </c>
      <c r="I38" s="310"/>
      <c r="J38" s="310"/>
      <c r="K38" s="310"/>
      <c r="L38" s="310"/>
      <c r="M38" s="310"/>
      <c r="N38" s="310"/>
      <c r="O38" s="194">
        <f t="shared" si="6"/>
        <v>118000</v>
      </c>
      <c r="P38" s="171"/>
      <c r="Q38" s="171"/>
      <c r="R38" s="168"/>
      <c r="S38" s="167"/>
      <c r="T38" s="167"/>
      <c r="U38" s="172"/>
      <c r="V38" s="170"/>
      <c r="W38" s="170"/>
      <c r="X38" s="172"/>
      <c r="Y38" s="170"/>
      <c r="Z38" s="173"/>
      <c r="AA38" s="172"/>
      <c r="AB38" s="170"/>
      <c r="AC38" s="170"/>
      <c r="AD38" s="172"/>
    </row>
    <row r="39" spans="1:30" ht="19.5" customHeight="1">
      <c r="A39" s="308" t="s">
        <v>402</v>
      </c>
      <c r="B39" s="309" t="s">
        <v>403</v>
      </c>
      <c r="C39" s="309" t="s">
        <v>201</v>
      </c>
      <c r="D39" s="451">
        <v>0</v>
      </c>
      <c r="E39" s="451">
        <v>0</v>
      </c>
      <c r="F39" s="310"/>
      <c r="G39" s="310"/>
      <c r="H39" s="310">
        <v>269000</v>
      </c>
      <c r="I39" s="310"/>
      <c r="J39" s="310">
        <v>30000</v>
      </c>
      <c r="K39" s="310"/>
      <c r="L39" s="310"/>
      <c r="M39" s="310"/>
      <c r="N39" s="310"/>
      <c r="O39" s="194">
        <f t="shared" si="6"/>
        <v>299000</v>
      </c>
      <c r="P39" s="171"/>
      <c r="Q39" s="171"/>
      <c r="R39" s="168"/>
      <c r="S39" s="167"/>
      <c r="T39" s="167"/>
      <c r="U39" s="172"/>
      <c r="V39" s="170"/>
      <c r="W39" s="170"/>
      <c r="X39" s="172"/>
      <c r="Y39" s="170"/>
      <c r="Z39" s="173"/>
      <c r="AA39" s="172"/>
      <c r="AB39" s="170"/>
      <c r="AC39" s="170"/>
      <c r="AD39" s="172"/>
    </row>
    <row r="40" spans="1:30" ht="19.5" customHeight="1">
      <c r="A40" s="308" t="s">
        <v>113</v>
      </c>
      <c r="B40" s="309" t="s">
        <v>404</v>
      </c>
      <c r="C40" s="309" t="s">
        <v>201</v>
      </c>
      <c r="D40" s="451">
        <v>2</v>
      </c>
      <c r="E40" s="451">
        <v>2</v>
      </c>
      <c r="F40" s="310">
        <v>4000749</v>
      </c>
      <c r="G40" s="310">
        <v>1399025</v>
      </c>
      <c r="H40" s="310">
        <v>7319000</v>
      </c>
      <c r="I40" s="310"/>
      <c r="J40" s="310"/>
      <c r="K40" s="310">
        <v>1298735</v>
      </c>
      <c r="L40" s="310"/>
      <c r="M40" s="310"/>
      <c r="N40" s="310"/>
      <c r="O40" s="194">
        <f t="shared" si="6"/>
        <v>14017509</v>
      </c>
      <c r="P40" s="171"/>
      <c r="Q40" s="171"/>
      <c r="R40" s="168"/>
      <c r="S40" s="167"/>
      <c r="T40" s="167"/>
      <c r="U40" s="172"/>
      <c r="V40" s="170"/>
      <c r="W40" s="170"/>
      <c r="X40" s="172"/>
      <c r="Y40" s="170"/>
      <c r="Z40" s="173"/>
      <c r="AA40" s="172"/>
      <c r="AB40" s="170"/>
      <c r="AC40" s="170"/>
      <c r="AD40" s="172"/>
    </row>
    <row r="41" spans="1:30" ht="19.5" customHeight="1">
      <c r="A41" s="308" t="s">
        <v>405</v>
      </c>
      <c r="B41" s="309" t="s">
        <v>406</v>
      </c>
      <c r="C41" s="309" t="s">
        <v>201</v>
      </c>
      <c r="D41" s="451">
        <v>0</v>
      </c>
      <c r="E41" s="451">
        <v>0</v>
      </c>
      <c r="F41" s="310"/>
      <c r="G41" s="310"/>
      <c r="H41" s="310"/>
      <c r="I41" s="310"/>
      <c r="J41" s="310">
        <v>870000</v>
      </c>
      <c r="K41" s="310"/>
      <c r="L41" s="310"/>
      <c r="M41" s="310"/>
      <c r="N41" s="310"/>
      <c r="O41" s="194">
        <f t="shared" si="6"/>
        <v>870000</v>
      </c>
      <c r="P41" s="171"/>
      <c r="Q41" s="171"/>
      <c r="R41" s="168"/>
      <c r="S41" s="167"/>
      <c r="T41" s="167"/>
      <c r="U41" s="172"/>
      <c r="V41" s="170"/>
      <c r="W41" s="170"/>
      <c r="X41" s="172"/>
      <c r="Y41" s="170"/>
      <c r="Z41" s="173"/>
      <c r="AA41" s="172"/>
      <c r="AB41" s="170"/>
      <c r="AC41" s="170"/>
      <c r="AD41" s="172"/>
    </row>
    <row r="42" spans="1:30" s="198" customFormat="1" ht="19.5" customHeight="1">
      <c r="A42" s="321" t="s">
        <v>368</v>
      </c>
      <c r="B42" s="313" t="s">
        <v>369</v>
      </c>
      <c r="C42" s="220"/>
      <c r="D42" s="457">
        <f>D40</f>
        <v>2</v>
      </c>
      <c r="E42" s="457">
        <f>E40</f>
        <v>2</v>
      </c>
      <c r="F42" s="314">
        <f>SUM(F36:F41)</f>
        <v>4030749</v>
      </c>
      <c r="G42" s="314">
        <f aca="true" t="shared" si="7" ref="G42:N42">SUM(G36:G41)</f>
        <v>1404965</v>
      </c>
      <c r="H42" s="314">
        <f t="shared" si="7"/>
        <v>12073334</v>
      </c>
      <c r="I42" s="314">
        <f t="shared" si="7"/>
        <v>0</v>
      </c>
      <c r="J42" s="314">
        <f t="shared" si="7"/>
        <v>7300000</v>
      </c>
      <c r="K42" s="314">
        <f t="shared" si="7"/>
        <v>2298735</v>
      </c>
      <c r="L42" s="314">
        <f t="shared" si="7"/>
        <v>0</v>
      </c>
      <c r="M42" s="314">
        <f t="shared" si="7"/>
        <v>4500000</v>
      </c>
      <c r="N42" s="314">
        <f t="shared" si="7"/>
        <v>0</v>
      </c>
      <c r="O42" s="199">
        <f>SUM(O36:O41)</f>
        <v>31607783</v>
      </c>
      <c r="P42" s="207"/>
      <c r="Q42" s="207"/>
      <c r="R42" s="201"/>
      <c r="S42" s="202"/>
      <c r="T42" s="202"/>
      <c r="U42" s="203"/>
      <c r="V42" s="202"/>
      <c r="W42" s="202"/>
      <c r="X42" s="203"/>
      <c r="Y42" s="204"/>
      <c r="Z42" s="204"/>
      <c r="AA42" s="203"/>
      <c r="AB42" s="206"/>
      <c r="AC42" s="206"/>
      <c r="AD42" s="203"/>
    </row>
    <row r="43" spans="1:30" ht="12.75" customHeight="1">
      <c r="A43" s="322"/>
      <c r="B43" s="323"/>
      <c r="C43" s="323"/>
      <c r="D43" s="458"/>
      <c r="E43" s="458"/>
      <c r="F43" s="310"/>
      <c r="G43" s="310"/>
      <c r="H43" s="310"/>
      <c r="I43" s="310"/>
      <c r="J43" s="310"/>
      <c r="K43" s="310"/>
      <c r="L43" s="310"/>
      <c r="M43" s="310"/>
      <c r="N43" s="310"/>
      <c r="O43" s="194"/>
      <c r="P43" s="171"/>
      <c r="Q43" s="171"/>
      <c r="R43" s="168"/>
      <c r="S43" s="167"/>
      <c r="T43" s="167"/>
      <c r="U43" s="172"/>
      <c r="V43" s="170"/>
      <c r="W43" s="170"/>
      <c r="X43" s="172"/>
      <c r="Y43" s="170"/>
      <c r="Z43" s="173"/>
      <c r="AA43" s="172"/>
      <c r="AB43" s="170"/>
      <c r="AC43" s="170"/>
      <c r="AD43" s="172"/>
    </row>
    <row r="44" spans="1:30" ht="19.5" customHeight="1">
      <c r="A44" s="308" t="s">
        <v>745</v>
      </c>
      <c r="B44" s="309" t="s">
        <v>746</v>
      </c>
      <c r="C44" s="309" t="s">
        <v>201</v>
      </c>
      <c r="D44" s="456">
        <v>0</v>
      </c>
      <c r="E44" s="456">
        <v>0</v>
      </c>
      <c r="F44" s="310">
        <v>63750</v>
      </c>
      <c r="G44" s="310">
        <v>14025</v>
      </c>
      <c r="H44" s="310"/>
      <c r="I44" s="310"/>
      <c r="J44" s="310"/>
      <c r="K44" s="310"/>
      <c r="L44" s="310"/>
      <c r="M44" s="310"/>
      <c r="N44" s="310"/>
      <c r="O44" s="194">
        <f>SUM(F44:N44)</f>
        <v>77775</v>
      </c>
      <c r="P44" s="171"/>
      <c r="Q44" s="171"/>
      <c r="R44" s="168"/>
      <c r="S44" s="167"/>
      <c r="T44" s="167"/>
      <c r="U44" s="172"/>
      <c r="V44" s="170"/>
      <c r="W44" s="170"/>
      <c r="X44" s="172"/>
      <c r="Y44" s="170"/>
      <c r="Z44" s="173"/>
      <c r="AA44" s="172"/>
      <c r="AB44" s="170"/>
      <c r="AC44" s="170"/>
      <c r="AD44" s="172"/>
    </row>
    <row r="45" spans="1:30" ht="19.5" customHeight="1">
      <c r="A45" s="308" t="s">
        <v>381</v>
      </c>
      <c r="B45" s="309" t="s">
        <v>407</v>
      </c>
      <c r="C45" s="309" t="s">
        <v>201</v>
      </c>
      <c r="D45" s="456">
        <v>0</v>
      </c>
      <c r="E45" s="456">
        <v>0</v>
      </c>
      <c r="F45" s="310">
        <v>649803</v>
      </c>
      <c r="G45" s="310">
        <v>367459</v>
      </c>
      <c r="H45" s="310">
        <v>384000</v>
      </c>
      <c r="I45" s="310"/>
      <c r="J45" s="310"/>
      <c r="K45" s="310"/>
      <c r="L45" s="310"/>
      <c r="M45" s="310"/>
      <c r="N45" s="310"/>
      <c r="O45" s="194">
        <f>SUM(F45:N45)</f>
        <v>1401262</v>
      </c>
      <c r="P45" s="171"/>
      <c r="Q45" s="171"/>
      <c r="R45" s="168"/>
      <c r="S45" s="167"/>
      <c r="T45" s="167"/>
      <c r="U45" s="172"/>
      <c r="V45" s="170"/>
      <c r="W45" s="170"/>
      <c r="X45" s="172"/>
      <c r="Y45" s="170"/>
      <c r="Z45" s="173"/>
      <c r="AA45" s="172"/>
      <c r="AB45" s="170"/>
      <c r="AC45" s="170"/>
      <c r="AD45" s="172"/>
    </row>
    <row r="46" spans="1:30" s="198" customFormat="1" ht="19.5" customHeight="1">
      <c r="A46" s="321" t="s">
        <v>390</v>
      </c>
      <c r="B46" s="313" t="s">
        <v>391</v>
      </c>
      <c r="C46" s="220"/>
      <c r="D46" s="453">
        <f>D45</f>
        <v>0</v>
      </c>
      <c r="E46" s="453">
        <f>E45</f>
        <v>0</v>
      </c>
      <c r="F46" s="314">
        <f>SUM(F44:F45)</f>
        <v>713553</v>
      </c>
      <c r="G46" s="314">
        <f aca="true" t="shared" si="8" ref="G46:N46">SUM(G44:G45)</f>
        <v>381484</v>
      </c>
      <c r="H46" s="314">
        <f t="shared" si="8"/>
        <v>384000</v>
      </c>
      <c r="I46" s="314">
        <f t="shared" si="8"/>
        <v>0</v>
      </c>
      <c r="J46" s="314">
        <f t="shared" si="8"/>
        <v>0</v>
      </c>
      <c r="K46" s="314">
        <f t="shared" si="8"/>
        <v>0</v>
      </c>
      <c r="L46" s="314">
        <f t="shared" si="8"/>
        <v>0</v>
      </c>
      <c r="M46" s="314">
        <f t="shared" si="8"/>
        <v>0</v>
      </c>
      <c r="N46" s="314">
        <f t="shared" si="8"/>
        <v>0</v>
      </c>
      <c r="O46" s="199">
        <f>SUM(O44:O45)</f>
        <v>1479037</v>
      </c>
      <c r="P46" s="207"/>
      <c r="Q46" s="207"/>
      <c r="R46" s="201"/>
      <c r="S46" s="202"/>
      <c r="T46" s="202"/>
      <c r="U46" s="203"/>
      <c r="V46" s="202"/>
      <c r="W46" s="202"/>
      <c r="X46" s="203"/>
      <c r="Y46" s="204"/>
      <c r="Z46" s="204"/>
      <c r="AA46" s="203"/>
      <c r="AB46" s="206"/>
      <c r="AC46" s="206"/>
      <c r="AD46" s="203"/>
    </row>
    <row r="47" spans="1:30" ht="14.25" customHeight="1">
      <c r="A47" s="308"/>
      <c r="B47" s="309"/>
      <c r="C47" s="309"/>
      <c r="D47" s="451"/>
      <c r="E47" s="451"/>
      <c r="F47" s="310"/>
      <c r="G47" s="310"/>
      <c r="H47" s="310"/>
      <c r="I47" s="310"/>
      <c r="J47" s="310"/>
      <c r="K47" s="310"/>
      <c r="L47" s="310"/>
      <c r="M47" s="310"/>
      <c r="N47" s="310"/>
      <c r="O47" s="194"/>
      <c r="P47" s="171"/>
      <c r="Q47" s="171"/>
      <c r="R47" s="168"/>
      <c r="S47" s="167"/>
      <c r="T47" s="167"/>
      <c r="U47" s="172"/>
      <c r="V47" s="170"/>
      <c r="W47" s="170"/>
      <c r="X47" s="172"/>
      <c r="Y47" s="170"/>
      <c r="Z47" s="173"/>
      <c r="AA47" s="172"/>
      <c r="AB47" s="170"/>
      <c r="AC47" s="170"/>
      <c r="AD47" s="172"/>
    </row>
    <row r="48" spans="1:30" ht="19.5" customHeight="1">
      <c r="A48" s="308" t="s">
        <v>539</v>
      </c>
      <c r="B48" s="309" t="s">
        <v>481</v>
      </c>
      <c r="C48" s="309" t="s">
        <v>201</v>
      </c>
      <c r="D48" s="451">
        <v>0</v>
      </c>
      <c r="E48" s="451">
        <v>0</v>
      </c>
      <c r="F48" s="310"/>
      <c r="G48" s="310"/>
      <c r="H48" s="310">
        <v>316000</v>
      </c>
      <c r="I48" s="310"/>
      <c r="J48" s="310"/>
      <c r="K48" s="310"/>
      <c r="L48" s="310"/>
      <c r="M48" s="310"/>
      <c r="N48" s="310"/>
      <c r="O48" s="194">
        <f>SUM(F48:N48)</f>
        <v>316000</v>
      </c>
      <c r="P48" s="171"/>
      <c r="Q48" s="171"/>
      <c r="R48" s="168"/>
      <c r="S48" s="167"/>
      <c r="T48" s="167"/>
      <c r="U48" s="172"/>
      <c r="V48" s="170"/>
      <c r="W48" s="170"/>
      <c r="X48" s="172"/>
      <c r="Y48" s="170"/>
      <c r="Z48" s="173"/>
      <c r="AA48" s="172"/>
      <c r="AB48" s="170"/>
      <c r="AC48" s="170"/>
      <c r="AD48" s="172"/>
    </row>
    <row r="49" spans="1:30" ht="19.5" customHeight="1">
      <c r="A49" s="308" t="s">
        <v>484</v>
      </c>
      <c r="B49" s="309" t="s">
        <v>485</v>
      </c>
      <c r="C49" s="309" t="s">
        <v>201</v>
      </c>
      <c r="D49" s="451">
        <v>2</v>
      </c>
      <c r="E49" s="451">
        <v>2</v>
      </c>
      <c r="F49" s="310">
        <v>5655000</v>
      </c>
      <c r="G49" s="310">
        <v>1400000</v>
      </c>
      <c r="H49" s="310">
        <v>587500</v>
      </c>
      <c r="I49" s="310"/>
      <c r="J49" s="310"/>
      <c r="K49" s="310">
        <v>45999</v>
      </c>
      <c r="L49" s="310"/>
      <c r="M49" s="310"/>
      <c r="N49" s="310"/>
      <c r="O49" s="194">
        <f>SUM(F49:N49)</f>
        <v>7688499</v>
      </c>
      <c r="P49" s="171"/>
      <c r="Q49" s="171"/>
      <c r="R49" s="168"/>
      <c r="S49" s="167"/>
      <c r="T49" s="167"/>
      <c r="U49" s="172"/>
      <c r="V49" s="170"/>
      <c r="W49" s="170"/>
      <c r="X49" s="172"/>
      <c r="Y49" s="170"/>
      <c r="Z49" s="173"/>
      <c r="AA49" s="172"/>
      <c r="AB49" s="170"/>
      <c r="AC49" s="170"/>
      <c r="AD49" s="172"/>
    </row>
    <row r="50" spans="1:30" ht="19.5" customHeight="1">
      <c r="A50" s="308" t="s">
        <v>372</v>
      </c>
      <c r="B50" s="309" t="s">
        <v>408</v>
      </c>
      <c r="C50" s="309" t="s">
        <v>201</v>
      </c>
      <c r="D50" s="451">
        <v>0</v>
      </c>
      <c r="E50" s="451">
        <v>0</v>
      </c>
      <c r="F50" s="310"/>
      <c r="G50" s="310"/>
      <c r="H50" s="310"/>
      <c r="I50" s="310">
        <v>314500</v>
      </c>
      <c r="J50" s="310"/>
      <c r="K50" s="310"/>
      <c r="L50" s="310"/>
      <c r="M50" s="310"/>
      <c r="N50" s="310"/>
      <c r="O50" s="194">
        <f>SUM(F50:N50)</f>
        <v>314500</v>
      </c>
      <c r="P50" s="171"/>
      <c r="Q50" s="171"/>
      <c r="R50" s="168"/>
      <c r="S50" s="167"/>
      <c r="T50" s="167"/>
      <c r="U50" s="172"/>
      <c r="V50" s="170"/>
      <c r="W50" s="170"/>
      <c r="X50" s="172"/>
      <c r="Y50" s="170"/>
      <c r="Z50" s="173"/>
      <c r="AA50" s="172"/>
      <c r="AB50" s="170"/>
      <c r="AC50" s="170"/>
      <c r="AD50" s="172"/>
    </row>
    <row r="51" spans="1:30" ht="19.5" customHeight="1">
      <c r="A51" s="324">
        <v>107051</v>
      </c>
      <c r="B51" s="309" t="s">
        <v>373</v>
      </c>
      <c r="C51" s="309" t="s">
        <v>201</v>
      </c>
      <c r="D51" s="451">
        <v>0.5</v>
      </c>
      <c r="E51" s="451">
        <v>1</v>
      </c>
      <c r="F51" s="310">
        <v>1280100</v>
      </c>
      <c r="G51" s="310">
        <v>261000</v>
      </c>
      <c r="H51" s="310">
        <v>400000</v>
      </c>
      <c r="I51" s="310"/>
      <c r="J51" s="310"/>
      <c r="K51" s="310"/>
      <c r="L51" s="310"/>
      <c r="M51" s="310"/>
      <c r="N51" s="310"/>
      <c r="O51" s="194">
        <f>SUM(F51:N51)</f>
        <v>1941100</v>
      </c>
      <c r="P51" s="171"/>
      <c r="Q51" s="171"/>
      <c r="R51" s="168"/>
      <c r="S51" s="170"/>
      <c r="T51" s="170"/>
      <c r="U51" s="172"/>
      <c r="V51" s="170"/>
      <c r="W51" s="170"/>
      <c r="X51" s="172"/>
      <c r="Y51" s="170"/>
      <c r="Z51" s="173"/>
      <c r="AA51" s="172"/>
      <c r="AB51" s="172"/>
      <c r="AC51" s="172"/>
      <c r="AD51" s="172"/>
    </row>
    <row r="52" spans="1:30" s="182" customFormat="1" ht="19.5" customHeight="1">
      <c r="A52" s="301">
        <v>107060</v>
      </c>
      <c r="B52" s="309" t="s">
        <v>374</v>
      </c>
      <c r="C52" s="303" t="s">
        <v>201</v>
      </c>
      <c r="D52" s="455">
        <v>0</v>
      </c>
      <c r="E52" s="455">
        <v>0</v>
      </c>
      <c r="F52" s="317"/>
      <c r="G52" s="317"/>
      <c r="H52" s="317">
        <v>200000</v>
      </c>
      <c r="I52" s="317">
        <v>5600000</v>
      </c>
      <c r="J52" s="317">
        <v>50000</v>
      </c>
      <c r="K52" s="317"/>
      <c r="L52" s="317"/>
      <c r="M52" s="317"/>
      <c r="N52" s="317"/>
      <c r="O52" s="194">
        <f>SUM(F52:N52)</f>
        <v>5850000</v>
      </c>
      <c r="P52" s="179"/>
      <c r="Q52" s="179"/>
      <c r="R52" s="179"/>
      <c r="S52" s="181"/>
      <c r="T52" s="181"/>
      <c r="U52" s="184"/>
      <c r="V52" s="181"/>
      <c r="W52" s="181"/>
      <c r="X52" s="184"/>
      <c r="Y52" s="181"/>
      <c r="Z52" s="189"/>
      <c r="AA52" s="184"/>
      <c r="AB52" s="181"/>
      <c r="AC52" s="181"/>
      <c r="AD52" s="184"/>
    </row>
    <row r="53" spans="1:30" s="198" customFormat="1" ht="19.5" customHeight="1">
      <c r="A53" s="321" t="s">
        <v>213</v>
      </c>
      <c r="B53" s="313" t="s">
        <v>371</v>
      </c>
      <c r="C53" s="220"/>
      <c r="D53" s="453">
        <f>SUM(D50:D52)</f>
        <v>0.5</v>
      </c>
      <c r="E53" s="453">
        <f>SUM(E50:E52)</f>
        <v>1</v>
      </c>
      <c r="F53" s="314">
        <f aca="true" t="shared" si="9" ref="F53:O53">SUM(F48:F52)</f>
        <v>6935100</v>
      </c>
      <c r="G53" s="314">
        <f t="shared" si="9"/>
        <v>1661000</v>
      </c>
      <c r="H53" s="314">
        <f t="shared" si="9"/>
        <v>1503500</v>
      </c>
      <c r="I53" s="314">
        <f t="shared" si="9"/>
        <v>5914500</v>
      </c>
      <c r="J53" s="314">
        <f t="shared" si="9"/>
        <v>50000</v>
      </c>
      <c r="K53" s="314">
        <f t="shared" si="9"/>
        <v>45999</v>
      </c>
      <c r="L53" s="314">
        <f t="shared" si="9"/>
        <v>0</v>
      </c>
      <c r="M53" s="314">
        <f t="shared" si="9"/>
        <v>0</v>
      </c>
      <c r="N53" s="314">
        <f t="shared" si="9"/>
        <v>0</v>
      </c>
      <c r="O53" s="199">
        <f t="shared" si="9"/>
        <v>16110099</v>
      </c>
      <c r="P53" s="200"/>
      <c r="Q53" s="200"/>
      <c r="R53" s="200"/>
      <c r="S53" s="210"/>
      <c r="T53" s="210"/>
      <c r="U53" s="203"/>
      <c r="V53" s="210"/>
      <c r="W53" s="210"/>
      <c r="X53" s="203"/>
      <c r="Y53" s="210"/>
      <c r="Z53" s="211"/>
      <c r="AA53" s="203"/>
      <c r="AB53" s="210"/>
      <c r="AC53" s="210"/>
      <c r="AD53" s="203"/>
    </row>
    <row r="54" spans="1:30" ht="9.75" customHeight="1">
      <c r="A54" s="308"/>
      <c r="B54" s="309"/>
      <c r="C54" s="309"/>
      <c r="D54" s="451"/>
      <c r="E54" s="451"/>
      <c r="F54" s="310"/>
      <c r="G54" s="310"/>
      <c r="H54" s="310"/>
      <c r="I54" s="310"/>
      <c r="J54" s="310"/>
      <c r="K54" s="310"/>
      <c r="L54" s="310"/>
      <c r="M54" s="310"/>
      <c r="N54" s="310"/>
      <c r="O54" s="194"/>
      <c r="P54" s="171"/>
      <c r="Q54" s="171"/>
      <c r="R54" s="168"/>
      <c r="S54" s="167"/>
      <c r="T54" s="167"/>
      <c r="U54" s="172"/>
      <c r="V54" s="170"/>
      <c r="W54" s="170"/>
      <c r="X54" s="172"/>
      <c r="Y54" s="170"/>
      <c r="Z54" s="173"/>
      <c r="AA54" s="172"/>
      <c r="AB54" s="170"/>
      <c r="AC54" s="170"/>
      <c r="AD54" s="172"/>
    </row>
    <row r="55" spans="1:30" s="198" customFormat="1" ht="19.5" customHeight="1">
      <c r="A55" s="325"/>
      <c r="B55" s="313" t="s">
        <v>375</v>
      </c>
      <c r="C55" s="313"/>
      <c r="D55" s="453">
        <f aca="true" t="shared" si="10" ref="D55:O55">D15+D20+D23+D28+D34+D42+D46+D53</f>
        <v>20.5</v>
      </c>
      <c r="E55" s="453">
        <f t="shared" si="10"/>
        <v>14.5</v>
      </c>
      <c r="F55" s="314">
        <f t="shared" si="10"/>
        <v>55408118</v>
      </c>
      <c r="G55" s="314">
        <f t="shared" si="10"/>
        <v>13125627</v>
      </c>
      <c r="H55" s="314">
        <f t="shared" si="10"/>
        <v>47225429</v>
      </c>
      <c r="I55" s="314">
        <f t="shared" si="10"/>
        <v>5914500</v>
      </c>
      <c r="J55" s="314">
        <f t="shared" si="10"/>
        <v>54115494</v>
      </c>
      <c r="K55" s="314">
        <f t="shared" si="10"/>
        <v>82245452</v>
      </c>
      <c r="L55" s="314">
        <f t="shared" si="10"/>
        <v>26223331</v>
      </c>
      <c r="M55" s="314">
        <f t="shared" si="10"/>
        <v>4500000</v>
      </c>
      <c r="N55" s="314">
        <f t="shared" si="10"/>
        <v>3789108</v>
      </c>
      <c r="O55" s="196">
        <f t="shared" si="10"/>
        <v>292547059</v>
      </c>
      <c r="P55" s="200"/>
      <c r="Q55" s="200"/>
      <c r="R55" s="208"/>
      <c r="S55" s="209"/>
      <c r="T55" s="209"/>
      <c r="U55" s="209"/>
      <c r="V55" s="210"/>
      <c r="W55" s="210"/>
      <c r="X55" s="210"/>
      <c r="Y55" s="210"/>
      <c r="Z55" s="210"/>
      <c r="AA55" s="210"/>
      <c r="AB55" s="210"/>
      <c r="AC55" s="210"/>
      <c r="AD55" s="210"/>
    </row>
    <row r="56" spans="1:30" ht="13.5" customHeight="1">
      <c r="A56" s="192"/>
      <c r="B56" s="323"/>
      <c r="C56" s="323"/>
      <c r="D56" s="458"/>
      <c r="E56" s="458"/>
      <c r="F56" s="315"/>
      <c r="G56" s="315"/>
      <c r="H56" s="315"/>
      <c r="I56" s="315"/>
      <c r="J56" s="315"/>
      <c r="K56" s="315"/>
      <c r="L56" s="315"/>
      <c r="M56" s="315"/>
      <c r="N56" s="315"/>
      <c r="O56" s="194"/>
      <c r="P56" s="168"/>
      <c r="Q56" s="168"/>
      <c r="R56" s="169"/>
      <c r="S56" s="167"/>
      <c r="T56" s="167"/>
      <c r="U56" s="167"/>
      <c r="V56" s="170"/>
      <c r="W56" s="170"/>
      <c r="X56" s="170"/>
      <c r="Y56" s="170"/>
      <c r="Z56" s="170"/>
      <c r="AA56" s="170"/>
      <c r="AB56" s="170"/>
      <c r="AC56" s="170"/>
      <c r="AD56" s="170"/>
    </row>
    <row r="57" spans="1:30" s="575" customFormat="1" ht="19.5" customHeight="1">
      <c r="A57" s="582"/>
      <c r="B57" s="583" t="s">
        <v>413</v>
      </c>
      <c r="C57" s="584"/>
      <c r="D57" s="585"/>
      <c r="E57" s="585"/>
      <c r="F57" s="586"/>
      <c r="G57" s="586"/>
      <c r="H57" s="586"/>
      <c r="I57" s="587"/>
      <c r="J57" s="587"/>
      <c r="K57" s="586"/>
      <c r="L57" s="586"/>
      <c r="M57" s="586"/>
      <c r="N57" s="586"/>
      <c r="O57" s="588"/>
      <c r="P57" s="571"/>
      <c r="Q57" s="571"/>
      <c r="R57" s="572"/>
      <c r="S57" s="573"/>
      <c r="T57" s="573"/>
      <c r="U57" s="573"/>
      <c r="V57" s="574"/>
      <c r="W57" s="574"/>
      <c r="X57" s="574"/>
      <c r="Y57" s="574"/>
      <c r="Z57" s="574"/>
      <c r="AA57" s="574"/>
      <c r="AB57" s="574"/>
      <c r="AC57" s="574"/>
      <c r="AD57" s="574"/>
    </row>
    <row r="58" spans="1:30" s="575" customFormat="1" ht="19.5" customHeight="1">
      <c r="A58" s="589" t="s">
        <v>340</v>
      </c>
      <c r="B58" s="311" t="s">
        <v>341</v>
      </c>
      <c r="C58" s="311" t="s">
        <v>201</v>
      </c>
      <c r="D58" s="454">
        <v>13</v>
      </c>
      <c r="E58" s="454">
        <v>13</v>
      </c>
      <c r="F58" s="587">
        <v>38229898</v>
      </c>
      <c r="G58" s="587">
        <v>8670541</v>
      </c>
      <c r="H58" s="587">
        <v>6245500</v>
      </c>
      <c r="I58" s="587"/>
      <c r="J58" s="587"/>
      <c r="K58" s="587">
        <v>984200</v>
      </c>
      <c r="L58" s="587"/>
      <c r="M58" s="587"/>
      <c r="N58" s="587"/>
      <c r="O58" s="588">
        <f>SUM(F58:N58)</f>
        <v>54130139</v>
      </c>
      <c r="P58" s="571"/>
      <c r="Q58" s="571"/>
      <c r="R58" s="572"/>
      <c r="S58" s="573"/>
      <c r="T58" s="573"/>
      <c r="U58" s="573"/>
      <c r="V58" s="574"/>
      <c r="W58" s="574"/>
      <c r="X58" s="574"/>
      <c r="Y58" s="574"/>
      <c r="Z58" s="574"/>
      <c r="AA58" s="574"/>
      <c r="AB58" s="574"/>
      <c r="AC58" s="574"/>
      <c r="AD58" s="574"/>
    </row>
    <row r="59" spans="1:30" s="575" customFormat="1" ht="19.5" customHeight="1">
      <c r="A59" s="589" t="s">
        <v>377</v>
      </c>
      <c r="B59" s="311" t="s">
        <v>378</v>
      </c>
      <c r="C59" s="311" t="s">
        <v>201</v>
      </c>
      <c r="D59" s="454">
        <v>0</v>
      </c>
      <c r="E59" s="454">
        <v>0</v>
      </c>
      <c r="F59" s="587"/>
      <c r="G59" s="587"/>
      <c r="H59" s="587">
        <v>5586100</v>
      </c>
      <c r="I59" s="587"/>
      <c r="J59" s="587"/>
      <c r="K59" s="587"/>
      <c r="L59" s="587"/>
      <c r="M59" s="587"/>
      <c r="N59" s="587"/>
      <c r="O59" s="588">
        <f>SUM(F59:N59)</f>
        <v>5586100</v>
      </c>
      <c r="P59" s="571"/>
      <c r="Q59" s="571"/>
      <c r="R59" s="572"/>
      <c r="S59" s="573"/>
      <c r="T59" s="573"/>
      <c r="U59" s="573"/>
      <c r="V59" s="574"/>
      <c r="W59" s="574"/>
      <c r="X59" s="574"/>
      <c r="Y59" s="574"/>
      <c r="Z59" s="574"/>
      <c r="AA59" s="574"/>
      <c r="AB59" s="574"/>
      <c r="AC59" s="574"/>
      <c r="AD59" s="574"/>
    </row>
    <row r="60" spans="1:30" s="575" customFormat="1" ht="19.5" customHeight="1">
      <c r="A60" s="589" t="s">
        <v>381</v>
      </c>
      <c r="B60" s="311" t="s">
        <v>540</v>
      </c>
      <c r="C60" s="311" t="s">
        <v>201</v>
      </c>
      <c r="D60" s="454">
        <v>5</v>
      </c>
      <c r="E60" s="454">
        <v>5</v>
      </c>
      <c r="F60" s="587">
        <v>9565045</v>
      </c>
      <c r="G60" s="587">
        <v>2230000</v>
      </c>
      <c r="H60" s="587">
        <v>19530000</v>
      </c>
      <c r="I60" s="587"/>
      <c r="J60" s="587"/>
      <c r="K60" s="587"/>
      <c r="L60" s="587"/>
      <c r="M60" s="587"/>
      <c r="N60" s="587"/>
      <c r="O60" s="588">
        <f>SUM(F60:N60)</f>
        <v>31325045</v>
      </c>
      <c r="P60" s="571"/>
      <c r="Q60" s="571"/>
      <c r="R60" s="572"/>
      <c r="S60" s="573"/>
      <c r="T60" s="573"/>
      <c r="U60" s="573"/>
      <c r="V60" s="574"/>
      <c r="W60" s="574"/>
      <c r="X60" s="574"/>
      <c r="Y60" s="574"/>
      <c r="Z60" s="574"/>
      <c r="AA60" s="574"/>
      <c r="AB60" s="574"/>
      <c r="AC60" s="574"/>
      <c r="AD60" s="574"/>
    </row>
    <row r="61" spans="1:30" s="580" customFormat="1" ht="19.5" customHeight="1">
      <c r="A61" s="590"/>
      <c r="B61" s="584" t="s">
        <v>376</v>
      </c>
      <c r="C61" s="584"/>
      <c r="D61" s="585">
        <f>SUM(D58:D60)</f>
        <v>18</v>
      </c>
      <c r="E61" s="585">
        <f>SUM(E58:E60)</f>
        <v>18</v>
      </c>
      <c r="F61" s="591">
        <f>SUM(F58:F60)</f>
        <v>47794943</v>
      </c>
      <c r="G61" s="591">
        <f aca="true" t="shared" si="11" ref="G61:N61">SUM(G58:G60)</f>
        <v>10900541</v>
      </c>
      <c r="H61" s="591">
        <f t="shared" si="11"/>
        <v>31361600</v>
      </c>
      <c r="I61" s="591">
        <f t="shared" si="11"/>
        <v>0</v>
      </c>
      <c r="J61" s="591">
        <f t="shared" si="11"/>
        <v>0</v>
      </c>
      <c r="K61" s="591">
        <f t="shared" si="11"/>
        <v>984200</v>
      </c>
      <c r="L61" s="591">
        <f t="shared" si="11"/>
        <v>0</v>
      </c>
      <c r="M61" s="591">
        <f t="shared" si="11"/>
        <v>0</v>
      </c>
      <c r="N61" s="591">
        <f t="shared" si="11"/>
        <v>0</v>
      </c>
      <c r="O61" s="592">
        <f>SUM(O58:O60)</f>
        <v>91041284</v>
      </c>
      <c r="P61" s="576"/>
      <c r="Q61" s="576"/>
      <c r="R61" s="577"/>
      <c r="S61" s="578"/>
      <c r="T61" s="578"/>
      <c r="U61" s="578"/>
      <c r="V61" s="579"/>
      <c r="W61" s="579"/>
      <c r="X61" s="579"/>
      <c r="Y61" s="579"/>
      <c r="Z61" s="579"/>
      <c r="AA61" s="579"/>
      <c r="AB61" s="579"/>
      <c r="AC61" s="579"/>
      <c r="AD61" s="579"/>
    </row>
    <row r="62" spans="1:30" ht="19.5" customHeight="1">
      <c r="A62" s="192"/>
      <c r="B62" s="323"/>
      <c r="C62" s="323"/>
      <c r="D62" s="458"/>
      <c r="E62" s="458"/>
      <c r="F62" s="315"/>
      <c r="G62" s="315"/>
      <c r="H62" s="315"/>
      <c r="I62" s="315"/>
      <c r="J62" s="315"/>
      <c r="K62" s="315"/>
      <c r="L62" s="315"/>
      <c r="M62" s="315"/>
      <c r="N62" s="315"/>
      <c r="O62" s="194"/>
      <c r="P62" s="168"/>
      <c r="Q62" s="168"/>
      <c r="R62" s="169"/>
      <c r="S62" s="167"/>
      <c r="T62" s="167"/>
      <c r="U62" s="167"/>
      <c r="V62" s="170"/>
      <c r="W62" s="170"/>
      <c r="X62" s="170"/>
      <c r="Y62" s="170"/>
      <c r="Z62" s="170"/>
      <c r="AA62" s="170"/>
      <c r="AB62" s="170"/>
      <c r="AC62" s="170"/>
      <c r="AD62" s="170"/>
    </row>
    <row r="63" spans="1:30" s="198" customFormat="1" ht="24.75" customHeight="1">
      <c r="A63" s="326"/>
      <c r="B63" s="313" t="s">
        <v>384</v>
      </c>
      <c r="C63" s="313"/>
      <c r="D63" s="457">
        <f aca="true" t="shared" si="12" ref="D63:N63">D55+D61</f>
        <v>38.5</v>
      </c>
      <c r="E63" s="457">
        <f>E55+E61</f>
        <v>32.5</v>
      </c>
      <c r="F63" s="314">
        <f t="shared" si="12"/>
        <v>103203061</v>
      </c>
      <c r="G63" s="314">
        <f t="shared" si="12"/>
        <v>24026168</v>
      </c>
      <c r="H63" s="314">
        <f t="shared" si="12"/>
        <v>78587029</v>
      </c>
      <c r="I63" s="314">
        <f t="shared" si="12"/>
        <v>5914500</v>
      </c>
      <c r="J63" s="314">
        <f t="shared" si="12"/>
        <v>54115494</v>
      </c>
      <c r="K63" s="314">
        <f t="shared" si="12"/>
        <v>83229652</v>
      </c>
      <c r="L63" s="314">
        <f t="shared" si="12"/>
        <v>26223331</v>
      </c>
      <c r="M63" s="314">
        <f t="shared" si="12"/>
        <v>4500000</v>
      </c>
      <c r="N63" s="314">
        <f t="shared" si="12"/>
        <v>3789108</v>
      </c>
      <c r="O63" s="199">
        <f>O55+O61</f>
        <v>383588343</v>
      </c>
      <c r="P63" s="212"/>
      <c r="Q63" s="212"/>
      <c r="R63" s="213"/>
      <c r="S63" s="204"/>
      <c r="T63" s="204"/>
      <c r="U63" s="205"/>
      <c r="V63" s="204"/>
      <c r="W63" s="204"/>
      <c r="X63" s="205"/>
      <c r="Y63" s="204"/>
      <c r="Z63" s="204"/>
      <c r="AA63" s="205"/>
      <c r="AB63" s="205"/>
      <c r="AC63" s="204"/>
      <c r="AD63" s="205"/>
    </row>
    <row r="64" ht="13.5" customHeight="1"/>
    <row r="65" ht="13.5" customHeight="1"/>
    <row r="66" ht="13.5" customHeight="1"/>
  </sheetData>
  <sheetProtection/>
  <mergeCells count="20">
    <mergeCell ref="A1:O1"/>
    <mergeCell ref="N3:O3"/>
    <mergeCell ref="A4:A5"/>
    <mergeCell ref="B4:B5"/>
    <mergeCell ref="D4:D5"/>
    <mergeCell ref="E4:E5"/>
    <mergeCell ref="F4:F5"/>
    <mergeCell ref="G4:G5"/>
    <mergeCell ref="H4:H5"/>
    <mergeCell ref="I4:I5"/>
    <mergeCell ref="S4:U4"/>
    <mergeCell ref="V4:X4"/>
    <mergeCell ref="Y4:AA4"/>
    <mergeCell ref="AB4:AD4"/>
    <mergeCell ref="J4:J5"/>
    <mergeCell ref="K4:K5"/>
    <mergeCell ref="L4:L5"/>
    <mergeCell ref="M4:M5"/>
    <mergeCell ref="N4:N5"/>
    <mergeCell ref="O4:O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7" r:id="rId1"/>
  <rowBreaks count="1" manualBreakCount="1">
    <brk id="46" max="19" man="1"/>
  </rowBreaks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8"/>
  <sheetViews>
    <sheetView zoomScale="80" zoomScaleNormal="80" zoomScaleSheetLayoutView="71" zoomScalePageLayoutView="0" workbookViewId="0" topLeftCell="A1">
      <selection activeCell="A2" sqref="A2:A3"/>
    </sheetView>
  </sheetViews>
  <sheetFormatPr defaultColWidth="9.140625" defaultRowHeight="12.75"/>
  <cols>
    <col min="1" max="1" width="5.8515625" style="104" customWidth="1"/>
    <col min="2" max="2" width="11.140625" style="104" customWidth="1"/>
    <col min="3" max="3" width="0.13671875" style="104" hidden="1" customWidth="1"/>
    <col min="4" max="4" width="52.7109375" style="104" customWidth="1"/>
    <col min="5" max="5" width="17.00390625" style="104" customWidth="1"/>
    <col min="6" max="6" width="15.7109375" style="104" customWidth="1"/>
    <col min="7" max="7" width="14.28125" style="104" customWidth="1"/>
    <col min="8" max="8" width="13.421875" style="104" customWidth="1"/>
    <col min="9" max="9" width="15.7109375" style="104" customWidth="1"/>
    <col min="10" max="10" width="13.7109375" style="104" customWidth="1"/>
    <col min="11" max="11" width="15.421875" style="104" customWidth="1"/>
    <col min="12" max="12" width="14.140625" style="104" customWidth="1"/>
    <col min="13" max="13" width="14.28125" style="104" customWidth="1"/>
    <col min="14" max="14" width="18.00390625" style="104" customWidth="1"/>
    <col min="15" max="16384" width="9.140625" style="104" customWidth="1"/>
  </cols>
  <sheetData>
    <row r="1" spans="1:18" s="273" customFormat="1" ht="15.75">
      <c r="A1" s="780" t="s">
        <v>541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</row>
    <row r="2" spans="1:14" s="273" customFormat="1" ht="15.75">
      <c r="A2" s="746" t="s">
        <v>779</v>
      </c>
      <c r="C2" s="279"/>
      <c r="D2" s="279"/>
      <c r="N2" s="280"/>
    </row>
    <row r="3" spans="1:14" s="273" customFormat="1" ht="15.75">
      <c r="A3" s="746" t="s">
        <v>780</v>
      </c>
      <c r="C3" s="279"/>
      <c r="D3" s="279"/>
      <c r="M3" s="812" t="s">
        <v>454</v>
      </c>
      <c r="N3" s="812"/>
    </row>
    <row r="4" spans="1:14" s="190" customFormat="1" ht="45" customHeight="1">
      <c r="A4" s="809" t="s">
        <v>94</v>
      </c>
      <c r="B4" s="809" t="s">
        <v>103</v>
      </c>
      <c r="C4" s="809" t="s">
        <v>385</v>
      </c>
      <c r="D4" s="817" t="s">
        <v>205</v>
      </c>
      <c r="E4" s="819" t="s">
        <v>542</v>
      </c>
      <c r="F4" s="820"/>
      <c r="G4" s="809" t="s">
        <v>543</v>
      </c>
      <c r="H4" s="809" t="s">
        <v>15</v>
      </c>
      <c r="I4" s="809" t="s">
        <v>26</v>
      </c>
      <c r="J4" s="809" t="s">
        <v>39</v>
      </c>
      <c r="K4" s="809" t="s">
        <v>544</v>
      </c>
      <c r="L4" s="809" t="s">
        <v>545</v>
      </c>
      <c r="M4" s="809" t="s">
        <v>546</v>
      </c>
      <c r="N4" s="815" t="s">
        <v>386</v>
      </c>
    </row>
    <row r="5" spans="1:14" s="190" customFormat="1" ht="40.5">
      <c r="A5" s="810"/>
      <c r="B5" s="810"/>
      <c r="C5" s="810"/>
      <c r="D5" s="818"/>
      <c r="E5" s="365" t="s">
        <v>547</v>
      </c>
      <c r="F5" s="292" t="s">
        <v>548</v>
      </c>
      <c r="G5" s="810"/>
      <c r="H5" s="810"/>
      <c r="I5" s="810"/>
      <c r="J5" s="810"/>
      <c r="K5" s="810"/>
      <c r="L5" s="810"/>
      <c r="M5" s="810"/>
      <c r="N5" s="816"/>
    </row>
    <row r="6" spans="1:14" s="190" customFormat="1" ht="15.75">
      <c r="A6" s="429"/>
      <c r="B6" s="460"/>
      <c r="C6" s="460"/>
      <c r="D6" s="461"/>
      <c r="E6" s="462" t="s">
        <v>549</v>
      </c>
      <c r="F6" s="366" t="s">
        <v>550</v>
      </c>
      <c r="G6" s="429" t="s">
        <v>551</v>
      </c>
      <c r="H6" s="429" t="s">
        <v>552</v>
      </c>
      <c r="I6" s="429" t="s">
        <v>553</v>
      </c>
      <c r="J6" s="429" t="s">
        <v>554</v>
      </c>
      <c r="K6" s="429" t="s">
        <v>555</v>
      </c>
      <c r="L6" s="429" t="s">
        <v>556</v>
      </c>
      <c r="M6" s="429" t="s">
        <v>557</v>
      </c>
      <c r="N6" s="428"/>
    </row>
    <row r="7" spans="1:14" ht="24.75" customHeight="1">
      <c r="A7" s="327"/>
      <c r="B7" s="328"/>
      <c r="C7" s="214"/>
      <c r="D7" s="329" t="s">
        <v>412</v>
      </c>
      <c r="E7" s="215"/>
      <c r="F7" s="216"/>
      <c r="G7" s="216"/>
      <c r="H7" s="217"/>
      <c r="I7" s="217"/>
      <c r="J7" s="216"/>
      <c r="K7" s="217"/>
      <c r="L7" s="217"/>
      <c r="M7" s="216"/>
      <c r="N7" s="216"/>
    </row>
    <row r="8" spans="1:14" ht="21.75" customHeight="1">
      <c r="A8" s="330"/>
      <c r="B8" s="331" t="s">
        <v>340</v>
      </c>
      <c r="C8" s="332"/>
      <c r="D8" s="332" t="s">
        <v>341</v>
      </c>
      <c r="E8" s="333"/>
      <c r="F8" s="333">
        <v>77774</v>
      </c>
      <c r="G8" s="333"/>
      <c r="H8" s="333"/>
      <c r="I8" s="333">
        <v>207664</v>
      </c>
      <c r="J8" s="333"/>
      <c r="K8" s="333"/>
      <c r="L8" s="333"/>
      <c r="M8" s="333"/>
      <c r="N8" s="195">
        <f aca="true" t="shared" si="0" ref="N8:N14">SUM(E8:M8)</f>
        <v>285438</v>
      </c>
    </row>
    <row r="9" spans="1:14" ht="21.75" customHeight="1">
      <c r="A9" s="330"/>
      <c r="B9" s="334" t="s">
        <v>342</v>
      </c>
      <c r="C9" s="300">
        <v>960302</v>
      </c>
      <c r="D9" s="332" t="s">
        <v>387</v>
      </c>
      <c r="E9" s="333"/>
      <c r="F9" s="333"/>
      <c r="G9" s="333"/>
      <c r="H9" s="333"/>
      <c r="I9" s="333">
        <v>170000</v>
      </c>
      <c r="J9" s="333"/>
      <c r="K9" s="333"/>
      <c r="L9" s="333"/>
      <c r="M9" s="333"/>
      <c r="N9" s="195">
        <f t="shared" si="0"/>
        <v>170000</v>
      </c>
    </row>
    <row r="10" spans="1:14" ht="21.75" customHeight="1">
      <c r="A10" s="330"/>
      <c r="B10" s="335" t="s">
        <v>110</v>
      </c>
      <c r="C10" s="300"/>
      <c r="D10" s="300" t="s">
        <v>397</v>
      </c>
      <c r="E10" s="333"/>
      <c r="F10" s="333"/>
      <c r="G10" s="333"/>
      <c r="H10" s="333"/>
      <c r="I10" s="333">
        <v>764400</v>
      </c>
      <c r="J10" s="333"/>
      <c r="K10" s="333"/>
      <c r="L10" s="333"/>
      <c r="M10" s="333"/>
      <c r="N10" s="195">
        <f t="shared" si="0"/>
        <v>764400</v>
      </c>
    </row>
    <row r="11" spans="1:14" ht="21.75" customHeight="1">
      <c r="A11" s="330"/>
      <c r="B11" s="308" t="s">
        <v>479</v>
      </c>
      <c r="C11" s="311" t="s">
        <v>480</v>
      </c>
      <c r="D11" s="300" t="s">
        <v>480</v>
      </c>
      <c r="E11" s="333"/>
      <c r="F11" s="333">
        <v>2694108</v>
      </c>
      <c r="G11" s="333">
        <v>3296921</v>
      </c>
      <c r="H11" s="333"/>
      <c r="I11" s="333"/>
      <c r="J11" s="333"/>
      <c r="K11" s="333"/>
      <c r="L11" s="333"/>
      <c r="M11" s="333"/>
      <c r="N11" s="195">
        <f>SUM(E11:M11)</f>
        <v>5991029</v>
      </c>
    </row>
    <row r="12" spans="1:14" ht="21.75" customHeight="1">
      <c r="A12" s="330"/>
      <c r="B12" s="335" t="s">
        <v>377</v>
      </c>
      <c r="C12" s="300"/>
      <c r="D12" s="300" t="s">
        <v>378</v>
      </c>
      <c r="E12" s="333"/>
      <c r="F12" s="333"/>
      <c r="G12" s="333"/>
      <c r="H12" s="333"/>
      <c r="I12" s="333">
        <v>224198</v>
      </c>
      <c r="J12" s="333"/>
      <c r="K12" s="333"/>
      <c r="L12" s="333"/>
      <c r="M12" s="333"/>
      <c r="N12" s="195">
        <f t="shared" si="0"/>
        <v>224198</v>
      </c>
    </row>
    <row r="13" spans="1:14" ht="21.75" customHeight="1">
      <c r="A13" s="330"/>
      <c r="B13" s="331" t="s">
        <v>388</v>
      </c>
      <c r="C13" s="332"/>
      <c r="D13" s="332" t="s">
        <v>389</v>
      </c>
      <c r="E13" s="333">
        <v>115420690</v>
      </c>
      <c r="F13" s="333"/>
      <c r="G13" s="333">
        <v>194000</v>
      </c>
      <c r="H13" s="336"/>
      <c r="I13" s="336"/>
      <c r="J13" s="336"/>
      <c r="K13" s="336"/>
      <c r="L13" s="336"/>
      <c r="M13" s="333">
        <v>4276181</v>
      </c>
      <c r="N13" s="195">
        <f t="shared" si="0"/>
        <v>119890871</v>
      </c>
    </row>
    <row r="14" spans="1:14" ht="21.75" customHeight="1">
      <c r="A14" s="330"/>
      <c r="B14" s="337" t="s">
        <v>344</v>
      </c>
      <c r="C14" s="332"/>
      <c r="D14" s="332" t="s">
        <v>345</v>
      </c>
      <c r="E14" s="333"/>
      <c r="F14" s="333">
        <v>1063637</v>
      </c>
      <c r="G14" s="336"/>
      <c r="H14" s="336"/>
      <c r="I14" s="333"/>
      <c r="J14" s="336"/>
      <c r="K14" s="336"/>
      <c r="L14" s="336"/>
      <c r="M14" s="333">
        <v>23295319</v>
      </c>
      <c r="N14" s="195">
        <f t="shared" si="0"/>
        <v>24358956</v>
      </c>
    </row>
    <row r="15" spans="1:14" s="219" customFormat="1" ht="21.75" customHeight="1">
      <c r="A15" s="338" t="s">
        <v>338</v>
      </c>
      <c r="B15" s="339"/>
      <c r="C15" s="340"/>
      <c r="D15" s="341" t="s">
        <v>339</v>
      </c>
      <c r="E15" s="463">
        <f>SUM(E8:E14)</f>
        <v>115420690</v>
      </c>
      <c r="F15" s="463">
        <f aca="true" t="shared" si="1" ref="F15:N15">SUM(F8:F14)</f>
        <v>3835519</v>
      </c>
      <c r="G15" s="463">
        <f t="shared" si="1"/>
        <v>3490921</v>
      </c>
      <c r="H15" s="463">
        <f t="shared" si="1"/>
        <v>0</v>
      </c>
      <c r="I15" s="463">
        <f t="shared" si="1"/>
        <v>1366262</v>
      </c>
      <c r="J15" s="463">
        <f t="shared" si="1"/>
        <v>0</v>
      </c>
      <c r="K15" s="463">
        <f t="shared" si="1"/>
        <v>0</v>
      </c>
      <c r="L15" s="463">
        <f t="shared" si="1"/>
        <v>0</v>
      </c>
      <c r="M15" s="463">
        <f t="shared" si="1"/>
        <v>27571500</v>
      </c>
      <c r="N15" s="464">
        <f t="shared" si="1"/>
        <v>151684892</v>
      </c>
    </row>
    <row r="16" spans="1:14" ht="13.5" customHeight="1">
      <c r="A16" s="330"/>
      <c r="B16" s="342"/>
      <c r="C16" s="343"/>
      <c r="D16" s="344"/>
      <c r="E16" s="465"/>
      <c r="F16" s="465"/>
      <c r="G16" s="465"/>
      <c r="H16" s="465"/>
      <c r="I16" s="465"/>
      <c r="J16" s="465"/>
      <c r="K16" s="465"/>
      <c r="L16" s="465"/>
      <c r="M16" s="465"/>
      <c r="N16" s="466"/>
    </row>
    <row r="17" spans="1:14" ht="21.75" customHeight="1">
      <c r="A17" s="345"/>
      <c r="B17" s="331" t="s">
        <v>348</v>
      </c>
      <c r="C17" s="332"/>
      <c r="D17" s="332" t="s">
        <v>349</v>
      </c>
      <c r="E17" s="333"/>
      <c r="F17" s="333">
        <v>7915725</v>
      </c>
      <c r="G17" s="333"/>
      <c r="H17" s="333"/>
      <c r="I17" s="333"/>
      <c r="J17" s="333"/>
      <c r="K17" s="333"/>
      <c r="L17" s="333"/>
      <c r="M17" s="333"/>
      <c r="N17" s="195">
        <f>SUM(E17:M17)</f>
        <v>7915725</v>
      </c>
    </row>
    <row r="18" spans="1:14" ht="21.75" customHeight="1">
      <c r="A18" s="345"/>
      <c r="B18" s="331" t="s">
        <v>560</v>
      </c>
      <c r="C18" s="332"/>
      <c r="D18" s="332" t="s">
        <v>561</v>
      </c>
      <c r="E18" s="333"/>
      <c r="F18" s="333">
        <v>3200000</v>
      </c>
      <c r="G18" s="333">
        <v>75655530</v>
      </c>
      <c r="H18" s="333"/>
      <c r="I18" s="333"/>
      <c r="J18" s="333"/>
      <c r="K18" s="333"/>
      <c r="L18" s="333"/>
      <c r="M18" s="333"/>
      <c r="N18" s="195">
        <f>SUM(E18:M18)</f>
        <v>78855530</v>
      </c>
    </row>
    <row r="19" spans="1:14" s="219" customFormat="1" ht="21.75" customHeight="1">
      <c r="A19" s="346" t="s">
        <v>346</v>
      </c>
      <c r="B19" s="347"/>
      <c r="C19" s="348"/>
      <c r="D19" s="346" t="s">
        <v>347</v>
      </c>
      <c r="E19" s="349">
        <f aca="true" t="shared" si="2" ref="E19:L19">SUM(E17:E17)</f>
        <v>0</v>
      </c>
      <c r="F19" s="349">
        <f>SUM(F17:F18)</f>
        <v>11115725</v>
      </c>
      <c r="G19" s="349">
        <f t="shared" si="2"/>
        <v>0</v>
      </c>
      <c r="H19" s="349">
        <f t="shared" si="2"/>
        <v>0</v>
      </c>
      <c r="I19" s="349">
        <f t="shared" si="2"/>
        <v>0</v>
      </c>
      <c r="J19" s="349">
        <f t="shared" si="2"/>
        <v>0</v>
      </c>
      <c r="K19" s="349">
        <f t="shared" si="2"/>
        <v>0</v>
      </c>
      <c r="L19" s="349">
        <f t="shared" si="2"/>
        <v>0</v>
      </c>
      <c r="M19" s="349">
        <f>SUM(M17:M17)</f>
        <v>0</v>
      </c>
      <c r="N19" s="196">
        <f>SUM(N17:N18)</f>
        <v>86771255</v>
      </c>
    </row>
    <row r="20" spans="1:14" ht="12" customHeight="1">
      <c r="A20" s="345"/>
      <c r="B20" s="331"/>
      <c r="C20" s="350"/>
      <c r="D20" s="332"/>
      <c r="E20" s="333"/>
      <c r="F20" s="333"/>
      <c r="G20" s="333"/>
      <c r="H20" s="333"/>
      <c r="I20" s="333"/>
      <c r="J20" s="333"/>
      <c r="K20" s="333"/>
      <c r="L20" s="333"/>
      <c r="M20" s="333"/>
      <c r="N20" s="195"/>
    </row>
    <row r="21" spans="1:14" ht="21.75" customHeight="1">
      <c r="A21" s="345"/>
      <c r="B21" s="331" t="s">
        <v>111</v>
      </c>
      <c r="C21" s="332"/>
      <c r="D21" s="332" t="s">
        <v>415</v>
      </c>
      <c r="E21" s="333"/>
      <c r="F21" s="333"/>
      <c r="G21" s="333"/>
      <c r="H21" s="333"/>
      <c r="I21" s="333">
        <v>3501676</v>
      </c>
      <c r="J21" s="333"/>
      <c r="K21" s="333"/>
      <c r="L21" s="333"/>
      <c r="M21" s="333"/>
      <c r="N21" s="195">
        <f>SUM(E21:M21)</f>
        <v>3501676</v>
      </c>
    </row>
    <row r="22" spans="1:14" s="219" customFormat="1" ht="21.75" customHeight="1">
      <c r="A22" s="346" t="s">
        <v>351</v>
      </c>
      <c r="B22" s="351"/>
      <c r="C22" s="347"/>
      <c r="D22" s="346" t="s">
        <v>352</v>
      </c>
      <c r="E22" s="349">
        <f>SUM(E21:E21)</f>
        <v>0</v>
      </c>
      <c r="F22" s="349"/>
      <c r="G22" s="349">
        <f aca="true" t="shared" si="3" ref="G22:N22">SUM(G21:G21)</f>
        <v>0</v>
      </c>
      <c r="H22" s="349">
        <f t="shared" si="3"/>
        <v>0</v>
      </c>
      <c r="I22" s="349">
        <f t="shared" si="3"/>
        <v>3501676</v>
      </c>
      <c r="J22" s="349">
        <f t="shared" si="3"/>
        <v>0</v>
      </c>
      <c r="K22" s="349">
        <f t="shared" si="3"/>
        <v>0</v>
      </c>
      <c r="L22" s="349">
        <f t="shared" si="3"/>
        <v>0</v>
      </c>
      <c r="M22" s="349">
        <f t="shared" si="3"/>
        <v>0</v>
      </c>
      <c r="N22" s="196">
        <f t="shared" si="3"/>
        <v>3501676</v>
      </c>
    </row>
    <row r="23" spans="1:14" ht="18" customHeight="1">
      <c r="A23" s="352"/>
      <c r="B23" s="332"/>
      <c r="C23" s="332"/>
      <c r="D23" s="353"/>
      <c r="E23" s="336"/>
      <c r="F23" s="336"/>
      <c r="G23" s="336"/>
      <c r="H23" s="336"/>
      <c r="I23" s="336"/>
      <c r="J23" s="336"/>
      <c r="K23" s="336"/>
      <c r="L23" s="336"/>
      <c r="M23" s="336"/>
      <c r="N23" s="195"/>
    </row>
    <row r="24" spans="1:14" ht="21.75" customHeight="1">
      <c r="A24" s="345"/>
      <c r="B24" s="331" t="s">
        <v>357</v>
      </c>
      <c r="C24" s="332"/>
      <c r="D24" s="332" t="s">
        <v>482</v>
      </c>
      <c r="E24" s="333"/>
      <c r="F24" s="333"/>
      <c r="G24" s="333"/>
      <c r="H24" s="333"/>
      <c r="I24" s="333">
        <v>4986</v>
      </c>
      <c r="J24" s="333"/>
      <c r="K24" s="333"/>
      <c r="L24" s="333"/>
      <c r="M24" s="333"/>
      <c r="N24" s="195">
        <f>SUM(E24:M24)</f>
        <v>4986</v>
      </c>
    </row>
    <row r="25" spans="1:14" ht="21.75" customHeight="1">
      <c r="A25" s="345"/>
      <c r="B25" s="331" t="s">
        <v>108</v>
      </c>
      <c r="C25" s="332"/>
      <c r="D25" s="332" t="s">
        <v>359</v>
      </c>
      <c r="E25" s="333"/>
      <c r="F25" s="333">
        <v>77774</v>
      </c>
      <c r="G25" s="333"/>
      <c r="H25" s="333"/>
      <c r="I25" s="333">
        <v>2633433</v>
      </c>
      <c r="J25" s="333">
        <v>50000</v>
      </c>
      <c r="K25" s="333"/>
      <c r="L25" s="333">
        <v>408377</v>
      </c>
      <c r="M25" s="333"/>
      <c r="N25" s="195">
        <f>SUM(E25:M25)</f>
        <v>3169584</v>
      </c>
    </row>
    <row r="26" spans="1:14" s="219" customFormat="1" ht="21.75" customHeight="1">
      <c r="A26" s="354" t="s">
        <v>353</v>
      </c>
      <c r="B26" s="347"/>
      <c r="C26" s="348"/>
      <c r="D26" s="346" t="s">
        <v>354</v>
      </c>
      <c r="E26" s="349">
        <f>SUM(E25:E25)</f>
        <v>0</v>
      </c>
      <c r="F26" s="349"/>
      <c r="G26" s="349">
        <f>SUM(G25:G25)</f>
        <v>0</v>
      </c>
      <c r="H26" s="349">
        <f>SUM(H25:H25)</f>
        <v>0</v>
      </c>
      <c r="I26" s="349">
        <f aca="true" t="shared" si="4" ref="I26:N26">SUM(I24:I25)</f>
        <v>2638419</v>
      </c>
      <c r="J26" s="349">
        <f t="shared" si="4"/>
        <v>50000</v>
      </c>
      <c r="K26" s="349">
        <f t="shared" si="4"/>
        <v>0</v>
      </c>
      <c r="L26" s="349">
        <f t="shared" si="4"/>
        <v>408377</v>
      </c>
      <c r="M26" s="349">
        <f t="shared" si="4"/>
        <v>0</v>
      </c>
      <c r="N26" s="196">
        <f t="shared" si="4"/>
        <v>3174570</v>
      </c>
    </row>
    <row r="27" spans="1:14" ht="12" customHeight="1">
      <c r="A27" s="355"/>
      <c r="B27" s="300"/>
      <c r="C27" s="356"/>
      <c r="D27" s="352"/>
      <c r="E27" s="336"/>
      <c r="F27" s="336"/>
      <c r="G27" s="336"/>
      <c r="H27" s="336"/>
      <c r="I27" s="336"/>
      <c r="J27" s="336"/>
      <c r="K27" s="336"/>
      <c r="L27" s="336"/>
      <c r="M27" s="336"/>
      <c r="N27" s="195"/>
    </row>
    <row r="28" spans="1:14" ht="21.75" customHeight="1">
      <c r="A28" s="355"/>
      <c r="B28" s="331" t="s">
        <v>362</v>
      </c>
      <c r="C28" s="356"/>
      <c r="D28" s="332" t="s">
        <v>363</v>
      </c>
      <c r="E28" s="333"/>
      <c r="F28" s="333">
        <v>23549400</v>
      </c>
      <c r="G28" s="333"/>
      <c r="H28" s="333"/>
      <c r="I28" s="333">
        <v>582986</v>
      </c>
      <c r="J28" s="333"/>
      <c r="K28" s="333"/>
      <c r="L28" s="333"/>
      <c r="M28" s="333"/>
      <c r="N28" s="195">
        <f>SUM(E28:M28)</f>
        <v>24132386</v>
      </c>
    </row>
    <row r="29" spans="1:73" ht="21.75" customHeight="1">
      <c r="A29" s="345"/>
      <c r="B29" s="331" t="s">
        <v>364</v>
      </c>
      <c r="C29" s="332"/>
      <c r="D29" s="332" t="s">
        <v>365</v>
      </c>
      <c r="E29" s="333"/>
      <c r="F29" s="333">
        <v>4990700</v>
      </c>
      <c r="G29" s="333"/>
      <c r="H29" s="333"/>
      <c r="I29" s="333"/>
      <c r="J29" s="333"/>
      <c r="K29" s="333"/>
      <c r="L29" s="333"/>
      <c r="M29" s="333"/>
      <c r="N29" s="195">
        <f>SUM(E29:M29)</f>
        <v>4990700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</row>
    <row r="30" spans="1:14" ht="21.75" customHeight="1">
      <c r="A30" s="345"/>
      <c r="B30" s="331" t="s">
        <v>366</v>
      </c>
      <c r="C30" s="332"/>
      <c r="D30" s="332" t="s">
        <v>367</v>
      </c>
      <c r="E30" s="333"/>
      <c r="F30" s="333">
        <v>3523016</v>
      </c>
      <c r="G30" s="333"/>
      <c r="H30" s="333"/>
      <c r="I30" s="333">
        <v>6363</v>
      </c>
      <c r="J30" s="333"/>
      <c r="K30" s="333"/>
      <c r="L30" s="333"/>
      <c r="M30" s="333"/>
      <c r="N30" s="195">
        <f>SUM(E30:M30)</f>
        <v>3529379</v>
      </c>
    </row>
    <row r="31" spans="1:14" s="219" customFormat="1" ht="21.75" customHeight="1">
      <c r="A31" s="354" t="s">
        <v>360</v>
      </c>
      <c r="B31" s="347"/>
      <c r="C31" s="348"/>
      <c r="D31" s="346" t="s">
        <v>361</v>
      </c>
      <c r="E31" s="349">
        <f>SUM(E28:E30)</f>
        <v>0</v>
      </c>
      <c r="F31" s="349">
        <f>SUM(F28:F30)</f>
        <v>32063116</v>
      </c>
      <c r="G31" s="349">
        <f aca="true" t="shared" si="5" ref="G31:N31">SUM(G28:G30)</f>
        <v>0</v>
      </c>
      <c r="H31" s="349">
        <f t="shared" si="5"/>
        <v>0</v>
      </c>
      <c r="I31" s="349">
        <f t="shared" si="5"/>
        <v>589349</v>
      </c>
      <c r="J31" s="349">
        <f t="shared" si="5"/>
        <v>0</v>
      </c>
      <c r="K31" s="349">
        <f t="shared" si="5"/>
        <v>0</v>
      </c>
      <c r="L31" s="349">
        <f t="shared" si="5"/>
        <v>0</v>
      </c>
      <c r="M31" s="349">
        <f t="shared" si="5"/>
        <v>0</v>
      </c>
      <c r="N31" s="196">
        <f t="shared" si="5"/>
        <v>32652465</v>
      </c>
    </row>
    <row r="32" spans="1:14" ht="15" customHeight="1">
      <c r="A32" s="355"/>
      <c r="B32" s="300"/>
      <c r="C32" s="356"/>
      <c r="D32" s="352"/>
      <c r="E32" s="336"/>
      <c r="F32" s="336"/>
      <c r="G32" s="336"/>
      <c r="H32" s="336"/>
      <c r="I32" s="336"/>
      <c r="J32" s="336"/>
      <c r="K32" s="336"/>
      <c r="L32" s="336"/>
      <c r="M32" s="336"/>
      <c r="N32" s="195"/>
    </row>
    <row r="33" spans="1:14" ht="21.75" customHeight="1">
      <c r="A33" s="345"/>
      <c r="B33" s="331" t="s">
        <v>115</v>
      </c>
      <c r="C33" s="332">
        <v>931102</v>
      </c>
      <c r="D33" s="332" t="s">
        <v>370</v>
      </c>
      <c r="E33" s="333"/>
      <c r="F33" s="333"/>
      <c r="G33" s="333"/>
      <c r="H33" s="333"/>
      <c r="I33" s="333">
        <v>2014611</v>
      </c>
      <c r="J33" s="333"/>
      <c r="K33" s="333">
        <v>3300000</v>
      </c>
      <c r="L33" s="333"/>
      <c r="M33" s="333"/>
      <c r="N33" s="195">
        <f>SUM(E33:M33)</f>
        <v>5314611</v>
      </c>
    </row>
    <row r="34" spans="1:14" ht="21.75" customHeight="1">
      <c r="A34" s="345"/>
      <c r="B34" s="331" t="s">
        <v>400</v>
      </c>
      <c r="C34" s="332"/>
      <c r="D34" s="332" t="s">
        <v>660</v>
      </c>
      <c r="E34" s="333"/>
      <c r="F34" s="333"/>
      <c r="G34" s="333"/>
      <c r="H34" s="333"/>
      <c r="I34" s="333">
        <v>136334</v>
      </c>
      <c r="J34" s="333"/>
      <c r="K34" s="333"/>
      <c r="L34" s="333"/>
      <c r="M34" s="333"/>
      <c r="N34" s="195">
        <f>SUM(E34:M34)</f>
        <v>136334</v>
      </c>
    </row>
    <row r="35" spans="1:14" ht="29.25" customHeight="1">
      <c r="A35" s="345"/>
      <c r="B35" s="331" t="s">
        <v>113</v>
      </c>
      <c r="C35" s="332">
        <v>910110</v>
      </c>
      <c r="D35" s="357" t="s">
        <v>417</v>
      </c>
      <c r="E35" s="333">
        <v>77774</v>
      </c>
      <c r="F35" s="333"/>
      <c r="G35" s="333"/>
      <c r="H35" s="333"/>
      <c r="I35" s="333">
        <v>954429</v>
      </c>
      <c r="J35" s="333"/>
      <c r="K35" s="333"/>
      <c r="L35" s="333"/>
      <c r="M35" s="333"/>
      <c r="N35" s="195">
        <f>SUM(E35:M35)</f>
        <v>1032203</v>
      </c>
    </row>
    <row r="36" spans="1:14" s="219" customFormat="1" ht="21.75" customHeight="1">
      <c r="A36" s="354" t="s">
        <v>368</v>
      </c>
      <c r="B36" s="347"/>
      <c r="C36" s="348"/>
      <c r="D36" s="346" t="s">
        <v>369</v>
      </c>
      <c r="E36" s="349">
        <f aca="true" t="shared" si="6" ref="E36:N36">SUM(E33:E35)</f>
        <v>77774</v>
      </c>
      <c r="F36" s="349">
        <f t="shared" si="6"/>
        <v>0</v>
      </c>
      <c r="G36" s="349">
        <f t="shared" si="6"/>
        <v>0</v>
      </c>
      <c r="H36" s="349">
        <f t="shared" si="6"/>
        <v>0</v>
      </c>
      <c r="I36" s="349">
        <f t="shared" si="6"/>
        <v>3105374</v>
      </c>
      <c r="J36" s="349">
        <f t="shared" si="6"/>
        <v>0</v>
      </c>
      <c r="K36" s="349">
        <f t="shared" si="6"/>
        <v>3300000</v>
      </c>
      <c r="L36" s="349">
        <f t="shared" si="6"/>
        <v>0</v>
      </c>
      <c r="M36" s="349">
        <f t="shared" si="6"/>
        <v>0</v>
      </c>
      <c r="N36" s="196">
        <f t="shared" si="6"/>
        <v>6483148</v>
      </c>
    </row>
    <row r="37" spans="1:14" ht="10.5" customHeight="1">
      <c r="A37" s="355"/>
      <c r="B37" s="332"/>
      <c r="C37" s="356"/>
      <c r="D37" s="352"/>
      <c r="E37" s="336"/>
      <c r="F37" s="336"/>
      <c r="G37" s="336"/>
      <c r="H37" s="336"/>
      <c r="I37" s="336"/>
      <c r="J37" s="336"/>
      <c r="K37" s="336"/>
      <c r="L37" s="336"/>
      <c r="M37" s="336"/>
      <c r="N37" s="195"/>
    </row>
    <row r="38" spans="1:14" s="302" customFormat="1" ht="21.75" customHeight="1">
      <c r="A38" s="358"/>
      <c r="B38" s="331" t="s">
        <v>745</v>
      </c>
      <c r="C38" s="350"/>
      <c r="D38" s="309" t="s">
        <v>746</v>
      </c>
      <c r="E38" s="333">
        <v>77775</v>
      </c>
      <c r="F38" s="333"/>
      <c r="G38" s="333"/>
      <c r="H38" s="333"/>
      <c r="I38" s="333"/>
      <c r="J38" s="333"/>
      <c r="K38" s="333"/>
      <c r="L38" s="333"/>
      <c r="M38" s="333"/>
      <c r="N38" s="195">
        <f>SUM(E38:M38)</f>
        <v>77775</v>
      </c>
    </row>
    <row r="39" spans="1:14" s="302" customFormat="1" ht="21.75" customHeight="1">
      <c r="A39" s="358"/>
      <c r="B39" s="331" t="s">
        <v>381</v>
      </c>
      <c r="C39" s="350"/>
      <c r="D39" s="300" t="s">
        <v>407</v>
      </c>
      <c r="E39" s="333">
        <v>77775</v>
      </c>
      <c r="F39" s="333"/>
      <c r="G39" s="333"/>
      <c r="H39" s="333"/>
      <c r="I39" s="333">
        <v>203529</v>
      </c>
      <c r="J39" s="333"/>
      <c r="K39" s="333"/>
      <c r="L39" s="333"/>
      <c r="M39" s="333"/>
      <c r="N39" s="195">
        <f>SUM(E39:M39)</f>
        <v>281304</v>
      </c>
    </row>
    <row r="40" spans="1:14" s="219" customFormat="1" ht="21.75" customHeight="1">
      <c r="A40" s="354" t="s">
        <v>390</v>
      </c>
      <c r="B40" s="359"/>
      <c r="C40" s="360"/>
      <c r="D40" s="346" t="s">
        <v>391</v>
      </c>
      <c r="E40" s="349">
        <f>SUM(E38:E39)</f>
        <v>155550</v>
      </c>
      <c r="F40" s="349">
        <f aca="true" t="shared" si="7" ref="F40:N40">SUM(F38:F39)</f>
        <v>0</v>
      </c>
      <c r="G40" s="349">
        <f t="shared" si="7"/>
        <v>0</v>
      </c>
      <c r="H40" s="349">
        <f t="shared" si="7"/>
        <v>0</v>
      </c>
      <c r="I40" s="349">
        <f t="shared" si="7"/>
        <v>203529</v>
      </c>
      <c r="J40" s="349">
        <f t="shared" si="7"/>
        <v>0</v>
      </c>
      <c r="K40" s="349">
        <f t="shared" si="7"/>
        <v>0</v>
      </c>
      <c r="L40" s="349">
        <f t="shared" si="7"/>
        <v>0</v>
      </c>
      <c r="M40" s="349">
        <f t="shared" si="7"/>
        <v>0</v>
      </c>
      <c r="N40" s="196">
        <f t="shared" si="7"/>
        <v>359079</v>
      </c>
    </row>
    <row r="41" spans="1:14" ht="10.5" customHeight="1">
      <c r="A41" s="355"/>
      <c r="B41" s="331"/>
      <c r="C41" s="350"/>
      <c r="D41" s="352"/>
      <c r="E41" s="336"/>
      <c r="F41" s="336"/>
      <c r="G41" s="336"/>
      <c r="H41" s="336"/>
      <c r="I41" s="336"/>
      <c r="J41" s="336"/>
      <c r="K41" s="336"/>
      <c r="L41" s="336"/>
      <c r="M41" s="336"/>
      <c r="N41" s="195"/>
    </row>
    <row r="42" spans="1:14" ht="21.75" customHeight="1">
      <c r="A42" s="355"/>
      <c r="B42" s="331" t="s">
        <v>484</v>
      </c>
      <c r="C42" s="332">
        <v>889921</v>
      </c>
      <c r="D42" s="332" t="s">
        <v>486</v>
      </c>
      <c r="E42" s="333"/>
      <c r="F42" s="333"/>
      <c r="G42" s="333"/>
      <c r="H42" s="333"/>
      <c r="I42" s="333">
        <v>14667</v>
      </c>
      <c r="J42" s="333"/>
      <c r="K42" s="333"/>
      <c r="L42" s="333"/>
      <c r="M42" s="333"/>
      <c r="N42" s="195">
        <f>SUM(E42:M42)</f>
        <v>14667</v>
      </c>
    </row>
    <row r="43" spans="1:14" ht="21.75" customHeight="1">
      <c r="A43" s="355"/>
      <c r="B43" s="331" t="s">
        <v>372</v>
      </c>
      <c r="C43" s="332">
        <v>889921</v>
      </c>
      <c r="D43" s="332" t="s">
        <v>483</v>
      </c>
      <c r="E43" s="333"/>
      <c r="F43" s="333">
        <v>314500</v>
      </c>
      <c r="G43" s="333"/>
      <c r="H43" s="333"/>
      <c r="I43" s="333"/>
      <c r="J43" s="333"/>
      <c r="K43" s="333"/>
      <c r="L43" s="333"/>
      <c r="M43" s="333"/>
      <c r="N43" s="195">
        <f>SUM(E43:M43)</f>
        <v>314500</v>
      </c>
    </row>
    <row r="44" spans="1:14" ht="21.75" customHeight="1">
      <c r="A44" s="355"/>
      <c r="B44" s="331" t="s">
        <v>393</v>
      </c>
      <c r="C44" s="332">
        <v>889921</v>
      </c>
      <c r="D44" s="332" t="s">
        <v>373</v>
      </c>
      <c r="E44" s="333"/>
      <c r="F44" s="333"/>
      <c r="G44" s="333"/>
      <c r="H44" s="333"/>
      <c r="I44" s="333">
        <v>168625</v>
      </c>
      <c r="J44" s="333"/>
      <c r="K44" s="333"/>
      <c r="L44" s="333"/>
      <c r="M44" s="333"/>
      <c r="N44" s="195">
        <f>SUM(E44:M44)</f>
        <v>168625</v>
      </c>
    </row>
    <row r="45" spans="1:14" ht="21.75" customHeight="1">
      <c r="A45" s="345"/>
      <c r="B45" s="331" t="s">
        <v>416</v>
      </c>
      <c r="C45" s="332">
        <v>889921</v>
      </c>
      <c r="D45" s="332" t="s">
        <v>418</v>
      </c>
      <c r="E45" s="333"/>
      <c r="F45" s="333"/>
      <c r="G45" s="333"/>
      <c r="H45" s="333"/>
      <c r="I45" s="333"/>
      <c r="J45" s="333"/>
      <c r="K45" s="333">
        <v>60000</v>
      </c>
      <c r="L45" s="333"/>
      <c r="M45" s="333"/>
      <c r="N45" s="195">
        <f>SUM(E45:M45)</f>
        <v>60000</v>
      </c>
    </row>
    <row r="46" spans="1:14" s="219" customFormat="1" ht="21.75" customHeight="1">
      <c r="A46" s="354" t="s">
        <v>213</v>
      </c>
      <c r="B46" s="347"/>
      <c r="C46" s="348"/>
      <c r="D46" s="346" t="s">
        <v>392</v>
      </c>
      <c r="E46" s="349">
        <f>SUM(E43:E45)</f>
        <v>0</v>
      </c>
      <c r="F46" s="349">
        <f>SUM(F42:F45)</f>
        <v>314500</v>
      </c>
      <c r="G46" s="349">
        <f aca="true" t="shared" si="8" ref="G46:M46">SUM(G42:G45)</f>
        <v>0</v>
      </c>
      <c r="H46" s="349">
        <f t="shared" si="8"/>
        <v>0</v>
      </c>
      <c r="I46" s="349">
        <f t="shared" si="8"/>
        <v>183292</v>
      </c>
      <c r="J46" s="349">
        <f t="shared" si="8"/>
        <v>0</v>
      </c>
      <c r="K46" s="349">
        <f t="shared" si="8"/>
        <v>60000</v>
      </c>
      <c r="L46" s="349">
        <f t="shared" si="8"/>
        <v>0</v>
      </c>
      <c r="M46" s="349">
        <f t="shared" si="8"/>
        <v>0</v>
      </c>
      <c r="N46" s="196">
        <f>SUM(N42:N45)</f>
        <v>557792</v>
      </c>
    </row>
    <row r="47" spans="1:14" ht="10.5" customHeight="1">
      <c r="A47" s="355"/>
      <c r="B47" s="331"/>
      <c r="C47" s="350"/>
      <c r="D47" s="352"/>
      <c r="E47" s="336"/>
      <c r="F47" s="336"/>
      <c r="G47" s="336"/>
      <c r="H47" s="336"/>
      <c r="I47" s="336"/>
      <c r="J47" s="336"/>
      <c r="K47" s="336"/>
      <c r="L47" s="336"/>
      <c r="M47" s="336"/>
      <c r="N47" s="195"/>
    </row>
    <row r="48" spans="1:14" ht="21.75" customHeight="1">
      <c r="A48" s="330"/>
      <c r="B48" s="331" t="s">
        <v>382</v>
      </c>
      <c r="C48" s="332"/>
      <c r="D48" s="332" t="s">
        <v>383</v>
      </c>
      <c r="E48" s="336"/>
      <c r="F48" s="336"/>
      <c r="G48" s="336"/>
      <c r="H48" s="333">
        <v>74281251</v>
      </c>
      <c r="I48" s="333"/>
      <c r="J48" s="336"/>
      <c r="K48" s="336"/>
      <c r="L48" s="336"/>
      <c r="M48" s="336"/>
      <c r="N48" s="195">
        <f>SUM(E48:M48)</f>
        <v>74281251</v>
      </c>
    </row>
    <row r="49" spans="1:14" s="221" customFormat="1" ht="21.75" customHeight="1">
      <c r="A49" s="338"/>
      <c r="B49" s="359"/>
      <c r="C49" s="351"/>
      <c r="D49" s="361" t="s">
        <v>394</v>
      </c>
      <c r="E49" s="349">
        <f aca="true" t="shared" si="9" ref="E49:N49">SUM(E15,E19,E22,E26,E31,E36,E46,E40,E48)</f>
        <v>115654014</v>
      </c>
      <c r="F49" s="349">
        <f t="shared" si="9"/>
        <v>47328860</v>
      </c>
      <c r="G49" s="349">
        <f t="shared" si="9"/>
        <v>3490921</v>
      </c>
      <c r="H49" s="349">
        <f t="shared" si="9"/>
        <v>74281251</v>
      </c>
      <c r="I49" s="349">
        <f t="shared" si="9"/>
        <v>11587901</v>
      </c>
      <c r="J49" s="349">
        <f t="shared" si="9"/>
        <v>50000</v>
      </c>
      <c r="K49" s="349">
        <f t="shared" si="9"/>
        <v>3360000</v>
      </c>
      <c r="L49" s="349">
        <f t="shared" si="9"/>
        <v>408377</v>
      </c>
      <c r="M49" s="349">
        <f t="shared" si="9"/>
        <v>27571500</v>
      </c>
      <c r="N49" s="196">
        <f t="shared" si="9"/>
        <v>359466128</v>
      </c>
    </row>
    <row r="50" spans="1:14" s="188" customFormat="1" ht="21.75" customHeight="1">
      <c r="A50" s="330"/>
      <c r="B50" s="331"/>
      <c r="C50" s="332"/>
      <c r="D50" s="353"/>
      <c r="E50" s="336"/>
      <c r="F50" s="336"/>
      <c r="G50" s="336"/>
      <c r="H50" s="336"/>
      <c r="I50" s="336"/>
      <c r="J50" s="336"/>
      <c r="K50" s="336"/>
      <c r="L50" s="336"/>
      <c r="M50" s="336"/>
      <c r="N50" s="195"/>
    </row>
    <row r="51" spans="1:14" s="188" customFormat="1" ht="21.75" customHeight="1">
      <c r="A51" s="593"/>
      <c r="B51" s="594"/>
      <c r="C51" s="595"/>
      <c r="D51" s="564" t="s">
        <v>414</v>
      </c>
      <c r="E51" s="596"/>
      <c r="F51" s="596"/>
      <c r="G51" s="596"/>
      <c r="H51" s="596"/>
      <c r="I51" s="596"/>
      <c r="J51" s="596"/>
      <c r="K51" s="596"/>
      <c r="L51" s="596"/>
      <c r="M51" s="596"/>
      <c r="N51" s="588"/>
    </row>
    <row r="52" spans="1:14" s="188" customFormat="1" ht="21.75" customHeight="1">
      <c r="A52" s="593"/>
      <c r="B52" s="594" t="s">
        <v>340</v>
      </c>
      <c r="C52" s="595"/>
      <c r="D52" s="595" t="s">
        <v>341</v>
      </c>
      <c r="E52" s="597"/>
      <c r="F52" s="597">
        <v>1274595</v>
      </c>
      <c r="G52" s="597"/>
      <c r="H52" s="597"/>
      <c r="I52" s="597">
        <v>283614</v>
      </c>
      <c r="J52" s="597">
        <v>11000</v>
      </c>
      <c r="K52" s="597"/>
      <c r="L52" s="597"/>
      <c r="M52" s="597"/>
      <c r="N52" s="588">
        <f>SUM(E52:M52)</f>
        <v>1569209</v>
      </c>
    </row>
    <row r="53" spans="1:14" s="188" customFormat="1" ht="21.75" customHeight="1">
      <c r="A53" s="593"/>
      <c r="B53" s="594" t="s">
        <v>377</v>
      </c>
      <c r="C53" s="595"/>
      <c r="D53" s="595" t="s">
        <v>558</v>
      </c>
      <c r="E53" s="597"/>
      <c r="F53" s="597"/>
      <c r="G53" s="597"/>
      <c r="H53" s="597"/>
      <c r="I53" s="597">
        <v>9064791</v>
      </c>
      <c r="J53" s="597"/>
      <c r="K53" s="597"/>
      <c r="L53" s="597"/>
      <c r="M53" s="597"/>
      <c r="N53" s="588">
        <f>SUM(E53:M53)</f>
        <v>9064791</v>
      </c>
    </row>
    <row r="54" spans="1:14" s="188" customFormat="1" ht="21.75" customHeight="1">
      <c r="A54" s="593"/>
      <c r="B54" s="594" t="s">
        <v>344</v>
      </c>
      <c r="C54" s="595"/>
      <c r="D54" s="595" t="s">
        <v>559</v>
      </c>
      <c r="E54" s="597"/>
      <c r="F54" s="597">
        <v>5130860</v>
      </c>
      <c r="G54" s="597"/>
      <c r="H54" s="597"/>
      <c r="I54" s="597"/>
      <c r="J54" s="597"/>
      <c r="K54" s="597"/>
      <c r="L54" s="597"/>
      <c r="M54" s="597">
        <v>1495685</v>
      </c>
      <c r="N54" s="588">
        <f>SUM(E54:M54)</f>
        <v>6626545</v>
      </c>
    </row>
    <row r="55" spans="1:14" s="188" customFormat="1" ht="21.75" customHeight="1">
      <c r="A55" s="593"/>
      <c r="B55" s="594" t="s">
        <v>381</v>
      </c>
      <c r="C55" s="595"/>
      <c r="D55" s="595" t="s">
        <v>540</v>
      </c>
      <c r="E55" s="597"/>
      <c r="F55" s="597"/>
      <c r="G55" s="597"/>
      <c r="H55" s="597"/>
      <c r="I55" s="597">
        <v>6861670</v>
      </c>
      <c r="J55" s="597"/>
      <c r="K55" s="597"/>
      <c r="L55" s="597"/>
      <c r="M55" s="597"/>
      <c r="N55" s="588">
        <f>SUM(E55:M55)</f>
        <v>6861670</v>
      </c>
    </row>
    <row r="56" spans="1:14" s="221" customFormat="1" ht="21.75" customHeight="1">
      <c r="A56" s="598"/>
      <c r="B56" s="599"/>
      <c r="C56" s="600"/>
      <c r="D56" s="601" t="s">
        <v>395</v>
      </c>
      <c r="E56" s="602">
        <f>SUM(E52:E55)</f>
        <v>0</v>
      </c>
      <c r="F56" s="602">
        <f aca="true" t="shared" si="10" ref="F56:M56">SUM(F52:F55)</f>
        <v>6405455</v>
      </c>
      <c r="G56" s="602">
        <f t="shared" si="10"/>
        <v>0</v>
      </c>
      <c r="H56" s="602">
        <f t="shared" si="10"/>
        <v>0</v>
      </c>
      <c r="I56" s="602">
        <f t="shared" si="10"/>
        <v>16210075</v>
      </c>
      <c r="J56" s="602">
        <f t="shared" si="10"/>
        <v>11000</v>
      </c>
      <c r="K56" s="602">
        <f t="shared" si="10"/>
        <v>0</v>
      </c>
      <c r="L56" s="602">
        <f t="shared" si="10"/>
        <v>0</v>
      </c>
      <c r="M56" s="602">
        <f t="shared" si="10"/>
        <v>1495685</v>
      </c>
      <c r="N56" s="603">
        <f>SUM(N52:N55)</f>
        <v>24122215</v>
      </c>
    </row>
    <row r="57" spans="1:14" s="218" customFormat="1" ht="22.5" customHeight="1">
      <c r="A57" s="338"/>
      <c r="B57" s="359"/>
      <c r="C57" s="351"/>
      <c r="D57" s="361"/>
      <c r="E57" s="349"/>
      <c r="F57" s="349"/>
      <c r="G57" s="349"/>
      <c r="H57" s="349"/>
      <c r="I57" s="349"/>
      <c r="J57" s="349"/>
      <c r="K57" s="349"/>
      <c r="L57" s="349"/>
      <c r="M57" s="349"/>
      <c r="N57" s="196"/>
    </row>
    <row r="58" spans="1:14" s="223" customFormat="1" ht="21.75" customHeight="1">
      <c r="A58" s="362"/>
      <c r="B58" s="351"/>
      <c r="C58" s="351"/>
      <c r="D58" s="363" t="s">
        <v>396</v>
      </c>
      <c r="E58" s="364">
        <f aca="true" t="shared" si="11" ref="E58:M58">SUM(E49+E56)</f>
        <v>115654014</v>
      </c>
      <c r="F58" s="364">
        <f t="shared" si="11"/>
        <v>53734315</v>
      </c>
      <c r="G58" s="364">
        <f t="shared" si="11"/>
        <v>3490921</v>
      </c>
      <c r="H58" s="364">
        <f t="shared" si="11"/>
        <v>74281251</v>
      </c>
      <c r="I58" s="364">
        <f t="shared" si="11"/>
        <v>27797976</v>
      </c>
      <c r="J58" s="364">
        <f t="shared" si="11"/>
        <v>61000</v>
      </c>
      <c r="K58" s="364">
        <f t="shared" si="11"/>
        <v>3360000</v>
      </c>
      <c r="L58" s="364">
        <f t="shared" si="11"/>
        <v>408377</v>
      </c>
      <c r="M58" s="364">
        <f t="shared" si="11"/>
        <v>29067185</v>
      </c>
      <c r="N58" s="222">
        <f>(N49+N56)</f>
        <v>383588343</v>
      </c>
    </row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5">
    <mergeCell ref="D4:D5"/>
    <mergeCell ref="E4:F4"/>
    <mergeCell ref="G4:G5"/>
    <mergeCell ref="H4:H5"/>
    <mergeCell ref="I4:I5"/>
    <mergeCell ref="J4:J5"/>
    <mergeCell ref="K4:K5"/>
    <mergeCell ref="L4:L5"/>
    <mergeCell ref="M4:M5"/>
    <mergeCell ref="N4:N5"/>
    <mergeCell ref="A1:R1"/>
    <mergeCell ref="M3:N3"/>
    <mergeCell ref="A4:A5"/>
    <mergeCell ref="B4:B5"/>
    <mergeCell ref="C4:C5"/>
  </mergeCells>
  <printOptions horizontalCentered="1"/>
  <pageMargins left="0" right="0" top="0" bottom="0" header="0" footer="0"/>
  <pageSetup fitToHeight="1" fitToWidth="1" horizontalDpi="300" verticalDpi="300" orientation="landscape" paperSize="9" scale="44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70" zoomScaleNormal="70" zoomScaleSheetLayoutView="90" zoomScalePageLayoutView="0" workbookViewId="0" topLeftCell="A1">
      <selection activeCell="A2" sqref="A2:A3"/>
    </sheetView>
  </sheetViews>
  <sheetFormatPr defaultColWidth="9.140625" defaultRowHeight="12.75"/>
  <cols>
    <col min="1" max="1" width="3.00390625" style="224" customWidth="1"/>
    <col min="2" max="2" width="33.57421875" style="224" customWidth="1"/>
    <col min="3" max="14" width="14.7109375" style="224" customWidth="1"/>
    <col min="15" max="15" width="15.00390625" style="224" customWidth="1"/>
    <col min="16" max="16" width="12.140625" style="224" bestFit="1" customWidth="1"/>
    <col min="17" max="16384" width="9.140625" style="224" customWidth="1"/>
  </cols>
  <sheetData>
    <row r="1" spans="1:20" s="273" customFormat="1" ht="15.75">
      <c r="A1" s="780" t="s">
        <v>621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281"/>
      <c r="Q1" s="281"/>
      <c r="R1" s="281"/>
      <c r="S1" s="281"/>
      <c r="T1" s="281"/>
    </row>
    <row r="2" spans="1:15" s="273" customFormat="1" ht="15.75">
      <c r="A2" s="746" t="s">
        <v>781</v>
      </c>
      <c r="C2" s="279"/>
      <c r="D2" s="279"/>
      <c r="O2" s="282"/>
    </row>
    <row r="3" spans="1:15" s="273" customFormat="1" ht="15.75">
      <c r="A3" s="746" t="s">
        <v>782</v>
      </c>
      <c r="C3" s="279"/>
      <c r="D3" s="279"/>
      <c r="N3" s="812" t="s">
        <v>454</v>
      </c>
      <c r="O3" s="812"/>
    </row>
    <row r="4" spans="1:15" ht="27.75" customHeight="1">
      <c r="A4" s="238" t="s">
        <v>419</v>
      </c>
      <c r="B4" s="239" t="s">
        <v>205</v>
      </c>
      <c r="C4" s="239" t="s">
        <v>420</v>
      </c>
      <c r="D4" s="239" t="s">
        <v>421</v>
      </c>
      <c r="E4" s="239" t="s">
        <v>422</v>
      </c>
      <c r="F4" s="239" t="s">
        <v>423</v>
      </c>
      <c r="G4" s="239" t="s">
        <v>424</v>
      </c>
      <c r="H4" s="239" t="s">
        <v>425</v>
      </c>
      <c r="I4" s="239" t="s">
        <v>426</v>
      </c>
      <c r="J4" s="239" t="s">
        <v>427</v>
      </c>
      <c r="K4" s="239" t="s">
        <v>428</v>
      </c>
      <c r="L4" s="239" t="s">
        <v>429</v>
      </c>
      <c r="M4" s="239" t="s">
        <v>430</v>
      </c>
      <c r="N4" s="239" t="s">
        <v>431</v>
      </c>
      <c r="O4" s="239" t="s">
        <v>386</v>
      </c>
    </row>
    <row r="5" spans="1:15" ht="27.75" customHeight="1">
      <c r="A5" s="240"/>
      <c r="B5" s="241" t="s">
        <v>432</v>
      </c>
      <c r="C5" s="552">
        <v>26027182</v>
      </c>
      <c r="D5" s="552">
        <f>C28</f>
        <v>39775272</v>
      </c>
      <c r="E5" s="552">
        <f aca="true" t="shared" si="0" ref="E5:N5">D28</f>
        <v>33052965</v>
      </c>
      <c r="F5" s="552">
        <f t="shared" si="0"/>
        <v>57001910</v>
      </c>
      <c r="G5" s="552">
        <f t="shared" si="0"/>
        <v>54839603</v>
      </c>
      <c r="H5" s="552">
        <f t="shared" si="0"/>
        <v>56048318</v>
      </c>
      <c r="I5" s="552">
        <f t="shared" si="0"/>
        <v>37516014</v>
      </c>
      <c r="J5" s="552">
        <f t="shared" si="0"/>
        <v>16910658</v>
      </c>
      <c r="K5" s="552">
        <f t="shared" si="0"/>
        <v>81741129</v>
      </c>
      <c r="L5" s="552">
        <f t="shared" si="0"/>
        <v>103338822</v>
      </c>
      <c r="M5" s="552">
        <f t="shared" si="0"/>
        <v>30607934</v>
      </c>
      <c r="N5" s="552">
        <f t="shared" si="0"/>
        <v>23794927</v>
      </c>
      <c r="O5" s="720"/>
    </row>
    <row r="6" spans="1:15" ht="22.5" customHeight="1">
      <c r="A6" s="243" t="s">
        <v>117</v>
      </c>
      <c r="B6" s="244" t="s">
        <v>26</v>
      </c>
      <c r="C6" s="552">
        <v>2316498</v>
      </c>
      <c r="D6" s="552">
        <v>2316498</v>
      </c>
      <c r="E6" s="552">
        <v>2316498</v>
      </c>
      <c r="F6" s="552">
        <v>2316498</v>
      </c>
      <c r="G6" s="552">
        <v>2316498</v>
      </c>
      <c r="H6" s="552">
        <v>2316498</v>
      </c>
      <c r="I6" s="552">
        <v>2316498</v>
      </c>
      <c r="J6" s="552">
        <v>2316498</v>
      </c>
      <c r="K6" s="552">
        <v>2316498</v>
      </c>
      <c r="L6" s="552">
        <v>2316498</v>
      </c>
      <c r="M6" s="552">
        <v>2316498</v>
      </c>
      <c r="N6" s="552">
        <v>2316498</v>
      </c>
      <c r="O6" s="721">
        <f aca="true" t="shared" si="1" ref="O6:O14">SUM(C6:N6)</f>
        <v>27797976</v>
      </c>
    </row>
    <row r="7" spans="1:15" ht="21.75" customHeight="1">
      <c r="A7" s="243" t="s">
        <v>118</v>
      </c>
      <c r="B7" s="244" t="s">
        <v>15</v>
      </c>
      <c r="C7" s="552">
        <v>100000</v>
      </c>
      <c r="D7" s="552">
        <v>100000</v>
      </c>
      <c r="E7" s="552">
        <v>29261251</v>
      </c>
      <c r="F7" s="552">
        <v>5500000</v>
      </c>
      <c r="G7" s="552">
        <v>4700000</v>
      </c>
      <c r="H7" s="552">
        <v>60000</v>
      </c>
      <c r="I7" s="552">
        <v>60000</v>
      </c>
      <c r="J7" s="552">
        <v>60000</v>
      </c>
      <c r="K7" s="552">
        <v>27000000</v>
      </c>
      <c r="L7" s="552">
        <v>800000</v>
      </c>
      <c r="M7" s="552">
        <v>600000</v>
      </c>
      <c r="N7" s="552">
        <v>6040000</v>
      </c>
      <c r="O7" s="721">
        <f t="shared" si="1"/>
        <v>74281251</v>
      </c>
    </row>
    <row r="8" spans="1:15" ht="34.5" customHeight="1">
      <c r="A8" s="243" t="s">
        <v>119</v>
      </c>
      <c r="B8" s="244" t="s">
        <v>542</v>
      </c>
      <c r="C8" s="552">
        <v>14122175</v>
      </c>
      <c r="D8" s="552">
        <v>14122175</v>
      </c>
      <c r="E8" s="552">
        <v>14122175</v>
      </c>
      <c r="F8" s="552">
        <v>14122175</v>
      </c>
      <c r="G8" s="552">
        <v>14122175</v>
      </c>
      <c r="H8" s="552">
        <v>14122178</v>
      </c>
      <c r="I8" s="552">
        <v>14122175</v>
      </c>
      <c r="J8" s="552">
        <v>14122175</v>
      </c>
      <c r="K8" s="552">
        <v>14122175</v>
      </c>
      <c r="L8" s="552">
        <v>14122175</v>
      </c>
      <c r="M8" s="552">
        <v>14122175</v>
      </c>
      <c r="N8" s="552">
        <v>14122175</v>
      </c>
      <c r="O8" s="721">
        <f t="shared" si="1"/>
        <v>169466103</v>
      </c>
    </row>
    <row r="9" spans="1:15" ht="33.75" customHeight="1">
      <c r="A9" s="243" t="s">
        <v>120</v>
      </c>
      <c r="B9" s="244" t="s">
        <v>41</v>
      </c>
      <c r="C9" s="552">
        <v>10000</v>
      </c>
      <c r="D9" s="552"/>
      <c r="E9" s="552">
        <v>10000</v>
      </c>
      <c r="F9" s="552">
        <v>20000</v>
      </c>
      <c r="G9" s="552">
        <v>20000</v>
      </c>
      <c r="H9" s="552"/>
      <c r="I9" s="552"/>
      <c r="J9" s="552"/>
      <c r="K9" s="552">
        <v>3300000</v>
      </c>
      <c r="L9" s="552"/>
      <c r="M9" s="552"/>
      <c r="N9" s="552"/>
      <c r="O9" s="721">
        <f t="shared" si="1"/>
        <v>3360000</v>
      </c>
    </row>
    <row r="10" spans="1:15" ht="33.75" customHeight="1">
      <c r="A10" s="243" t="s">
        <v>121</v>
      </c>
      <c r="B10" s="554" t="s">
        <v>39</v>
      </c>
      <c r="C10" s="552">
        <v>11000</v>
      </c>
      <c r="D10" s="552"/>
      <c r="E10" s="552"/>
      <c r="F10" s="552"/>
      <c r="G10" s="552"/>
      <c r="H10" s="552"/>
      <c r="I10" s="552"/>
      <c r="J10" s="552"/>
      <c r="K10" s="552"/>
      <c r="L10" s="552"/>
      <c r="M10" s="552">
        <v>50000</v>
      </c>
      <c r="N10" s="552"/>
      <c r="O10" s="721">
        <f t="shared" si="1"/>
        <v>61000</v>
      </c>
    </row>
    <row r="11" spans="1:15" ht="33.75" customHeight="1">
      <c r="A11" s="243" t="s">
        <v>747</v>
      </c>
      <c r="B11" s="554" t="s">
        <v>748</v>
      </c>
      <c r="C11" s="552"/>
      <c r="D11" s="552"/>
      <c r="E11" s="552"/>
      <c r="F11" s="552"/>
      <c r="G11" s="552">
        <v>3296921</v>
      </c>
      <c r="H11" s="552"/>
      <c r="I11" s="552"/>
      <c r="J11" s="552">
        <v>75655530</v>
      </c>
      <c r="K11" s="552"/>
      <c r="L11" s="552">
        <v>194000</v>
      </c>
      <c r="M11" s="552"/>
      <c r="N11" s="552"/>
      <c r="O11" s="721">
        <f t="shared" si="1"/>
        <v>79146451</v>
      </c>
    </row>
    <row r="12" spans="1:15" ht="33.75" customHeight="1">
      <c r="A12" s="243" t="s">
        <v>123</v>
      </c>
      <c r="B12" s="554" t="s">
        <v>196</v>
      </c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>
        <v>408377</v>
      </c>
      <c r="O12" s="553">
        <f t="shared" si="1"/>
        <v>408377</v>
      </c>
    </row>
    <row r="13" spans="1:15" ht="33" customHeight="1">
      <c r="A13" s="243" t="s">
        <v>124</v>
      </c>
      <c r="B13" s="554" t="s">
        <v>622</v>
      </c>
      <c r="C13" s="552">
        <v>24791004</v>
      </c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3">
        <f t="shared" si="1"/>
        <v>24791004</v>
      </c>
    </row>
    <row r="14" spans="1:15" ht="33" customHeight="1">
      <c r="A14" s="243" t="s">
        <v>125</v>
      </c>
      <c r="B14" s="554" t="s">
        <v>285</v>
      </c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>
        <v>4276181</v>
      </c>
      <c r="O14" s="553">
        <f t="shared" si="1"/>
        <v>4276181</v>
      </c>
    </row>
    <row r="15" spans="1:16" s="270" customFormat="1" ht="27.75" customHeight="1">
      <c r="A15" s="267"/>
      <c r="B15" s="268" t="s">
        <v>433</v>
      </c>
      <c r="C15" s="269">
        <f>SUM(C6:C14)</f>
        <v>41350677</v>
      </c>
      <c r="D15" s="269">
        <f aca="true" t="shared" si="2" ref="D15:N15">SUM(D6:D14)</f>
        <v>16538673</v>
      </c>
      <c r="E15" s="269">
        <f t="shared" si="2"/>
        <v>45709924</v>
      </c>
      <c r="F15" s="269">
        <f t="shared" si="2"/>
        <v>21958673</v>
      </c>
      <c r="G15" s="269">
        <f t="shared" si="2"/>
        <v>24455594</v>
      </c>
      <c r="H15" s="269">
        <f t="shared" si="2"/>
        <v>16498676</v>
      </c>
      <c r="I15" s="269">
        <f t="shared" si="2"/>
        <v>16498673</v>
      </c>
      <c r="J15" s="269">
        <f t="shared" si="2"/>
        <v>92154203</v>
      </c>
      <c r="K15" s="269">
        <f t="shared" si="2"/>
        <v>46738673</v>
      </c>
      <c r="L15" s="269">
        <f t="shared" si="2"/>
        <v>17432673</v>
      </c>
      <c r="M15" s="269">
        <f t="shared" si="2"/>
        <v>17088673</v>
      </c>
      <c r="N15" s="269">
        <f t="shared" si="2"/>
        <v>27163231</v>
      </c>
      <c r="O15" s="555">
        <f>SUM(O6:O14)</f>
        <v>383588343</v>
      </c>
      <c r="P15" s="726"/>
    </row>
    <row r="16" spans="1:15" ht="27.75" customHeight="1">
      <c r="A16" s="240"/>
      <c r="B16" s="241" t="s">
        <v>101</v>
      </c>
      <c r="C16" s="556"/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242"/>
    </row>
    <row r="17" spans="1:15" ht="27.75" customHeight="1">
      <c r="A17" s="243" t="s">
        <v>213</v>
      </c>
      <c r="B17" s="722" t="s">
        <v>52</v>
      </c>
      <c r="C17" s="557">
        <v>8600255</v>
      </c>
      <c r="D17" s="557">
        <v>8600255</v>
      </c>
      <c r="E17" s="557">
        <v>8600255</v>
      </c>
      <c r="F17" s="557">
        <v>8600255</v>
      </c>
      <c r="G17" s="557">
        <v>8600255</v>
      </c>
      <c r="H17" s="557">
        <v>8600255</v>
      </c>
      <c r="I17" s="557">
        <v>8600255</v>
      </c>
      <c r="J17" s="557">
        <v>8600255</v>
      </c>
      <c r="K17" s="557">
        <v>8600255</v>
      </c>
      <c r="L17" s="557">
        <v>8600255</v>
      </c>
      <c r="M17" s="557">
        <v>8600255</v>
      </c>
      <c r="N17" s="557">
        <v>8600256</v>
      </c>
      <c r="O17" s="553">
        <f aca="true" t="shared" si="3" ref="O17:O24">SUM(C17:N17)</f>
        <v>103203061</v>
      </c>
    </row>
    <row r="18" spans="1:15" ht="27.75" customHeight="1">
      <c r="A18" s="243" t="s">
        <v>214</v>
      </c>
      <c r="B18" s="722" t="s">
        <v>434</v>
      </c>
      <c r="C18" s="557">
        <v>2002180</v>
      </c>
      <c r="D18" s="557">
        <v>2002181</v>
      </c>
      <c r="E18" s="557">
        <v>2002180</v>
      </c>
      <c r="F18" s="557">
        <v>2002181</v>
      </c>
      <c r="G18" s="557">
        <v>2002180</v>
      </c>
      <c r="H18" s="557">
        <v>2002181</v>
      </c>
      <c r="I18" s="557">
        <v>2002180</v>
      </c>
      <c r="J18" s="557">
        <v>2002181</v>
      </c>
      <c r="K18" s="557">
        <v>2002181</v>
      </c>
      <c r="L18" s="557">
        <v>2002181</v>
      </c>
      <c r="M18" s="557">
        <v>2002181</v>
      </c>
      <c r="N18" s="557">
        <v>2002181</v>
      </c>
      <c r="O18" s="553">
        <f t="shared" si="3"/>
        <v>24026168</v>
      </c>
    </row>
    <row r="19" spans="1:15" ht="27.75" customHeight="1">
      <c r="A19" s="243" t="s">
        <v>215</v>
      </c>
      <c r="B19" s="723" t="s">
        <v>67</v>
      </c>
      <c r="C19" s="557">
        <v>6548919</v>
      </c>
      <c r="D19" s="557">
        <v>6548919</v>
      </c>
      <c r="E19" s="557">
        <v>6548919</v>
      </c>
      <c r="F19" s="557">
        <v>6548919</v>
      </c>
      <c r="G19" s="557">
        <v>6548919</v>
      </c>
      <c r="H19" s="557">
        <v>6548919</v>
      </c>
      <c r="I19" s="557">
        <v>6548919</v>
      </c>
      <c r="J19" s="557">
        <v>6548919</v>
      </c>
      <c r="K19" s="557">
        <v>6548919</v>
      </c>
      <c r="L19" s="557">
        <v>6548919</v>
      </c>
      <c r="M19" s="557">
        <v>6548919</v>
      </c>
      <c r="N19" s="557">
        <v>6548920</v>
      </c>
      <c r="O19" s="553">
        <f t="shared" si="3"/>
        <v>78587029</v>
      </c>
    </row>
    <row r="20" spans="1:15" ht="27.75" customHeight="1">
      <c r="A20" s="243" t="s">
        <v>216</v>
      </c>
      <c r="B20" s="724" t="s">
        <v>82</v>
      </c>
      <c r="C20" s="557">
        <v>1200000</v>
      </c>
      <c r="D20" s="557">
        <v>100000</v>
      </c>
      <c r="E20" s="557">
        <v>100000</v>
      </c>
      <c r="F20" s="557">
        <v>100000</v>
      </c>
      <c r="G20" s="557">
        <v>100000</v>
      </c>
      <c r="H20" s="557">
        <v>320000</v>
      </c>
      <c r="I20" s="557">
        <v>444500</v>
      </c>
      <c r="J20" s="557">
        <v>500000</v>
      </c>
      <c r="K20" s="557">
        <v>480000</v>
      </c>
      <c r="L20" s="557">
        <v>1200000</v>
      </c>
      <c r="M20" s="557">
        <v>100000</v>
      </c>
      <c r="N20" s="557">
        <v>1270000</v>
      </c>
      <c r="O20" s="553">
        <f t="shared" si="3"/>
        <v>5914500</v>
      </c>
    </row>
    <row r="21" spans="1:15" ht="27.75" customHeight="1">
      <c r="A21" s="243" t="s">
        <v>217</v>
      </c>
      <c r="B21" s="724" t="s">
        <v>286</v>
      </c>
      <c r="C21" s="557">
        <v>4509625</v>
      </c>
      <c r="D21" s="557">
        <v>4509625</v>
      </c>
      <c r="E21" s="557">
        <v>4509625</v>
      </c>
      <c r="F21" s="557">
        <v>4509625</v>
      </c>
      <c r="G21" s="557">
        <v>4509625</v>
      </c>
      <c r="H21" s="557">
        <v>4509625</v>
      </c>
      <c r="I21" s="557">
        <v>4509625</v>
      </c>
      <c r="J21" s="557">
        <v>4509625</v>
      </c>
      <c r="K21" s="557">
        <v>4509625</v>
      </c>
      <c r="L21" s="557">
        <v>4509625</v>
      </c>
      <c r="M21" s="557">
        <v>4509625</v>
      </c>
      <c r="N21" s="557">
        <v>4509619</v>
      </c>
      <c r="O21" s="553">
        <f t="shared" si="3"/>
        <v>54115494</v>
      </c>
    </row>
    <row r="22" spans="1:15" ht="27.75" customHeight="1">
      <c r="A22" s="243" t="s">
        <v>219</v>
      </c>
      <c r="B22" s="723" t="s">
        <v>85</v>
      </c>
      <c r="C22" s="557"/>
      <c r="D22" s="557">
        <v>1500000</v>
      </c>
      <c r="E22" s="557"/>
      <c r="F22" s="557">
        <v>360000</v>
      </c>
      <c r="G22" s="557">
        <v>533400</v>
      </c>
      <c r="H22" s="557">
        <v>1050000</v>
      </c>
      <c r="I22" s="557">
        <f>1346200+4652350</f>
        <v>5998550</v>
      </c>
      <c r="J22" s="557">
        <v>3296921</v>
      </c>
      <c r="K22" s="557">
        <v>1000000</v>
      </c>
      <c r="L22" s="557">
        <v>66302581</v>
      </c>
      <c r="M22" s="557">
        <v>1188200</v>
      </c>
      <c r="N22" s="557">
        <v>2000000</v>
      </c>
      <c r="O22" s="553">
        <f t="shared" si="3"/>
        <v>83229652</v>
      </c>
    </row>
    <row r="23" spans="1:15" ht="27.75" customHeight="1">
      <c r="A23" s="243" t="s">
        <v>222</v>
      </c>
      <c r="B23" s="723" t="s">
        <v>87</v>
      </c>
      <c r="C23" s="557">
        <v>952500</v>
      </c>
      <c r="D23" s="557"/>
      <c r="E23" s="557"/>
      <c r="F23" s="557">
        <v>2000000</v>
      </c>
      <c r="G23" s="557">
        <v>952500</v>
      </c>
      <c r="H23" s="557">
        <v>7500000</v>
      </c>
      <c r="I23" s="557">
        <v>9000000</v>
      </c>
      <c r="J23" s="557">
        <v>1865831</v>
      </c>
      <c r="K23" s="557">
        <v>2000000</v>
      </c>
      <c r="L23" s="557">
        <v>1000000</v>
      </c>
      <c r="M23" s="557">
        <v>952500</v>
      </c>
      <c r="N23" s="557"/>
      <c r="O23" s="553">
        <f t="shared" si="3"/>
        <v>26223331</v>
      </c>
    </row>
    <row r="24" spans="1:15" ht="27.75" customHeight="1">
      <c r="A24" s="243" t="s">
        <v>225</v>
      </c>
      <c r="B24" s="723" t="s">
        <v>185</v>
      </c>
      <c r="C24" s="557"/>
      <c r="D24" s="557"/>
      <c r="E24" s="557"/>
      <c r="F24" s="557"/>
      <c r="G24" s="557"/>
      <c r="H24" s="557">
        <v>4500000</v>
      </c>
      <c r="I24" s="557"/>
      <c r="J24" s="557"/>
      <c r="K24" s="557"/>
      <c r="L24" s="557"/>
      <c r="M24" s="557"/>
      <c r="N24" s="557"/>
      <c r="O24" s="553">
        <f t="shared" si="3"/>
        <v>4500000</v>
      </c>
    </row>
    <row r="25" spans="1:15" ht="27.75" customHeight="1">
      <c r="A25" s="243" t="s">
        <v>228</v>
      </c>
      <c r="B25" s="725" t="s">
        <v>435</v>
      </c>
      <c r="C25" s="557"/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  <c r="O25" s="553">
        <f>SUM(C25:N25)</f>
        <v>0</v>
      </c>
    </row>
    <row r="26" spans="1:15" ht="34.5" customHeight="1">
      <c r="A26" s="243" t="s">
        <v>230</v>
      </c>
      <c r="B26" s="554" t="s">
        <v>290</v>
      </c>
      <c r="C26" s="557">
        <v>3789108</v>
      </c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3">
        <f>SUM(C26:N26)</f>
        <v>3789108</v>
      </c>
    </row>
    <row r="27" spans="1:16" s="270" customFormat="1" ht="27.75" customHeight="1">
      <c r="A27" s="267"/>
      <c r="B27" s="268" t="s">
        <v>436</v>
      </c>
      <c r="C27" s="269">
        <f>SUM(C17:C26)</f>
        <v>27602587</v>
      </c>
      <c r="D27" s="269">
        <f aca="true" t="shared" si="4" ref="D27:O27">SUM(D17:D26)</f>
        <v>23260980</v>
      </c>
      <c r="E27" s="269">
        <f t="shared" si="4"/>
        <v>21760979</v>
      </c>
      <c r="F27" s="269">
        <f t="shared" si="4"/>
        <v>24120980</v>
      </c>
      <c r="G27" s="269">
        <f t="shared" si="4"/>
        <v>23246879</v>
      </c>
      <c r="H27" s="269">
        <f t="shared" si="4"/>
        <v>35030980</v>
      </c>
      <c r="I27" s="269">
        <f t="shared" si="4"/>
        <v>37104029</v>
      </c>
      <c r="J27" s="269">
        <f t="shared" si="4"/>
        <v>27323732</v>
      </c>
      <c r="K27" s="269">
        <f t="shared" si="4"/>
        <v>25140980</v>
      </c>
      <c r="L27" s="269">
        <f t="shared" si="4"/>
        <v>90163561</v>
      </c>
      <c r="M27" s="269">
        <f t="shared" si="4"/>
        <v>23901680</v>
      </c>
      <c r="N27" s="269">
        <f t="shared" si="4"/>
        <v>24930976</v>
      </c>
      <c r="O27" s="555">
        <f t="shared" si="4"/>
        <v>383588343</v>
      </c>
      <c r="P27" s="726"/>
    </row>
    <row r="28" spans="1:15" ht="15.75">
      <c r="A28" s="240"/>
      <c r="B28" s="241" t="s">
        <v>437</v>
      </c>
      <c r="C28" s="245">
        <f>C5+C15-C27</f>
        <v>39775272</v>
      </c>
      <c r="D28" s="245">
        <f aca="true" t="shared" si="5" ref="D28:N28">D5+D15-D27</f>
        <v>33052965</v>
      </c>
      <c r="E28" s="245">
        <f t="shared" si="5"/>
        <v>57001910</v>
      </c>
      <c r="F28" s="245">
        <f t="shared" si="5"/>
        <v>54839603</v>
      </c>
      <c r="G28" s="245">
        <f t="shared" si="5"/>
        <v>56048318</v>
      </c>
      <c r="H28" s="245">
        <f t="shared" si="5"/>
        <v>37516014</v>
      </c>
      <c r="I28" s="245">
        <f t="shared" si="5"/>
        <v>16910658</v>
      </c>
      <c r="J28" s="245">
        <f t="shared" si="5"/>
        <v>81741129</v>
      </c>
      <c r="K28" s="245">
        <f t="shared" si="5"/>
        <v>103338822</v>
      </c>
      <c r="L28" s="245">
        <f t="shared" si="5"/>
        <v>30607934</v>
      </c>
      <c r="M28" s="245">
        <f t="shared" si="5"/>
        <v>23794927</v>
      </c>
      <c r="N28" s="245">
        <f t="shared" si="5"/>
        <v>26027182</v>
      </c>
      <c r="O28" s="245">
        <f>O15-O27</f>
        <v>0</v>
      </c>
    </row>
    <row r="29" spans="1:15" ht="15.75">
      <c r="A29" s="558"/>
      <c r="B29" s="559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58"/>
    </row>
    <row r="30" spans="4:13" ht="12.75">
      <c r="D30" s="224" t="s">
        <v>623</v>
      </c>
      <c r="F30" s="224" t="s">
        <v>624</v>
      </c>
      <c r="G30" s="224" t="s">
        <v>632</v>
      </c>
      <c r="H30" s="224" t="s">
        <v>625</v>
      </c>
      <c r="I30" s="224" t="s">
        <v>626</v>
      </c>
      <c r="J30" s="224" t="s">
        <v>633</v>
      </c>
      <c r="K30" s="224" t="s">
        <v>664</v>
      </c>
      <c r="L30" s="224" t="s">
        <v>666</v>
      </c>
      <c r="M30" s="224" t="s">
        <v>634</v>
      </c>
    </row>
    <row r="31" spans="3:14" ht="12.75">
      <c r="C31" s="271" t="s">
        <v>627</v>
      </c>
      <c r="E31" s="271"/>
      <c r="F31" s="271" t="s">
        <v>628</v>
      </c>
      <c r="G31" s="224" t="s">
        <v>627</v>
      </c>
      <c r="H31" s="224" t="s">
        <v>629</v>
      </c>
      <c r="I31" s="271" t="s">
        <v>635</v>
      </c>
      <c r="J31" s="271" t="s">
        <v>630</v>
      </c>
      <c r="K31" s="271" t="s">
        <v>665</v>
      </c>
      <c r="L31" s="224" t="s">
        <v>749</v>
      </c>
      <c r="M31" s="224" t="s">
        <v>627</v>
      </c>
      <c r="N31" s="271" t="s">
        <v>631</v>
      </c>
    </row>
    <row r="32" spans="5:13" ht="12.75">
      <c r="E32" s="271"/>
      <c r="F32" s="271"/>
      <c r="G32" s="271"/>
      <c r="H32" s="271"/>
      <c r="I32" s="271"/>
      <c r="J32" s="224" t="s">
        <v>627</v>
      </c>
      <c r="K32" s="271"/>
      <c r="M32" s="271"/>
    </row>
    <row r="33" spans="2:10" ht="22.5" customHeight="1">
      <c r="B33" s="561"/>
      <c r="J33" s="224" t="s">
        <v>661</v>
      </c>
    </row>
    <row r="56" ht="15.75" customHeight="1"/>
  </sheetData>
  <sheetProtection/>
  <mergeCells count="2">
    <mergeCell ref="A1:O1"/>
    <mergeCell ref="N3:O3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" sqref="A2:A3"/>
    </sheetView>
  </sheetViews>
  <sheetFormatPr defaultColWidth="8.00390625" defaultRowHeight="12.75"/>
  <cols>
    <col min="1" max="1" width="5.00390625" style="505" customWidth="1"/>
    <col min="2" max="2" width="54.140625" style="230" customWidth="1"/>
    <col min="3" max="4" width="15.140625" style="230" customWidth="1"/>
    <col min="5" max="16384" width="8.00390625" style="230" customWidth="1"/>
  </cols>
  <sheetData>
    <row r="1" spans="1:4" ht="40.5" customHeight="1">
      <c r="A1" s="232"/>
      <c r="B1" s="821" t="s">
        <v>575</v>
      </c>
      <c r="C1" s="821"/>
      <c r="D1" s="821"/>
    </row>
    <row r="2" spans="1:4" ht="15.75" customHeight="1">
      <c r="A2" s="746" t="s">
        <v>783</v>
      </c>
      <c r="B2" s="229"/>
      <c r="C2" s="822"/>
      <c r="D2" s="822"/>
    </row>
    <row r="3" spans="1:4" s="231" customFormat="1" ht="16.5" thickBot="1">
      <c r="A3" s="746" t="s">
        <v>784</v>
      </c>
      <c r="B3" s="233"/>
      <c r="C3" s="234"/>
      <c r="D3" s="283" t="s">
        <v>474</v>
      </c>
    </row>
    <row r="4" spans="1:4" s="486" customFormat="1" ht="48" customHeight="1" thickBot="1">
      <c r="A4" s="483" t="s">
        <v>576</v>
      </c>
      <c r="B4" s="484" t="s">
        <v>577</v>
      </c>
      <c r="C4" s="484" t="s">
        <v>578</v>
      </c>
      <c r="D4" s="485" t="s">
        <v>579</v>
      </c>
    </row>
    <row r="5" spans="1:4" s="486" customFormat="1" ht="13.5" customHeight="1" thickBot="1">
      <c r="A5" s="483" t="s">
        <v>95</v>
      </c>
      <c r="B5" s="484" t="s">
        <v>96</v>
      </c>
      <c r="C5" s="484" t="s">
        <v>97</v>
      </c>
      <c r="D5" s="485" t="s">
        <v>98</v>
      </c>
    </row>
    <row r="6" spans="1:4" ht="18" customHeight="1">
      <c r="A6" s="487" t="s">
        <v>117</v>
      </c>
      <c r="B6" s="488" t="s">
        <v>580</v>
      </c>
      <c r="C6" s="489">
        <v>307818</v>
      </c>
      <c r="D6" s="490">
        <v>0</v>
      </c>
    </row>
    <row r="7" spans="1:4" ht="18" customHeight="1">
      <c r="A7" s="491" t="s">
        <v>118</v>
      </c>
      <c r="B7" s="492" t="s">
        <v>581</v>
      </c>
      <c r="C7" s="493">
        <v>0</v>
      </c>
      <c r="D7" s="494">
        <v>0</v>
      </c>
    </row>
    <row r="8" spans="1:4" ht="18" customHeight="1">
      <c r="A8" s="491" t="s">
        <v>119</v>
      </c>
      <c r="B8" s="492" t="s">
        <v>582</v>
      </c>
      <c r="C8" s="493">
        <v>0</v>
      </c>
      <c r="D8" s="494">
        <v>0</v>
      </c>
    </row>
    <row r="9" spans="1:4" ht="18" customHeight="1">
      <c r="A9" s="491" t="s">
        <v>120</v>
      </c>
      <c r="B9" s="492" t="s">
        <v>583</v>
      </c>
      <c r="C9" s="493">
        <v>0</v>
      </c>
      <c r="D9" s="494">
        <v>0</v>
      </c>
    </row>
    <row r="10" spans="1:4" ht="18" customHeight="1">
      <c r="A10" s="491" t="s">
        <v>121</v>
      </c>
      <c r="B10" s="492" t="s">
        <v>584</v>
      </c>
      <c r="C10" s="493">
        <f>SUM(C11:C16)</f>
        <v>71868854</v>
      </c>
      <c r="D10" s="494">
        <v>0</v>
      </c>
    </row>
    <row r="11" spans="1:4" ht="18" customHeight="1">
      <c r="A11" s="491" t="s">
        <v>122</v>
      </c>
      <c r="B11" s="492" t="s">
        <v>585</v>
      </c>
      <c r="C11" s="493">
        <v>0</v>
      </c>
      <c r="D11" s="494">
        <v>0</v>
      </c>
    </row>
    <row r="12" spans="1:4" ht="18" customHeight="1">
      <c r="A12" s="491" t="s">
        <v>123</v>
      </c>
      <c r="B12" s="495" t="s">
        <v>586</v>
      </c>
      <c r="C12" s="493">
        <v>0</v>
      </c>
      <c r="D12" s="494">
        <v>0</v>
      </c>
    </row>
    <row r="13" spans="1:4" ht="18" customHeight="1">
      <c r="A13" s="491" t="s">
        <v>125</v>
      </c>
      <c r="B13" s="495" t="s">
        <v>587</v>
      </c>
      <c r="C13" s="493">
        <v>0</v>
      </c>
      <c r="D13" s="494">
        <v>0</v>
      </c>
    </row>
    <row r="14" spans="1:4" ht="18" customHeight="1">
      <c r="A14" s="491" t="s">
        <v>213</v>
      </c>
      <c r="B14" s="495" t="s">
        <v>588</v>
      </c>
      <c r="C14" s="493">
        <v>0</v>
      </c>
      <c r="D14" s="494">
        <v>0</v>
      </c>
    </row>
    <row r="15" spans="1:4" ht="18" customHeight="1">
      <c r="A15" s="491" t="s">
        <v>214</v>
      </c>
      <c r="B15" s="495" t="s">
        <v>589</v>
      </c>
      <c r="C15" s="493">
        <v>0</v>
      </c>
      <c r="D15" s="494">
        <v>0</v>
      </c>
    </row>
    <row r="16" spans="1:4" ht="22.5" customHeight="1">
      <c r="A16" s="491" t="s">
        <v>215</v>
      </c>
      <c r="B16" s="495" t="s">
        <v>590</v>
      </c>
      <c r="C16" s="493">
        <v>71868854</v>
      </c>
      <c r="D16" s="494">
        <v>0</v>
      </c>
    </row>
    <row r="17" spans="1:4" ht="18" customHeight="1">
      <c r="A17" s="491" t="s">
        <v>216</v>
      </c>
      <c r="B17" s="492" t="s">
        <v>591</v>
      </c>
      <c r="C17" s="493">
        <v>2265047</v>
      </c>
      <c r="D17" s="494">
        <v>0</v>
      </c>
    </row>
    <row r="18" spans="1:4" ht="18" customHeight="1">
      <c r="A18" s="491" t="s">
        <v>217</v>
      </c>
      <c r="B18" s="492" t="s">
        <v>592</v>
      </c>
      <c r="C18" s="493">
        <v>1036400</v>
      </c>
      <c r="D18" s="494">
        <v>0</v>
      </c>
    </row>
    <row r="19" spans="1:4" ht="18" customHeight="1">
      <c r="A19" s="491" t="s">
        <v>219</v>
      </c>
      <c r="B19" s="492" t="s">
        <v>593</v>
      </c>
      <c r="C19" s="493">
        <v>429796</v>
      </c>
      <c r="D19" s="494">
        <v>0</v>
      </c>
    </row>
    <row r="20" spans="1:4" ht="18" customHeight="1">
      <c r="A20" s="491" t="s">
        <v>222</v>
      </c>
      <c r="B20" s="492" t="s">
        <v>594</v>
      </c>
      <c r="C20" s="493">
        <v>0</v>
      </c>
      <c r="D20" s="494">
        <v>0</v>
      </c>
    </row>
    <row r="21" spans="1:4" ht="18" customHeight="1">
      <c r="A21" s="491" t="s">
        <v>225</v>
      </c>
      <c r="B21" s="492" t="s">
        <v>595</v>
      </c>
      <c r="C21" s="493">
        <v>0</v>
      </c>
      <c r="D21" s="494">
        <v>0</v>
      </c>
    </row>
    <row r="22" spans="1:4" ht="18" customHeight="1">
      <c r="A22" s="491" t="s">
        <v>228</v>
      </c>
      <c r="B22" s="496"/>
      <c r="C22" s="497"/>
      <c r="D22" s="498"/>
    </row>
    <row r="23" spans="1:4" ht="18" customHeight="1">
      <c r="A23" s="491" t="s">
        <v>230</v>
      </c>
      <c r="B23" s="499"/>
      <c r="C23" s="497"/>
      <c r="D23" s="498"/>
    </row>
    <row r="24" spans="1:4" ht="18" customHeight="1" thickBot="1">
      <c r="A24" s="718" t="s">
        <v>232</v>
      </c>
      <c r="B24" s="500" t="s">
        <v>596</v>
      </c>
      <c r="C24" s="501">
        <f>+C6+C7+C8+C9+C10+C17+C18+C19+C20+C21+C22+C23</f>
        <v>75907915</v>
      </c>
      <c r="D24" s="502">
        <f>SUM(D6:D21)</f>
        <v>0</v>
      </c>
    </row>
    <row r="25" spans="1:4" ht="8.25" customHeight="1">
      <c r="A25" s="503"/>
      <c r="B25" s="823"/>
      <c r="C25" s="823"/>
      <c r="D25" s="823"/>
    </row>
    <row r="26" spans="1:4" ht="12.75">
      <c r="A26" s="232"/>
      <c r="B26" s="504"/>
      <c r="C26" s="504"/>
      <c r="D26" s="504"/>
    </row>
  </sheetData>
  <sheetProtection/>
  <mergeCells count="3">
    <mergeCell ref="B1:D1"/>
    <mergeCell ref="C2:D2"/>
    <mergeCell ref="B25:D25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A3" sqref="A3:A4"/>
    </sheetView>
  </sheetViews>
  <sheetFormatPr defaultColWidth="8.00390625" defaultRowHeight="12.75"/>
  <cols>
    <col min="1" max="1" width="5.8515625" style="81" customWidth="1"/>
    <col min="2" max="2" width="42.57421875" style="78" customWidth="1"/>
    <col min="3" max="4" width="11.00390625" style="78" customWidth="1"/>
    <col min="5" max="5" width="13.57421875" style="78" customWidth="1"/>
    <col min="6" max="6" width="12.8515625" style="78" customWidth="1"/>
    <col min="7" max="7" width="11.8515625" style="78" customWidth="1"/>
    <col min="8" max="8" width="13.57421875" style="78" customWidth="1"/>
    <col min="9" max="9" width="2.8515625" style="78" customWidth="1"/>
    <col min="10" max="16384" width="8.00390625" style="78" customWidth="1"/>
  </cols>
  <sheetData>
    <row r="2" spans="1:8" ht="39.75" customHeight="1">
      <c r="A2" s="824" t="s">
        <v>448</v>
      </c>
      <c r="B2" s="824"/>
      <c r="C2" s="824"/>
      <c r="D2" s="824"/>
      <c r="E2" s="824"/>
      <c r="F2" s="824"/>
      <c r="G2" s="824"/>
      <c r="H2" s="824"/>
    </row>
    <row r="3" spans="1:9" s="230" customFormat="1" ht="15.75" customHeight="1">
      <c r="A3" s="746" t="s">
        <v>785</v>
      </c>
      <c r="B3" s="229"/>
      <c r="C3" s="293"/>
      <c r="D3" s="293"/>
      <c r="G3" s="837"/>
      <c r="H3" s="837"/>
      <c r="I3" s="284"/>
    </row>
    <row r="4" spans="1:9" s="231" customFormat="1" ht="16.5" thickBot="1">
      <c r="A4" s="746" t="s">
        <v>786</v>
      </c>
      <c r="B4" s="233"/>
      <c r="C4" s="234"/>
      <c r="D4" s="234"/>
      <c r="G4" s="836" t="s">
        <v>474</v>
      </c>
      <c r="H4" s="836"/>
      <c r="I4" s="283"/>
    </row>
    <row r="5" spans="1:8" s="225" customFormat="1" ht="26.25" customHeight="1">
      <c r="A5" s="830" t="s">
        <v>204</v>
      </c>
      <c r="B5" s="829" t="s">
        <v>439</v>
      </c>
      <c r="C5" s="833" t="s">
        <v>440</v>
      </c>
      <c r="D5" s="834" t="s">
        <v>636</v>
      </c>
      <c r="E5" s="829" t="s">
        <v>441</v>
      </c>
      <c r="F5" s="829"/>
      <c r="G5" s="829"/>
      <c r="H5" s="827" t="s">
        <v>386</v>
      </c>
    </row>
    <row r="6" spans="1:8" s="226" customFormat="1" ht="32.25" customHeight="1">
      <c r="A6" s="831"/>
      <c r="B6" s="832"/>
      <c r="C6" s="832"/>
      <c r="D6" s="835"/>
      <c r="E6" s="249" t="s">
        <v>477</v>
      </c>
      <c r="F6" s="249" t="s">
        <v>478</v>
      </c>
      <c r="G6" s="249" t="s">
        <v>607</v>
      </c>
      <c r="H6" s="828"/>
    </row>
    <row r="7" spans="1:8" s="227" customFormat="1" ht="12.75" customHeight="1">
      <c r="A7" s="228" t="s">
        <v>95</v>
      </c>
      <c r="B7" s="250" t="s">
        <v>96</v>
      </c>
      <c r="C7" s="250" t="s">
        <v>97</v>
      </c>
      <c r="D7" s="250" t="s">
        <v>98</v>
      </c>
      <c r="E7" s="250" t="s">
        <v>99</v>
      </c>
      <c r="F7" s="250" t="s">
        <v>438</v>
      </c>
      <c r="G7" s="250" t="s">
        <v>442</v>
      </c>
      <c r="H7" s="251" t="s">
        <v>452</v>
      </c>
    </row>
    <row r="8" spans="1:8" ht="24.75" customHeight="1">
      <c r="A8" s="228" t="s">
        <v>117</v>
      </c>
      <c r="B8" s="252" t="s">
        <v>443</v>
      </c>
      <c r="C8" s="253"/>
      <c r="D8" s="253"/>
      <c r="E8" s="254">
        <v>0</v>
      </c>
      <c r="F8" s="254">
        <v>0</v>
      </c>
      <c r="G8" s="254">
        <v>0</v>
      </c>
      <c r="H8" s="255">
        <v>0</v>
      </c>
    </row>
    <row r="9" spans="1:9" ht="25.5" customHeight="1">
      <c r="A9" s="228" t="s">
        <v>118</v>
      </c>
      <c r="B9" s="252" t="s">
        <v>444</v>
      </c>
      <c r="C9" s="236"/>
      <c r="D9" s="236"/>
      <c r="E9" s="254">
        <v>0</v>
      </c>
      <c r="F9" s="254">
        <v>0</v>
      </c>
      <c r="G9" s="254">
        <v>0</v>
      </c>
      <c r="H9" s="255">
        <v>0</v>
      </c>
      <c r="I9" s="838"/>
    </row>
    <row r="10" spans="1:9" ht="19.5" customHeight="1">
      <c r="A10" s="228" t="s">
        <v>119</v>
      </c>
      <c r="B10" s="252" t="s">
        <v>445</v>
      </c>
      <c r="C10" s="256" t="s">
        <v>477</v>
      </c>
      <c r="D10" s="256">
        <v>0</v>
      </c>
      <c r="E10" s="257">
        <f>+E11</f>
        <v>82245452</v>
      </c>
      <c r="F10" s="257">
        <f>+F11</f>
        <v>0</v>
      </c>
      <c r="G10" s="257">
        <f>+G11</f>
        <v>0</v>
      </c>
      <c r="H10" s="258">
        <f>SUM(E10:G10)</f>
        <v>82245452</v>
      </c>
      <c r="I10" s="838"/>
    </row>
    <row r="11" spans="1:9" ht="19.5" customHeight="1">
      <c r="A11" s="228" t="s">
        <v>120</v>
      </c>
      <c r="B11" s="259" t="s">
        <v>475</v>
      </c>
      <c r="C11" s="236"/>
      <c r="D11" s="236"/>
      <c r="E11" s="237">
        <v>82245452</v>
      </c>
      <c r="F11" s="237">
        <v>0</v>
      </c>
      <c r="G11" s="237">
        <v>0</v>
      </c>
      <c r="H11" s="255">
        <f>SUM(E11:G11)</f>
        <v>82245452</v>
      </c>
      <c r="I11" s="838"/>
    </row>
    <row r="12" spans="1:9" ht="19.5" customHeight="1">
      <c r="A12" s="228" t="s">
        <v>121</v>
      </c>
      <c r="B12" s="252" t="s">
        <v>446</v>
      </c>
      <c r="C12" s="256" t="s">
        <v>477</v>
      </c>
      <c r="D12" s="256">
        <v>0</v>
      </c>
      <c r="E12" s="257">
        <f>+E13</f>
        <v>26223331</v>
      </c>
      <c r="F12" s="257">
        <f>+F13</f>
        <v>0</v>
      </c>
      <c r="G12" s="257">
        <f>+G13</f>
        <v>0</v>
      </c>
      <c r="H12" s="258">
        <f>SUM(E12:G12)</f>
        <v>26223331</v>
      </c>
      <c r="I12" s="838"/>
    </row>
    <row r="13" spans="1:9" ht="19.5" customHeight="1">
      <c r="A13" s="228" t="s">
        <v>122</v>
      </c>
      <c r="B13" s="259" t="s">
        <v>476</v>
      </c>
      <c r="C13" s="236"/>
      <c r="D13" s="236"/>
      <c r="E13" s="237">
        <v>26223331</v>
      </c>
      <c r="F13" s="237">
        <v>0</v>
      </c>
      <c r="G13" s="237">
        <v>0</v>
      </c>
      <c r="H13" s="255">
        <f>SUM(E13:G13)</f>
        <v>26223331</v>
      </c>
      <c r="I13" s="838"/>
    </row>
    <row r="14" spans="1:9" ht="19.5" customHeight="1">
      <c r="A14" s="228" t="s">
        <v>123</v>
      </c>
      <c r="B14" s="260" t="s">
        <v>447</v>
      </c>
      <c r="C14" s="256"/>
      <c r="D14" s="256"/>
      <c r="E14" s="257">
        <f>+E19+E17</f>
        <v>17651648</v>
      </c>
      <c r="F14" s="257">
        <f>+F19+F17</f>
        <v>24207332</v>
      </c>
      <c r="G14" s="257">
        <f>+G19+G17</f>
        <v>0</v>
      </c>
      <c r="H14" s="258">
        <f>H17+H19</f>
        <v>41858980</v>
      </c>
      <c r="I14" s="838"/>
    </row>
    <row r="15" spans="1:9" ht="19.5" customHeight="1">
      <c r="A15" s="228" t="s">
        <v>124</v>
      </c>
      <c r="B15" s="260" t="s">
        <v>450</v>
      </c>
      <c r="C15" s="261" t="s">
        <v>451</v>
      </c>
      <c r="D15" s="261">
        <v>1900000</v>
      </c>
      <c r="E15" s="262">
        <v>760000</v>
      </c>
      <c r="F15" s="262">
        <v>1200000</v>
      </c>
      <c r="G15" s="262">
        <v>1800000</v>
      </c>
      <c r="H15" s="263">
        <f>SUM(E15:G15)</f>
        <v>3760000</v>
      </c>
      <c r="I15" s="838"/>
    </row>
    <row r="16" spans="1:9" ht="19.5" customHeight="1">
      <c r="A16" s="228" t="s">
        <v>125</v>
      </c>
      <c r="B16" s="259" t="s">
        <v>449</v>
      </c>
      <c r="C16" s="236" t="s">
        <v>477</v>
      </c>
      <c r="D16" s="719">
        <v>0</v>
      </c>
      <c r="E16" s="237">
        <v>3789108</v>
      </c>
      <c r="F16" s="237">
        <v>0</v>
      </c>
      <c r="G16" s="237">
        <v>0</v>
      </c>
      <c r="H16" s="255">
        <f>SUM(E16:G16)</f>
        <v>3789108</v>
      </c>
      <c r="I16" s="838"/>
    </row>
    <row r="17" spans="1:9" ht="19.5" customHeight="1">
      <c r="A17" s="228" t="s">
        <v>213</v>
      </c>
      <c r="B17" s="259" t="s">
        <v>740</v>
      </c>
      <c r="C17" s="261" t="s">
        <v>477</v>
      </c>
      <c r="D17" s="719" t="s">
        <v>291</v>
      </c>
      <c r="E17" s="262">
        <v>13614300</v>
      </c>
      <c r="F17" s="262">
        <v>22253650</v>
      </c>
      <c r="G17" s="262">
        <v>0</v>
      </c>
      <c r="H17" s="263">
        <f>SUM(E17:G17)</f>
        <v>35867950</v>
      </c>
      <c r="I17" s="838"/>
    </row>
    <row r="18" spans="1:9" ht="19.5" customHeight="1">
      <c r="A18" s="228" t="s">
        <v>214</v>
      </c>
      <c r="B18" s="259" t="s">
        <v>741</v>
      </c>
      <c r="C18" s="261" t="s">
        <v>477</v>
      </c>
      <c r="D18" s="719" t="s">
        <v>291</v>
      </c>
      <c r="E18" s="262">
        <v>0</v>
      </c>
      <c r="F18" s="262">
        <v>40810301</v>
      </c>
      <c r="G18" s="262">
        <v>0</v>
      </c>
      <c r="H18" s="263">
        <f>SUM(E18:G18)</f>
        <v>40810301</v>
      </c>
      <c r="I18" s="838"/>
    </row>
    <row r="19" spans="1:9" ht="19.5" customHeight="1">
      <c r="A19" s="228" t="s">
        <v>215</v>
      </c>
      <c r="B19" s="259" t="s">
        <v>742</v>
      </c>
      <c r="C19" s="236" t="s">
        <v>477</v>
      </c>
      <c r="D19" s="719">
        <v>0</v>
      </c>
      <c r="E19" s="237">
        <v>4037348</v>
      </c>
      <c r="F19" s="237">
        <v>1953682</v>
      </c>
      <c r="G19" s="237">
        <v>0</v>
      </c>
      <c r="H19" s="255">
        <f>SUM(E19:G19)</f>
        <v>5991030</v>
      </c>
      <c r="I19" s="838"/>
    </row>
    <row r="20" spans="1:9" s="235" customFormat="1" ht="19.5" customHeight="1" thickBot="1">
      <c r="A20" s="825" t="s">
        <v>743</v>
      </c>
      <c r="B20" s="826"/>
      <c r="C20" s="264"/>
      <c r="D20" s="264"/>
      <c r="E20" s="265">
        <f>+E8+E9+E10+E12+E14</f>
        <v>126120431</v>
      </c>
      <c r="F20" s="265">
        <f>+F8+F9+F10+F12+F14</f>
        <v>24207332</v>
      </c>
      <c r="G20" s="265">
        <f>+G8+G9+G10+G12+G14</f>
        <v>0</v>
      </c>
      <c r="H20" s="266">
        <f>+H8+H9+H10+H12+H14</f>
        <v>150327763</v>
      </c>
      <c r="I20" s="838"/>
    </row>
  </sheetData>
  <sheetProtection/>
  <mergeCells count="11">
    <mergeCell ref="I9:I20"/>
    <mergeCell ref="A2:H2"/>
    <mergeCell ref="A20:B20"/>
    <mergeCell ref="H5:H6"/>
    <mergeCell ref="E5:G5"/>
    <mergeCell ref="A5:A6"/>
    <mergeCell ref="B5:B6"/>
    <mergeCell ref="C5:C6"/>
    <mergeCell ref="D5:D6"/>
    <mergeCell ref="G4:H4"/>
    <mergeCell ref="G3:H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B2" sqref="B2"/>
    </sheetView>
  </sheetViews>
  <sheetFormatPr defaultColWidth="8.00390625" defaultRowHeight="12.75"/>
  <cols>
    <col min="1" max="1" width="4.8515625" style="510" customWidth="1"/>
    <col min="2" max="2" width="30.57421875" style="510" customWidth="1"/>
    <col min="3" max="3" width="11.140625" style="510" customWidth="1"/>
    <col min="4" max="5" width="12.00390625" style="510" customWidth="1"/>
    <col min="6" max="6" width="12.57421875" style="510" customWidth="1"/>
    <col min="7" max="7" width="14.8515625" style="510" customWidth="1"/>
    <col min="8" max="16384" width="8.00390625" style="510" customWidth="1"/>
  </cols>
  <sheetData>
    <row r="1" spans="1:7" s="506" customFormat="1" ht="48.75" customHeight="1">
      <c r="A1" s="871" t="s">
        <v>597</v>
      </c>
      <c r="B1" s="871"/>
      <c r="C1" s="871"/>
      <c r="D1" s="871"/>
      <c r="E1" s="871"/>
      <c r="F1" s="871"/>
      <c r="G1" s="871"/>
    </row>
    <row r="2" spans="1:10" s="230" customFormat="1" ht="15.75" customHeight="1">
      <c r="A2" s="746" t="s">
        <v>787</v>
      </c>
      <c r="B2" s="229"/>
      <c r="C2" s="229"/>
      <c r="D2" s="822"/>
      <c r="E2" s="822"/>
      <c r="F2" s="837"/>
      <c r="G2" s="837"/>
      <c r="H2" s="430"/>
      <c r="J2" s="284"/>
    </row>
    <row r="3" spans="1:10" s="231" customFormat="1" ht="15.75" customHeight="1">
      <c r="A3" s="746" t="s">
        <v>788</v>
      </c>
      <c r="B3" s="233"/>
      <c r="C3" s="233"/>
      <c r="D3" s="234"/>
      <c r="E3" s="283"/>
      <c r="F3" s="872" t="s">
        <v>474</v>
      </c>
      <c r="G3" s="872"/>
      <c r="H3" s="507"/>
      <c r="J3" s="283"/>
    </row>
    <row r="4" spans="1:8" ht="15.75" customHeight="1">
      <c r="A4" s="859" t="s">
        <v>598</v>
      </c>
      <c r="B4" s="859"/>
      <c r="C4" s="859"/>
      <c r="D4" s="859"/>
      <c r="E4" s="859"/>
      <c r="F4" s="859"/>
      <c r="G4" s="508"/>
      <c r="H4" s="509"/>
    </row>
    <row r="5" spans="1:8" ht="15.75" customHeight="1" thickBot="1">
      <c r="A5" s="511"/>
      <c r="B5" s="511"/>
      <c r="C5" s="511"/>
      <c r="D5" s="512"/>
      <c r="E5" s="512"/>
      <c r="F5" s="508"/>
      <c r="G5" s="508"/>
      <c r="H5" s="509"/>
    </row>
    <row r="6" spans="1:8" ht="22.5" customHeight="1">
      <c r="A6" s="513" t="s">
        <v>576</v>
      </c>
      <c r="B6" s="873" t="s">
        <v>599</v>
      </c>
      <c r="C6" s="873"/>
      <c r="D6" s="873"/>
      <c r="E6" s="873"/>
      <c r="F6" s="874" t="s">
        <v>600</v>
      </c>
      <c r="G6" s="875"/>
      <c r="H6" s="509"/>
    </row>
    <row r="7" spans="1:8" ht="15.75" customHeight="1">
      <c r="A7" s="514" t="s">
        <v>95</v>
      </c>
      <c r="B7" s="869" t="s">
        <v>96</v>
      </c>
      <c r="C7" s="869"/>
      <c r="D7" s="869"/>
      <c r="E7" s="869"/>
      <c r="F7" s="869" t="s">
        <v>97</v>
      </c>
      <c r="G7" s="870"/>
      <c r="H7" s="509"/>
    </row>
    <row r="8" spans="1:8" ht="15.75" customHeight="1">
      <c r="A8" s="514" t="s">
        <v>117</v>
      </c>
      <c r="B8" s="853"/>
      <c r="C8" s="853"/>
      <c r="D8" s="853"/>
      <c r="E8" s="853"/>
      <c r="F8" s="854"/>
      <c r="G8" s="855"/>
      <c r="H8" s="509"/>
    </row>
    <row r="9" spans="1:8" ht="15.75" customHeight="1">
      <c r="A9" s="514" t="s">
        <v>118</v>
      </c>
      <c r="B9" s="853"/>
      <c r="C9" s="853"/>
      <c r="D9" s="853"/>
      <c r="E9" s="853"/>
      <c r="F9" s="854"/>
      <c r="G9" s="855"/>
      <c r="H9" s="509"/>
    </row>
    <row r="10" spans="1:8" ht="15.75" customHeight="1">
      <c r="A10" s="514" t="s">
        <v>119</v>
      </c>
      <c r="B10" s="853"/>
      <c r="C10" s="853"/>
      <c r="D10" s="853"/>
      <c r="E10" s="853"/>
      <c r="F10" s="854"/>
      <c r="G10" s="855"/>
      <c r="H10" s="509"/>
    </row>
    <row r="11" spans="1:8" ht="25.5" customHeight="1" thickBot="1">
      <c r="A11" s="515" t="s">
        <v>120</v>
      </c>
      <c r="B11" s="856" t="s">
        <v>601</v>
      </c>
      <c r="C11" s="856"/>
      <c r="D11" s="856"/>
      <c r="E11" s="856"/>
      <c r="F11" s="857">
        <f>SUM(F8:F10)</f>
        <v>0</v>
      </c>
      <c r="G11" s="858"/>
      <c r="H11" s="509"/>
    </row>
    <row r="12" spans="1:8" ht="25.5" customHeight="1">
      <c r="A12" s="516"/>
      <c r="B12" s="517"/>
      <c r="C12" s="517"/>
      <c r="D12" s="517"/>
      <c r="E12" s="517"/>
      <c r="F12" s="518"/>
      <c r="G12" s="518"/>
      <c r="H12" s="509"/>
    </row>
    <row r="13" spans="1:8" ht="15.75" customHeight="1">
      <c r="A13" s="859" t="s">
        <v>602</v>
      </c>
      <c r="B13" s="859"/>
      <c r="C13" s="859"/>
      <c r="D13" s="859"/>
      <c r="E13" s="859"/>
      <c r="F13" s="859"/>
      <c r="G13" s="859"/>
      <c r="H13" s="509"/>
    </row>
    <row r="14" spans="1:8" ht="15.75" customHeight="1" thickBot="1">
      <c r="A14" s="511"/>
      <c r="B14" s="511"/>
      <c r="C14" s="511"/>
      <c r="D14" s="512"/>
      <c r="E14" s="512"/>
      <c r="F14" s="508"/>
      <c r="G14" s="508"/>
      <c r="H14" s="509"/>
    </row>
    <row r="15" spans="1:7" ht="15" customHeight="1">
      <c r="A15" s="860" t="s">
        <v>576</v>
      </c>
      <c r="B15" s="862" t="s">
        <v>603</v>
      </c>
      <c r="C15" s="864" t="s">
        <v>604</v>
      </c>
      <c r="D15" s="865"/>
      <c r="E15" s="865"/>
      <c r="F15" s="866"/>
      <c r="G15" s="867" t="s">
        <v>605</v>
      </c>
    </row>
    <row r="16" spans="1:7" ht="13.5" customHeight="1" thickBot="1">
      <c r="A16" s="861"/>
      <c r="B16" s="863"/>
      <c r="C16" s="519" t="s">
        <v>606</v>
      </c>
      <c r="D16" s="520" t="s">
        <v>478</v>
      </c>
      <c r="E16" s="520" t="s">
        <v>607</v>
      </c>
      <c r="F16" s="520" t="s">
        <v>608</v>
      </c>
      <c r="G16" s="868"/>
    </row>
    <row r="17" spans="1:7" ht="15.75" thickBot="1">
      <c r="A17" s="521" t="s">
        <v>95</v>
      </c>
      <c r="B17" s="522" t="s">
        <v>96</v>
      </c>
      <c r="C17" s="522" t="s">
        <v>97</v>
      </c>
      <c r="D17" s="522" t="s">
        <v>98</v>
      </c>
      <c r="E17" s="522" t="s">
        <v>99</v>
      </c>
      <c r="F17" s="522" t="s">
        <v>438</v>
      </c>
      <c r="G17" s="523" t="s">
        <v>442</v>
      </c>
    </row>
    <row r="18" spans="1:7" ht="15">
      <c r="A18" s="524" t="s">
        <v>117</v>
      </c>
      <c r="B18" s="525"/>
      <c r="C18" s="525"/>
      <c r="D18" s="526"/>
      <c r="E18" s="526"/>
      <c r="F18" s="526"/>
      <c r="G18" s="527">
        <f>SUM(D18:F18)</f>
        <v>0</v>
      </c>
    </row>
    <row r="19" spans="1:7" ht="15">
      <c r="A19" s="528" t="s">
        <v>118</v>
      </c>
      <c r="B19" s="529"/>
      <c r="C19" s="529"/>
      <c r="D19" s="530"/>
      <c r="E19" s="530"/>
      <c r="F19" s="530"/>
      <c r="G19" s="531">
        <f>SUM(D19:F19)</f>
        <v>0</v>
      </c>
    </row>
    <row r="20" spans="1:7" ht="15.75" thickBot="1">
      <c r="A20" s="528" t="s">
        <v>119</v>
      </c>
      <c r="B20" s="529"/>
      <c r="C20" s="529"/>
      <c r="D20" s="530"/>
      <c r="E20" s="530"/>
      <c r="F20" s="530"/>
      <c r="G20" s="531">
        <f>SUM(D20:F20)</f>
        <v>0</v>
      </c>
    </row>
    <row r="21" spans="1:7" s="536" customFormat="1" ht="15" thickBot="1">
      <c r="A21" s="532" t="s">
        <v>120</v>
      </c>
      <c r="B21" s="533" t="s">
        <v>609</v>
      </c>
      <c r="C21" s="533"/>
      <c r="D21" s="534">
        <f>SUM(D18:D20)</f>
        <v>0</v>
      </c>
      <c r="E21" s="534">
        <f>SUM(E18:E20)</f>
        <v>0</v>
      </c>
      <c r="F21" s="534">
        <f>SUM(F18:F20)</f>
        <v>0</v>
      </c>
      <c r="G21" s="535">
        <f>SUM(G18:G20)</f>
        <v>0</v>
      </c>
    </row>
    <row r="22" spans="1:7" s="536" customFormat="1" ht="14.25">
      <c r="A22" s="537"/>
      <c r="B22" s="538"/>
      <c r="C22" s="538"/>
      <c r="D22" s="539"/>
      <c r="E22" s="539"/>
      <c r="F22" s="539"/>
      <c r="G22" s="539"/>
    </row>
    <row r="23" spans="1:7" s="540" customFormat="1" ht="30.75" customHeight="1">
      <c r="A23" s="844" t="s">
        <v>610</v>
      </c>
      <c r="B23" s="844"/>
      <c r="C23" s="844"/>
      <c r="D23" s="844"/>
      <c r="E23" s="844"/>
      <c r="F23" s="844"/>
      <c r="G23" s="844"/>
    </row>
    <row r="24" ht="15.75" thickBot="1"/>
    <row r="25" spans="1:7" ht="32.25" thickBot="1">
      <c r="A25" s="541" t="s">
        <v>576</v>
      </c>
      <c r="B25" s="845" t="s">
        <v>611</v>
      </c>
      <c r="C25" s="845"/>
      <c r="D25" s="846"/>
      <c r="E25" s="846"/>
      <c r="F25" s="846"/>
      <c r="G25" s="541" t="s">
        <v>744</v>
      </c>
    </row>
    <row r="26" spans="1:7" ht="15">
      <c r="A26" s="542" t="s">
        <v>95</v>
      </c>
      <c r="B26" s="847" t="s">
        <v>96</v>
      </c>
      <c r="C26" s="847"/>
      <c r="D26" s="848"/>
      <c r="E26" s="848"/>
      <c r="F26" s="849"/>
      <c r="G26" s="542" t="s">
        <v>97</v>
      </c>
    </row>
    <row r="27" spans="1:7" ht="15">
      <c r="A27" s="543" t="s">
        <v>117</v>
      </c>
      <c r="B27" s="850" t="s">
        <v>612</v>
      </c>
      <c r="C27" s="851"/>
      <c r="D27" s="851"/>
      <c r="E27" s="851"/>
      <c r="F27" s="852"/>
      <c r="G27" s="544">
        <v>71868854</v>
      </c>
    </row>
    <row r="28" spans="1:7" ht="23.25" customHeight="1">
      <c r="A28" s="543" t="s">
        <v>118</v>
      </c>
      <c r="B28" s="839" t="s">
        <v>613</v>
      </c>
      <c r="C28" s="839"/>
      <c r="D28" s="840"/>
      <c r="E28" s="840"/>
      <c r="F28" s="841"/>
      <c r="G28" s="544">
        <v>1466196</v>
      </c>
    </row>
    <row r="29" spans="1:7" ht="15">
      <c r="A29" s="543" t="s">
        <v>119</v>
      </c>
      <c r="B29" s="839" t="s">
        <v>614</v>
      </c>
      <c r="C29" s="839"/>
      <c r="D29" s="840"/>
      <c r="E29" s="840"/>
      <c r="F29" s="841"/>
      <c r="G29" s="544">
        <v>0</v>
      </c>
    </row>
    <row r="30" spans="1:7" ht="30" customHeight="1">
      <c r="A30" s="543" t="s">
        <v>120</v>
      </c>
      <c r="B30" s="839" t="s">
        <v>615</v>
      </c>
      <c r="C30" s="839"/>
      <c r="D30" s="840"/>
      <c r="E30" s="840"/>
      <c r="F30" s="841"/>
      <c r="G30" s="544">
        <v>0</v>
      </c>
    </row>
    <row r="31" spans="1:7" ht="15">
      <c r="A31" s="543" t="s">
        <v>121</v>
      </c>
      <c r="B31" s="839" t="s">
        <v>616</v>
      </c>
      <c r="C31" s="839"/>
      <c r="D31" s="840"/>
      <c r="E31" s="840"/>
      <c r="F31" s="841"/>
      <c r="G31" s="544">
        <v>147350</v>
      </c>
    </row>
    <row r="32" spans="1:7" ht="17.25" customHeight="1" thickBot="1">
      <c r="A32" s="545" t="s">
        <v>122</v>
      </c>
      <c r="B32" s="842" t="s">
        <v>617</v>
      </c>
      <c r="C32" s="842"/>
      <c r="D32" s="842"/>
      <c r="E32" s="842"/>
      <c r="F32" s="842"/>
      <c r="G32" s="544">
        <v>0</v>
      </c>
    </row>
    <row r="33" spans="1:7" ht="29.25" customHeight="1" thickBot="1">
      <c r="A33" s="546" t="s">
        <v>618</v>
      </c>
      <c r="B33" s="547"/>
      <c r="C33" s="548"/>
      <c r="D33" s="548"/>
      <c r="E33" s="548"/>
      <c r="F33" s="548"/>
      <c r="G33" s="549">
        <f>SUM(G27:G32)</f>
        <v>73482400</v>
      </c>
    </row>
    <row r="34" spans="1:6" ht="27" customHeight="1">
      <c r="A34" s="843" t="s">
        <v>619</v>
      </c>
      <c r="B34" s="843"/>
      <c r="C34" s="843"/>
      <c r="D34" s="843"/>
      <c r="E34" s="843"/>
      <c r="F34" s="843"/>
    </row>
  </sheetData>
  <sheetProtection/>
  <mergeCells count="32">
    <mergeCell ref="A1:G1"/>
    <mergeCell ref="D2:E2"/>
    <mergeCell ref="F2:G2"/>
    <mergeCell ref="F3:G3"/>
    <mergeCell ref="A4:F4"/>
    <mergeCell ref="B6:E6"/>
    <mergeCell ref="F6:G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A13:G13"/>
    <mergeCell ref="A15:A16"/>
    <mergeCell ref="B15:B16"/>
    <mergeCell ref="C15:F15"/>
    <mergeCell ref="G15:G16"/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7.421875" style="0" customWidth="1"/>
    <col min="2" max="2" width="47.57421875" style="0" customWidth="1"/>
    <col min="3" max="3" width="16.7109375" style="0" customWidth="1"/>
    <col min="4" max="6" width="16.7109375" style="0" hidden="1" customWidth="1"/>
    <col min="7" max="9" width="16.7109375" style="0" customWidth="1"/>
  </cols>
  <sheetData>
    <row r="1" spans="1:9" ht="30" customHeight="1">
      <c r="A1" s="773" t="s">
        <v>193</v>
      </c>
      <c r="B1" s="773"/>
      <c r="C1" s="773"/>
      <c r="D1" s="773"/>
      <c r="E1" s="773"/>
      <c r="F1" s="773"/>
      <c r="G1" s="773"/>
      <c r="H1" s="773"/>
      <c r="I1" s="773"/>
    </row>
    <row r="2" spans="1:9" ht="18" customHeight="1">
      <c r="A2" s="774" t="s">
        <v>477</v>
      </c>
      <c r="B2" s="774"/>
      <c r="C2" s="774"/>
      <c r="D2" s="774"/>
      <c r="E2" s="774"/>
      <c r="F2" s="774"/>
      <c r="G2" s="774"/>
      <c r="H2" s="774"/>
      <c r="I2" s="774"/>
    </row>
    <row r="3" spans="1:9" ht="17.25" customHeight="1">
      <c r="A3" s="746" t="s">
        <v>761</v>
      </c>
      <c r="B3" s="23"/>
      <c r="C3" s="368"/>
      <c r="D3" s="368"/>
      <c r="E3" s="368"/>
      <c r="F3" s="368"/>
      <c r="G3" s="368"/>
      <c r="H3" s="368"/>
      <c r="I3" s="368"/>
    </row>
    <row r="4" spans="1:9" ht="16.5" thickBot="1">
      <c r="A4" s="746" t="s">
        <v>762</v>
      </c>
      <c r="B4" s="24"/>
      <c r="C4" s="369"/>
      <c r="D4" s="369"/>
      <c r="E4" s="369"/>
      <c r="F4" s="369"/>
      <c r="G4" s="369"/>
      <c r="H4" s="369"/>
      <c r="I4" s="369" t="s">
        <v>454</v>
      </c>
    </row>
    <row r="5" spans="1:9" ht="44.25" customHeight="1" thickBot="1" thickTop="1">
      <c r="A5" s="66" t="s">
        <v>0</v>
      </c>
      <c r="B5" s="49" t="s">
        <v>1</v>
      </c>
      <c r="C5" s="50" t="s">
        <v>492</v>
      </c>
      <c r="D5" s="50" t="s">
        <v>491</v>
      </c>
      <c r="E5" s="50" t="s">
        <v>493</v>
      </c>
      <c r="F5" s="50" t="s">
        <v>648</v>
      </c>
      <c r="G5" s="50" t="s">
        <v>649</v>
      </c>
      <c r="H5" s="50" t="s">
        <v>667</v>
      </c>
      <c r="I5" s="50" t="s">
        <v>668</v>
      </c>
    </row>
    <row r="6" spans="1:9" ht="12.75" customHeight="1" thickTop="1">
      <c r="A6" s="69" t="s">
        <v>95</v>
      </c>
      <c r="B6" s="70" t="s">
        <v>96</v>
      </c>
      <c r="C6" s="70" t="s">
        <v>97</v>
      </c>
      <c r="D6" s="70" t="s">
        <v>98</v>
      </c>
      <c r="E6" s="70" t="s">
        <v>98</v>
      </c>
      <c r="F6" s="70" t="s">
        <v>99</v>
      </c>
      <c r="G6" s="70" t="s">
        <v>98</v>
      </c>
      <c r="H6" s="70" t="s">
        <v>99</v>
      </c>
      <c r="I6" s="70" t="s">
        <v>438</v>
      </c>
    </row>
    <row r="7" spans="1:9" ht="21.75" customHeight="1">
      <c r="A7" s="46" t="s">
        <v>2</v>
      </c>
      <c r="B7" s="47" t="s">
        <v>3</v>
      </c>
      <c r="C7" s="64">
        <f aca="true" t="shared" si="0" ref="C7:I7">C8+C14</f>
        <v>149528836</v>
      </c>
      <c r="D7" s="64">
        <f t="shared" si="0"/>
        <v>2840108</v>
      </c>
      <c r="E7" s="64">
        <f t="shared" si="0"/>
        <v>152368944</v>
      </c>
      <c r="F7" s="64">
        <f t="shared" si="0"/>
        <v>3433322</v>
      </c>
      <c r="G7" s="64">
        <f t="shared" si="0"/>
        <v>155802266</v>
      </c>
      <c r="H7" s="64">
        <f t="shared" si="0"/>
        <v>7258382</v>
      </c>
      <c r="I7" s="64">
        <f t="shared" si="0"/>
        <v>163060648</v>
      </c>
    </row>
    <row r="8" spans="1:9" s="728" customFormat="1" ht="21.75" customHeight="1">
      <c r="A8" s="37" t="s">
        <v>4</v>
      </c>
      <c r="B8" s="38" t="s">
        <v>5</v>
      </c>
      <c r="C8" s="59">
        <f aca="true" t="shared" si="1" ref="C8:I8">SUM(C9:C13)</f>
        <v>108311331</v>
      </c>
      <c r="D8" s="59">
        <f t="shared" si="1"/>
        <v>0</v>
      </c>
      <c r="E8" s="59">
        <f t="shared" si="1"/>
        <v>108311331</v>
      </c>
      <c r="F8" s="59">
        <f t="shared" si="1"/>
        <v>0</v>
      </c>
      <c r="G8" s="59">
        <f t="shared" si="1"/>
        <v>108311331</v>
      </c>
      <c r="H8" s="59">
        <f t="shared" si="1"/>
        <v>7109359</v>
      </c>
      <c r="I8" s="59">
        <f t="shared" si="1"/>
        <v>115420690</v>
      </c>
    </row>
    <row r="9" spans="1:9" s="728" customFormat="1" ht="21.75" customHeight="1" hidden="1">
      <c r="A9" s="37" t="s">
        <v>132</v>
      </c>
      <c r="B9" s="38" t="s">
        <v>6</v>
      </c>
      <c r="C9" s="59">
        <v>41455981</v>
      </c>
      <c r="D9" s="59">
        <v>0</v>
      </c>
      <c r="E9" s="59">
        <f aca="true" t="shared" si="2" ref="E9:E14">C9+D9</f>
        <v>41455981</v>
      </c>
      <c r="F9" s="59">
        <v>0</v>
      </c>
      <c r="G9" s="59">
        <f aca="true" t="shared" si="3" ref="G9:G14">E9+F9</f>
        <v>41455981</v>
      </c>
      <c r="H9" s="59">
        <v>0</v>
      </c>
      <c r="I9" s="59">
        <f aca="true" t="shared" si="4" ref="I9:I14">G9+H9</f>
        <v>41455981</v>
      </c>
    </row>
    <row r="10" spans="1:9" s="728" customFormat="1" ht="21.75" customHeight="1" hidden="1">
      <c r="A10" s="37" t="s">
        <v>133</v>
      </c>
      <c r="B10" s="38" t="s">
        <v>7</v>
      </c>
      <c r="C10" s="59">
        <v>38845973</v>
      </c>
      <c r="D10" s="59">
        <v>0</v>
      </c>
      <c r="E10" s="59">
        <f t="shared" si="2"/>
        <v>38845973</v>
      </c>
      <c r="F10" s="59">
        <v>0</v>
      </c>
      <c r="G10" s="59">
        <f t="shared" si="3"/>
        <v>38845973</v>
      </c>
      <c r="H10" s="59">
        <v>4192643</v>
      </c>
      <c r="I10" s="59">
        <f t="shared" si="4"/>
        <v>43038616</v>
      </c>
    </row>
    <row r="11" spans="1:9" s="728" customFormat="1" ht="21.75" customHeight="1" hidden="1">
      <c r="A11" s="37" t="s">
        <v>134</v>
      </c>
      <c r="B11" s="38" t="s">
        <v>8</v>
      </c>
      <c r="C11" s="59">
        <v>24928266</v>
      </c>
      <c r="D11" s="59">
        <v>0</v>
      </c>
      <c r="E11" s="59">
        <f t="shared" si="2"/>
        <v>24928266</v>
      </c>
      <c r="F11" s="59">
        <v>0</v>
      </c>
      <c r="G11" s="59">
        <f t="shared" si="3"/>
        <v>24928266</v>
      </c>
      <c r="H11" s="59">
        <v>1653071</v>
      </c>
      <c r="I11" s="59">
        <f t="shared" si="4"/>
        <v>26581337</v>
      </c>
    </row>
    <row r="12" spans="1:9" s="728" customFormat="1" ht="21.75" customHeight="1" hidden="1">
      <c r="A12" s="37" t="s">
        <v>135</v>
      </c>
      <c r="B12" s="38" t="s">
        <v>9</v>
      </c>
      <c r="C12" s="59">
        <v>1200000</v>
      </c>
      <c r="D12" s="59">
        <v>0</v>
      </c>
      <c r="E12" s="59">
        <f t="shared" si="2"/>
        <v>1200000</v>
      </c>
      <c r="F12" s="59">
        <v>0</v>
      </c>
      <c r="G12" s="59">
        <f t="shared" si="3"/>
        <v>1200000</v>
      </c>
      <c r="H12" s="59">
        <v>0</v>
      </c>
      <c r="I12" s="59">
        <f t="shared" si="4"/>
        <v>1200000</v>
      </c>
    </row>
    <row r="13" spans="1:9" s="728" customFormat="1" ht="21.75" customHeight="1" hidden="1">
      <c r="A13" s="37" t="s">
        <v>136</v>
      </c>
      <c r="B13" s="60" t="s">
        <v>455</v>
      </c>
      <c r="C13" s="61">
        <v>1881111</v>
      </c>
      <c r="D13" s="61">
        <v>0</v>
      </c>
      <c r="E13" s="59">
        <f t="shared" si="2"/>
        <v>1881111</v>
      </c>
      <c r="F13" s="61">
        <v>0</v>
      </c>
      <c r="G13" s="59">
        <f t="shared" si="3"/>
        <v>1881111</v>
      </c>
      <c r="H13" s="61">
        <v>1263645</v>
      </c>
      <c r="I13" s="59">
        <f t="shared" si="4"/>
        <v>3144756</v>
      </c>
    </row>
    <row r="14" spans="1:9" s="728" customFormat="1" ht="21.75" customHeight="1">
      <c r="A14" s="37" t="s">
        <v>10</v>
      </c>
      <c r="B14" s="38" t="s">
        <v>11</v>
      </c>
      <c r="C14" s="59">
        <v>41217505</v>
      </c>
      <c r="D14" s="59">
        <v>2840108</v>
      </c>
      <c r="E14" s="59">
        <f t="shared" si="2"/>
        <v>44057613</v>
      </c>
      <c r="F14" s="59">
        <v>3433322</v>
      </c>
      <c r="G14" s="59">
        <f t="shared" si="3"/>
        <v>47490935</v>
      </c>
      <c r="H14" s="59">
        <v>149023</v>
      </c>
      <c r="I14" s="59">
        <f t="shared" si="4"/>
        <v>47639958</v>
      </c>
    </row>
    <row r="15" spans="1:9" ht="21.75" customHeight="1">
      <c r="A15" s="39" t="s">
        <v>12</v>
      </c>
      <c r="B15" s="40" t="s">
        <v>13</v>
      </c>
      <c r="C15" s="58">
        <f>SUM(C17:C17)</f>
        <v>0</v>
      </c>
      <c r="D15" s="58">
        <f aca="true" t="shared" si="5" ref="D15:I15">SUM(D16:D17)</f>
        <v>44500621</v>
      </c>
      <c r="E15" s="58">
        <f t="shared" si="5"/>
        <v>44500621</v>
      </c>
      <c r="F15" s="58">
        <f t="shared" si="5"/>
        <v>34400601</v>
      </c>
      <c r="G15" s="58">
        <f t="shared" si="5"/>
        <v>78901222</v>
      </c>
      <c r="H15" s="58">
        <f t="shared" si="5"/>
        <v>245229</v>
      </c>
      <c r="I15" s="58">
        <f t="shared" si="5"/>
        <v>79146451</v>
      </c>
    </row>
    <row r="16" spans="1:9" ht="21.75" customHeight="1">
      <c r="A16" s="37" t="s">
        <v>165</v>
      </c>
      <c r="B16" s="60" t="s">
        <v>281</v>
      </c>
      <c r="C16" s="61">
        <v>0</v>
      </c>
      <c r="D16" s="61">
        <v>3703700</v>
      </c>
      <c r="E16" s="61">
        <f>D16</f>
        <v>3703700</v>
      </c>
      <c r="F16" s="61">
        <v>-3509700</v>
      </c>
      <c r="G16" s="61">
        <f>E16+F16</f>
        <v>194000</v>
      </c>
      <c r="H16" s="61">
        <v>0</v>
      </c>
      <c r="I16" s="61">
        <f>G16+H16</f>
        <v>194000</v>
      </c>
    </row>
    <row r="17" spans="1:9" ht="21.75" customHeight="1">
      <c r="A17" s="37" t="s">
        <v>166</v>
      </c>
      <c r="B17" s="38" t="s">
        <v>195</v>
      </c>
      <c r="C17" s="59">
        <v>0</v>
      </c>
      <c r="D17" s="59">
        <v>40796921</v>
      </c>
      <c r="E17" s="61">
        <f>D17</f>
        <v>40796921</v>
      </c>
      <c r="F17" s="59">
        <v>37910301</v>
      </c>
      <c r="G17" s="61">
        <f>E17+F17</f>
        <v>78707222</v>
      </c>
      <c r="H17" s="59">
        <v>245229</v>
      </c>
      <c r="I17" s="61">
        <f>G17+H17</f>
        <v>78952451</v>
      </c>
    </row>
    <row r="18" spans="1:9" ht="21.75" customHeight="1">
      <c r="A18" s="39" t="s">
        <v>14</v>
      </c>
      <c r="B18" s="40" t="s">
        <v>15</v>
      </c>
      <c r="C18" s="58">
        <f aca="true" t="shared" si="6" ref="C18:I18">C19+C23</f>
        <v>82490000</v>
      </c>
      <c r="D18" s="58">
        <f t="shared" si="6"/>
        <v>30000</v>
      </c>
      <c r="E18" s="58">
        <f t="shared" si="6"/>
        <v>82520000</v>
      </c>
      <c r="F18" s="58">
        <f t="shared" si="6"/>
        <v>0</v>
      </c>
      <c r="G18" s="58">
        <f t="shared" si="6"/>
        <v>82520000</v>
      </c>
      <c r="H18" s="58">
        <f t="shared" si="6"/>
        <v>-8238749</v>
      </c>
      <c r="I18" s="58">
        <f t="shared" si="6"/>
        <v>74281251</v>
      </c>
    </row>
    <row r="19" spans="1:9" s="68" customFormat="1" ht="23.25" customHeight="1">
      <c r="A19" s="37" t="s">
        <v>16</v>
      </c>
      <c r="B19" s="38" t="s">
        <v>17</v>
      </c>
      <c r="C19" s="59">
        <f>C20+C21+C22</f>
        <v>82450000</v>
      </c>
      <c r="D19" s="59">
        <f>D20+D21+D22</f>
        <v>0</v>
      </c>
      <c r="E19" s="59">
        <f>C19+D19</f>
        <v>82450000</v>
      </c>
      <c r="F19" s="59">
        <f>F20+F21+F22</f>
        <v>0</v>
      </c>
      <c r="G19" s="59">
        <f>E19+F19</f>
        <v>82450000</v>
      </c>
      <c r="H19" s="59">
        <f>H20+H21+H22</f>
        <v>-8316099</v>
      </c>
      <c r="I19" s="59">
        <f>I20+I21+I22</f>
        <v>74133901</v>
      </c>
    </row>
    <row r="20" spans="1:9" s="630" customFormat="1" ht="21.75" customHeight="1">
      <c r="A20" s="627"/>
      <c r="B20" s="628" t="s">
        <v>18</v>
      </c>
      <c r="C20" s="629">
        <v>80000000</v>
      </c>
      <c r="D20" s="629">
        <v>0</v>
      </c>
      <c r="E20" s="629">
        <f>C20+D20</f>
        <v>80000000</v>
      </c>
      <c r="F20" s="629">
        <v>0</v>
      </c>
      <c r="G20" s="629">
        <f>E20+F20</f>
        <v>80000000</v>
      </c>
      <c r="H20" s="629">
        <f>-8131146</f>
        <v>-8131146</v>
      </c>
      <c r="I20" s="629">
        <f>G20+H20</f>
        <v>71868854</v>
      </c>
    </row>
    <row r="21" spans="1:9" s="630" customFormat="1" ht="21.75" customHeight="1" hidden="1">
      <c r="A21" s="627" t="s">
        <v>19</v>
      </c>
      <c r="B21" s="628" t="s">
        <v>20</v>
      </c>
      <c r="C21" s="629">
        <v>2400000</v>
      </c>
      <c r="D21" s="629">
        <v>0</v>
      </c>
      <c r="E21" s="629">
        <f>C21+D21</f>
        <v>2400000</v>
      </c>
      <c r="F21" s="629">
        <v>0</v>
      </c>
      <c r="G21" s="629">
        <f>E21+F21</f>
        <v>2400000</v>
      </c>
      <c r="H21" s="629">
        <v>-134953</v>
      </c>
      <c r="I21" s="629">
        <f>G21+H21</f>
        <v>2265047</v>
      </c>
    </row>
    <row r="22" spans="1:9" s="630" customFormat="1" ht="21.75" customHeight="1" hidden="1">
      <c r="A22" s="627" t="s">
        <v>21</v>
      </c>
      <c r="B22" s="628" t="s">
        <v>22</v>
      </c>
      <c r="C22" s="629">
        <v>50000</v>
      </c>
      <c r="D22" s="629">
        <v>0</v>
      </c>
      <c r="E22" s="629">
        <f>C22+D22</f>
        <v>50000</v>
      </c>
      <c r="F22" s="629">
        <v>0</v>
      </c>
      <c r="G22" s="629">
        <f>E22+F22</f>
        <v>50000</v>
      </c>
      <c r="H22" s="629">
        <v>-50000</v>
      </c>
      <c r="I22" s="629">
        <f>G22+H22</f>
        <v>0</v>
      </c>
    </row>
    <row r="23" spans="1:9" s="68" customFormat="1" ht="21.75" customHeight="1">
      <c r="A23" s="37" t="s">
        <v>23</v>
      </c>
      <c r="B23" s="38" t="s">
        <v>24</v>
      </c>
      <c r="C23" s="59">
        <v>40000</v>
      </c>
      <c r="D23" s="59">
        <v>30000</v>
      </c>
      <c r="E23" s="59">
        <f>C23+D23</f>
        <v>70000</v>
      </c>
      <c r="F23" s="59">
        <v>0</v>
      </c>
      <c r="G23" s="59">
        <f>E23+F23</f>
        <v>70000</v>
      </c>
      <c r="H23" s="59">
        <v>77350</v>
      </c>
      <c r="I23" s="59">
        <f>G23+H23</f>
        <v>147350</v>
      </c>
    </row>
    <row r="24" spans="1:9" ht="21.75" customHeight="1">
      <c r="A24" s="39" t="s">
        <v>25</v>
      </c>
      <c r="B24" s="40" t="s">
        <v>26</v>
      </c>
      <c r="C24" s="58">
        <f aca="true" t="shared" si="7" ref="C24:I24">SUM(C25:C32)</f>
        <v>11366060</v>
      </c>
      <c r="D24" s="58">
        <f t="shared" si="7"/>
        <v>-29802</v>
      </c>
      <c r="E24" s="58">
        <f t="shared" si="7"/>
        <v>11336258</v>
      </c>
      <c r="F24" s="58">
        <f t="shared" si="7"/>
        <v>387653</v>
      </c>
      <c r="G24" s="58">
        <f t="shared" si="7"/>
        <v>11723911</v>
      </c>
      <c r="H24" s="58">
        <f t="shared" si="7"/>
        <v>-136010</v>
      </c>
      <c r="I24" s="58">
        <f t="shared" si="7"/>
        <v>11587901</v>
      </c>
    </row>
    <row r="25" spans="1:9" ht="21.75" customHeight="1">
      <c r="A25" s="37" t="s">
        <v>27</v>
      </c>
      <c r="B25" s="38" t="s">
        <v>129</v>
      </c>
      <c r="C25" s="59">
        <v>3520000</v>
      </c>
      <c r="D25" s="59">
        <v>54724</v>
      </c>
      <c r="E25" s="59">
        <f aca="true" t="shared" si="8" ref="E25:E32">C25+D25</f>
        <v>3574724</v>
      </c>
      <c r="F25" s="59">
        <v>50000</v>
      </c>
      <c r="G25" s="59">
        <f aca="true" t="shared" si="9" ref="G25:G32">E25+F25</f>
        <v>3624724</v>
      </c>
      <c r="H25" s="59">
        <v>139196</v>
      </c>
      <c r="I25" s="59">
        <f aca="true" t="shared" si="10" ref="I25:I32">G25+H25</f>
        <v>3763920</v>
      </c>
    </row>
    <row r="26" spans="1:9" ht="21.75" customHeight="1">
      <c r="A26" s="37" t="s">
        <v>282</v>
      </c>
      <c r="B26" s="38" t="s">
        <v>283</v>
      </c>
      <c r="C26" s="59">
        <v>572500</v>
      </c>
      <c r="D26" s="421">
        <v>0</v>
      </c>
      <c r="E26" s="59">
        <f t="shared" si="8"/>
        <v>572500</v>
      </c>
      <c r="F26" s="421">
        <v>2857</v>
      </c>
      <c r="G26" s="59">
        <f t="shared" si="9"/>
        <v>575357</v>
      </c>
      <c r="H26" s="421">
        <v>57688</v>
      </c>
      <c r="I26" s="59">
        <f t="shared" si="10"/>
        <v>633045</v>
      </c>
    </row>
    <row r="27" spans="1:9" ht="21.75" customHeight="1">
      <c r="A27" s="37" t="s">
        <v>28</v>
      </c>
      <c r="B27" s="38" t="s">
        <v>29</v>
      </c>
      <c r="C27" s="59">
        <v>5000000</v>
      </c>
      <c r="D27" s="59">
        <v>0</v>
      </c>
      <c r="E27" s="59">
        <f t="shared" si="8"/>
        <v>5000000</v>
      </c>
      <c r="F27" s="59">
        <v>0</v>
      </c>
      <c r="G27" s="59">
        <f t="shared" si="9"/>
        <v>5000000</v>
      </c>
      <c r="H27" s="59">
        <v>280210</v>
      </c>
      <c r="I27" s="59">
        <f t="shared" si="10"/>
        <v>5280210</v>
      </c>
    </row>
    <row r="28" spans="1:9" ht="18.75" customHeight="1">
      <c r="A28" s="37" t="s">
        <v>30</v>
      </c>
      <c r="B28" s="38" t="s">
        <v>31</v>
      </c>
      <c r="C28" s="59">
        <v>675000</v>
      </c>
      <c r="D28" s="59">
        <v>-78189</v>
      </c>
      <c r="E28" s="59">
        <f t="shared" si="8"/>
        <v>596811</v>
      </c>
      <c r="F28" s="59">
        <v>53231</v>
      </c>
      <c r="G28" s="59">
        <f t="shared" si="9"/>
        <v>650042</v>
      </c>
      <c r="H28" s="59">
        <v>-342224</v>
      </c>
      <c r="I28" s="59">
        <f t="shared" si="10"/>
        <v>307818</v>
      </c>
    </row>
    <row r="29" spans="1:9" ht="24.75" customHeight="1">
      <c r="A29" s="37" t="s">
        <v>32</v>
      </c>
      <c r="B29" s="38" t="s">
        <v>33</v>
      </c>
      <c r="C29" s="59">
        <v>1448560</v>
      </c>
      <c r="D29" s="59">
        <v>-6337</v>
      </c>
      <c r="E29" s="59">
        <f t="shared" si="8"/>
        <v>1442223</v>
      </c>
      <c r="F29" s="59">
        <v>64531</v>
      </c>
      <c r="G29" s="59">
        <f t="shared" si="9"/>
        <v>1506754</v>
      </c>
      <c r="H29" s="59">
        <v>-130399</v>
      </c>
      <c r="I29" s="59">
        <f t="shared" si="10"/>
        <v>1376355</v>
      </c>
    </row>
    <row r="30" spans="1:9" ht="21.75" customHeight="1">
      <c r="A30" s="37" t="s">
        <v>34</v>
      </c>
      <c r="B30" s="38" t="s">
        <v>35</v>
      </c>
      <c r="C30" s="65">
        <v>50000</v>
      </c>
      <c r="D30" s="65">
        <v>0</v>
      </c>
      <c r="E30" s="59">
        <f t="shared" si="8"/>
        <v>50000</v>
      </c>
      <c r="F30" s="65">
        <v>0</v>
      </c>
      <c r="G30" s="59">
        <f t="shared" si="9"/>
        <v>50000</v>
      </c>
      <c r="H30" s="65">
        <v>-45880</v>
      </c>
      <c r="I30" s="59">
        <f t="shared" si="10"/>
        <v>4120</v>
      </c>
    </row>
    <row r="31" spans="1:9" ht="21.75" customHeight="1">
      <c r="A31" s="37" t="s">
        <v>36</v>
      </c>
      <c r="B31" s="38" t="s">
        <v>651</v>
      </c>
      <c r="C31" s="65">
        <v>0</v>
      </c>
      <c r="D31" s="65"/>
      <c r="E31" s="59">
        <v>0</v>
      </c>
      <c r="F31" s="65">
        <v>217034</v>
      </c>
      <c r="G31" s="59">
        <f t="shared" si="9"/>
        <v>217034</v>
      </c>
      <c r="H31" s="65">
        <v>0</v>
      </c>
      <c r="I31" s="59">
        <f t="shared" si="10"/>
        <v>217034</v>
      </c>
    </row>
    <row r="32" spans="1:9" ht="21.75" customHeight="1">
      <c r="A32" s="37" t="s">
        <v>650</v>
      </c>
      <c r="B32" s="38" t="s">
        <v>37</v>
      </c>
      <c r="C32" s="65">
        <v>100000</v>
      </c>
      <c r="D32" s="65">
        <v>0</v>
      </c>
      <c r="E32" s="59">
        <f t="shared" si="8"/>
        <v>100000</v>
      </c>
      <c r="F32" s="65">
        <v>0</v>
      </c>
      <c r="G32" s="59">
        <f t="shared" si="9"/>
        <v>100000</v>
      </c>
      <c r="H32" s="65">
        <v>-94601</v>
      </c>
      <c r="I32" s="59">
        <f t="shared" si="10"/>
        <v>5399</v>
      </c>
    </row>
    <row r="33" spans="1:9" ht="21.75" customHeight="1">
      <c r="A33" s="39" t="s">
        <v>38</v>
      </c>
      <c r="B33" s="40" t="s">
        <v>39</v>
      </c>
      <c r="C33" s="58">
        <f>C34</f>
        <v>0</v>
      </c>
      <c r="D33" s="58">
        <f aca="true" t="shared" si="11" ref="D33:I33">D34</f>
        <v>0</v>
      </c>
      <c r="E33" s="58">
        <f t="shared" si="11"/>
        <v>0</v>
      </c>
      <c r="F33" s="58">
        <f t="shared" si="11"/>
        <v>0</v>
      </c>
      <c r="G33" s="58">
        <f t="shared" si="11"/>
        <v>0</v>
      </c>
      <c r="H33" s="58">
        <f t="shared" si="11"/>
        <v>50000</v>
      </c>
      <c r="I33" s="58">
        <f t="shared" si="11"/>
        <v>50000</v>
      </c>
    </row>
    <row r="34" spans="1:9" ht="21.75" customHeight="1" hidden="1">
      <c r="A34" s="37" t="s">
        <v>669</v>
      </c>
      <c r="B34" s="38" t="s">
        <v>670</v>
      </c>
      <c r="C34" s="65">
        <v>0</v>
      </c>
      <c r="D34" s="65">
        <v>0</v>
      </c>
      <c r="E34" s="59">
        <f>C34+D34</f>
        <v>0</v>
      </c>
      <c r="F34" s="65">
        <v>0</v>
      </c>
      <c r="G34" s="59">
        <v>0</v>
      </c>
      <c r="H34" s="65">
        <v>50000</v>
      </c>
      <c r="I34" s="59">
        <f>G34+H34</f>
        <v>50000</v>
      </c>
    </row>
    <row r="35" spans="1:9" ht="21.75" customHeight="1">
      <c r="A35" s="39" t="s">
        <v>40</v>
      </c>
      <c r="B35" s="40" t="s">
        <v>41</v>
      </c>
      <c r="C35" s="58">
        <f aca="true" t="shared" si="12" ref="C35:I35">SUM(C36:C36)</f>
        <v>7350000</v>
      </c>
      <c r="D35" s="58">
        <f t="shared" si="12"/>
        <v>20000</v>
      </c>
      <c r="E35" s="58">
        <f t="shared" si="12"/>
        <v>7370000</v>
      </c>
      <c r="F35" s="58">
        <f t="shared" si="12"/>
        <v>0</v>
      </c>
      <c r="G35" s="58">
        <f t="shared" si="12"/>
        <v>7370000</v>
      </c>
      <c r="H35" s="58">
        <f t="shared" si="12"/>
        <v>-4010000</v>
      </c>
      <c r="I35" s="58">
        <f t="shared" si="12"/>
        <v>3360000</v>
      </c>
    </row>
    <row r="36" spans="1:9" ht="21.75" customHeight="1" hidden="1">
      <c r="A36" s="37" t="s">
        <v>130</v>
      </c>
      <c r="B36" s="38" t="s">
        <v>42</v>
      </c>
      <c r="C36" s="59">
        <v>7350000</v>
      </c>
      <c r="D36" s="59">
        <v>20000</v>
      </c>
      <c r="E36" s="59">
        <f>C36+D36</f>
        <v>7370000</v>
      </c>
      <c r="F36" s="59">
        <v>0</v>
      </c>
      <c r="G36" s="59">
        <f>E36+F36</f>
        <v>7370000</v>
      </c>
      <c r="H36" s="59">
        <v>-4010000</v>
      </c>
      <c r="I36" s="59">
        <f>G36+H36</f>
        <v>3360000</v>
      </c>
    </row>
    <row r="37" spans="1:9" ht="21.75" customHeight="1">
      <c r="A37" s="39" t="s">
        <v>43</v>
      </c>
      <c r="B37" s="40" t="s">
        <v>196</v>
      </c>
      <c r="C37" s="626">
        <f>C38</f>
        <v>0</v>
      </c>
      <c r="D37" s="626">
        <f aca="true" t="shared" si="13" ref="D37:I37">D38</f>
        <v>20000</v>
      </c>
      <c r="E37" s="626">
        <f t="shared" si="13"/>
        <v>20000</v>
      </c>
      <c r="F37" s="626">
        <f t="shared" si="13"/>
        <v>0</v>
      </c>
      <c r="G37" s="626">
        <f t="shared" si="13"/>
        <v>0</v>
      </c>
      <c r="H37" s="626">
        <f t="shared" si="13"/>
        <v>408377</v>
      </c>
      <c r="I37" s="626">
        <f t="shared" si="13"/>
        <v>408377</v>
      </c>
    </row>
    <row r="38" spans="1:9" ht="21.75" customHeight="1" hidden="1">
      <c r="A38" s="37" t="s">
        <v>671</v>
      </c>
      <c r="B38" s="38" t="s">
        <v>672</v>
      </c>
      <c r="C38" s="59">
        <v>0</v>
      </c>
      <c r="D38" s="59">
        <v>20000</v>
      </c>
      <c r="E38" s="59">
        <f>C38+D38</f>
        <v>20000</v>
      </c>
      <c r="F38" s="59">
        <v>0</v>
      </c>
      <c r="G38" s="59">
        <v>0</v>
      </c>
      <c r="H38" s="59">
        <v>408377</v>
      </c>
      <c r="I38" s="59">
        <f>G38+H38</f>
        <v>408377</v>
      </c>
    </row>
    <row r="39" spans="1:9" ht="30" customHeight="1">
      <c r="A39" s="42" t="s">
        <v>190</v>
      </c>
      <c r="B39" s="43" t="s">
        <v>45</v>
      </c>
      <c r="C39" s="62">
        <f aca="true" t="shared" si="14" ref="C39:I39">C7+C15+C18+C24+C33+C35+C37</f>
        <v>250734896</v>
      </c>
      <c r="D39" s="62">
        <f t="shared" si="14"/>
        <v>47380927</v>
      </c>
      <c r="E39" s="62">
        <f t="shared" si="14"/>
        <v>298115823</v>
      </c>
      <c r="F39" s="62">
        <f t="shared" si="14"/>
        <v>38221576</v>
      </c>
      <c r="G39" s="62">
        <f t="shared" si="14"/>
        <v>336317399</v>
      </c>
      <c r="H39" s="62">
        <f t="shared" si="14"/>
        <v>-4422771</v>
      </c>
      <c r="I39" s="62">
        <f t="shared" si="14"/>
        <v>331894628</v>
      </c>
    </row>
    <row r="40" spans="1:9" ht="21.75" customHeight="1">
      <c r="A40" s="39" t="s">
        <v>46</v>
      </c>
      <c r="B40" s="40" t="s">
        <v>47</v>
      </c>
      <c r="C40" s="58">
        <f>SUM(C41:C41)</f>
        <v>23275319</v>
      </c>
      <c r="D40" s="58">
        <f>SUM(D41:D41)</f>
        <v>20000</v>
      </c>
      <c r="E40" s="58">
        <f>SUM(E41:E41)</f>
        <v>23295319</v>
      </c>
      <c r="F40" s="58">
        <f>SUM(F41:F41)</f>
        <v>0</v>
      </c>
      <c r="G40" s="58">
        <f>SUM(G41:G42)</f>
        <v>23295319</v>
      </c>
      <c r="H40" s="58">
        <f>SUM(H41:H42)</f>
        <v>4276181</v>
      </c>
      <c r="I40" s="58">
        <f>SUM(I41:I42)</f>
        <v>27571500</v>
      </c>
    </row>
    <row r="41" spans="1:9" ht="21.75" customHeight="1">
      <c r="A41" s="37" t="s">
        <v>48</v>
      </c>
      <c r="B41" s="38" t="s">
        <v>49</v>
      </c>
      <c r="C41" s="59">
        <v>23275319</v>
      </c>
      <c r="D41" s="59">
        <v>20000</v>
      </c>
      <c r="E41" s="59">
        <f>C41+D41</f>
        <v>23295319</v>
      </c>
      <c r="F41" s="59">
        <v>0</v>
      </c>
      <c r="G41" s="59">
        <f>E41+F41</f>
        <v>23295319</v>
      </c>
      <c r="H41" s="59">
        <v>0</v>
      </c>
      <c r="I41" s="59">
        <f>G41+H41</f>
        <v>23295319</v>
      </c>
    </row>
    <row r="42" spans="1:9" ht="21.75" customHeight="1">
      <c r="A42" s="37" t="s">
        <v>284</v>
      </c>
      <c r="B42" s="38" t="s">
        <v>285</v>
      </c>
      <c r="C42" s="59">
        <v>0</v>
      </c>
      <c r="D42" s="59">
        <v>0</v>
      </c>
      <c r="E42" s="59">
        <f>C42+D42</f>
        <v>0</v>
      </c>
      <c r="F42" s="59">
        <v>0</v>
      </c>
      <c r="G42" s="59">
        <f>E42+F42</f>
        <v>0</v>
      </c>
      <c r="H42" s="59">
        <v>4276181</v>
      </c>
      <c r="I42" s="59">
        <f>G42+H42</f>
        <v>4276181</v>
      </c>
    </row>
    <row r="43" spans="1:9" s="25" customFormat="1" ht="37.5" customHeight="1" thickBot="1">
      <c r="A43" s="44" t="s">
        <v>131</v>
      </c>
      <c r="B43" s="45" t="s">
        <v>50</v>
      </c>
      <c r="C43" s="63">
        <f aca="true" t="shared" si="15" ref="C43:I43">C39+C40</f>
        <v>274010215</v>
      </c>
      <c r="D43" s="63">
        <f t="shared" si="15"/>
        <v>47400927</v>
      </c>
      <c r="E43" s="63">
        <f t="shared" si="15"/>
        <v>321411142</v>
      </c>
      <c r="F43" s="63">
        <f t="shared" si="15"/>
        <v>38221576</v>
      </c>
      <c r="G43" s="63">
        <f t="shared" si="15"/>
        <v>359612718</v>
      </c>
      <c r="H43" s="63">
        <f t="shared" si="15"/>
        <v>-146590</v>
      </c>
      <c r="I43" s="63">
        <f t="shared" si="15"/>
        <v>359466128</v>
      </c>
    </row>
    <row r="44" spans="1:9" ht="15.75" thickTop="1">
      <c r="A44" s="2"/>
      <c r="B44" s="2"/>
      <c r="C44" s="2"/>
      <c r="D44" s="2"/>
      <c r="E44" s="2"/>
      <c r="F44" s="2"/>
      <c r="G44" s="2"/>
      <c r="H44" s="2"/>
      <c r="I44" s="2"/>
    </row>
  </sheetData>
  <sheetProtection/>
  <mergeCells count="2"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6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6.7109375" style="0" customWidth="1"/>
    <col min="4" max="4" width="16.421875" style="0" hidden="1" customWidth="1"/>
    <col min="5" max="5" width="16.7109375" style="0" hidden="1" customWidth="1"/>
    <col min="6" max="6" width="16.421875" style="0" hidden="1" customWidth="1"/>
    <col min="7" max="7" width="16.7109375" style="0" customWidth="1"/>
    <col min="8" max="8" width="16.421875" style="0" customWidth="1"/>
    <col min="9" max="9" width="16.7109375" style="0" customWidth="1"/>
  </cols>
  <sheetData>
    <row r="1" spans="1:9" ht="30" customHeight="1">
      <c r="A1" s="773" t="s">
        <v>194</v>
      </c>
      <c r="B1" s="773"/>
      <c r="C1" s="773"/>
      <c r="D1" s="773"/>
      <c r="E1" s="773"/>
      <c r="F1" s="773"/>
      <c r="G1" s="773"/>
      <c r="H1" s="773"/>
      <c r="I1" s="773"/>
    </row>
    <row r="2" spans="1:9" ht="18" customHeight="1">
      <c r="A2" s="774" t="s">
        <v>494</v>
      </c>
      <c r="B2" s="774"/>
      <c r="C2" s="774"/>
      <c r="D2" s="774"/>
      <c r="E2" s="774"/>
      <c r="F2" s="774"/>
      <c r="G2" s="774"/>
      <c r="H2" s="774"/>
      <c r="I2" s="774"/>
    </row>
    <row r="3" spans="1:9" ht="19.5" customHeight="1">
      <c r="A3" s="746" t="s">
        <v>764</v>
      </c>
      <c r="B3" s="23"/>
      <c r="C3" s="368"/>
      <c r="D3" s="368"/>
      <c r="E3" s="368"/>
      <c r="F3" s="368"/>
      <c r="G3" s="368"/>
      <c r="H3" s="368"/>
      <c r="I3" s="368"/>
    </row>
    <row r="4" spans="1:9" ht="16.5" thickBot="1">
      <c r="A4" s="746" t="s">
        <v>763</v>
      </c>
      <c r="B4" s="24"/>
      <c r="C4" s="743"/>
      <c r="D4" s="743"/>
      <c r="E4" s="743"/>
      <c r="F4" s="743"/>
      <c r="G4" s="743"/>
      <c r="H4" s="743"/>
      <c r="I4" s="743" t="s">
        <v>454</v>
      </c>
    </row>
    <row r="5" spans="1:9" ht="38.25" customHeight="1" thickBot="1" thickTop="1">
      <c r="A5" s="66" t="s">
        <v>0</v>
      </c>
      <c r="B5" s="49" t="s">
        <v>1</v>
      </c>
      <c r="C5" s="50" t="s">
        <v>492</v>
      </c>
      <c r="D5" s="50" t="s">
        <v>491</v>
      </c>
      <c r="E5" s="50" t="s">
        <v>493</v>
      </c>
      <c r="F5" s="50" t="s">
        <v>648</v>
      </c>
      <c r="G5" s="50" t="s">
        <v>649</v>
      </c>
      <c r="H5" s="50" t="s">
        <v>667</v>
      </c>
      <c r="I5" s="744" t="s">
        <v>668</v>
      </c>
    </row>
    <row r="6" spans="1:9" ht="12.75" customHeight="1" thickTop="1">
      <c r="A6" s="69" t="s">
        <v>95</v>
      </c>
      <c r="B6" s="70" t="s">
        <v>96</v>
      </c>
      <c r="C6" s="70" t="s">
        <v>97</v>
      </c>
      <c r="D6" s="70" t="s">
        <v>98</v>
      </c>
      <c r="E6" s="70" t="s">
        <v>98</v>
      </c>
      <c r="F6" s="70" t="s">
        <v>99</v>
      </c>
      <c r="G6" s="70" t="s">
        <v>98</v>
      </c>
      <c r="H6" s="70" t="s">
        <v>99</v>
      </c>
      <c r="I6" s="730" t="s">
        <v>438</v>
      </c>
    </row>
    <row r="7" spans="1:9" s="27" customFormat="1" ht="21.75" customHeight="1">
      <c r="A7" s="46" t="s">
        <v>51</v>
      </c>
      <c r="B7" s="47" t="s">
        <v>52</v>
      </c>
      <c r="C7" s="64">
        <f aca="true" t="shared" si="0" ref="C7:I7">C8+C15</f>
        <v>54033000</v>
      </c>
      <c r="D7" s="64">
        <f t="shared" si="0"/>
        <v>-384573</v>
      </c>
      <c r="E7" s="64">
        <f t="shared" si="0"/>
        <v>53648427</v>
      </c>
      <c r="F7" s="64">
        <f t="shared" si="0"/>
        <v>148990</v>
      </c>
      <c r="G7" s="64">
        <f t="shared" si="0"/>
        <v>54311321</v>
      </c>
      <c r="H7" s="64">
        <f t="shared" si="0"/>
        <v>1096797</v>
      </c>
      <c r="I7" s="731">
        <f t="shared" si="0"/>
        <v>55408118</v>
      </c>
    </row>
    <row r="8" spans="1:9" s="26" customFormat="1" ht="21.75" customHeight="1">
      <c r="A8" s="37" t="s">
        <v>53</v>
      </c>
      <c r="B8" s="38" t="s">
        <v>54</v>
      </c>
      <c r="C8" s="59">
        <f aca="true" t="shared" si="1" ref="C8:I8">SUM(C9:C14)</f>
        <v>37753000</v>
      </c>
      <c r="D8" s="59">
        <f t="shared" si="1"/>
        <v>-435573</v>
      </c>
      <c r="E8" s="59">
        <f t="shared" si="1"/>
        <v>37317427</v>
      </c>
      <c r="F8" s="59">
        <f t="shared" si="1"/>
        <v>116990</v>
      </c>
      <c r="G8" s="59">
        <f t="shared" si="1"/>
        <v>37948321</v>
      </c>
      <c r="H8" s="59">
        <f t="shared" si="1"/>
        <v>382797</v>
      </c>
      <c r="I8" s="732">
        <f t="shared" si="1"/>
        <v>38331118</v>
      </c>
    </row>
    <row r="9" spans="1:9" s="26" customFormat="1" ht="22.5" customHeight="1" hidden="1">
      <c r="A9" s="37" t="s">
        <v>137</v>
      </c>
      <c r="B9" s="38" t="s">
        <v>55</v>
      </c>
      <c r="C9" s="59">
        <v>34830000</v>
      </c>
      <c r="D9" s="59">
        <v>-439647</v>
      </c>
      <c r="E9" s="59">
        <f>C9+D9</f>
        <v>34390353</v>
      </c>
      <c r="F9" s="59">
        <v>-74257</v>
      </c>
      <c r="G9" s="59">
        <f>E9+F9</f>
        <v>34316096</v>
      </c>
      <c r="H9" s="59">
        <v>-372500</v>
      </c>
      <c r="I9" s="732">
        <f>G9+H9</f>
        <v>33943596</v>
      </c>
    </row>
    <row r="10" spans="1:9" s="26" customFormat="1" ht="22.5" customHeight="1" hidden="1">
      <c r="A10" s="37" t="s">
        <v>673</v>
      </c>
      <c r="B10" s="38" t="s">
        <v>674</v>
      </c>
      <c r="C10" s="59">
        <v>0</v>
      </c>
      <c r="D10" s="59">
        <v>-439647</v>
      </c>
      <c r="E10" s="59">
        <f>C10+D10</f>
        <v>-439647</v>
      </c>
      <c r="F10" s="59">
        <v>-74257</v>
      </c>
      <c r="G10" s="59">
        <v>0</v>
      </c>
      <c r="H10" s="59">
        <v>50000</v>
      </c>
      <c r="I10" s="732">
        <f>G10+H10</f>
        <v>50000</v>
      </c>
    </row>
    <row r="11" spans="1:9" s="26" customFormat="1" ht="21.75" customHeight="1" hidden="1">
      <c r="A11" s="37" t="s">
        <v>138</v>
      </c>
      <c r="B11" s="38" t="s">
        <v>56</v>
      </c>
      <c r="C11" s="59">
        <v>1648000</v>
      </c>
      <c r="D11" s="59">
        <v>-74000</v>
      </c>
      <c r="E11" s="59">
        <f aca="true" t="shared" si="2" ref="E11:E65">C11+D11</f>
        <v>1574000</v>
      </c>
      <c r="F11" s="59">
        <v>74504</v>
      </c>
      <c r="G11" s="59">
        <f aca="true" t="shared" si="3" ref="G11:G47">E11+F11</f>
        <v>1648504</v>
      </c>
      <c r="H11" s="59">
        <v>1140318</v>
      </c>
      <c r="I11" s="732">
        <f aca="true" t="shared" si="4" ref="I11:I47">G11+H11</f>
        <v>2788822</v>
      </c>
    </row>
    <row r="12" spans="1:9" s="26" customFormat="1" ht="21.75" customHeight="1" hidden="1">
      <c r="A12" s="37" t="s">
        <v>139</v>
      </c>
      <c r="B12" s="38" t="s">
        <v>57</v>
      </c>
      <c r="C12" s="59">
        <v>36000</v>
      </c>
      <c r="D12" s="59">
        <v>0</v>
      </c>
      <c r="E12" s="59">
        <f t="shared" si="2"/>
        <v>36000</v>
      </c>
      <c r="F12" s="59">
        <v>0</v>
      </c>
      <c r="G12" s="59">
        <f t="shared" si="3"/>
        <v>36000</v>
      </c>
      <c r="H12" s="59">
        <v>0</v>
      </c>
      <c r="I12" s="732">
        <f t="shared" si="4"/>
        <v>36000</v>
      </c>
    </row>
    <row r="13" spans="1:9" s="26" customFormat="1" ht="21.75" customHeight="1" hidden="1">
      <c r="A13" s="37" t="s">
        <v>140</v>
      </c>
      <c r="B13" s="38" t="s">
        <v>58</v>
      </c>
      <c r="C13" s="59">
        <v>534000</v>
      </c>
      <c r="D13" s="59">
        <v>-51000</v>
      </c>
      <c r="E13" s="59">
        <f t="shared" si="2"/>
        <v>483000</v>
      </c>
      <c r="F13" s="59">
        <v>0</v>
      </c>
      <c r="G13" s="59">
        <f t="shared" si="3"/>
        <v>483000</v>
      </c>
      <c r="H13" s="59">
        <v>12000</v>
      </c>
      <c r="I13" s="732">
        <f t="shared" si="4"/>
        <v>495000</v>
      </c>
    </row>
    <row r="14" spans="1:9" s="26" customFormat="1" ht="21.75" customHeight="1" hidden="1">
      <c r="A14" s="37" t="s">
        <v>141</v>
      </c>
      <c r="B14" s="38" t="s">
        <v>59</v>
      </c>
      <c r="C14" s="59">
        <v>705000</v>
      </c>
      <c r="D14" s="59">
        <v>568721</v>
      </c>
      <c r="E14" s="59">
        <f t="shared" si="2"/>
        <v>1273721</v>
      </c>
      <c r="F14" s="59">
        <v>191000</v>
      </c>
      <c r="G14" s="59">
        <f t="shared" si="3"/>
        <v>1464721</v>
      </c>
      <c r="H14" s="59">
        <v>-447021</v>
      </c>
      <c r="I14" s="732">
        <f t="shared" si="4"/>
        <v>1017700</v>
      </c>
    </row>
    <row r="15" spans="1:9" s="26" customFormat="1" ht="21.75" customHeight="1">
      <c r="A15" s="37" t="s">
        <v>60</v>
      </c>
      <c r="B15" s="38" t="s">
        <v>61</v>
      </c>
      <c r="C15" s="59">
        <f>SUM(C16:C18)</f>
        <v>16280000</v>
      </c>
      <c r="D15" s="59">
        <f>SUM(D16:D18)</f>
        <v>51000</v>
      </c>
      <c r="E15" s="59">
        <f t="shared" si="2"/>
        <v>16331000</v>
      </c>
      <c r="F15" s="59">
        <f>SUM(F16:F18)</f>
        <v>32000</v>
      </c>
      <c r="G15" s="59">
        <f t="shared" si="3"/>
        <v>16363000</v>
      </c>
      <c r="H15" s="59">
        <f>SUM(H16:H18)</f>
        <v>714000</v>
      </c>
      <c r="I15" s="732">
        <f t="shared" si="4"/>
        <v>17077000</v>
      </c>
    </row>
    <row r="16" spans="1:9" s="26" customFormat="1" ht="21.75" customHeight="1" hidden="1">
      <c r="A16" s="37" t="s">
        <v>142</v>
      </c>
      <c r="B16" s="38" t="s">
        <v>62</v>
      </c>
      <c r="C16" s="59">
        <v>13500000</v>
      </c>
      <c r="D16" s="59">
        <v>0</v>
      </c>
      <c r="E16" s="59">
        <f t="shared" si="2"/>
        <v>13500000</v>
      </c>
      <c r="F16" s="59">
        <v>0</v>
      </c>
      <c r="G16" s="59">
        <f t="shared" si="3"/>
        <v>13500000</v>
      </c>
      <c r="H16" s="59">
        <v>810000</v>
      </c>
      <c r="I16" s="732">
        <f t="shared" si="4"/>
        <v>14310000</v>
      </c>
    </row>
    <row r="17" spans="1:9" s="26" customFormat="1" ht="28.5" customHeight="1" hidden="1">
      <c r="A17" s="37" t="s">
        <v>143</v>
      </c>
      <c r="B17" s="38" t="s">
        <v>63</v>
      </c>
      <c r="C17" s="59">
        <v>2280000</v>
      </c>
      <c r="D17" s="59">
        <v>0</v>
      </c>
      <c r="E17" s="59">
        <f t="shared" si="2"/>
        <v>2280000</v>
      </c>
      <c r="F17" s="59">
        <v>30000</v>
      </c>
      <c r="G17" s="59">
        <f t="shared" si="3"/>
        <v>2310000</v>
      </c>
      <c r="H17" s="59">
        <v>55000</v>
      </c>
      <c r="I17" s="732">
        <f t="shared" si="4"/>
        <v>2365000</v>
      </c>
    </row>
    <row r="18" spans="1:9" s="26" customFormat="1" ht="21.75" customHeight="1" hidden="1">
      <c r="A18" s="37" t="s">
        <v>144</v>
      </c>
      <c r="B18" s="38" t="s">
        <v>64</v>
      </c>
      <c r="C18" s="59">
        <v>500000</v>
      </c>
      <c r="D18" s="59">
        <v>51000</v>
      </c>
      <c r="E18" s="59">
        <f t="shared" si="2"/>
        <v>551000</v>
      </c>
      <c r="F18" s="59">
        <v>2000</v>
      </c>
      <c r="G18" s="59">
        <f t="shared" si="3"/>
        <v>553000</v>
      </c>
      <c r="H18" s="59">
        <v>-151000</v>
      </c>
      <c r="I18" s="732">
        <f t="shared" si="4"/>
        <v>402000</v>
      </c>
    </row>
    <row r="19" spans="1:9" s="27" customFormat="1" ht="34.5" customHeight="1">
      <c r="A19" s="39" t="s">
        <v>65</v>
      </c>
      <c r="B19" s="41" t="s">
        <v>163</v>
      </c>
      <c r="C19" s="58">
        <v>11799356</v>
      </c>
      <c r="D19" s="58">
        <v>171199</v>
      </c>
      <c r="E19" s="62">
        <f t="shared" si="2"/>
        <v>11970555</v>
      </c>
      <c r="F19" s="58">
        <v>48015</v>
      </c>
      <c r="G19" s="62">
        <f t="shared" si="3"/>
        <v>12018570</v>
      </c>
      <c r="H19" s="58">
        <v>1107057</v>
      </c>
      <c r="I19" s="733">
        <f t="shared" si="4"/>
        <v>13125627</v>
      </c>
    </row>
    <row r="20" spans="1:9" s="27" customFormat="1" ht="21.75" customHeight="1">
      <c r="A20" s="39" t="s">
        <v>66</v>
      </c>
      <c r="B20" s="40" t="s">
        <v>67</v>
      </c>
      <c r="C20" s="62">
        <f>C21+C24+C27+C34+C35</f>
        <v>40697400</v>
      </c>
      <c r="D20" s="62">
        <f>D21+D24+D27+D34+D35</f>
        <v>3874822</v>
      </c>
      <c r="E20" s="62">
        <f t="shared" si="2"/>
        <v>44572222</v>
      </c>
      <c r="F20" s="62">
        <f>F21+F24+F27+F34+F35</f>
        <v>433382</v>
      </c>
      <c r="G20" s="62">
        <f t="shared" si="3"/>
        <v>45005604</v>
      </c>
      <c r="H20" s="62">
        <f>H21+H24+H27+H34+H35</f>
        <v>2219825</v>
      </c>
      <c r="I20" s="733">
        <f t="shared" si="4"/>
        <v>47225429</v>
      </c>
    </row>
    <row r="21" spans="1:9" s="26" customFormat="1" ht="21.75" customHeight="1">
      <c r="A21" s="37" t="s">
        <v>68</v>
      </c>
      <c r="B21" s="38" t="s">
        <v>69</v>
      </c>
      <c r="C21" s="59">
        <f>SUM(C22:C23)</f>
        <v>5480000</v>
      </c>
      <c r="D21" s="59">
        <f>SUM(D22:D23)</f>
        <v>35000</v>
      </c>
      <c r="E21" s="59">
        <f t="shared" si="2"/>
        <v>5515000</v>
      </c>
      <c r="F21" s="59">
        <f>SUM(F22:F23)</f>
        <v>84334</v>
      </c>
      <c r="G21" s="59">
        <f t="shared" si="3"/>
        <v>5599334</v>
      </c>
      <c r="H21" s="59">
        <f>SUM(H22:H23)</f>
        <v>640000</v>
      </c>
      <c r="I21" s="732">
        <f t="shared" si="4"/>
        <v>6239334</v>
      </c>
    </row>
    <row r="22" spans="1:9" s="26" customFormat="1" ht="21.75" customHeight="1" hidden="1">
      <c r="A22" s="37" t="s">
        <v>149</v>
      </c>
      <c r="B22" s="38" t="s">
        <v>151</v>
      </c>
      <c r="C22" s="59">
        <v>1420000</v>
      </c>
      <c r="D22" s="59">
        <v>0</v>
      </c>
      <c r="E22" s="59">
        <f t="shared" si="2"/>
        <v>1420000</v>
      </c>
      <c r="F22" s="59">
        <v>0</v>
      </c>
      <c r="G22" s="59">
        <f t="shared" si="3"/>
        <v>1420000</v>
      </c>
      <c r="H22" s="59">
        <v>-150000</v>
      </c>
      <c r="I22" s="732">
        <f t="shared" si="4"/>
        <v>1270000</v>
      </c>
    </row>
    <row r="23" spans="1:9" s="26" customFormat="1" ht="21.75" customHeight="1" hidden="1">
      <c r="A23" s="37" t="s">
        <v>150</v>
      </c>
      <c r="B23" s="38" t="s">
        <v>152</v>
      </c>
      <c r="C23" s="59">
        <v>4060000</v>
      </c>
      <c r="D23" s="59">
        <v>35000</v>
      </c>
      <c r="E23" s="59">
        <f t="shared" si="2"/>
        <v>4095000</v>
      </c>
      <c r="F23" s="59">
        <v>84334</v>
      </c>
      <c r="G23" s="59">
        <f t="shared" si="3"/>
        <v>4179334</v>
      </c>
      <c r="H23" s="59">
        <v>790000</v>
      </c>
      <c r="I23" s="732">
        <f t="shared" si="4"/>
        <v>4969334</v>
      </c>
    </row>
    <row r="24" spans="1:9" s="26" customFormat="1" ht="21.75" customHeight="1">
      <c r="A24" s="37" t="s">
        <v>70</v>
      </c>
      <c r="B24" s="38" t="s">
        <v>71</v>
      </c>
      <c r="C24" s="59">
        <f>SUM(C25:C26)</f>
        <v>715000</v>
      </c>
      <c r="D24" s="59">
        <f>SUM(D25:D26)</f>
        <v>20000</v>
      </c>
      <c r="E24" s="59">
        <f t="shared" si="2"/>
        <v>735000</v>
      </c>
      <c r="F24" s="59">
        <f>SUM(F25:F26)</f>
        <v>10000</v>
      </c>
      <c r="G24" s="59">
        <f t="shared" si="3"/>
        <v>745000</v>
      </c>
      <c r="H24" s="59">
        <f>SUM(H25:H26)</f>
        <v>108500</v>
      </c>
      <c r="I24" s="732">
        <f t="shared" si="4"/>
        <v>853500</v>
      </c>
    </row>
    <row r="25" spans="1:9" s="26" customFormat="1" ht="21.75" customHeight="1" hidden="1">
      <c r="A25" s="37" t="s">
        <v>145</v>
      </c>
      <c r="B25" s="38" t="s">
        <v>147</v>
      </c>
      <c r="C25" s="59">
        <v>250000</v>
      </c>
      <c r="D25" s="59">
        <v>0</v>
      </c>
      <c r="E25" s="59">
        <f t="shared" si="2"/>
        <v>250000</v>
      </c>
      <c r="F25" s="59">
        <v>0</v>
      </c>
      <c r="G25" s="59">
        <f t="shared" si="3"/>
        <v>250000</v>
      </c>
      <c r="H25" s="59">
        <v>95000</v>
      </c>
      <c r="I25" s="732">
        <f t="shared" si="4"/>
        <v>345000</v>
      </c>
    </row>
    <row r="26" spans="1:9" s="26" customFormat="1" ht="21.75" customHeight="1" hidden="1">
      <c r="A26" s="37" t="s">
        <v>146</v>
      </c>
      <c r="B26" s="38" t="s">
        <v>148</v>
      </c>
      <c r="C26" s="59">
        <v>465000</v>
      </c>
      <c r="D26" s="59">
        <v>20000</v>
      </c>
      <c r="E26" s="59">
        <f t="shared" si="2"/>
        <v>485000</v>
      </c>
      <c r="F26" s="59">
        <v>10000</v>
      </c>
      <c r="G26" s="59">
        <f t="shared" si="3"/>
        <v>495000</v>
      </c>
      <c r="H26" s="59">
        <v>13500</v>
      </c>
      <c r="I26" s="732">
        <f t="shared" si="4"/>
        <v>508500</v>
      </c>
    </row>
    <row r="27" spans="1:9" s="26" customFormat="1" ht="21.75" customHeight="1">
      <c r="A27" s="37" t="s">
        <v>72</v>
      </c>
      <c r="B27" s="38" t="s">
        <v>73</v>
      </c>
      <c r="C27" s="59">
        <f>SUM(C28:C33)</f>
        <v>24765000</v>
      </c>
      <c r="D27" s="59">
        <f>SUM(D28:D33)</f>
        <v>3434822</v>
      </c>
      <c r="E27" s="59">
        <f t="shared" si="2"/>
        <v>28199822</v>
      </c>
      <c r="F27" s="59">
        <f>SUM(F28:F33)</f>
        <v>285950</v>
      </c>
      <c r="G27" s="59">
        <f t="shared" si="3"/>
        <v>28485772</v>
      </c>
      <c r="H27" s="59">
        <f>SUM(H28:H33)</f>
        <v>778000</v>
      </c>
      <c r="I27" s="732">
        <f t="shared" si="4"/>
        <v>29263772</v>
      </c>
    </row>
    <row r="28" spans="1:9" s="26" customFormat="1" ht="21.75" customHeight="1" hidden="1">
      <c r="A28" s="37" t="s">
        <v>153</v>
      </c>
      <c r="B28" s="60" t="s">
        <v>74</v>
      </c>
      <c r="C28" s="59">
        <v>6930000</v>
      </c>
      <c r="D28" s="59">
        <v>-50000</v>
      </c>
      <c r="E28" s="59">
        <f t="shared" si="2"/>
        <v>6880000</v>
      </c>
      <c r="F28" s="59">
        <v>-10000</v>
      </c>
      <c r="G28" s="59">
        <f t="shared" si="3"/>
        <v>6870000</v>
      </c>
      <c r="H28" s="59">
        <v>595000</v>
      </c>
      <c r="I28" s="732">
        <f t="shared" si="4"/>
        <v>7465000</v>
      </c>
    </row>
    <row r="29" spans="1:9" s="26" customFormat="1" ht="21.75" customHeight="1" hidden="1">
      <c r="A29" s="37" t="s">
        <v>154</v>
      </c>
      <c r="B29" s="60" t="s">
        <v>155</v>
      </c>
      <c r="C29" s="59">
        <v>400000</v>
      </c>
      <c r="D29" s="59">
        <v>0</v>
      </c>
      <c r="E29" s="59">
        <f t="shared" si="2"/>
        <v>400000</v>
      </c>
      <c r="F29" s="59">
        <v>100000</v>
      </c>
      <c r="G29" s="59">
        <f t="shared" si="3"/>
        <v>500000</v>
      </c>
      <c r="H29" s="59">
        <v>35000</v>
      </c>
      <c r="I29" s="732">
        <f t="shared" si="4"/>
        <v>535000</v>
      </c>
    </row>
    <row r="30" spans="1:9" s="26" customFormat="1" ht="21.75" customHeight="1" hidden="1">
      <c r="A30" s="37" t="s">
        <v>156</v>
      </c>
      <c r="B30" s="38" t="s">
        <v>157</v>
      </c>
      <c r="C30" s="59">
        <v>2535000</v>
      </c>
      <c r="D30" s="59">
        <v>39000</v>
      </c>
      <c r="E30" s="59">
        <f t="shared" si="2"/>
        <v>2574000</v>
      </c>
      <c r="F30" s="59">
        <v>335250</v>
      </c>
      <c r="G30" s="59">
        <f t="shared" si="3"/>
        <v>2909250</v>
      </c>
      <c r="H30" s="59">
        <v>-256000</v>
      </c>
      <c r="I30" s="732">
        <f t="shared" si="4"/>
        <v>2653250</v>
      </c>
    </row>
    <row r="31" spans="1:9" s="26" customFormat="1" ht="21.75" customHeight="1" hidden="1">
      <c r="A31" s="37" t="s">
        <v>456</v>
      </c>
      <c r="B31" s="38" t="s">
        <v>457</v>
      </c>
      <c r="C31" s="59">
        <v>575000</v>
      </c>
      <c r="D31" s="59">
        <v>5000</v>
      </c>
      <c r="E31" s="59">
        <f t="shared" si="2"/>
        <v>580000</v>
      </c>
      <c r="F31" s="59">
        <v>30000</v>
      </c>
      <c r="G31" s="59">
        <f t="shared" si="3"/>
        <v>610000</v>
      </c>
      <c r="H31" s="59">
        <v>144000</v>
      </c>
      <c r="I31" s="732">
        <f t="shared" si="4"/>
        <v>754000</v>
      </c>
    </row>
    <row r="32" spans="1:9" s="26" customFormat="1" ht="21.75" customHeight="1" hidden="1">
      <c r="A32" s="37" t="s">
        <v>158</v>
      </c>
      <c r="B32" s="38" t="s">
        <v>160</v>
      </c>
      <c r="C32" s="59">
        <v>8480000</v>
      </c>
      <c r="D32" s="59">
        <v>3320822</v>
      </c>
      <c r="E32" s="59">
        <f t="shared" si="2"/>
        <v>11800822</v>
      </c>
      <c r="F32" s="59">
        <v>-1350000</v>
      </c>
      <c r="G32" s="59">
        <f t="shared" si="3"/>
        <v>10450822</v>
      </c>
      <c r="H32" s="59">
        <v>1685000</v>
      </c>
      <c r="I32" s="732">
        <f t="shared" si="4"/>
        <v>12135822</v>
      </c>
    </row>
    <row r="33" spans="1:9" s="26" customFormat="1" ht="21.75" customHeight="1" hidden="1">
      <c r="A33" s="37" t="s">
        <v>159</v>
      </c>
      <c r="B33" s="38" t="s">
        <v>75</v>
      </c>
      <c r="C33" s="59">
        <v>5845000</v>
      </c>
      <c r="D33" s="59">
        <v>120000</v>
      </c>
      <c r="E33" s="59">
        <f t="shared" si="2"/>
        <v>5965000</v>
      </c>
      <c r="F33" s="59">
        <v>1180700</v>
      </c>
      <c r="G33" s="59">
        <f t="shared" si="3"/>
        <v>7145700</v>
      </c>
      <c r="H33" s="59">
        <v>-1425000</v>
      </c>
      <c r="I33" s="732">
        <f t="shared" si="4"/>
        <v>5720700</v>
      </c>
    </row>
    <row r="34" spans="1:9" s="26" customFormat="1" ht="21.75" customHeight="1">
      <c r="A34" s="734" t="s">
        <v>76</v>
      </c>
      <c r="B34" s="729" t="s">
        <v>77</v>
      </c>
      <c r="C34" s="65">
        <v>550000</v>
      </c>
      <c r="D34" s="65">
        <v>195000</v>
      </c>
      <c r="E34" s="59">
        <f t="shared" si="2"/>
        <v>745000</v>
      </c>
      <c r="F34" s="65">
        <v>0</v>
      </c>
      <c r="G34" s="59">
        <f t="shared" si="3"/>
        <v>745000</v>
      </c>
      <c r="H34" s="65">
        <v>124758</v>
      </c>
      <c r="I34" s="732">
        <f t="shared" si="4"/>
        <v>869758</v>
      </c>
    </row>
    <row r="35" spans="1:9" s="26" customFormat="1" ht="21.75" customHeight="1">
      <c r="A35" s="37" t="s">
        <v>78</v>
      </c>
      <c r="B35" s="38" t="s">
        <v>79</v>
      </c>
      <c r="C35" s="59">
        <f>SUM(C36:C38)</f>
        <v>9187400</v>
      </c>
      <c r="D35" s="59">
        <f>SUM(D36:D38)</f>
        <v>190000</v>
      </c>
      <c r="E35" s="59">
        <f t="shared" si="2"/>
        <v>9377400</v>
      </c>
      <c r="F35" s="59">
        <f>SUM(F36:F38)</f>
        <v>53098</v>
      </c>
      <c r="G35" s="59">
        <f t="shared" si="3"/>
        <v>9430498</v>
      </c>
      <c r="H35" s="59">
        <f>SUM(H36:H38)</f>
        <v>568567</v>
      </c>
      <c r="I35" s="732">
        <f t="shared" si="4"/>
        <v>9999065</v>
      </c>
    </row>
    <row r="36" spans="1:9" s="26" customFormat="1" ht="21.75" customHeight="1" hidden="1">
      <c r="A36" s="37" t="s">
        <v>161</v>
      </c>
      <c r="B36" s="38" t="s">
        <v>466</v>
      </c>
      <c r="C36" s="285">
        <v>7317400</v>
      </c>
      <c r="D36" s="59">
        <v>-72000</v>
      </c>
      <c r="E36" s="59">
        <f t="shared" si="2"/>
        <v>7245400</v>
      </c>
      <c r="F36" s="59">
        <v>-203902</v>
      </c>
      <c r="G36" s="59">
        <f t="shared" si="3"/>
        <v>7041498</v>
      </c>
      <c r="H36" s="59">
        <v>-367433</v>
      </c>
      <c r="I36" s="732">
        <f t="shared" si="4"/>
        <v>6674065</v>
      </c>
    </row>
    <row r="37" spans="1:9" s="26" customFormat="1" ht="21.75" customHeight="1" hidden="1">
      <c r="A37" s="37" t="s">
        <v>495</v>
      </c>
      <c r="B37" s="38" t="s">
        <v>496</v>
      </c>
      <c r="C37" s="59">
        <v>0</v>
      </c>
      <c r="D37" s="59">
        <v>121000</v>
      </c>
      <c r="E37" s="59">
        <f t="shared" si="2"/>
        <v>121000</v>
      </c>
      <c r="F37" s="59">
        <v>247000</v>
      </c>
      <c r="G37" s="59">
        <f t="shared" si="3"/>
        <v>368000</v>
      </c>
      <c r="H37" s="59">
        <v>661000</v>
      </c>
      <c r="I37" s="732">
        <f t="shared" si="4"/>
        <v>1029000</v>
      </c>
    </row>
    <row r="38" spans="1:9" s="26" customFormat="1" ht="21.75" customHeight="1" hidden="1">
      <c r="A38" s="37" t="s">
        <v>162</v>
      </c>
      <c r="B38" s="38" t="s">
        <v>80</v>
      </c>
      <c r="C38" s="285">
        <v>1870000</v>
      </c>
      <c r="D38" s="285">
        <v>141000</v>
      </c>
      <c r="E38" s="59">
        <f t="shared" si="2"/>
        <v>2011000</v>
      </c>
      <c r="F38" s="285">
        <v>10000</v>
      </c>
      <c r="G38" s="59">
        <f t="shared" si="3"/>
        <v>2021000</v>
      </c>
      <c r="H38" s="285">
        <v>275000</v>
      </c>
      <c r="I38" s="732">
        <f t="shared" si="4"/>
        <v>2296000</v>
      </c>
    </row>
    <row r="39" spans="1:9" s="27" customFormat="1" ht="21" customHeight="1">
      <c r="A39" s="39" t="s">
        <v>81</v>
      </c>
      <c r="B39" s="40" t="s">
        <v>82</v>
      </c>
      <c r="C39" s="58">
        <f>SUM(C40:C41)</f>
        <v>5400000</v>
      </c>
      <c r="D39" s="58">
        <f>SUM(D40:D41)</f>
        <v>0</v>
      </c>
      <c r="E39" s="58">
        <f t="shared" si="2"/>
        <v>5400000</v>
      </c>
      <c r="F39" s="58">
        <f>SUM(F40:F41)</f>
        <v>0</v>
      </c>
      <c r="G39" s="58">
        <f t="shared" si="3"/>
        <v>5400000</v>
      </c>
      <c r="H39" s="58">
        <f>SUM(H40:H41)</f>
        <v>514500</v>
      </c>
      <c r="I39" s="735">
        <f t="shared" si="4"/>
        <v>5914500</v>
      </c>
    </row>
    <row r="40" spans="1:9" s="27" customFormat="1" ht="21.75" customHeight="1">
      <c r="A40" s="37" t="s">
        <v>164</v>
      </c>
      <c r="B40" s="38" t="s">
        <v>126</v>
      </c>
      <c r="C40" s="59">
        <v>400000</v>
      </c>
      <c r="D40" s="59">
        <v>0</v>
      </c>
      <c r="E40" s="59">
        <f t="shared" si="2"/>
        <v>400000</v>
      </c>
      <c r="F40" s="59">
        <v>0</v>
      </c>
      <c r="G40" s="59">
        <f t="shared" si="3"/>
        <v>400000</v>
      </c>
      <c r="H40" s="59">
        <v>-85500</v>
      </c>
      <c r="I40" s="732">
        <f t="shared" si="4"/>
        <v>314500</v>
      </c>
    </row>
    <row r="41" spans="1:9" s="27" customFormat="1" ht="24" customHeight="1">
      <c r="A41" s="37" t="s">
        <v>167</v>
      </c>
      <c r="B41" s="38" t="s">
        <v>127</v>
      </c>
      <c r="C41" s="59">
        <v>5000000</v>
      </c>
      <c r="D41" s="59">
        <v>0</v>
      </c>
      <c r="E41" s="59">
        <f t="shared" si="2"/>
        <v>5000000</v>
      </c>
      <c r="F41" s="59">
        <v>0</v>
      </c>
      <c r="G41" s="59">
        <f t="shared" si="3"/>
        <v>5000000</v>
      </c>
      <c r="H41" s="59">
        <v>600000</v>
      </c>
      <c r="I41" s="732">
        <f t="shared" si="4"/>
        <v>5600000</v>
      </c>
    </row>
    <row r="42" spans="1:9" s="27" customFormat="1" ht="21.75" customHeight="1">
      <c r="A42" s="39" t="s">
        <v>83</v>
      </c>
      <c r="B42" s="40" t="s">
        <v>128</v>
      </c>
      <c r="C42" s="62">
        <f>SUM(C43:C47)</f>
        <v>54706707</v>
      </c>
      <c r="D42" s="62">
        <f>SUM(D43:D47)</f>
        <v>21580461</v>
      </c>
      <c r="E42" s="62">
        <f t="shared" si="2"/>
        <v>76287168</v>
      </c>
      <c r="F42" s="62">
        <f>SUM(F43:F47)</f>
        <v>40160002</v>
      </c>
      <c r="G42" s="62">
        <f t="shared" si="3"/>
        <v>116447170</v>
      </c>
      <c r="H42" s="62">
        <f>SUM(H43:H47)</f>
        <v>-62331676</v>
      </c>
      <c r="I42" s="733">
        <f t="shared" si="4"/>
        <v>54115494</v>
      </c>
    </row>
    <row r="43" spans="1:9" s="27" customFormat="1" ht="21.75" customHeight="1">
      <c r="A43" s="37" t="s">
        <v>168</v>
      </c>
      <c r="B43" s="38" t="s">
        <v>169</v>
      </c>
      <c r="C43" s="59">
        <v>300937</v>
      </c>
      <c r="D43" s="59">
        <v>50727</v>
      </c>
      <c r="E43" s="59">
        <f t="shared" si="2"/>
        <v>351664</v>
      </c>
      <c r="F43" s="59">
        <v>0</v>
      </c>
      <c r="G43" s="59">
        <f t="shared" si="3"/>
        <v>351664</v>
      </c>
      <c r="H43" s="59">
        <v>0</v>
      </c>
      <c r="I43" s="732">
        <f t="shared" si="4"/>
        <v>351664</v>
      </c>
    </row>
    <row r="44" spans="1:9" s="27" customFormat="1" ht="21.75" customHeight="1">
      <c r="A44" s="37" t="s">
        <v>170</v>
      </c>
      <c r="B44" s="38" t="s">
        <v>198</v>
      </c>
      <c r="C44" s="59">
        <v>45530770</v>
      </c>
      <c r="D44" s="59">
        <v>0</v>
      </c>
      <c r="E44" s="59">
        <f t="shared" si="2"/>
        <v>45530770</v>
      </c>
      <c r="F44" s="59">
        <v>306705</v>
      </c>
      <c r="G44" s="59">
        <f t="shared" si="3"/>
        <v>45837475</v>
      </c>
      <c r="H44" s="59">
        <v>0</v>
      </c>
      <c r="I44" s="732">
        <f t="shared" si="4"/>
        <v>45837475</v>
      </c>
    </row>
    <row r="45" spans="1:9" s="27" customFormat="1" ht="30.75" customHeight="1">
      <c r="A45" s="37" t="s">
        <v>171</v>
      </c>
      <c r="B45" s="38" t="s">
        <v>173</v>
      </c>
      <c r="C45" s="59">
        <v>4050000</v>
      </c>
      <c r="D45" s="59">
        <v>0</v>
      </c>
      <c r="E45" s="59">
        <f t="shared" si="2"/>
        <v>4050000</v>
      </c>
      <c r="F45" s="59">
        <v>0</v>
      </c>
      <c r="G45" s="59">
        <f t="shared" si="3"/>
        <v>4050000</v>
      </c>
      <c r="H45" s="59">
        <v>0</v>
      </c>
      <c r="I45" s="732">
        <f t="shared" si="4"/>
        <v>4050000</v>
      </c>
    </row>
    <row r="46" spans="1:9" s="27" customFormat="1" ht="21.75" customHeight="1">
      <c r="A46" s="37" t="s">
        <v>172</v>
      </c>
      <c r="B46" s="38" t="s">
        <v>174</v>
      </c>
      <c r="C46" s="59">
        <v>2825000</v>
      </c>
      <c r="D46" s="59">
        <v>242716</v>
      </c>
      <c r="E46" s="59">
        <f t="shared" si="2"/>
        <v>3067716</v>
      </c>
      <c r="F46" s="59">
        <v>30000</v>
      </c>
      <c r="G46" s="59">
        <f t="shared" si="3"/>
        <v>3097716</v>
      </c>
      <c r="H46" s="59">
        <v>778639</v>
      </c>
      <c r="I46" s="732">
        <f t="shared" si="4"/>
        <v>3876355</v>
      </c>
    </row>
    <row r="47" spans="1:9" s="27" customFormat="1" ht="21.75" customHeight="1">
      <c r="A47" s="37" t="s">
        <v>279</v>
      </c>
      <c r="B47" s="38" t="s">
        <v>280</v>
      </c>
      <c r="C47" s="59">
        <v>2000000</v>
      </c>
      <c r="D47" s="59">
        <v>21287018</v>
      </c>
      <c r="E47" s="59">
        <f t="shared" si="2"/>
        <v>23287018</v>
      </c>
      <c r="F47" s="59">
        <v>39823297</v>
      </c>
      <c r="G47" s="59">
        <f t="shared" si="3"/>
        <v>63110315</v>
      </c>
      <c r="H47" s="59">
        <v>-63110315</v>
      </c>
      <c r="I47" s="732">
        <f t="shared" si="4"/>
        <v>0</v>
      </c>
    </row>
    <row r="48" spans="1:9" s="27" customFormat="1" ht="21.75" customHeight="1">
      <c r="A48" s="39" t="s">
        <v>84</v>
      </c>
      <c r="B48" s="40" t="s">
        <v>85</v>
      </c>
      <c r="C48" s="62">
        <f>SUM(C50:C53)</f>
        <v>4860000</v>
      </c>
      <c r="D48" s="62">
        <f>SUM(D50:D53)-D52</f>
        <v>12736371</v>
      </c>
      <c r="E48" s="62">
        <f>SUM(E49:E53)-E52</f>
        <v>17596371</v>
      </c>
      <c r="F48" s="62">
        <f>SUM(F49:F53)-F52</f>
        <v>-2015500</v>
      </c>
      <c r="G48" s="62">
        <f>SUM(G49:G53)-G52</f>
        <v>15580871</v>
      </c>
      <c r="H48" s="62">
        <f>SUM(H49:H53)-H52</f>
        <v>66664581</v>
      </c>
      <c r="I48" s="733">
        <f>SUM(I49:I53)-I52</f>
        <v>82245452</v>
      </c>
    </row>
    <row r="49" spans="1:9" s="27" customFormat="1" ht="21.75" customHeight="1" hidden="1">
      <c r="A49" s="37" t="s">
        <v>652</v>
      </c>
      <c r="B49" s="38" t="s">
        <v>653</v>
      </c>
      <c r="C49" s="59">
        <v>0</v>
      </c>
      <c r="D49" s="59">
        <v>0</v>
      </c>
      <c r="E49" s="59">
        <f>C49+D49</f>
        <v>0</v>
      </c>
      <c r="F49" s="59">
        <v>600000</v>
      </c>
      <c r="G49" s="59">
        <f aca="true" t="shared" si="5" ref="G49:G58">E49+F49</f>
        <v>600000</v>
      </c>
      <c r="H49" s="59">
        <v>100000</v>
      </c>
      <c r="I49" s="732">
        <f aca="true" t="shared" si="6" ref="I49:I58">G49+H49</f>
        <v>700000</v>
      </c>
    </row>
    <row r="50" spans="1:9" s="27" customFormat="1" ht="21.75" customHeight="1" hidden="1">
      <c r="A50" s="37" t="s">
        <v>175</v>
      </c>
      <c r="B50" s="38" t="s">
        <v>178</v>
      </c>
      <c r="C50" s="59">
        <v>787500</v>
      </c>
      <c r="D50" s="59">
        <v>0</v>
      </c>
      <c r="E50" s="59">
        <f t="shared" si="2"/>
        <v>787500</v>
      </c>
      <c r="F50" s="59">
        <v>0</v>
      </c>
      <c r="G50" s="59">
        <f t="shared" si="5"/>
        <v>787500</v>
      </c>
      <c r="H50" s="59">
        <v>51130413</v>
      </c>
      <c r="I50" s="732">
        <f t="shared" si="6"/>
        <v>51917913</v>
      </c>
    </row>
    <row r="51" spans="1:9" s="26" customFormat="1" ht="21.75" customHeight="1" hidden="1">
      <c r="A51" s="37" t="s">
        <v>176</v>
      </c>
      <c r="B51" s="38" t="s">
        <v>675</v>
      </c>
      <c r="C51" s="65">
        <v>3039250</v>
      </c>
      <c r="D51" s="65">
        <v>10736842</v>
      </c>
      <c r="E51" s="59">
        <f t="shared" si="2"/>
        <v>13776092</v>
      </c>
      <c r="F51" s="65">
        <f>-1820979</f>
        <v>-1820979</v>
      </c>
      <c r="G51" s="59">
        <f t="shared" si="5"/>
        <v>11955113</v>
      </c>
      <c r="H51" s="65">
        <v>732077</v>
      </c>
      <c r="I51" s="732">
        <f t="shared" si="6"/>
        <v>12687190</v>
      </c>
    </row>
    <row r="52" spans="1:9" s="425" customFormat="1" ht="21.75" customHeight="1">
      <c r="A52" s="736"/>
      <c r="B52" s="422" t="s">
        <v>489</v>
      </c>
      <c r="C52" s="423">
        <v>0</v>
      </c>
      <c r="D52" s="423">
        <v>3310000</v>
      </c>
      <c r="E52" s="424">
        <f>D52</f>
        <v>3310000</v>
      </c>
      <c r="F52" s="423">
        <v>-2647500</v>
      </c>
      <c r="G52" s="424">
        <f t="shared" si="5"/>
        <v>662500</v>
      </c>
      <c r="H52" s="423">
        <v>0</v>
      </c>
      <c r="I52" s="737">
        <f t="shared" si="6"/>
        <v>662500</v>
      </c>
    </row>
    <row r="53" spans="1:9" s="27" customFormat="1" ht="21.75" customHeight="1" hidden="1">
      <c r="A53" s="37" t="s">
        <v>177</v>
      </c>
      <c r="B53" s="38" t="s">
        <v>179</v>
      </c>
      <c r="C53" s="59">
        <v>1033250</v>
      </c>
      <c r="D53" s="59">
        <v>1999529</v>
      </c>
      <c r="E53" s="59">
        <f t="shared" si="2"/>
        <v>3032779</v>
      </c>
      <c r="F53" s="59">
        <v>-794521</v>
      </c>
      <c r="G53" s="59">
        <f t="shared" si="5"/>
        <v>2238258</v>
      </c>
      <c r="H53" s="59">
        <v>14702091</v>
      </c>
      <c r="I53" s="732">
        <f t="shared" si="6"/>
        <v>16940349</v>
      </c>
    </row>
    <row r="54" spans="1:9" s="425" customFormat="1" ht="21.75" customHeight="1">
      <c r="A54" s="736"/>
      <c r="B54" s="422" t="s">
        <v>490</v>
      </c>
      <c r="C54" s="424">
        <v>0</v>
      </c>
      <c r="D54" s="424">
        <v>893700</v>
      </c>
      <c r="E54" s="424">
        <f>D54</f>
        <v>893700</v>
      </c>
      <c r="F54" s="424">
        <v>-714825</v>
      </c>
      <c r="G54" s="424">
        <f t="shared" si="5"/>
        <v>178875</v>
      </c>
      <c r="H54" s="424">
        <v>0</v>
      </c>
      <c r="I54" s="737">
        <f t="shared" si="6"/>
        <v>178875</v>
      </c>
    </row>
    <row r="55" spans="1:9" s="27" customFormat="1" ht="21.75" customHeight="1">
      <c r="A55" s="39" t="s">
        <v>86</v>
      </c>
      <c r="B55" s="40" t="s">
        <v>87</v>
      </c>
      <c r="C55" s="62">
        <f>SUM(C56:C57)</f>
        <v>27310000</v>
      </c>
      <c r="D55" s="62">
        <f>SUM(D56:D57)</f>
        <v>8963000</v>
      </c>
      <c r="E55" s="62">
        <f>C55+D55</f>
        <v>36273000</v>
      </c>
      <c r="F55" s="62">
        <f>SUM(F56:F57)</f>
        <v>-627570</v>
      </c>
      <c r="G55" s="62">
        <f t="shared" si="5"/>
        <v>35645430</v>
      </c>
      <c r="H55" s="62">
        <f>SUM(H56:H57)</f>
        <v>-9422099</v>
      </c>
      <c r="I55" s="733">
        <f t="shared" si="6"/>
        <v>26223331</v>
      </c>
    </row>
    <row r="56" spans="1:54" s="27" customFormat="1" ht="21.75" customHeight="1" hidden="1">
      <c r="A56" s="37" t="s">
        <v>180</v>
      </c>
      <c r="B56" s="38" t="s">
        <v>182</v>
      </c>
      <c r="C56" s="59">
        <v>21506000</v>
      </c>
      <c r="D56" s="59">
        <v>7057614</v>
      </c>
      <c r="E56" s="59">
        <f t="shared" si="2"/>
        <v>28563614</v>
      </c>
      <c r="F56" s="59">
        <v>-240344</v>
      </c>
      <c r="G56" s="59">
        <f t="shared" si="5"/>
        <v>28323270</v>
      </c>
      <c r="H56" s="59">
        <v>-7366437</v>
      </c>
      <c r="I56" s="732">
        <f t="shared" si="6"/>
        <v>20956833</v>
      </c>
      <c r="J56" s="631"/>
      <c r="K56" s="631"/>
      <c r="L56" s="631"/>
      <c r="M56" s="631"/>
      <c r="N56" s="631"/>
      <c r="O56" s="631"/>
      <c r="P56" s="631"/>
      <c r="Q56" s="631"/>
      <c r="R56" s="631"/>
      <c r="S56" s="631"/>
      <c r="T56" s="631"/>
      <c r="U56" s="631"/>
      <c r="V56" s="631"/>
      <c r="W56" s="631"/>
      <c r="X56" s="631"/>
      <c r="Y56" s="631"/>
      <c r="Z56" s="631"/>
      <c r="AA56" s="631"/>
      <c r="AB56" s="631"/>
      <c r="AC56" s="631"/>
      <c r="AD56" s="631"/>
      <c r="AE56" s="631"/>
      <c r="AF56" s="631"/>
      <c r="AG56" s="631"/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31"/>
      <c r="AT56" s="631"/>
      <c r="AU56" s="631"/>
      <c r="AV56" s="631"/>
      <c r="AW56" s="631"/>
      <c r="AX56" s="631"/>
      <c r="AY56" s="631"/>
      <c r="AZ56" s="631"/>
      <c r="BA56" s="631"/>
      <c r="BB56" s="631"/>
    </row>
    <row r="57" spans="1:54" s="27" customFormat="1" ht="21.75" customHeight="1" hidden="1">
      <c r="A57" s="37" t="s">
        <v>181</v>
      </c>
      <c r="B57" s="38" t="s">
        <v>183</v>
      </c>
      <c r="C57" s="59">
        <v>5804000</v>
      </c>
      <c r="D57" s="59">
        <v>1905386</v>
      </c>
      <c r="E57" s="59">
        <f t="shared" si="2"/>
        <v>7709386</v>
      </c>
      <c r="F57" s="59">
        <v>-387226</v>
      </c>
      <c r="G57" s="59">
        <f t="shared" si="5"/>
        <v>7322160</v>
      </c>
      <c r="H57" s="59">
        <v>-2055662</v>
      </c>
      <c r="I57" s="732">
        <f t="shared" si="6"/>
        <v>5266498</v>
      </c>
      <c r="J57" s="631"/>
      <c r="K57" s="631"/>
      <c r="L57" s="631"/>
      <c r="M57" s="631"/>
      <c r="N57" s="631"/>
      <c r="O57" s="631"/>
      <c r="P57" s="631"/>
      <c r="Q57" s="631"/>
      <c r="R57" s="631"/>
      <c r="S57" s="631"/>
      <c r="T57" s="631"/>
      <c r="U57" s="631"/>
      <c r="V57" s="631"/>
      <c r="W57" s="631"/>
      <c r="X57" s="631"/>
      <c r="Y57" s="631"/>
      <c r="Z57" s="631"/>
      <c r="AA57" s="631"/>
      <c r="AB57" s="631"/>
      <c r="AC57" s="631"/>
      <c r="AD57" s="631"/>
      <c r="AE57" s="631"/>
      <c r="AF57" s="631"/>
      <c r="AG57" s="631"/>
      <c r="AH57" s="631"/>
      <c r="AI57" s="631"/>
      <c r="AJ57" s="631"/>
      <c r="AK57" s="631"/>
      <c r="AL57" s="631"/>
      <c r="AM57" s="631"/>
      <c r="AN57" s="631"/>
      <c r="AO57" s="631"/>
      <c r="AP57" s="631"/>
      <c r="AQ57" s="631"/>
      <c r="AR57" s="631"/>
      <c r="AS57" s="631"/>
      <c r="AT57" s="631"/>
      <c r="AU57" s="631"/>
      <c r="AV57" s="631"/>
      <c r="AW57" s="631"/>
      <c r="AX57" s="631"/>
      <c r="AY57" s="631"/>
      <c r="AZ57" s="631"/>
      <c r="BA57" s="631"/>
      <c r="BB57" s="631"/>
    </row>
    <row r="58" spans="1:54" s="62" customFormat="1" ht="21.75" customHeight="1">
      <c r="A58" s="39" t="s">
        <v>88</v>
      </c>
      <c r="B58" s="40" t="s">
        <v>185</v>
      </c>
      <c r="C58" s="62">
        <v>4500000</v>
      </c>
      <c r="D58" s="62">
        <v>0</v>
      </c>
      <c r="E58" s="62">
        <f t="shared" si="2"/>
        <v>4500000</v>
      </c>
      <c r="F58" s="62">
        <v>0</v>
      </c>
      <c r="G58" s="62">
        <f t="shared" si="5"/>
        <v>4500000</v>
      </c>
      <c r="H58" s="62">
        <v>0</v>
      </c>
      <c r="I58" s="733">
        <f t="shared" si="6"/>
        <v>4500000</v>
      </c>
      <c r="J58" s="625"/>
      <c r="K58" s="625"/>
      <c r="L58" s="625"/>
      <c r="M58" s="625"/>
      <c r="N58" s="625"/>
      <c r="O58" s="625"/>
      <c r="P58" s="625"/>
      <c r="Q58" s="625"/>
      <c r="R58" s="625"/>
      <c r="S58" s="625"/>
      <c r="T58" s="625"/>
      <c r="U58" s="625"/>
      <c r="V58" s="625"/>
      <c r="W58" s="625"/>
      <c r="X58" s="625"/>
      <c r="Y58" s="625"/>
      <c r="Z58" s="625"/>
      <c r="AA58" s="625"/>
      <c r="AB58" s="625"/>
      <c r="AC58" s="625"/>
      <c r="AD58" s="625"/>
      <c r="AE58" s="625"/>
      <c r="AF58" s="625"/>
      <c r="AG58" s="625"/>
      <c r="AH58" s="625"/>
      <c r="AI58" s="625"/>
      <c r="AJ58" s="625"/>
      <c r="AK58" s="625"/>
      <c r="AL58" s="625"/>
      <c r="AM58" s="625"/>
      <c r="AN58" s="625"/>
      <c r="AO58" s="625"/>
      <c r="AP58" s="625"/>
      <c r="AQ58" s="625"/>
      <c r="AR58" s="625"/>
      <c r="AS58" s="625"/>
      <c r="AT58" s="625"/>
      <c r="AU58" s="625"/>
      <c r="AV58" s="625"/>
      <c r="AW58" s="625"/>
      <c r="AX58" s="625"/>
      <c r="AY58" s="625"/>
      <c r="AZ58" s="625"/>
      <c r="BA58" s="625"/>
      <c r="BB58" s="625"/>
    </row>
    <row r="59" spans="1:54" s="27" customFormat="1" ht="21.75" customHeight="1" hidden="1">
      <c r="A59" s="37" t="s">
        <v>676</v>
      </c>
      <c r="B59" s="38" t="s">
        <v>518</v>
      </c>
      <c r="C59" s="59">
        <v>0</v>
      </c>
      <c r="D59" s="59">
        <v>1905386</v>
      </c>
      <c r="E59" s="59">
        <f>C59+D59</f>
        <v>1905386</v>
      </c>
      <c r="F59" s="59">
        <v>-387226</v>
      </c>
      <c r="G59" s="59">
        <v>4500000</v>
      </c>
      <c r="H59" s="59">
        <v>0</v>
      </c>
      <c r="I59" s="732">
        <f>G59+H59</f>
        <v>4500000</v>
      </c>
      <c r="J59" s="631"/>
      <c r="K59" s="631"/>
      <c r="L59" s="631"/>
      <c r="M59" s="631"/>
      <c r="N59" s="631"/>
      <c r="O59" s="631"/>
      <c r="P59" s="631"/>
      <c r="Q59" s="631"/>
      <c r="R59" s="631"/>
      <c r="S59" s="631"/>
      <c r="T59" s="631"/>
      <c r="U59" s="631"/>
      <c r="V59" s="631"/>
      <c r="W59" s="631"/>
      <c r="X59" s="631"/>
      <c r="Y59" s="631"/>
      <c r="Z59" s="631"/>
      <c r="AA59" s="631"/>
      <c r="AB59" s="631"/>
      <c r="AC59" s="631"/>
      <c r="AD59" s="631"/>
      <c r="AE59" s="631"/>
      <c r="AF59" s="631"/>
      <c r="AG59" s="631"/>
      <c r="AH59" s="631"/>
      <c r="AI59" s="631"/>
      <c r="AJ59" s="631"/>
      <c r="AK59" s="631"/>
      <c r="AL59" s="631"/>
      <c r="AM59" s="631"/>
      <c r="AN59" s="631"/>
      <c r="AO59" s="631"/>
      <c r="AP59" s="631"/>
      <c r="AQ59" s="631"/>
      <c r="AR59" s="631"/>
      <c r="AS59" s="631"/>
      <c r="AT59" s="631"/>
      <c r="AU59" s="631"/>
      <c r="AV59" s="631"/>
      <c r="AW59" s="631"/>
      <c r="AX59" s="631"/>
      <c r="AY59" s="631"/>
      <c r="AZ59" s="631"/>
      <c r="BA59" s="631"/>
      <c r="BB59" s="631"/>
    </row>
    <row r="60" spans="1:54" s="28" customFormat="1" ht="36" customHeight="1">
      <c r="A60" s="738" t="s">
        <v>189</v>
      </c>
      <c r="B60" s="67" t="s">
        <v>89</v>
      </c>
      <c r="C60" s="97">
        <f aca="true" t="shared" si="7" ref="C60:I60">C7+C19+C20+C39+C42+C48+C55+C58</f>
        <v>203306463</v>
      </c>
      <c r="D60" s="97">
        <f t="shared" si="7"/>
        <v>46941280</v>
      </c>
      <c r="E60" s="97">
        <f t="shared" si="7"/>
        <v>250247743</v>
      </c>
      <c r="F60" s="97">
        <f t="shared" si="7"/>
        <v>38147319</v>
      </c>
      <c r="G60" s="97">
        <f t="shared" si="7"/>
        <v>288908966</v>
      </c>
      <c r="H60" s="97">
        <f t="shared" si="7"/>
        <v>-151015</v>
      </c>
      <c r="I60" s="739">
        <f t="shared" si="7"/>
        <v>288757951</v>
      </c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  <c r="W60" s="632"/>
      <c r="X60" s="632"/>
      <c r="Y60" s="632"/>
      <c r="Z60" s="632"/>
      <c r="AA60" s="632"/>
      <c r="AB60" s="632"/>
      <c r="AC60" s="632"/>
      <c r="AD60" s="632"/>
      <c r="AE60" s="632"/>
      <c r="AF60" s="632"/>
      <c r="AG60" s="632"/>
      <c r="AH60" s="632"/>
      <c r="AI60" s="632"/>
      <c r="AJ60" s="632"/>
      <c r="AK60" s="632"/>
      <c r="AL60" s="632"/>
      <c r="AM60" s="632"/>
      <c r="AN60" s="632"/>
      <c r="AO60" s="632"/>
      <c r="AP60" s="632"/>
      <c r="AQ60" s="632"/>
      <c r="AR60" s="632"/>
      <c r="AS60" s="632"/>
      <c r="AT60" s="632"/>
      <c r="AU60" s="632"/>
      <c r="AV60" s="632"/>
      <c r="AW60" s="632"/>
      <c r="AX60" s="632"/>
      <c r="AY60" s="632"/>
      <c r="AZ60" s="632"/>
      <c r="BA60" s="632"/>
      <c r="BB60" s="632"/>
    </row>
    <row r="61" spans="1:9" s="26" customFormat="1" ht="21.75" customHeight="1">
      <c r="A61" s="738" t="s">
        <v>90</v>
      </c>
      <c r="B61" s="67" t="s">
        <v>91</v>
      </c>
      <c r="C61" s="62">
        <f>SUM(C63:C64)</f>
        <v>70703752</v>
      </c>
      <c r="D61" s="62">
        <f>SUM(D63:D64)</f>
        <v>0</v>
      </c>
      <c r="E61" s="62">
        <f t="shared" si="2"/>
        <v>70703752</v>
      </c>
      <c r="F61" s="62">
        <f>SUM(F63:F64)</f>
        <v>0</v>
      </c>
      <c r="G61" s="62">
        <f>E61+F61</f>
        <v>70703752</v>
      </c>
      <c r="H61" s="62">
        <f>SUM(H63:H64)</f>
        <v>4425</v>
      </c>
      <c r="I61" s="733">
        <f>G61+H61</f>
        <v>70708177</v>
      </c>
    </row>
    <row r="62" spans="1:9" s="26" customFormat="1" ht="21.75" customHeight="1">
      <c r="A62" s="37" t="s">
        <v>458</v>
      </c>
      <c r="B62" s="38" t="s">
        <v>459</v>
      </c>
      <c r="C62" s="59">
        <v>0</v>
      </c>
      <c r="D62" s="59">
        <v>0</v>
      </c>
      <c r="E62" s="59">
        <f t="shared" si="2"/>
        <v>0</v>
      </c>
      <c r="F62" s="59">
        <v>0</v>
      </c>
      <c r="G62" s="59">
        <f>E62+F62</f>
        <v>0</v>
      </c>
      <c r="H62" s="59">
        <v>0</v>
      </c>
      <c r="I62" s="732">
        <f>G62+H62</f>
        <v>0</v>
      </c>
    </row>
    <row r="63" spans="1:9" s="26" customFormat="1" ht="21.75" customHeight="1">
      <c r="A63" s="37" t="s">
        <v>199</v>
      </c>
      <c r="B63" s="38" t="s">
        <v>200</v>
      </c>
      <c r="C63" s="59">
        <v>3789108</v>
      </c>
      <c r="D63" s="59">
        <v>0</v>
      </c>
      <c r="E63" s="59">
        <f t="shared" si="2"/>
        <v>3789108</v>
      </c>
      <c r="F63" s="59">
        <v>0</v>
      </c>
      <c r="G63" s="59">
        <f>E63+F63</f>
        <v>3789108</v>
      </c>
      <c r="H63" s="59">
        <v>0</v>
      </c>
      <c r="I63" s="732">
        <f>G63+H63</f>
        <v>3789108</v>
      </c>
    </row>
    <row r="64" spans="1:9" s="28" customFormat="1" ht="30.75" customHeight="1">
      <c r="A64" s="37" t="s">
        <v>184</v>
      </c>
      <c r="B64" s="38" t="s">
        <v>92</v>
      </c>
      <c r="C64" s="59">
        <v>66914644</v>
      </c>
      <c r="D64" s="59">
        <v>0</v>
      </c>
      <c r="E64" s="59">
        <f t="shared" si="2"/>
        <v>66914644</v>
      </c>
      <c r="F64" s="59">
        <v>0</v>
      </c>
      <c r="G64" s="59">
        <f>E64+F64</f>
        <v>66914644</v>
      </c>
      <c r="H64" s="59">
        <v>4425</v>
      </c>
      <c r="I64" s="732">
        <f>G64+H64</f>
        <v>66919069</v>
      </c>
    </row>
    <row r="65" spans="1:9" ht="30" thickBot="1">
      <c r="A65" s="740" t="s">
        <v>191</v>
      </c>
      <c r="B65" s="741" t="s">
        <v>93</v>
      </c>
      <c r="C65" s="98">
        <f>C60+C61</f>
        <v>274010215</v>
      </c>
      <c r="D65" s="98">
        <f>D60+D61</f>
        <v>46941280</v>
      </c>
      <c r="E65" s="98">
        <f t="shared" si="2"/>
        <v>320951495</v>
      </c>
      <c r="F65" s="98">
        <f>F60+F61</f>
        <v>38147319</v>
      </c>
      <c r="G65" s="98">
        <f>G60+G61</f>
        <v>359612718</v>
      </c>
      <c r="H65" s="98">
        <f>H60+H61</f>
        <v>-146590</v>
      </c>
      <c r="I65" s="742">
        <f>G65+H65</f>
        <v>359466128</v>
      </c>
    </row>
    <row r="66" spans="1:2" ht="13.5" thickTop="1">
      <c r="A66" s="1"/>
      <c r="B66" s="1"/>
    </row>
  </sheetData>
  <sheetProtection/>
  <mergeCells count="2"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9.140625" style="17" customWidth="1"/>
    <col min="2" max="2" width="49.7109375" style="17" customWidth="1"/>
    <col min="3" max="3" width="15.57421875" style="17" customWidth="1"/>
    <col min="4" max="4" width="13.421875" style="17" hidden="1" customWidth="1"/>
    <col min="5" max="5" width="14.7109375" style="17" hidden="1" customWidth="1"/>
    <col min="6" max="6" width="13.421875" style="17" hidden="1" customWidth="1"/>
    <col min="7" max="7" width="14.7109375" style="17" customWidth="1"/>
    <col min="8" max="8" width="13.421875" style="17" customWidth="1"/>
    <col min="9" max="9" width="14.7109375" style="17" customWidth="1"/>
    <col min="10" max="16384" width="9.140625" style="17" customWidth="1"/>
  </cols>
  <sheetData>
    <row r="1" spans="1:2" s="647" customFormat="1" ht="18" customHeight="1">
      <c r="A1" s="778"/>
      <c r="B1" s="778"/>
    </row>
    <row r="2" spans="1:2" s="647" customFormat="1" ht="13.5" customHeight="1">
      <c r="A2" s="646"/>
      <c r="B2" s="646"/>
    </row>
    <row r="3" spans="1:9" s="647" customFormat="1" ht="29.25" customHeight="1">
      <c r="A3" s="779" t="s">
        <v>462</v>
      </c>
      <c r="B3" s="779"/>
      <c r="C3" s="779"/>
      <c r="D3" s="779"/>
      <c r="E3" s="779"/>
      <c r="F3" s="779"/>
      <c r="G3" s="779"/>
      <c r="H3" s="779"/>
      <c r="I3" s="779"/>
    </row>
    <row r="4" spans="1:9" s="647" customFormat="1" ht="14.25" customHeight="1">
      <c r="A4" s="779"/>
      <c r="B4" s="779"/>
      <c r="C4" s="779"/>
      <c r="D4" s="779"/>
      <c r="E4" s="779"/>
      <c r="F4" s="779"/>
      <c r="G4" s="779"/>
      <c r="H4" s="779"/>
      <c r="I4" s="779"/>
    </row>
    <row r="5" spans="1:9" s="647" customFormat="1" ht="25.5" customHeight="1">
      <c r="A5" s="779" t="s">
        <v>477</v>
      </c>
      <c r="B5" s="779"/>
      <c r="C5" s="779"/>
      <c r="D5" s="779"/>
      <c r="E5" s="779"/>
      <c r="F5" s="779"/>
      <c r="G5" s="779"/>
      <c r="H5" s="779"/>
      <c r="I5" s="779"/>
    </row>
    <row r="6" spans="1:9" s="647" customFormat="1" ht="23.25" customHeight="1">
      <c r="A6" s="746" t="s">
        <v>766</v>
      </c>
      <c r="B6" s="648"/>
      <c r="C6" s="649"/>
      <c r="D6" s="649"/>
      <c r="E6" s="649"/>
      <c r="F6" s="649"/>
      <c r="G6" s="649"/>
      <c r="H6" s="649"/>
      <c r="I6" s="649"/>
    </row>
    <row r="7" spans="1:9" ht="18" customHeight="1" thickBot="1">
      <c r="A7" s="746" t="s">
        <v>765</v>
      </c>
      <c r="B7" s="18"/>
      <c r="C7" s="370"/>
      <c r="D7" s="370"/>
      <c r="E7" s="370"/>
      <c r="F7" s="370"/>
      <c r="G7" s="370"/>
      <c r="H7" s="370"/>
      <c r="I7" s="370" t="s">
        <v>454</v>
      </c>
    </row>
    <row r="8" spans="1:2" ht="6" customHeight="1" hidden="1">
      <c r="A8" s="19"/>
      <c r="B8" s="20"/>
    </row>
    <row r="9" spans="1:2" ht="22.5" customHeight="1" hidden="1">
      <c r="A9" s="21"/>
      <c r="B9" s="22"/>
    </row>
    <row r="10" spans="1:9" ht="42.75" customHeight="1" thickBot="1" thickTop="1">
      <c r="A10" s="48" t="s">
        <v>0</v>
      </c>
      <c r="B10" s="99" t="s">
        <v>461</v>
      </c>
      <c r="C10" s="633" t="s">
        <v>497</v>
      </c>
      <c r="D10" s="634" t="s">
        <v>491</v>
      </c>
      <c r="E10" s="634" t="s">
        <v>493</v>
      </c>
      <c r="F10" s="634" t="s">
        <v>648</v>
      </c>
      <c r="G10" s="634" t="s">
        <v>649</v>
      </c>
      <c r="H10" s="634" t="s">
        <v>667</v>
      </c>
      <c r="I10" s="635" t="s">
        <v>668</v>
      </c>
    </row>
    <row r="11" spans="1:9" ht="12.75" customHeight="1" thickTop="1">
      <c r="A11" s="69" t="s">
        <v>95</v>
      </c>
      <c r="B11" s="373" t="s">
        <v>96</v>
      </c>
      <c r="C11" s="636" t="s">
        <v>97</v>
      </c>
      <c r="D11" s="637" t="s">
        <v>98</v>
      </c>
      <c r="E11" s="637" t="s">
        <v>98</v>
      </c>
      <c r="F11" s="637" t="s">
        <v>99</v>
      </c>
      <c r="G11" s="637" t="s">
        <v>98</v>
      </c>
      <c r="H11" s="637" t="s">
        <v>99</v>
      </c>
      <c r="I11" s="638" t="s">
        <v>438</v>
      </c>
    </row>
    <row r="12" spans="1:9" ht="23.25" customHeight="1">
      <c r="A12" s="51" t="s">
        <v>2</v>
      </c>
      <c r="B12" s="374" t="s">
        <v>325</v>
      </c>
      <c r="C12" s="431">
        <f aca="true" t="shared" si="0" ref="C12:I12">C13</f>
        <v>4420695</v>
      </c>
      <c r="D12" s="294">
        <f t="shared" si="0"/>
        <v>0</v>
      </c>
      <c r="E12" s="294">
        <f t="shared" si="0"/>
        <v>4420695</v>
      </c>
      <c r="F12" s="294">
        <f t="shared" si="0"/>
        <v>1485225</v>
      </c>
      <c r="G12" s="294">
        <f t="shared" si="0"/>
        <v>5905920</v>
      </c>
      <c r="H12" s="294">
        <f t="shared" si="0"/>
        <v>499535</v>
      </c>
      <c r="I12" s="432">
        <f t="shared" si="0"/>
        <v>6405455</v>
      </c>
    </row>
    <row r="13" spans="1:9" ht="16.5" customHeight="1">
      <c r="A13" s="32" t="s">
        <v>10</v>
      </c>
      <c r="B13" s="375" t="s">
        <v>326</v>
      </c>
      <c r="C13" s="433">
        <v>4420695</v>
      </c>
      <c r="D13" s="286">
        <v>0</v>
      </c>
      <c r="E13" s="286">
        <f>C13</f>
        <v>4420695</v>
      </c>
      <c r="F13" s="286">
        <v>1485225</v>
      </c>
      <c r="G13" s="286">
        <f>E13+F13</f>
        <v>5905920</v>
      </c>
      <c r="H13" s="286">
        <v>499535</v>
      </c>
      <c r="I13" s="434">
        <f>G13+H13</f>
        <v>6405455</v>
      </c>
    </row>
    <row r="14" spans="1:9" ht="18.75" customHeight="1">
      <c r="A14" s="51" t="s">
        <v>25</v>
      </c>
      <c r="B14" s="374" t="s">
        <v>26</v>
      </c>
      <c r="C14" s="431">
        <f aca="true" t="shared" si="1" ref="C14:I14">SUM(C15:C19)</f>
        <v>17868500</v>
      </c>
      <c r="D14" s="294">
        <f t="shared" si="1"/>
        <v>0</v>
      </c>
      <c r="E14" s="294">
        <f t="shared" si="1"/>
        <v>17868500</v>
      </c>
      <c r="F14" s="294">
        <f t="shared" si="1"/>
        <v>73500</v>
      </c>
      <c r="G14" s="294">
        <f t="shared" si="1"/>
        <v>17942000</v>
      </c>
      <c r="H14" s="294">
        <f t="shared" si="1"/>
        <v>-1731925</v>
      </c>
      <c r="I14" s="432">
        <f t="shared" si="1"/>
        <v>16210075</v>
      </c>
    </row>
    <row r="15" spans="1:9" ht="15.75" customHeight="1">
      <c r="A15" s="37" t="s">
        <v>27</v>
      </c>
      <c r="B15" s="376" t="s">
        <v>129</v>
      </c>
      <c r="C15" s="433">
        <v>8300000</v>
      </c>
      <c r="D15" s="286">
        <v>0</v>
      </c>
      <c r="E15" s="286">
        <f>C15</f>
        <v>8300000</v>
      </c>
      <c r="F15" s="286">
        <v>500</v>
      </c>
      <c r="G15" s="286">
        <f>E15+F15</f>
        <v>8300500</v>
      </c>
      <c r="H15" s="286">
        <v>-967492</v>
      </c>
      <c r="I15" s="434">
        <f>G15+H15</f>
        <v>7333008</v>
      </c>
    </row>
    <row r="16" spans="1:9" ht="15.75" customHeight="1">
      <c r="A16" s="37" t="s">
        <v>463</v>
      </c>
      <c r="B16" s="376" t="s">
        <v>283</v>
      </c>
      <c r="C16" s="433">
        <v>20000</v>
      </c>
      <c r="D16" s="286">
        <v>0</v>
      </c>
      <c r="E16" s="286">
        <f>C16</f>
        <v>20000</v>
      </c>
      <c r="F16" s="286">
        <v>70000</v>
      </c>
      <c r="G16" s="286">
        <f>E16+F16</f>
        <v>90000</v>
      </c>
      <c r="H16" s="286">
        <v>6985</v>
      </c>
      <c r="I16" s="434">
        <f>G16+H16</f>
        <v>96985</v>
      </c>
    </row>
    <row r="17" spans="1:9" ht="15.75" customHeight="1">
      <c r="A17" s="37" t="s">
        <v>30</v>
      </c>
      <c r="B17" s="376" t="s">
        <v>31</v>
      </c>
      <c r="C17" s="433">
        <v>5750000</v>
      </c>
      <c r="D17" s="286"/>
      <c r="E17" s="286">
        <f>C17</f>
        <v>5750000</v>
      </c>
      <c r="F17" s="286">
        <v>0</v>
      </c>
      <c r="G17" s="286">
        <f>E17+F17</f>
        <v>5750000</v>
      </c>
      <c r="H17" s="286">
        <v>-347104</v>
      </c>
      <c r="I17" s="434">
        <f>G17+H17</f>
        <v>5402896</v>
      </c>
    </row>
    <row r="18" spans="1:9" ht="15.75" customHeight="1">
      <c r="A18" s="37" t="s">
        <v>32</v>
      </c>
      <c r="B18" s="376" t="s">
        <v>498</v>
      </c>
      <c r="C18" s="433">
        <v>3793500</v>
      </c>
      <c r="D18" s="286"/>
      <c r="E18" s="286">
        <f>C18</f>
        <v>3793500</v>
      </c>
      <c r="F18" s="286">
        <v>3000</v>
      </c>
      <c r="G18" s="286">
        <f>E18+F18</f>
        <v>3796500</v>
      </c>
      <c r="H18" s="286">
        <v>-419485</v>
      </c>
      <c r="I18" s="434">
        <f>G18+H18</f>
        <v>3377015</v>
      </c>
    </row>
    <row r="19" spans="1:9" ht="15.75" customHeight="1">
      <c r="A19" s="37" t="s">
        <v>34</v>
      </c>
      <c r="B19" s="376" t="s">
        <v>35</v>
      </c>
      <c r="C19" s="433">
        <v>5000</v>
      </c>
      <c r="D19" s="286">
        <v>0</v>
      </c>
      <c r="E19" s="286">
        <f>C19</f>
        <v>5000</v>
      </c>
      <c r="F19" s="286">
        <v>0</v>
      </c>
      <c r="G19" s="286">
        <f>E19+F19</f>
        <v>5000</v>
      </c>
      <c r="H19" s="286">
        <v>-4829</v>
      </c>
      <c r="I19" s="434">
        <f>G19+H19</f>
        <v>171</v>
      </c>
    </row>
    <row r="20" spans="1:9" ht="23.25" customHeight="1">
      <c r="A20" s="51" t="s">
        <v>38</v>
      </c>
      <c r="B20" s="374" t="s">
        <v>39</v>
      </c>
      <c r="C20" s="431">
        <f aca="true" t="shared" si="2" ref="C20:I20">C21</f>
        <v>15000</v>
      </c>
      <c r="D20" s="294">
        <f t="shared" si="2"/>
        <v>0</v>
      </c>
      <c r="E20" s="294">
        <f t="shared" si="2"/>
        <v>15000</v>
      </c>
      <c r="F20" s="294">
        <f t="shared" si="2"/>
        <v>0</v>
      </c>
      <c r="G20" s="294">
        <f t="shared" si="2"/>
        <v>15000</v>
      </c>
      <c r="H20" s="294">
        <f t="shared" si="2"/>
        <v>-4000</v>
      </c>
      <c r="I20" s="432">
        <f t="shared" si="2"/>
        <v>11000</v>
      </c>
    </row>
    <row r="21" spans="1:9" ht="16.5" customHeight="1">
      <c r="A21" s="32" t="s">
        <v>499</v>
      </c>
      <c r="B21" s="375" t="s">
        <v>500</v>
      </c>
      <c r="C21" s="433">
        <v>15000</v>
      </c>
      <c r="D21" s="286">
        <v>0</v>
      </c>
      <c r="E21" s="286">
        <v>15000</v>
      </c>
      <c r="F21" s="286">
        <v>0</v>
      </c>
      <c r="G21" s="286">
        <v>15000</v>
      </c>
      <c r="H21" s="286">
        <v>-4000</v>
      </c>
      <c r="I21" s="434">
        <f>G21+H21</f>
        <v>11000</v>
      </c>
    </row>
    <row r="22" spans="1:9" ht="21" customHeight="1">
      <c r="A22" s="39" t="s">
        <v>44</v>
      </c>
      <c r="B22" s="377" t="s">
        <v>45</v>
      </c>
      <c r="C22" s="435">
        <f aca="true" t="shared" si="3" ref="C22:I22">C12+C14+C20</f>
        <v>22304195</v>
      </c>
      <c r="D22" s="379">
        <f t="shared" si="3"/>
        <v>0</v>
      </c>
      <c r="E22" s="379">
        <f t="shared" si="3"/>
        <v>22304195</v>
      </c>
      <c r="F22" s="379">
        <f t="shared" si="3"/>
        <v>1558725</v>
      </c>
      <c r="G22" s="379">
        <f t="shared" si="3"/>
        <v>23862920</v>
      </c>
      <c r="H22" s="379">
        <f t="shared" si="3"/>
        <v>-1236390</v>
      </c>
      <c r="I22" s="436">
        <f t="shared" si="3"/>
        <v>22626530</v>
      </c>
    </row>
    <row r="23" spans="1:9" ht="12.75" customHeight="1">
      <c r="A23" s="39"/>
      <c r="B23" s="377"/>
      <c r="C23" s="437"/>
      <c r="D23" s="288"/>
      <c r="E23" s="288"/>
      <c r="F23" s="288"/>
      <c r="G23" s="288"/>
      <c r="H23" s="288"/>
      <c r="I23" s="438"/>
    </row>
    <row r="24" spans="1:9" ht="16.5" customHeight="1">
      <c r="A24" s="51" t="s">
        <v>46</v>
      </c>
      <c r="B24" s="374" t="s">
        <v>47</v>
      </c>
      <c r="C24" s="439">
        <f aca="true" t="shared" si="4" ref="C24:I24">SUM(C25:C26)</f>
        <v>68410329</v>
      </c>
      <c r="D24" s="287">
        <f t="shared" si="4"/>
        <v>0</v>
      </c>
      <c r="E24" s="287">
        <f t="shared" si="4"/>
        <v>68410329</v>
      </c>
      <c r="F24" s="287">
        <f t="shared" si="4"/>
        <v>0</v>
      </c>
      <c r="G24" s="287">
        <f t="shared" si="4"/>
        <v>68410329</v>
      </c>
      <c r="H24" s="287">
        <f t="shared" si="4"/>
        <v>4425</v>
      </c>
      <c r="I24" s="440">
        <f t="shared" si="4"/>
        <v>68414754</v>
      </c>
    </row>
    <row r="25" spans="1:9" ht="19.5" customHeight="1">
      <c r="A25" s="37" t="s">
        <v>48</v>
      </c>
      <c r="B25" s="376" t="s">
        <v>49</v>
      </c>
      <c r="C25" s="433">
        <v>1495685</v>
      </c>
      <c r="D25" s="286">
        <v>0</v>
      </c>
      <c r="E25" s="286">
        <f>C25+D25</f>
        <v>1495685</v>
      </c>
      <c r="F25" s="286">
        <v>0</v>
      </c>
      <c r="G25" s="286">
        <f>E25+F25</f>
        <v>1495685</v>
      </c>
      <c r="H25" s="286">
        <v>0</v>
      </c>
      <c r="I25" s="434">
        <f>G25+H25</f>
        <v>1495685</v>
      </c>
    </row>
    <row r="26" spans="1:9" ht="14.25" customHeight="1">
      <c r="A26" s="32" t="s">
        <v>186</v>
      </c>
      <c r="B26" s="375" t="s">
        <v>187</v>
      </c>
      <c r="C26" s="433">
        <v>66914644</v>
      </c>
      <c r="D26" s="286">
        <v>0</v>
      </c>
      <c r="E26" s="286">
        <f>C26</f>
        <v>66914644</v>
      </c>
      <c r="F26" s="286">
        <v>0</v>
      </c>
      <c r="G26" s="286">
        <f>E26</f>
        <v>66914644</v>
      </c>
      <c r="H26" s="286">
        <v>4425</v>
      </c>
      <c r="I26" s="434">
        <f>G26+H26</f>
        <v>66919069</v>
      </c>
    </row>
    <row r="27" spans="1:9" ht="12.75" customHeight="1">
      <c r="A27" s="32"/>
      <c r="B27" s="375"/>
      <c r="C27" s="433"/>
      <c r="D27" s="286"/>
      <c r="E27" s="286"/>
      <c r="F27" s="286"/>
      <c r="G27" s="286"/>
      <c r="H27" s="286"/>
      <c r="I27" s="434"/>
    </row>
    <row r="28" spans="1:9" ht="26.25" customHeight="1" thickBot="1">
      <c r="A28" s="44" t="s">
        <v>188</v>
      </c>
      <c r="B28" s="378" t="s">
        <v>50</v>
      </c>
      <c r="C28" s="441">
        <f aca="true" t="shared" si="5" ref="C28:I28">C22+C24</f>
        <v>90714524</v>
      </c>
      <c r="D28" s="289">
        <f t="shared" si="5"/>
        <v>0</v>
      </c>
      <c r="E28" s="289">
        <f t="shared" si="5"/>
        <v>90714524</v>
      </c>
      <c r="F28" s="289">
        <f t="shared" si="5"/>
        <v>1558725</v>
      </c>
      <c r="G28" s="289">
        <f t="shared" si="5"/>
        <v>92273249</v>
      </c>
      <c r="H28" s="289">
        <f t="shared" si="5"/>
        <v>-1231965</v>
      </c>
      <c r="I28" s="442">
        <f t="shared" si="5"/>
        <v>91041284</v>
      </c>
    </row>
    <row r="29" spans="1:9" ht="16.5" thickTop="1">
      <c r="A29" s="33"/>
      <c r="B29" s="33"/>
      <c r="C29" s="290"/>
      <c r="D29" s="290"/>
      <c r="E29" s="290"/>
      <c r="F29" s="290"/>
      <c r="G29" s="290"/>
      <c r="H29" s="290"/>
      <c r="I29" s="290"/>
    </row>
    <row r="30" spans="1:9" ht="16.5" thickBot="1">
      <c r="A30" s="34"/>
      <c r="B30" s="35"/>
      <c r="C30" s="291"/>
      <c r="D30" s="291"/>
      <c r="E30" s="291"/>
      <c r="F30" s="291"/>
      <c r="G30" s="291"/>
      <c r="H30" s="291"/>
      <c r="I30" s="291"/>
    </row>
    <row r="31" spans="1:9" ht="42.75" customHeight="1" thickBot="1" thickTop="1">
      <c r="A31" s="48" t="s">
        <v>0</v>
      </c>
      <c r="B31" s="99" t="s">
        <v>460</v>
      </c>
      <c r="C31" s="633" t="s">
        <v>497</v>
      </c>
      <c r="D31" s="634" t="s">
        <v>491</v>
      </c>
      <c r="E31" s="634" t="s">
        <v>493</v>
      </c>
      <c r="F31" s="634" t="s">
        <v>648</v>
      </c>
      <c r="G31" s="634" t="s">
        <v>649</v>
      </c>
      <c r="H31" s="634" t="s">
        <v>667</v>
      </c>
      <c r="I31" s="635" t="s">
        <v>668</v>
      </c>
    </row>
    <row r="32" spans="1:9" ht="13.5" thickTop="1">
      <c r="A32" s="69" t="s">
        <v>95</v>
      </c>
      <c r="B32" s="373" t="s">
        <v>96</v>
      </c>
      <c r="C32" s="639" t="s">
        <v>97</v>
      </c>
      <c r="D32" s="640" t="s">
        <v>98</v>
      </c>
      <c r="E32" s="640" t="s">
        <v>98</v>
      </c>
      <c r="F32" s="637" t="s">
        <v>99</v>
      </c>
      <c r="G32" s="637" t="s">
        <v>98</v>
      </c>
      <c r="H32" s="637" t="s">
        <v>99</v>
      </c>
      <c r="I32" s="638" t="s">
        <v>438</v>
      </c>
    </row>
    <row r="33" spans="1:9" ht="14.25">
      <c r="A33" s="51" t="s">
        <v>51</v>
      </c>
      <c r="B33" s="374" t="s">
        <v>52</v>
      </c>
      <c r="C33" s="641">
        <f aca="true" t="shared" si="6" ref="C33:I33">SUM(C34:C35)</f>
        <v>46610245</v>
      </c>
      <c r="D33" s="382">
        <f t="shared" si="6"/>
        <v>0</v>
      </c>
      <c r="E33" s="382">
        <f t="shared" si="6"/>
        <v>46610245</v>
      </c>
      <c r="F33" s="382">
        <f t="shared" si="6"/>
        <v>1217398</v>
      </c>
      <c r="G33" s="382">
        <f t="shared" si="6"/>
        <v>47827643</v>
      </c>
      <c r="H33" s="382">
        <f t="shared" si="6"/>
        <v>-32700</v>
      </c>
      <c r="I33" s="443">
        <f t="shared" si="6"/>
        <v>47794943</v>
      </c>
    </row>
    <row r="34" spans="1:9" ht="12.75">
      <c r="A34" s="37" t="s">
        <v>53</v>
      </c>
      <c r="B34" s="376" t="s">
        <v>54</v>
      </c>
      <c r="C34" s="642">
        <v>46560245</v>
      </c>
      <c r="D34" s="101">
        <v>0</v>
      </c>
      <c r="E34" s="101">
        <f>C34</f>
        <v>46560245</v>
      </c>
      <c r="F34" s="101">
        <v>1217398</v>
      </c>
      <c r="G34" s="101">
        <f>E34+F34</f>
        <v>47777643</v>
      </c>
      <c r="H34" s="101">
        <v>12300</v>
      </c>
      <c r="I34" s="444">
        <f>G34+H34</f>
        <v>47789943</v>
      </c>
    </row>
    <row r="35" spans="1:9" ht="12.75">
      <c r="A35" s="37" t="s">
        <v>60</v>
      </c>
      <c r="B35" s="376" t="s">
        <v>61</v>
      </c>
      <c r="C35" s="642">
        <v>50000</v>
      </c>
      <c r="D35" s="101">
        <v>0</v>
      </c>
      <c r="E35" s="101">
        <f>C35</f>
        <v>50000</v>
      </c>
      <c r="F35" s="101">
        <v>0</v>
      </c>
      <c r="G35" s="101">
        <f>E35</f>
        <v>50000</v>
      </c>
      <c r="H35" s="101">
        <v>-45000</v>
      </c>
      <c r="I35" s="444">
        <f>G35+H35</f>
        <v>5000</v>
      </c>
    </row>
    <row r="36" spans="1:9" ht="22.5" customHeight="1">
      <c r="A36" s="51" t="s">
        <v>65</v>
      </c>
      <c r="B36" s="380" t="s">
        <v>163</v>
      </c>
      <c r="C36" s="643">
        <v>10838079</v>
      </c>
      <c r="D36" s="100">
        <v>0</v>
      </c>
      <c r="E36" s="100">
        <f>C36</f>
        <v>10838079</v>
      </c>
      <c r="F36" s="100">
        <v>267827</v>
      </c>
      <c r="G36" s="100">
        <f>E36+F36</f>
        <v>11105906</v>
      </c>
      <c r="H36" s="100">
        <v>-205365</v>
      </c>
      <c r="I36" s="445">
        <f>G36+H36</f>
        <v>10900541</v>
      </c>
    </row>
    <row r="37" spans="1:9" ht="15.75" customHeight="1">
      <c r="A37" s="51" t="s">
        <v>66</v>
      </c>
      <c r="B37" s="374" t="s">
        <v>67</v>
      </c>
      <c r="C37" s="643">
        <f aca="true" t="shared" si="7" ref="C37:I37">SUM(C38:C42)</f>
        <v>31920000</v>
      </c>
      <c r="D37" s="100">
        <f t="shared" si="7"/>
        <v>0</v>
      </c>
      <c r="E37" s="100">
        <f t="shared" si="7"/>
        <v>31920000</v>
      </c>
      <c r="F37" s="100">
        <f t="shared" si="7"/>
        <v>73500</v>
      </c>
      <c r="G37" s="100">
        <f t="shared" si="7"/>
        <v>31993500</v>
      </c>
      <c r="H37" s="100">
        <f t="shared" si="7"/>
        <v>-631900</v>
      </c>
      <c r="I37" s="445">
        <f t="shared" si="7"/>
        <v>31361600</v>
      </c>
    </row>
    <row r="38" spans="1:9" ht="15.75" customHeight="1">
      <c r="A38" s="37" t="s">
        <v>68</v>
      </c>
      <c r="B38" s="376" t="s">
        <v>69</v>
      </c>
      <c r="C38" s="644">
        <v>18790000</v>
      </c>
      <c r="D38" s="103">
        <v>0</v>
      </c>
      <c r="E38" s="103">
        <f>C38+D38</f>
        <v>18790000</v>
      </c>
      <c r="F38" s="103">
        <v>0</v>
      </c>
      <c r="G38" s="103">
        <f>E38+F38</f>
        <v>18790000</v>
      </c>
      <c r="H38" s="103">
        <v>-87900</v>
      </c>
      <c r="I38" s="446">
        <f>G38+H38</f>
        <v>18702100</v>
      </c>
    </row>
    <row r="39" spans="1:9" ht="15.75" customHeight="1">
      <c r="A39" s="37" t="s">
        <v>70</v>
      </c>
      <c r="B39" s="376" t="s">
        <v>71</v>
      </c>
      <c r="C39" s="644">
        <v>1360000</v>
      </c>
      <c r="D39" s="103">
        <v>0</v>
      </c>
      <c r="E39" s="103">
        <f>C39+D39</f>
        <v>1360000</v>
      </c>
      <c r="F39" s="103">
        <v>0</v>
      </c>
      <c r="G39" s="103">
        <f>E39+F39</f>
        <v>1360000</v>
      </c>
      <c r="H39" s="103">
        <v>-180000</v>
      </c>
      <c r="I39" s="446">
        <f>G39+H39</f>
        <v>1180000</v>
      </c>
    </row>
    <row r="40" spans="1:9" ht="15.75" customHeight="1">
      <c r="A40" s="37" t="s">
        <v>72</v>
      </c>
      <c r="B40" s="376" t="s">
        <v>73</v>
      </c>
      <c r="C40" s="644">
        <v>5390000</v>
      </c>
      <c r="D40" s="103">
        <v>0</v>
      </c>
      <c r="E40" s="103">
        <f>C40+D40</f>
        <v>5390000</v>
      </c>
      <c r="F40" s="103">
        <v>223500</v>
      </c>
      <c r="G40" s="103">
        <f>E40+F40</f>
        <v>5613500</v>
      </c>
      <c r="H40" s="103">
        <v>226000</v>
      </c>
      <c r="I40" s="446">
        <f>G40+H40</f>
        <v>5839500</v>
      </c>
    </row>
    <row r="41" spans="1:9" ht="15.75" customHeight="1">
      <c r="A41" s="37" t="s">
        <v>76</v>
      </c>
      <c r="B41" s="376" t="s">
        <v>77</v>
      </c>
      <c r="C41" s="644">
        <v>600000</v>
      </c>
      <c r="D41" s="103">
        <v>0</v>
      </c>
      <c r="E41" s="103">
        <f>C41+D41</f>
        <v>600000</v>
      </c>
      <c r="F41" s="103">
        <v>-150000</v>
      </c>
      <c r="G41" s="103">
        <f>E41+F41</f>
        <v>450000</v>
      </c>
      <c r="H41" s="103">
        <v>100000</v>
      </c>
      <c r="I41" s="446">
        <f>G41+H41</f>
        <v>550000</v>
      </c>
    </row>
    <row r="42" spans="1:9" ht="15.75" customHeight="1">
      <c r="A42" s="37" t="s">
        <v>78</v>
      </c>
      <c r="B42" s="376" t="s">
        <v>79</v>
      </c>
      <c r="C42" s="644">
        <v>5780000</v>
      </c>
      <c r="D42" s="103">
        <v>0</v>
      </c>
      <c r="E42" s="103">
        <f>C42+D42</f>
        <v>5780000</v>
      </c>
      <c r="F42" s="103">
        <v>0</v>
      </c>
      <c r="G42" s="103">
        <f>E42+F42</f>
        <v>5780000</v>
      </c>
      <c r="H42" s="103">
        <v>-690000</v>
      </c>
      <c r="I42" s="446">
        <f>G42+H42</f>
        <v>5090000</v>
      </c>
    </row>
    <row r="43" spans="1:9" ht="14.25">
      <c r="A43" s="36" t="s">
        <v>287</v>
      </c>
      <c r="B43" s="381" t="s">
        <v>85</v>
      </c>
      <c r="C43" s="643">
        <f aca="true" t="shared" si="8" ref="C43:I43">SUM(C44:C46)</f>
        <v>1346200</v>
      </c>
      <c r="D43" s="100">
        <f t="shared" si="8"/>
        <v>0</v>
      </c>
      <c r="E43" s="100">
        <f t="shared" si="8"/>
        <v>1346200</v>
      </c>
      <c r="F43" s="100">
        <f t="shared" si="8"/>
        <v>0</v>
      </c>
      <c r="G43" s="100">
        <f t="shared" si="8"/>
        <v>1346200</v>
      </c>
      <c r="H43" s="100">
        <f t="shared" si="8"/>
        <v>-362000</v>
      </c>
      <c r="I43" s="445">
        <f t="shared" si="8"/>
        <v>984200</v>
      </c>
    </row>
    <row r="44" spans="1:9" s="76" customFormat="1" ht="15" customHeight="1">
      <c r="A44" s="37" t="s">
        <v>501</v>
      </c>
      <c r="B44" s="376" t="s">
        <v>564</v>
      </c>
      <c r="C44" s="644">
        <v>860000</v>
      </c>
      <c r="D44" s="103">
        <v>-300000</v>
      </c>
      <c r="E44" s="103">
        <f>C44+D44</f>
        <v>560000</v>
      </c>
      <c r="F44" s="103">
        <v>0</v>
      </c>
      <c r="G44" s="103">
        <f>E44+F44</f>
        <v>560000</v>
      </c>
      <c r="H44" s="103">
        <v>-350000</v>
      </c>
      <c r="I44" s="446">
        <f>G44+H44</f>
        <v>210000</v>
      </c>
    </row>
    <row r="45" spans="1:9" s="76" customFormat="1" ht="15" customHeight="1">
      <c r="A45" s="37" t="s">
        <v>176</v>
      </c>
      <c r="B45" s="376" t="s">
        <v>288</v>
      </c>
      <c r="C45" s="644">
        <v>200000</v>
      </c>
      <c r="D45" s="103">
        <v>300000</v>
      </c>
      <c r="E45" s="103">
        <f>C45+D45</f>
        <v>500000</v>
      </c>
      <c r="F45" s="103">
        <v>0</v>
      </c>
      <c r="G45" s="103">
        <f>E45+F45</f>
        <v>500000</v>
      </c>
      <c r="H45" s="103">
        <v>75000</v>
      </c>
      <c r="I45" s="446">
        <f>G45+H45</f>
        <v>575000</v>
      </c>
    </row>
    <row r="46" spans="1:9" s="76" customFormat="1" ht="14.25" customHeight="1">
      <c r="A46" s="37" t="s">
        <v>177</v>
      </c>
      <c r="B46" s="376" t="s">
        <v>289</v>
      </c>
      <c r="C46" s="644">
        <v>286200</v>
      </c>
      <c r="D46" s="103">
        <v>0</v>
      </c>
      <c r="E46" s="103">
        <f>C46+D46</f>
        <v>286200</v>
      </c>
      <c r="F46" s="103">
        <v>0</v>
      </c>
      <c r="G46" s="103">
        <f>E46+F46</f>
        <v>286200</v>
      </c>
      <c r="H46" s="103">
        <v>-87000</v>
      </c>
      <c r="I46" s="446">
        <f>G46+H46</f>
        <v>199200</v>
      </c>
    </row>
    <row r="47" spans="1:9" ht="16.5" thickBot="1">
      <c r="A47" s="44" t="s">
        <v>189</v>
      </c>
      <c r="B47" s="378" t="s">
        <v>93</v>
      </c>
      <c r="C47" s="645">
        <f aca="true" t="shared" si="9" ref="C47:I47">C33+C36+C37+C43</f>
        <v>90714524</v>
      </c>
      <c r="D47" s="102">
        <f t="shared" si="9"/>
        <v>0</v>
      </c>
      <c r="E47" s="102">
        <f t="shared" si="9"/>
        <v>90714524</v>
      </c>
      <c r="F47" s="102">
        <f t="shared" si="9"/>
        <v>1558725</v>
      </c>
      <c r="G47" s="102">
        <f t="shared" si="9"/>
        <v>92273249</v>
      </c>
      <c r="H47" s="102">
        <f t="shared" si="9"/>
        <v>-1231965</v>
      </c>
      <c r="I47" s="447">
        <f t="shared" si="9"/>
        <v>91041284</v>
      </c>
    </row>
    <row r="48" spans="1:9" ht="16.5" thickTop="1">
      <c r="A48" s="33"/>
      <c r="B48" s="33"/>
      <c r="C48" s="31"/>
      <c r="D48" s="31"/>
      <c r="E48" s="31"/>
      <c r="F48" s="31"/>
      <c r="G48" s="31"/>
      <c r="H48" s="31"/>
      <c r="I48" s="31"/>
    </row>
    <row r="49" spans="1:2" ht="16.5" thickBot="1">
      <c r="A49" s="29"/>
      <c r="B49" s="30"/>
    </row>
    <row r="50" spans="1:9" ht="15" thickBot="1">
      <c r="A50" s="77" t="s">
        <v>465</v>
      </c>
      <c r="B50" s="75"/>
      <c r="C50" s="775">
        <v>18</v>
      </c>
      <c r="D50" s="776"/>
      <c r="E50" s="777"/>
      <c r="F50" s="581"/>
      <c r="G50" s="581"/>
      <c r="H50" s="581"/>
      <c r="I50" s="581"/>
    </row>
    <row r="51" spans="1:9" ht="15" thickBot="1">
      <c r="A51" s="77" t="s">
        <v>202</v>
      </c>
      <c r="B51" s="75"/>
      <c r="C51" s="775">
        <v>0</v>
      </c>
      <c r="D51" s="776"/>
      <c r="E51" s="777"/>
      <c r="F51" s="581"/>
      <c r="G51" s="581"/>
      <c r="H51" s="581"/>
      <c r="I51" s="581"/>
    </row>
  </sheetData>
  <sheetProtection/>
  <mergeCells count="5">
    <mergeCell ref="C50:E50"/>
    <mergeCell ref="C51:E51"/>
    <mergeCell ref="A1:B1"/>
    <mergeCell ref="A3:I4"/>
    <mergeCell ref="A5:I5"/>
  </mergeCells>
  <printOptions verticalCentered="1"/>
  <pageMargins left="0.5905511811023623" right="0.5511811023622047" top="0.3937007874015748" bottom="0.3937007874015748" header="0" footer="0"/>
  <pageSetup fitToHeight="1" fitToWidth="1" horizontalDpi="360" verticalDpi="360" orientation="portrait" paperSize="9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80.421875" style="651" customWidth="1"/>
    <col min="2" max="2" width="10.7109375" style="651" customWidth="1"/>
    <col min="3" max="3" width="11.28125" style="651" customWidth="1"/>
    <col min="4" max="4" width="15.28125" style="651" customWidth="1"/>
    <col min="5" max="5" width="10.7109375" style="651" customWidth="1"/>
    <col min="6" max="6" width="11.28125" style="651" customWidth="1"/>
    <col min="7" max="7" width="16.28125" style="651" customWidth="1"/>
    <col min="8" max="8" width="10.7109375" style="651" customWidth="1"/>
    <col min="9" max="9" width="11.28125" style="651" customWidth="1"/>
    <col min="10" max="10" width="16.28125" style="651" customWidth="1"/>
    <col min="11" max="16384" width="9.140625" style="650" customWidth="1"/>
  </cols>
  <sheetData>
    <row r="1" spans="1:10" ht="23.25" customHeight="1">
      <c r="A1" s="780" t="s">
        <v>677</v>
      </c>
      <c r="B1" s="780"/>
      <c r="C1" s="780"/>
      <c r="D1" s="780"/>
      <c r="E1" s="780"/>
      <c r="F1" s="780"/>
      <c r="G1" s="780"/>
      <c r="H1" s="780"/>
      <c r="I1" s="780"/>
      <c r="J1" s="780"/>
    </row>
    <row r="2" spans="1:10" ht="12.75" customHeight="1">
      <c r="A2" s="781"/>
      <c r="B2" s="781"/>
      <c r="C2" s="781"/>
      <c r="D2" s="781"/>
      <c r="E2" s="781"/>
      <c r="F2" s="781"/>
      <c r="G2" s="781"/>
      <c r="H2" s="781"/>
      <c r="I2" s="781"/>
      <c r="J2" s="781"/>
    </row>
    <row r="3" spans="1:10" ht="12.75" customHeight="1">
      <c r="A3" s="746" t="s">
        <v>767</v>
      </c>
      <c r="B3" s="648"/>
      <c r="C3" s="745"/>
      <c r="D3" s="745"/>
      <c r="E3" s="745"/>
      <c r="F3" s="745"/>
      <c r="G3" s="745"/>
      <c r="H3" s="745"/>
      <c r="I3" s="745"/>
      <c r="J3" s="745"/>
    </row>
    <row r="4" spans="1:10" ht="20.25">
      <c r="A4" s="746" t="s">
        <v>768</v>
      </c>
      <c r="B4" s="18"/>
      <c r="C4" s="782"/>
      <c r="D4" s="782"/>
      <c r="F4" s="782"/>
      <c r="G4" s="782"/>
      <c r="I4" s="782" t="s">
        <v>454</v>
      </c>
      <c r="J4" s="782"/>
    </row>
    <row r="5" spans="1:10" ht="30.75" customHeight="1">
      <c r="A5" s="786" t="s">
        <v>678</v>
      </c>
      <c r="B5" s="788" t="s">
        <v>679</v>
      </c>
      <c r="C5" s="789"/>
      <c r="D5" s="790"/>
      <c r="E5" s="788" t="s">
        <v>680</v>
      </c>
      <c r="F5" s="789"/>
      <c r="G5" s="790"/>
      <c r="H5" s="783" t="s">
        <v>726</v>
      </c>
      <c r="I5" s="784"/>
      <c r="J5" s="785"/>
    </row>
    <row r="6" spans="1:10" s="654" customFormat="1" ht="28.5">
      <c r="A6" s="787"/>
      <c r="B6" s="652" t="s">
        <v>681</v>
      </c>
      <c r="C6" s="652" t="s">
        <v>682</v>
      </c>
      <c r="D6" s="653" t="s">
        <v>683</v>
      </c>
      <c r="E6" s="652" t="s">
        <v>681</v>
      </c>
      <c r="F6" s="652" t="s">
        <v>682</v>
      </c>
      <c r="G6" s="653" t="s">
        <v>683</v>
      </c>
      <c r="H6" s="652" t="s">
        <v>681</v>
      </c>
      <c r="I6" s="652" t="s">
        <v>682</v>
      </c>
      <c r="J6" s="653" t="s">
        <v>683</v>
      </c>
    </row>
    <row r="7" spans="1:10" ht="14.25">
      <c r="A7" s="655"/>
      <c r="B7" s="656"/>
      <c r="C7" s="657" t="s">
        <v>684</v>
      </c>
      <c r="D7" s="658" t="s">
        <v>685</v>
      </c>
      <c r="E7" s="656"/>
      <c r="F7" s="657" t="s">
        <v>684</v>
      </c>
      <c r="G7" s="658" t="s">
        <v>685</v>
      </c>
      <c r="H7" s="656"/>
      <c r="I7" s="657" t="s">
        <v>684</v>
      </c>
      <c r="J7" s="658" t="s">
        <v>685</v>
      </c>
    </row>
    <row r="8" spans="1:10" ht="14.25">
      <c r="A8" s="659" t="s">
        <v>686</v>
      </c>
      <c r="B8" s="660"/>
      <c r="C8" s="660"/>
      <c r="D8" s="661"/>
      <c r="E8" s="660"/>
      <c r="F8" s="660"/>
      <c r="G8" s="661"/>
      <c r="H8" s="660"/>
      <c r="I8" s="660"/>
      <c r="J8" s="661"/>
    </row>
    <row r="9" spans="1:10" ht="14.25">
      <c r="A9" s="662" t="s">
        <v>687</v>
      </c>
      <c r="B9" s="663">
        <v>11.14</v>
      </c>
      <c r="C9" s="664">
        <v>4580000</v>
      </c>
      <c r="D9" s="665">
        <f>B9*C9</f>
        <v>51021200</v>
      </c>
      <c r="E9" s="663">
        <v>11.14</v>
      </c>
      <c r="F9" s="664">
        <v>4580000</v>
      </c>
      <c r="G9" s="665">
        <f>E9*F9</f>
        <v>51021200</v>
      </c>
      <c r="H9" s="663">
        <v>11.14</v>
      </c>
      <c r="I9" s="664">
        <v>4580000</v>
      </c>
      <c r="J9" s="665">
        <f>H9*I9</f>
        <v>51021200</v>
      </c>
    </row>
    <row r="10" spans="1:10" ht="15.75">
      <c r="A10" s="662" t="s">
        <v>688</v>
      </c>
      <c r="B10" s="663"/>
      <c r="C10" s="664"/>
      <c r="D10" s="666">
        <v>44562190</v>
      </c>
      <c r="E10" s="663"/>
      <c r="F10" s="664"/>
      <c r="G10" s="666">
        <v>41241986</v>
      </c>
      <c r="H10" s="663"/>
      <c r="I10" s="664"/>
      <c r="J10" s="666">
        <v>41241986</v>
      </c>
    </row>
    <row r="11" spans="1:10" ht="14.25">
      <c r="A11" s="662" t="s">
        <v>689</v>
      </c>
      <c r="B11" s="664"/>
      <c r="C11" s="664"/>
      <c r="D11" s="665">
        <f>D13+D15+D17+D19</f>
        <v>8546248</v>
      </c>
      <c r="E11" s="664"/>
      <c r="F11" s="664"/>
      <c r="G11" s="665">
        <f>G13+G15+G17+G19</f>
        <v>8482248</v>
      </c>
      <c r="H11" s="664"/>
      <c r="I11" s="664"/>
      <c r="J11" s="665">
        <f>J13+J15+J17+J19</f>
        <v>8482248</v>
      </c>
    </row>
    <row r="12" spans="1:10" ht="15.75">
      <c r="A12" s="662" t="s">
        <v>690</v>
      </c>
      <c r="B12" s="664"/>
      <c r="C12" s="664"/>
      <c r="D12" s="666">
        <v>0</v>
      </c>
      <c r="E12" s="664"/>
      <c r="F12" s="664"/>
      <c r="G12" s="666">
        <v>0</v>
      </c>
      <c r="H12" s="664"/>
      <c r="I12" s="664"/>
      <c r="J12" s="666">
        <v>0</v>
      </c>
    </row>
    <row r="13" spans="1:10" ht="15">
      <c r="A13" s="667" t="s">
        <v>691</v>
      </c>
      <c r="B13" s="668"/>
      <c r="C13" s="669"/>
      <c r="D13" s="670">
        <v>3447580</v>
      </c>
      <c r="E13" s="668"/>
      <c r="F13" s="669"/>
      <c r="G13" s="670">
        <v>3447580</v>
      </c>
      <c r="H13" s="668"/>
      <c r="I13" s="669"/>
      <c r="J13" s="670">
        <v>3447580</v>
      </c>
    </row>
    <row r="14" spans="1:10" ht="15">
      <c r="A14" s="667" t="s">
        <v>692</v>
      </c>
      <c r="B14" s="668"/>
      <c r="C14" s="669"/>
      <c r="D14" s="670">
        <v>0</v>
      </c>
      <c r="E14" s="668"/>
      <c r="F14" s="669"/>
      <c r="G14" s="670">
        <v>0</v>
      </c>
      <c r="H14" s="668"/>
      <c r="I14" s="669"/>
      <c r="J14" s="670">
        <v>0</v>
      </c>
    </row>
    <row r="15" spans="1:10" ht="15">
      <c r="A15" s="667" t="s">
        <v>693</v>
      </c>
      <c r="B15" s="671"/>
      <c r="C15" s="671"/>
      <c r="D15" s="670">
        <v>2688000</v>
      </c>
      <c r="E15" s="671"/>
      <c r="F15" s="671"/>
      <c r="G15" s="670">
        <v>2624000</v>
      </c>
      <c r="H15" s="671"/>
      <c r="I15" s="671"/>
      <c r="J15" s="670">
        <v>2624000</v>
      </c>
    </row>
    <row r="16" spans="1:10" ht="15">
      <c r="A16" s="667" t="s">
        <v>694</v>
      </c>
      <c r="B16" s="671"/>
      <c r="C16" s="671"/>
      <c r="D16" s="670">
        <v>0</v>
      </c>
      <c r="E16" s="671"/>
      <c r="F16" s="671"/>
      <c r="G16" s="670">
        <v>0</v>
      </c>
      <c r="H16" s="671"/>
      <c r="I16" s="671"/>
      <c r="J16" s="670">
        <v>0</v>
      </c>
    </row>
    <row r="17" spans="1:10" ht="15">
      <c r="A17" s="667" t="s">
        <v>695</v>
      </c>
      <c r="B17" s="671"/>
      <c r="C17" s="671"/>
      <c r="D17" s="670">
        <v>1184868</v>
      </c>
      <c r="E17" s="671"/>
      <c r="F17" s="671"/>
      <c r="G17" s="670">
        <v>1184868</v>
      </c>
      <c r="H17" s="671"/>
      <c r="I17" s="671"/>
      <c r="J17" s="670">
        <v>1184868</v>
      </c>
    </row>
    <row r="18" spans="1:10" ht="15">
      <c r="A18" s="667" t="s">
        <v>696</v>
      </c>
      <c r="B18" s="671"/>
      <c r="C18" s="671"/>
      <c r="D18" s="670">
        <v>0</v>
      </c>
      <c r="E18" s="671"/>
      <c r="F18" s="671"/>
      <c r="G18" s="670">
        <v>0</v>
      </c>
      <c r="H18" s="671"/>
      <c r="I18" s="671"/>
      <c r="J18" s="670">
        <v>0</v>
      </c>
    </row>
    <row r="19" spans="1:10" ht="15">
      <c r="A19" s="667" t="s">
        <v>697</v>
      </c>
      <c r="B19" s="671"/>
      <c r="C19" s="671"/>
      <c r="D19" s="670">
        <v>1225800</v>
      </c>
      <c r="E19" s="671"/>
      <c r="F19" s="671"/>
      <c r="G19" s="670">
        <v>1225800</v>
      </c>
      <c r="H19" s="671"/>
      <c r="I19" s="671"/>
      <c r="J19" s="670">
        <v>1225800</v>
      </c>
    </row>
    <row r="20" spans="1:10" ht="15">
      <c r="A20" s="667" t="s">
        <v>698</v>
      </c>
      <c r="B20" s="671"/>
      <c r="C20" s="671"/>
      <c r="D20" s="670">
        <v>0</v>
      </c>
      <c r="E20" s="671"/>
      <c r="F20" s="671"/>
      <c r="G20" s="670">
        <v>0</v>
      </c>
      <c r="H20" s="671"/>
      <c r="I20" s="671"/>
      <c r="J20" s="670">
        <v>0</v>
      </c>
    </row>
    <row r="21" spans="1:10" ht="14.25">
      <c r="A21" s="662" t="s">
        <v>699</v>
      </c>
      <c r="B21" s="672"/>
      <c r="C21" s="672"/>
      <c r="D21" s="673">
        <v>3500000</v>
      </c>
      <c r="E21" s="672"/>
      <c r="F21" s="672"/>
      <c r="G21" s="673">
        <v>3500000</v>
      </c>
      <c r="H21" s="672"/>
      <c r="I21" s="672"/>
      <c r="J21" s="673">
        <v>3500000</v>
      </c>
    </row>
    <row r="22" spans="1:10" ht="14.25" customHeight="1">
      <c r="A22" s="662" t="s">
        <v>700</v>
      </c>
      <c r="B22" s="672"/>
      <c r="C22" s="672"/>
      <c r="D22" s="674">
        <v>0</v>
      </c>
      <c r="E22" s="672"/>
      <c r="F22" s="672"/>
      <c r="G22" s="674">
        <v>0</v>
      </c>
      <c r="H22" s="672"/>
      <c r="I22" s="672"/>
      <c r="J22" s="674">
        <v>0</v>
      </c>
    </row>
    <row r="23" spans="1:10" ht="14.25">
      <c r="A23" s="662" t="s">
        <v>701</v>
      </c>
      <c r="B23" s="672"/>
      <c r="C23" s="672"/>
      <c r="D23" s="673">
        <v>7650</v>
      </c>
      <c r="E23" s="672"/>
      <c r="F23" s="672"/>
      <c r="G23" s="673">
        <v>7650</v>
      </c>
      <c r="H23" s="672"/>
      <c r="I23" s="672"/>
      <c r="J23" s="673">
        <v>7650</v>
      </c>
    </row>
    <row r="24" spans="1:10" ht="14.25" customHeight="1">
      <c r="A24" s="662" t="s">
        <v>702</v>
      </c>
      <c r="B24" s="672"/>
      <c r="C24" s="672"/>
      <c r="D24" s="674">
        <v>0</v>
      </c>
      <c r="E24" s="672"/>
      <c r="F24" s="672"/>
      <c r="G24" s="674">
        <v>0</v>
      </c>
      <c r="H24" s="672"/>
      <c r="I24" s="672"/>
      <c r="J24" s="674">
        <v>0</v>
      </c>
    </row>
    <row r="25" spans="1:10" ht="14.25" customHeight="1">
      <c r="A25" s="662" t="s">
        <v>703</v>
      </c>
      <c r="B25" s="672"/>
      <c r="C25" s="672"/>
      <c r="D25" s="673">
        <v>58900</v>
      </c>
      <c r="E25" s="672"/>
      <c r="F25" s="672"/>
      <c r="G25" s="673">
        <v>18000</v>
      </c>
      <c r="H25" s="672"/>
      <c r="I25" s="672"/>
      <c r="J25" s="673">
        <v>18000</v>
      </c>
    </row>
    <row r="26" spans="1:10" ht="14.25" customHeight="1">
      <c r="A26" s="662" t="s">
        <v>704</v>
      </c>
      <c r="B26" s="672"/>
      <c r="C26" s="672"/>
      <c r="D26" s="674">
        <v>0</v>
      </c>
      <c r="E26" s="672"/>
      <c r="F26" s="672"/>
      <c r="G26" s="674">
        <v>0</v>
      </c>
      <c r="H26" s="672"/>
      <c r="I26" s="672"/>
      <c r="J26" s="674">
        <v>0</v>
      </c>
    </row>
    <row r="27" spans="1:10" ht="14.25" customHeight="1">
      <c r="A27" s="662" t="s">
        <v>705</v>
      </c>
      <c r="B27" s="672"/>
      <c r="C27" s="672"/>
      <c r="D27" s="673">
        <f>D9-D10+D11+D21+D25+D23</f>
        <v>18571808</v>
      </c>
      <c r="E27" s="672"/>
      <c r="F27" s="672"/>
      <c r="G27" s="673">
        <f>G9-G10+G11+G21+G23+G25</f>
        <v>21787112</v>
      </c>
      <c r="H27" s="672"/>
      <c r="I27" s="672"/>
      <c r="J27" s="673">
        <f>J9-J10+J11+J21+J23+J25</f>
        <v>21787112</v>
      </c>
    </row>
    <row r="28" spans="1:10" ht="14.25" customHeight="1">
      <c r="A28" s="662" t="s">
        <v>706</v>
      </c>
      <c r="B28" s="672"/>
      <c r="C28" s="672"/>
      <c r="D28" s="673">
        <v>213233</v>
      </c>
      <c r="E28" s="672"/>
      <c r="F28" s="672"/>
      <c r="G28" s="673">
        <v>0</v>
      </c>
      <c r="H28" s="672"/>
      <c r="I28" s="672"/>
      <c r="J28" s="673">
        <v>213995</v>
      </c>
    </row>
    <row r="29" spans="1:10" ht="14.25">
      <c r="A29" s="675" t="s">
        <v>707</v>
      </c>
      <c r="B29" s="676"/>
      <c r="C29" s="676"/>
      <c r="D29" s="677">
        <f>D10+D28</f>
        <v>44775423</v>
      </c>
      <c r="E29" s="676"/>
      <c r="F29" s="676"/>
      <c r="G29" s="677">
        <f>G10+G12+G28</f>
        <v>41241986</v>
      </c>
      <c r="H29" s="676"/>
      <c r="I29" s="676"/>
      <c r="J29" s="677">
        <f>J10+J12+J28</f>
        <v>41455981</v>
      </c>
    </row>
    <row r="30" spans="1:10" ht="14.25">
      <c r="A30" s="662" t="s">
        <v>708</v>
      </c>
      <c r="B30" s="664"/>
      <c r="C30" s="664"/>
      <c r="D30" s="665"/>
      <c r="E30" s="664"/>
      <c r="F30" s="664"/>
      <c r="G30" s="665"/>
      <c r="H30" s="664"/>
      <c r="I30" s="664"/>
      <c r="J30" s="665"/>
    </row>
    <row r="31" spans="1:10" ht="15">
      <c r="A31" s="667" t="s">
        <v>709</v>
      </c>
      <c r="B31" s="678">
        <v>6.8</v>
      </c>
      <c r="C31" s="679">
        <v>4308000</v>
      </c>
      <c r="D31" s="680">
        <v>29294400</v>
      </c>
      <c r="E31" s="678">
        <v>5.87777</v>
      </c>
      <c r="F31" s="679">
        <v>4469900</v>
      </c>
      <c r="G31" s="680">
        <v>26223413</v>
      </c>
      <c r="H31" s="678">
        <v>6.3</v>
      </c>
      <c r="I31" s="679">
        <v>4469900</v>
      </c>
      <c r="J31" s="680">
        <v>28160370</v>
      </c>
    </row>
    <row r="32" spans="1:10" ht="15">
      <c r="A32" s="681" t="s">
        <v>710</v>
      </c>
      <c r="B32" s="671">
        <v>4</v>
      </c>
      <c r="C32" s="679">
        <v>1800000</v>
      </c>
      <c r="D32" s="680">
        <f>B32*C32</f>
        <v>7200000</v>
      </c>
      <c r="E32" s="671">
        <v>4</v>
      </c>
      <c r="F32" s="679">
        <v>1800000</v>
      </c>
      <c r="G32" s="680">
        <f>E32*F32</f>
        <v>7200000</v>
      </c>
      <c r="H32" s="671">
        <v>4</v>
      </c>
      <c r="I32" s="679">
        <v>1800000</v>
      </c>
      <c r="J32" s="680">
        <f>H32*I32</f>
        <v>7200000</v>
      </c>
    </row>
    <row r="33" spans="1:10" ht="15">
      <c r="A33" s="667" t="s">
        <v>711</v>
      </c>
      <c r="B33" s="678">
        <v>6.4</v>
      </c>
      <c r="C33" s="679">
        <v>35000</v>
      </c>
      <c r="D33" s="680">
        <f>B33*C33</f>
        <v>224000</v>
      </c>
      <c r="E33" s="678">
        <v>4.8</v>
      </c>
      <c r="F33" s="679">
        <v>38200</v>
      </c>
      <c r="G33" s="680">
        <f>E33*F33</f>
        <v>183360</v>
      </c>
      <c r="H33" s="678">
        <v>6.1</v>
      </c>
      <c r="I33" s="679">
        <v>38200</v>
      </c>
      <c r="J33" s="680">
        <f>H33*I33</f>
        <v>233020</v>
      </c>
    </row>
    <row r="34" spans="1:10" ht="15">
      <c r="A34" s="682" t="s">
        <v>712</v>
      </c>
      <c r="B34" s="683">
        <v>68.7</v>
      </c>
      <c r="C34" s="683">
        <v>80000</v>
      </c>
      <c r="D34" s="684">
        <v>5493334</v>
      </c>
      <c r="E34" s="683">
        <v>59</v>
      </c>
      <c r="F34" s="683">
        <v>81700</v>
      </c>
      <c r="G34" s="684">
        <f>E34*F34</f>
        <v>4820300</v>
      </c>
      <c r="H34" s="683">
        <v>63</v>
      </c>
      <c r="I34" s="683">
        <v>81700</v>
      </c>
      <c r="J34" s="684">
        <v>5174334</v>
      </c>
    </row>
    <row r="35" spans="1:10" ht="15">
      <c r="A35" s="685" t="s">
        <v>713</v>
      </c>
      <c r="B35" s="686">
        <v>12.3</v>
      </c>
      <c r="C35" s="686">
        <v>181000</v>
      </c>
      <c r="D35" s="687">
        <v>2292667</v>
      </c>
      <c r="E35" s="686">
        <v>0</v>
      </c>
      <c r="F35" s="686">
        <v>0</v>
      </c>
      <c r="G35" s="687">
        <v>0</v>
      </c>
      <c r="H35" s="686">
        <v>0</v>
      </c>
      <c r="I35" s="686">
        <v>0</v>
      </c>
      <c r="J35" s="687">
        <v>0</v>
      </c>
    </row>
    <row r="36" spans="1:10" ht="15">
      <c r="A36" s="685" t="s">
        <v>714</v>
      </c>
      <c r="B36" s="686">
        <v>1</v>
      </c>
      <c r="C36" s="686">
        <v>352000</v>
      </c>
      <c r="D36" s="687">
        <v>384000</v>
      </c>
      <c r="E36" s="686">
        <v>1</v>
      </c>
      <c r="F36" s="686">
        <v>418900</v>
      </c>
      <c r="G36" s="687">
        <f>E36*F36</f>
        <v>418900</v>
      </c>
      <c r="H36" s="686">
        <v>1</v>
      </c>
      <c r="I36" s="686">
        <v>418900</v>
      </c>
      <c r="J36" s="687">
        <v>802892</v>
      </c>
    </row>
    <row r="37" spans="1:10" ht="14.25">
      <c r="A37" s="688" t="s">
        <v>715</v>
      </c>
      <c r="B37" s="689"/>
      <c r="C37" s="689"/>
      <c r="D37" s="689">
        <f>SUM(D31:D36)</f>
        <v>44888401</v>
      </c>
      <c r="E37" s="689"/>
      <c r="F37" s="689"/>
      <c r="G37" s="689">
        <f>SUM(G31:G36)</f>
        <v>38845973</v>
      </c>
      <c r="H37" s="689"/>
      <c r="I37" s="689"/>
      <c r="J37" s="689">
        <f>SUM(J31:J36)</f>
        <v>41570616</v>
      </c>
    </row>
    <row r="38" spans="1:10" ht="14.25">
      <c r="A38" s="690" t="s">
        <v>716</v>
      </c>
      <c r="B38" s="691"/>
      <c r="C38" s="691"/>
      <c r="D38" s="691"/>
      <c r="E38" s="691"/>
      <c r="F38" s="691"/>
      <c r="G38" s="691"/>
      <c r="H38" s="691"/>
      <c r="I38" s="691"/>
      <c r="J38" s="691"/>
    </row>
    <row r="39" spans="1:10" ht="15">
      <c r="A39" s="667" t="s">
        <v>717</v>
      </c>
      <c r="B39" s="687"/>
      <c r="C39" s="687"/>
      <c r="D39" s="687"/>
      <c r="E39" s="687"/>
      <c r="F39" s="687"/>
      <c r="G39" s="687"/>
      <c r="H39" s="687"/>
      <c r="I39" s="687"/>
      <c r="J39" s="687"/>
    </row>
    <row r="40" spans="1:10" ht="15">
      <c r="A40" s="667" t="s">
        <v>718</v>
      </c>
      <c r="B40" s="692">
        <v>2</v>
      </c>
      <c r="C40" s="693">
        <v>3000000</v>
      </c>
      <c r="D40" s="693">
        <f>B40*C40</f>
        <v>6000000</v>
      </c>
      <c r="E40" s="692">
        <v>2</v>
      </c>
      <c r="F40" s="693">
        <v>3000000</v>
      </c>
      <c r="G40" s="693">
        <f>E40*F40</f>
        <v>6000000</v>
      </c>
      <c r="H40" s="692">
        <v>2</v>
      </c>
      <c r="I40" s="693">
        <v>3000000</v>
      </c>
      <c r="J40" s="693">
        <f>H40*I40</f>
        <v>6000000</v>
      </c>
    </row>
    <row r="41" spans="1:10" ht="15">
      <c r="A41" s="667" t="s">
        <v>719</v>
      </c>
      <c r="B41" s="692">
        <v>4</v>
      </c>
      <c r="C41" s="693">
        <v>55360</v>
      </c>
      <c r="D41" s="693">
        <f>B41*C41</f>
        <v>221440</v>
      </c>
      <c r="E41" s="692">
        <v>4</v>
      </c>
      <c r="F41" s="693">
        <v>55360</v>
      </c>
      <c r="G41" s="693">
        <f>E41*F41</f>
        <v>221440</v>
      </c>
      <c r="H41" s="692">
        <v>2</v>
      </c>
      <c r="I41" s="693">
        <v>55360</v>
      </c>
      <c r="J41" s="693">
        <f>H41*I41</f>
        <v>110720</v>
      </c>
    </row>
    <row r="42" spans="1:10" ht="15.75" customHeight="1">
      <c r="A42" s="685" t="s">
        <v>720</v>
      </c>
      <c r="B42" s="694">
        <v>6.01</v>
      </c>
      <c r="C42" s="693">
        <v>1632000</v>
      </c>
      <c r="D42" s="693">
        <f>B42*C42</f>
        <v>9808320</v>
      </c>
      <c r="E42" s="694">
        <v>6.2</v>
      </c>
      <c r="F42" s="693">
        <v>1632000</v>
      </c>
      <c r="G42" s="693">
        <f>E42*F42</f>
        <v>10118400</v>
      </c>
      <c r="H42" s="694">
        <v>6.2</v>
      </c>
      <c r="I42" s="693">
        <v>1632000</v>
      </c>
      <c r="J42" s="693">
        <f>H42*I42</f>
        <v>10118400</v>
      </c>
    </row>
    <row r="43" spans="1:10" ht="15">
      <c r="A43" s="685" t="s">
        <v>721</v>
      </c>
      <c r="B43" s="694"/>
      <c r="C43" s="695"/>
      <c r="D43" s="686">
        <v>8968984</v>
      </c>
      <c r="E43" s="694"/>
      <c r="F43" s="695"/>
      <c r="G43" s="686">
        <v>8588426</v>
      </c>
      <c r="H43" s="694"/>
      <c r="I43" s="695"/>
      <c r="J43" s="686">
        <v>8588426</v>
      </c>
    </row>
    <row r="44" spans="1:10" ht="15">
      <c r="A44" s="685" t="s">
        <v>722</v>
      </c>
      <c r="B44" s="694">
        <v>285</v>
      </c>
      <c r="C44" s="695">
        <v>445</v>
      </c>
      <c r="D44" s="686">
        <f>B44*C44</f>
        <v>126825</v>
      </c>
      <c r="E44" s="694"/>
      <c r="F44" s="695"/>
      <c r="G44" s="686"/>
      <c r="H44" s="694">
        <v>285</v>
      </c>
      <c r="I44" s="695">
        <v>628</v>
      </c>
      <c r="J44" s="686">
        <f>H44*I44</f>
        <v>178980</v>
      </c>
    </row>
    <row r="45" spans="1:10" ht="14.25">
      <c r="A45" s="688" t="s">
        <v>723</v>
      </c>
      <c r="B45" s="696"/>
      <c r="C45" s="697"/>
      <c r="D45" s="698">
        <f>SUM(D39:D44)</f>
        <v>25125569</v>
      </c>
      <c r="E45" s="696"/>
      <c r="F45" s="697"/>
      <c r="G45" s="698">
        <f>SUM(G39:G43)</f>
        <v>24928266</v>
      </c>
      <c r="H45" s="696"/>
      <c r="I45" s="697"/>
      <c r="J45" s="698">
        <f>SUM(J39:J44)</f>
        <v>24996526</v>
      </c>
    </row>
    <row r="46" spans="1:10" s="699" customFormat="1" ht="14.25">
      <c r="A46" s="688" t="s">
        <v>724</v>
      </c>
      <c r="B46" s="689"/>
      <c r="C46" s="697"/>
      <c r="D46" s="698">
        <v>1200000</v>
      </c>
      <c r="E46" s="689"/>
      <c r="F46" s="697"/>
      <c r="G46" s="698">
        <v>1200000</v>
      </c>
      <c r="H46" s="689"/>
      <c r="I46" s="697"/>
      <c r="J46" s="698">
        <v>1200000</v>
      </c>
    </row>
    <row r="47" spans="1:10" ht="25.5" customHeight="1">
      <c r="A47" s="700" t="s">
        <v>725</v>
      </c>
      <c r="B47" s="701"/>
      <c r="C47" s="702"/>
      <c r="D47" s="703">
        <f>D29+D37+D45+D46</f>
        <v>115989393</v>
      </c>
      <c r="E47" s="701"/>
      <c r="F47" s="702"/>
      <c r="G47" s="703">
        <f>G29+G37+G45+G46</f>
        <v>106216225</v>
      </c>
      <c r="H47" s="701"/>
      <c r="I47" s="702"/>
      <c r="J47" s="703">
        <f>J29+J37+J45+J46</f>
        <v>109223123</v>
      </c>
    </row>
    <row r="48" ht="15">
      <c r="A48" s="704"/>
    </row>
  </sheetData>
  <sheetProtection/>
  <mergeCells count="9">
    <mergeCell ref="A1:J1"/>
    <mergeCell ref="A2:J2"/>
    <mergeCell ref="I4:J4"/>
    <mergeCell ref="H5:J5"/>
    <mergeCell ref="C4:D4"/>
    <mergeCell ref="F4:G4"/>
    <mergeCell ref="A5:A6"/>
    <mergeCell ref="B5:D5"/>
    <mergeCell ref="E5:G5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90" zoomScaleNormal="90" zoomScalePageLayoutView="0" workbookViewId="0" topLeftCell="C1">
      <selection activeCell="C4" sqref="C4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51.28125" style="3" customWidth="1"/>
    <col min="4" max="4" width="13.57421875" style="3" customWidth="1"/>
    <col min="5" max="5" width="12.421875" style="3" hidden="1" customWidth="1"/>
    <col min="6" max="6" width="13.57421875" style="3" hidden="1" customWidth="1"/>
    <col min="7" max="7" width="12.421875" style="3" hidden="1" customWidth="1"/>
    <col min="8" max="8" width="13.57421875" style="3" customWidth="1"/>
    <col min="9" max="9" width="12.421875" style="3" customWidth="1"/>
    <col min="10" max="10" width="13.57421875" style="3" customWidth="1"/>
    <col min="11" max="11" width="48.8515625" style="3" customWidth="1"/>
    <col min="12" max="12" width="12.7109375" style="3" customWidth="1"/>
    <col min="13" max="13" width="11.8515625" style="3" hidden="1" customWidth="1"/>
    <col min="14" max="14" width="13.57421875" style="3" hidden="1" customWidth="1"/>
    <col min="15" max="15" width="11.8515625" style="3" hidden="1" customWidth="1"/>
    <col min="16" max="16" width="13.57421875" style="3" customWidth="1"/>
    <col min="17" max="17" width="11.8515625" style="3" customWidth="1"/>
    <col min="18" max="18" width="13.57421875" style="3" customWidth="1"/>
    <col min="19" max="16384" width="8.00390625" style="3" customWidth="1"/>
  </cols>
  <sheetData>
    <row r="1" spans="1:18" ht="30" customHeight="1">
      <c r="A1" s="791" t="s">
        <v>192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52"/>
      <c r="R1" s="52"/>
    </row>
    <row r="2" spans="3:18" ht="30" customHeight="1">
      <c r="C2" s="791" t="s">
        <v>472</v>
      </c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52"/>
      <c r="R2" s="52"/>
    </row>
    <row r="3" spans="3:18" ht="17.25" customHeight="1">
      <c r="C3" s="791" t="s">
        <v>477</v>
      </c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52"/>
      <c r="R3" s="52"/>
    </row>
    <row r="4" spans="3:18" ht="17.25" customHeight="1">
      <c r="C4" s="746" t="s">
        <v>769</v>
      </c>
      <c r="D4" s="52"/>
      <c r="E4" s="52"/>
      <c r="F4" s="52"/>
      <c r="G4" s="52"/>
      <c r="H4" s="52"/>
      <c r="I4" s="52"/>
      <c r="J4" s="52"/>
      <c r="K4" s="52"/>
      <c r="L4" s="276"/>
      <c r="M4" s="52"/>
      <c r="N4" s="276"/>
      <c r="O4" s="52"/>
      <c r="P4" s="276"/>
      <c r="Q4" s="52"/>
      <c r="R4" s="276"/>
    </row>
    <row r="5" spans="3:18" ht="19.5" customHeight="1" thickBot="1">
      <c r="C5" s="746" t="s">
        <v>770</v>
      </c>
      <c r="K5" s="4"/>
      <c r="L5" s="53"/>
      <c r="N5" s="53"/>
      <c r="P5" s="53"/>
      <c r="R5" s="53" t="s">
        <v>464</v>
      </c>
    </row>
    <row r="6" spans="1:18" ht="42" customHeight="1">
      <c r="A6" s="5" t="s">
        <v>102</v>
      </c>
      <c r="B6" s="6" t="s">
        <v>103</v>
      </c>
      <c r="C6" s="6" t="s">
        <v>471</v>
      </c>
      <c r="D6" s="6" t="s">
        <v>492</v>
      </c>
      <c r="E6" s="6" t="s">
        <v>491</v>
      </c>
      <c r="F6" s="6" t="s">
        <v>493</v>
      </c>
      <c r="G6" s="6" t="s">
        <v>648</v>
      </c>
      <c r="H6" s="6" t="s">
        <v>649</v>
      </c>
      <c r="I6" s="6" t="s">
        <v>667</v>
      </c>
      <c r="J6" s="6" t="s">
        <v>668</v>
      </c>
      <c r="K6" s="299" t="s">
        <v>470</v>
      </c>
      <c r="L6" s="6" t="s">
        <v>492</v>
      </c>
      <c r="M6" s="6" t="s">
        <v>491</v>
      </c>
      <c r="N6" s="6" t="s">
        <v>493</v>
      </c>
      <c r="O6" s="6" t="s">
        <v>648</v>
      </c>
      <c r="P6" s="6" t="s">
        <v>649</v>
      </c>
      <c r="Q6" s="6" t="s">
        <v>667</v>
      </c>
      <c r="R6" s="6" t="s">
        <v>668</v>
      </c>
    </row>
    <row r="7" spans="1:18" s="74" customFormat="1" ht="10.5">
      <c r="A7" s="71">
        <v>1</v>
      </c>
      <c r="B7" s="72">
        <v>2</v>
      </c>
      <c r="C7" s="72" t="s">
        <v>95</v>
      </c>
      <c r="D7" s="72" t="s">
        <v>96</v>
      </c>
      <c r="E7" s="72"/>
      <c r="F7" s="72" t="s">
        <v>97</v>
      </c>
      <c r="G7" s="72" t="s">
        <v>98</v>
      </c>
      <c r="H7" s="72" t="s">
        <v>97</v>
      </c>
      <c r="I7" s="72" t="s">
        <v>98</v>
      </c>
      <c r="J7" s="72" t="s">
        <v>99</v>
      </c>
      <c r="K7" s="73" t="s">
        <v>438</v>
      </c>
      <c r="L7" s="72" t="s">
        <v>442</v>
      </c>
      <c r="M7" s="72"/>
      <c r="N7" s="72" t="s">
        <v>487</v>
      </c>
      <c r="O7" s="72" t="s">
        <v>488</v>
      </c>
      <c r="P7" s="72" t="s">
        <v>487</v>
      </c>
      <c r="Q7" s="72" t="s">
        <v>488</v>
      </c>
      <c r="R7" s="72" t="s">
        <v>657</v>
      </c>
    </row>
    <row r="8" spans="1:18" ht="15.75" customHeight="1">
      <c r="A8" s="7" t="s">
        <v>104</v>
      </c>
      <c r="B8" s="8" t="s">
        <v>105</v>
      </c>
      <c r="C8" s="9" t="s">
        <v>467</v>
      </c>
      <c r="D8" s="54">
        <v>2000000</v>
      </c>
      <c r="E8" s="54">
        <v>0</v>
      </c>
      <c r="F8" s="54">
        <f>D8+E8</f>
        <v>2000000</v>
      </c>
      <c r="G8" s="54">
        <v>0</v>
      </c>
      <c r="H8" s="54">
        <f>F8+G8</f>
        <v>2000000</v>
      </c>
      <c r="I8" s="54">
        <v>177231</v>
      </c>
      <c r="J8" s="727">
        <f>H8+I8</f>
        <v>2177231</v>
      </c>
      <c r="K8" s="10" t="s">
        <v>469</v>
      </c>
      <c r="L8" s="54">
        <v>23275319</v>
      </c>
      <c r="M8" s="54">
        <v>20000</v>
      </c>
      <c r="N8" s="54">
        <f>L8+M8</f>
        <v>23295319</v>
      </c>
      <c r="O8" s="54">
        <v>0</v>
      </c>
      <c r="P8" s="54">
        <f>N8+O8</f>
        <v>23295319</v>
      </c>
      <c r="Q8" s="54">
        <v>0</v>
      </c>
      <c r="R8" s="727">
        <f>P8+Q8</f>
        <v>23295319</v>
      </c>
    </row>
    <row r="9" spans="1:18" ht="15.75" customHeight="1">
      <c r="A9" s="7"/>
      <c r="B9" s="8"/>
      <c r="C9" s="297" t="s">
        <v>752</v>
      </c>
      <c r="D9" s="55">
        <v>0</v>
      </c>
      <c r="E9" s="55"/>
      <c r="F9" s="54"/>
      <c r="G9" s="54"/>
      <c r="H9" s="54">
        <v>0</v>
      </c>
      <c r="I9" s="54">
        <v>165864</v>
      </c>
      <c r="J9" s="727">
        <f aca="true" t="shared" si="0" ref="J9:J32">H9+I9</f>
        <v>165864</v>
      </c>
      <c r="K9" s="10" t="s">
        <v>292</v>
      </c>
      <c r="L9" s="57">
        <v>3810000</v>
      </c>
      <c r="M9" s="55">
        <v>0</v>
      </c>
      <c r="N9" s="54">
        <f>L9+M9</f>
        <v>3810000</v>
      </c>
      <c r="O9" s="55">
        <v>0</v>
      </c>
      <c r="P9" s="54">
        <f>N9+O9</f>
        <v>3810000</v>
      </c>
      <c r="Q9" s="55">
        <v>-308324</v>
      </c>
      <c r="R9" s="727">
        <f aca="true" t="shared" si="1" ref="R9:R15">P9+Q9</f>
        <v>3501676</v>
      </c>
    </row>
    <row r="10" spans="1:18" ht="15.75" customHeight="1">
      <c r="A10" s="7" t="s">
        <v>104</v>
      </c>
      <c r="B10" s="8" t="s">
        <v>105</v>
      </c>
      <c r="C10" s="562" t="s">
        <v>753</v>
      </c>
      <c r="D10" s="55">
        <v>10000000</v>
      </c>
      <c r="E10" s="55">
        <v>0</v>
      </c>
      <c r="F10" s="54">
        <f aca="true" t="shared" si="2" ref="F10:F26">D10+E10</f>
        <v>10000000</v>
      </c>
      <c r="G10" s="54">
        <v>0</v>
      </c>
      <c r="H10" s="54">
        <f aca="true" t="shared" si="3" ref="H10:H26">F10+G10</f>
        <v>10000000</v>
      </c>
      <c r="I10" s="54">
        <v>-8623626</v>
      </c>
      <c r="J10" s="727">
        <f t="shared" si="0"/>
        <v>1376374</v>
      </c>
      <c r="K10" s="297" t="s">
        <v>645</v>
      </c>
      <c r="L10" s="57">
        <v>0</v>
      </c>
      <c r="M10" s="57">
        <v>3296921</v>
      </c>
      <c r="N10" s="57">
        <f>L10+M10</f>
        <v>3296921</v>
      </c>
      <c r="O10" s="57">
        <v>0</v>
      </c>
      <c r="P10" s="54">
        <f>N10+O10</f>
        <v>3296921</v>
      </c>
      <c r="Q10" s="57">
        <v>0</v>
      </c>
      <c r="R10" s="727">
        <f t="shared" si="1"/>
        <v>3296921</v>
      </c>
    </row>
    <row r="11" spans="1:18" ht="15.75" customHeight="1">
      <c r="A11" s="7" t="s">
        <v>106</v>
      </c>
      <c r="B11" s="8" t="s">
        <v>107</v>
      </c>
      <c r="C11" s="563" t="s">
        <v>514</v>
      </c>
      <c r="D11" s="57">
        <v>10000000</v>
      </c>
      <c r="E11" s="57">
        <v>0</v>
      </c>
      <c r="F11" s="54">
        <f t="shared" si="2"/>
        <v>10000000</v>
      </c>
      <c r="G11" s="54">
        <v>-2500000</v>
      </c>
      <c r="H11" s="54">
        <f t="shared" si="3"/>
        <v>7500000</v>
      </c>
      <c r="I11" s="54">
        <v>0</v>
      </c>
      <c r="J11" s="727">
        <f t="shared" si="0"/>
        <v>7500000</v>
      </c>
      <c r="K11" s="297" t="s">
        <v>647</v>
      </c>
      <c r="L11" s="57">
        <v>0</v>
      </c>
      <c r="M11" s="57">
        <v>3703700</v>
      </c>
      <c r="N11" s="57">
        <v>3703700</v>
      </c>
      <c r="O11" s="57">
        <v>-3509700</v>
      </c>
      <c r="P11" s="54">
        <f>N11+O11</f>
        <v>194000</v>
      </c>
      <c r="Q11" s="57">
        <v>0</v>
      </c>
      <c r="R11" s="727">
        <f t="shared" si="1"/>
        <v>194000</v>
      </c>
    </row>
    <row r="12" spans="1:18" ht="19.5" customHeight="1">
      <c r="A12" s="7" t="s">
        <v>109</v>
      </c>
      <c r="B12" s="8" t="s">
        <v>110</v>
      </c>
      <c r="C12" s="9" t="s">
        <v>468</v>
      </c>
      <c r="D12" s="57">
        <v>3810000</v>
      </c>
      <c r="E12" s="57">
        <v>-37000</v>
      </c>
      <c r="F12" s="54">
        <f t="shared" si="2"/>
        <v>3773000</v>
      </c>
      <c r="G12" s="54">
        <v>-76348</v>
      </c>
      <c r="H12" s="54">
        <f t="shared" si="3"/>
        <v>3696652</v>
      </c>
      <c r="I12" s="54">
        <v>-402728</v>
      </c>
      <c r="J12" s="727">
        <f t="shared" si="0"/>
        <v>3293924</v>
      </c>
      <c r="K12" s="297" t="s">
        <v>646</v>
      </c>
      <c r="L12" s="57">
        <v>0</v>
      </c>
      <c r="M12" s="57">
        <v>37500000</v>
      </c>
      <c r="N12" s="57">
        <f>L12+M12</f>
        <v>37500000</v>
      </c>
      <c r="O12" s="57">
        <v>37500000</v>
      </c>
      <c r="P12" s="54">
        <v>37750000</v>
      </c>
      <c r="Q12" s="57">
        <v>-4471</v>
      </c>
      <c r="R12" s="727">
        <f t="shared" si="1"/>
        <v>37745529</v>
      </c>
    </row>
    <row r="13" spans="1:18" ht="29.25" customHeight="1">
      <c r="A13" s="7"/>
      <c r="B13" s="8"/>
      <c r="C13" s="563" t="s">
        <v>637</v>
      </c>
      <c r="D13" s="57">
        <v>1500000</v>
      </c>
      <c r="E13" s="57">
        <f>533400+45000</f>
        <v>578400</v>
      </c>
      <c r="F13" s="54">
        <f t="shared" si="2"/>
        <v>2078400</v>
      </c>
      <c r="G13" s="54">
        <v>0</v>
      </c>
      <c r="H13" s="54">
        <f t="shared" si="3"/>
        <v>2078400</v>
      </c>
      <c r="I13" s="54">
        <v>145000</v>
      </c>
      <c r="J13" s="727">
        <f t="shared" si="0"/>
        <v>2223400</v>
      </c>
      <c r="K13" s="297" t="s">
        <v>656</v>
      </c>
      <c r="L13" s="57">
        <v>0</v>
      </c>
      <c r="M13" s="57">
        <v>37500000</v>
      </c>
      <c r="N13" s="57">
        <v>0</v>
      </c>
      <c r="O13" s="57">
        <v>37910301</v>
      </c>
      <c r="P13" s="54">
        <f>N13+O13</f>
        <v>37910301</v>
      </c>
      <c r="Q13" s="57">
        <v>0</v>
      </c>
      <c r="R13" s="54">
        <f t="shared" si="1"/>
        <v>37910301</v>
      </c>
    </row>
    <row r="14" spans="1:18" ht="26.25" customHeight="1">
      <c r="A14" s="7" t="s">
        <v>104</v>
      </c>
      <c r="B14" s="8" t="s">
        <v>108</v>
      </c>
      <c r="C14" s="9" t="s">
        <v>515</v>
      </c>
      <c r="D14" s="57">
        <v>2000000</v>
      </c>
      <c r="E14" s="57">
        <v>0</v>
      </c>
      <c r="F14" s="54">
        <f t="shared" si="2"/>
        <v>2000000</v>
      </c>
      <c r="G14" s="54">
        <f>448778+2000000</f>
        <v>2448778</v>
      </c>
      <c r="H14" s="54">
        <f t="shared" si="3"/>
        <v>4448778</v>
      </c>
      <c r="I14" s="54">
        <v>214764</v>
      </c>
      <c r="J14" s="727">
        <f t="shared" si="0"/>
        <v>4663542</v>
      </c>
      <c r="K14" s="10" t="s">
        <v>750</v>
      </c>
      <c r="L14" s="57">
        <v>0</v>
      </c>
      <c r="M14" s="54"/>
      <c r="N14" s="54"/>
      <c r="O14" s="54"/>
      <c r="P14" s="54">
        <v>0</v>
      </c>
      <c r="Q14" s="54">
        <v>50000</v>
      </c>
      <c r="R14" s="54">
        <f t="shared" si="1"/>
        <v>50000</v>
      </c>
    </row>
    <row r="15" spans="1:18" ht="15.75" customHeight="1">
      <c r="A15" s="7" t="s">
        <v>109</v>
      </c>
      <c r="B15" s="8" t="s">
        <v>110</v>
      </c>
      <c r="C15" s="563" t="s">
        <v>516</v>
      </c>
      <c r="D15" s="54">
        <f>60000+300000</f>
        <v>360000</v>
      </c>
      <c r="E15" s="54">
        <v>5000</v>
      </c>
      <c r="F15" s="54">
        <f t="shared" si="2"/>
        <v>365000</v>
      </c>
      <c r="G15" s="54">
        <v>0</v>
      </c>
      <c r="H15" s="54">
        <f t="shared" si="3"/>
        <v>365000</v>
      </c>
      <c r="I15" s="54">
        <v>181489</v>
      </c>
      <c r="J15" s="727">
        <f t="shared" si="0"/>
        <v>546489</v>
      </c>
      <c r="K15" s="10" t="s">
        <v>751</v>
      </c>
      <c r="L15" s="54">
        <v>0</v>
      </c>
      <c r="M15" s="54"/>
      <c r="N15" s="54"/>
      <c r="O15" s="54"/>
      <c r="P15" s="54">
        <v>0</v>
      </c>
      <c r="Q15" s="54">
        <v>408377</v>
      </c>
      <c r="R15" s="54">
        <f t="shared" si="1"/>
        <v>408377</v>
      </c>
    </row>
    <row r="16" spans="1:18" ht="15.75" customHeight="1">
      <c r="A16" s="7"/>
      <c r="B16" s="8"/>
      <c r="C16" s="563" t="s">
        <v>754</v>
      </c>
      <c r="D16" s="54">
        <v>0</v>
      </c>
      <c r="E16" s="54"/>
      <c r="F16" s="54"/>
      <c r="G16" s="54"/>
      <c r="H16" s="54">
        <v>0</v>
      </c>
      <c r="I16" s="54">
        <v>400000</v>
      </c>
      <c r="J16" s="727">
        <f t="shared" si="0"/>
        <v>400000</v>
      </c>
      <c r="K16" s="10"/>
      <c r="L16" s="54"/>
      <c r="M16" s="54"/>
      <c r="N16" s="54"/>
      <c r="O16" s="54"/>
      <c r="P16" s="54"/>
      <c r="Q16" s="54"/>
      <c r="R16" s="54"/>
    </row>
    <row r="17" spans="1:18" ht="15.75" customHeight="1">
      <c r="A17" s="7"/>
      <c r="B17" s="8"/>
      <c r="C17" s="563" t="s">
        <v>755</v>
      </c>
      <c r="D17" s="54">
        <v>0</v>
      </c>
      <c r="E17" s="54"/>
      <c r="F17" s="54"/>
      <c r="G17" s="54"/>
      <c r="H17" s="54">
        <v>0</v>
      </c>
      <c r="I17" s="54">
        <v>390000</v>
      </c>
      <c r="J17" s="727">
        <f t="shared" si="0"/>
        <v>390000</v>
      </c>
      <c r="K17" s="10"/>
      <c r="L17" s="54"/>
      <c r="M17" s="54"/>
      <c r="N17" s="54"/>
      <c r="O17" s="54"/>
      <c r="P17" s="54"/>
      <c r="Q17" s="54"/>
      <c r="R17" s="54"/>
    </row>
    <row r="18" spans="1:18" ht="15.75" customHeight="1">
      <c r="A18" s="7" t="s">
        <v>112</v>
      </c>
      <c r="B18" s="8" t="s">
        <v>113</v>
      </c>
      <c r="C18" s="563" t="s">
        <v>639</v>
      </c>
      <c r="D18" s="54">
        <v>1000000</v>
      </c>
      <c r="E18" s="54">
        <v>0</v>
      </c>
      <c r="F18" s="54">
        <f t="shared" si="2"/>
        <v>1000000</v>
      </c>
      <c r="G18" s="54">
        <v>0</v>
      </c>
      <c r="H18" s="54">
        <f t="shared" si="3"/>
        <v>1000000</v>
      </c>
      <c r="I18" s="54">
        <v>0</v>
      </c>
      <c r="J18" s="727">
        <f t="shared" si="0"/>
        <v>1000000</v>
      </c>
      <c r="K18" s="10"/>
      <c r="L18" s="54"/>
      <c r="M18" s="54"/>
      <c r="N18" s="54"/>
      <c r="O18" s="54"/>
      <c r="P18" s="54"/>
      <c r="Q18" s="54"/>
      <c r="R18" s="54"/>
    </row>
    <row r="19" spans="1:18" ht="15.75" customHeight="1">
      <c r="A19" s="7" t="s">
        <v>114</v>
      </c>
      <c r="B19" s="8" t="s">
        <v>115</v>
      </c>
      <c r="C19" s="563" t="s">
        <v>517</v>
      </c>
      <c r="D19" s="54">
        <v>1500000</v>
      </c>
      <c r="E19" s="54">
        <v>0</v>
      </c>
      <c r="F19" s="54">
        <f t="shared" si="2"/>
        <v>1500000</v>
      </c>
      <c r="G19" s="54">
        <v>-1500000</v>
      </c>
      <c r="H19" s="54">
        <f t="shared" si="3"/>
        <v>0</v>
      </c>
      <c r="I19" s="54">
        <v>0</v>
      </c>
      <c r="J19" s="727">
        <f t="shared" si="0"/>
        <v>0</v>
      </c>
      <c r="K19" s="10"/>
      <c r="L19" s="54"/>
      <c r="M19" s="54"/>
      <c r="N19" s="54"/>
      <c r="O19" s="54"/>
      <c r="P19" s="54"/>
      <c r="Q19" s="54"/>
      <c r="R19" s="54"/>
    </row>
    <row r="20" spans="1:18" ht="15.75" customHeight="1">
      <c r="A20" s="7" t="s">
        <v>104</v>
      </c>
      <c r="B20" s="8" t="s">
        <v>111</v>
      </c>
      <c r="C20" s="9" t="s">
        <v>643</v>
      </c>
      <c r="D20" s="57">
        <v>2000000</v>
      </c>
      <c r="E20" s="57">
        <v>-966632</v>
      </c>
      <c r="F20" s="54">
        <f t="shared" si="2"/>
        <v>1033368</v>
      </c>
      <c r="G20" s="54">
        <v>-987004</v>
      </c>
      <c r="H20" s="54">
        <f t="shared" si="3"/>
        <v>46364</v>
      </c>
      <c r="I20" s="54">
        <v>-46364</v>
      </c>
      <c r="J20" s="727">
        <f t="shared" si="0"/>
        <v>0</v>
      </c>
      <c r="K20" s="11"/>
      <c r="L20" s="54"/>
      <c r="M20" s="57"/>
      <c r="N20" s="57"/>
      <c r="O20" s="57"/>
      <c r="P20" s="57"/>
      <c r="Q20" s="57"/>
      <c r="R20" s="57"/>
    </row>
    <row r="21" spans="1:18" ht="15.75" customHeight="1">
      <c r="A21" s="295"/>
      <c r="B21" s="296"/>
      <c r="C21" s="297" t="s">
        <v>518</v>
      </c>
      <c r="D21" s="298">
        <v>4500000</v>
      </c>
      <c r="E21" s="298">
        <v>0</v>
      </c>
      <c r="F21" s="54">
        <f t="shared" si="2"/>
        <v>4500000</v>
      </c>
      <c r="G21" s="54">
        <v>0</v>
      </c>
      <c r="H21" s="54">
        <f t="shared" si="3"/>
        <v>4500000</v>
      </c>
      <c r="I21" s="54">
        <v>0</v>
      </c>
      <c r="J21" s="727">
        <f t="shared" si="0"/>
        <v>4500000</v>
      </c>
      <c r="K21" s="11"/>
      <c r="L21" s="55"/>
      <c r="M21" s="298"/>
      <c r="N21" s="298"/>
      <c r="O21" s="298"/>
      <c r="P21" s="298"/>
      <c r="Q21" s="298"/>
      <c r="R21" s="298"/>
    </row>
    <row r="22" spans="1:18" ht="15" customHeight="1">
      <c r="A22" s="295"/>
      <c r="B22" s="296"/>
      <c r="C22" s="297" t="s">
        <v>638</v>
      </c>
      <c r="D22" s="298">
        <v>0</v>
      </c>
      <c r="E22" s="298">
        <v>3296921</v>
      </c>
      <c r="F22" s="54">
        <f t="shared" si="2"/>
        <v>3296921</v>
      </c>
      <c r="G22" s="54">
        <v>0</v>
      </c>
      <c r="H22" s="54">
        <f>F22+G22+2</f>
        <v>3296923</v>
      </c>
      <c r="I22" s="54">
        <v>0</v>
      </c>
      <c r="J22" s="727">
        <f t="shared" si="0"/>
        <v>3296923</v>
      </c>
      <c r="K22" s="11"/>
      <c r="L22" s="55"/>
      <c r="M22" s="298"/>
      <c r="N22" s="298"/>
      <c r="O22" s="298"/>
      <c r="P22" s="298"/>
      <c r="Q22" s="298"/>
      <c r="R22" s="298"/>
    </row>
    <row r="23" spans="1:18" ht="15" customHeight="1">
      <c r="A23" s="295"/>
      <c r="B23" s="296"/>
      <c r="C23" s="297" t="s">
        <v>640</v>
      </c>
      <c r="D23" s="298">
        <v>0</v>
      </c>
      <c r="E23" s="298">
        <v>36000</v>
      </c>
      <c r="F23" s="54">
        <f t="shared" si="2"/>
        <v>36000</v>
      </c>
      <c r="G23" s="54">
        <v>0</v>
      </c>
      <c r="H23" s="54">
        <f t="shared" si="3"/>
        <v>36000</v>
      </c>
      <c r="I23" s="54">
        <v>421360</v>
      </c>
      <c r="J23" s="727">
        <f t="shared" si="0"/>
        <v>457360</v>
      </c>
      <c r="K23" s="11"/>
      <c r="L23" s="55"/>
      <c r="M23" s="298"/>
      <c r="N23" s="298"/>
      <c r="O23" s="298"/>
      <c r="P23" s="298"/>
      <c r="Q23" s="298"/>
      <c r="R23" s="298"/>
    </row>
    <row r="24" spans="1:18" ht="29.25" customHeight="1">
      <c r="A24" s="295"/>
      <c r="B24" s="296"/>
      <c r="C24" s="297" t="s">
        <v>642</v>
      </c>
      <c r="D24" s="298">
        <v>0</v>
      </c>
      <c r="E24" s="298">
        <f>3634921+981429+7086614+1913386</f>
        <v>13616350</v>
      </c>
      <c r="F24" s="54">
        <f t="shared" si="2"/>
        <v>13616350</v>
      </c>
      <c r="G24" s="54">
        <v>0</v>
      </c>
      <c r="H24" s="54">
        <f t="shared" si="3"/>
        <v>13616350</v>
      </c>
      <c r="I24" s="54">
        <v>22253650</v>
      </c>
      <c r="J24" s="727">
        <f t="shared" si="0"/>
        <v>35870000</v>
      </c>
      <c r="K24" s="11"/>
      <c r="L24" s="55"/>
      <c r="M24" s="298"/>
      <c r="N24" s="298"/>
      <c r="O24" s="298"/>
      <c r="P24" s="298"/>
      <c r="Q24" s="298"/>
      <c r="R24" s="298"/>
    </row>
    <row r="25" spans="1:18" ht="29.25" customHeight="1">
      <c r="A25" s="295"/>
      <c r="B25" s="296"/>
      <c r="C25" s="297" t="s">
        <v>644</v>
      </c>
      <c r="D25" s="298">
        <v>0</v>
      </c>
      <c r="E25" s="298">
        <v>22253650</v>
      </c>
      <c r="F25" s="54">
        <f t="shared" si="2"/>
        <v>22253650</v>
      </c>
      <c r="G25" s="54">
        <v>0</v>
      </c>
      <c r="H25" s="54">
        <f t="shared" si="3"/>
        <v>22253650</v>
      </c>
      <c r="I25" s="54">
        <v>-22253650</v>
      </c>
      <c r="J25" s="727">
        <f t="shared" si="0"/>
        <v>0</v>
      </c>
      <c r="K25" s="11"/>
      <c r="L25" s="55"/>
      <c r="M25" s="298"/>
      <c r="N25" s="298"/>
      <c r="O25" s="298"/>
      <c r="P25" s="298"/>
      <c r="Q25" s="298"/>
      <c r="R25" s="298"/>
    </row>
    <row r="26" spans="1:18" ht="25.5" customHeight="1">
      <c r="A26" s="295"/>
      <c r="B26" s="296"/>
      <c r="C26" s="297" t="s">
        <v>641</v>
      </c>
      <c r="D26" s="298">
        <v>0</v>
      </c>
      <c r="E26" s="298">
        <f>3310000+893700</f>
        <v>4203700</v>
      </c>
      <c r="F26" s="54">
        <f t="shared" si="2"/>
        <v>4203700</v>
      </c>
      <c r="G26" s="54">
        <v>-3365500</v>
      </c>
      <c r="H26" s="54">
        <f t="shared" si="3"/>
        <v>838200</v>
      </c>
      <c r="I26" s="54">
        <v>3175</v>
      </c>
      <c r="J26" s="727">
        <f t="shared" si="0"/>
        <v>841375</v>
      </c>
      <c r="K26" s="11"/>
      <c r="L26" s="55"/>
      <c r="M26" s="298"/>
      <c r="N26" s="298"/>
      <c r="O26" s="298"/>
      <c r="P26" s="298"/>
      <c r="Q26" s="298"/>
      <c r="R26" s="298"/>
    </row>
    <row r="27" spans="1:18" ht="29.25" customHeight="1">
      <c r="A27" s="295"/>
      <c r="B27" s="296"/>
      <c r="C27" s="297" t="s">
        <v>654</v>
      </c>
      <c r="D27" s="298">
        <v>0</v>
      </c>
      <c r="E27" s="298">
        <f>3634921+981429+7086614+1913386</f>
        <v>13616350</v>
      </c>
      <c r="F27" s="54">
        <v>0</v>
      </c>
      <c r="G27" s="54">
        <v>300000</v>
      </c>
      <c r="H27" s="54">
        <f>F27+G27</f>
        <v>300000</v>
      </c>
      <c r="I27" s="54">
        <v>40810301</v>
      </c>
      <c r="J27" s="727">
        <f t="shared" si="0"/>
        <v>41110301</v>
      </c>
      <c r="K27" s="11"/>
      <c r="L27" s="55"/>
      <c r="M27" s="298"/>
      <c r="N27" s="298"/>
      <c r="O27" s="298"/>
      <c r="P27" s="298"/>
      <c r="Q27" s="298"/>
      <c r="R27" s="298"/>
    </row>
    <row r="28" spans="1:18" ht="29.25" customHeight="1">
      <c r="A28" s="295"/>
      <c r="B28" s="296"/>
      <c r="C28" s="297" t="s">
        <v>655</v>
      </c>
      <c r="D28" s="298">
        <v>0</v>
      </c>
      <c r="E28" s="298">
        <v>22253650</v>
      </c>
      <c r="F28" s="54">
        <v>0</v>
      </c>
      <c r="G28" s="54">
        <v>40810301</v>
      </c>
      <c r="H28" s="54">
        <f>F28+G28</f>
        <v>40810301</v>
      </c>
      <c r="I28" s="54">
        <v>-40810301</v>
      </c>
      <c r="J28" s="727">
        <f t="shared" si="0"/>
        <v>0</v>
      </c>
      <c r="K28" s="11"/>
      <c r="L28" s="55"/>
      <c r="M28" s="298"/>
      <c r="N28" s="298"/>
      <c r="O28" s="298"/>
      <c r="P28" s="298"/>
      <c r="Q28" s="298"/>
      <c r="R28" s="298"/>
    </row>
    <row r="29" spans="1:18" ht="29.25" customHeight="1">
      <c r="A29" s="295"/>
      <c r="B29" s="296"/>
      <c r="C29" s="297" t="s">
        <v>756</v>
      </c>
      <c r="D29" s="298">
        <v>0</v>
      </c>
      <c r="E29" s="298">
        <v>22253650</v>
      </c>
      <c r="F29" s="54">
        <v>0</v>
      </c>
      <c r="G29" s="54">
        <v>50000</v>
      </c>
      <c r="H29" s="54">
        <f>F29+G29</f>
        <v>50000</v>
      </c>
      <c r="I29" s="54">
        <v>65000</v>
      </c>
      <c r="J29" s="727">
        <f t="shared" si="0"/>
        <v>115000</v>
      </c>
      <c r="K29" s="11"/>
      <c r="L29" s="55"/>
      <c r="M29" s="298"/>
      <c r="N29" s="298"/>
      <c r="O29" s="298"/>
      <c r="P29" s="298"/>
      <c r="Q29" s="298"/>
      <c r="R29" s="298"/>
    </row>
    <row r="30" spans="1:18" ht="26.25" customHeight="1">
      <c r="A30" s="295"/>
      <c r="B30" s="296"/>
      <c r="C30" s="297" t="s">
        <v>662</v>
      </c>
      <c r="D30" s="298">
        <v>0</v>
      </c>
      <c r="E30" s="298"/>
      <c r="F30" s="54">
        <v>0</v>
      </c>
      <c r="G30" s="54">
        <v>1000000</v>
      </c>
      <c r="H30" s="54">
        <f>F30+G30</f>
        <v>1000000</v>
      </c>
      <c r="I30" s="54">
        <v>395000</v>
      </c>
      <c r="J30" s="727">
        <f t="shared" si="0"/>
        <v>1395000</v>
      </c>
      <c r="K30" s="11"/>
      <c r="L30" s="55"/>
      <c r="M30" s="298"/>
      <c r="N30" s="298"/>
      <c r="O30" s="298"/>
      <c r="P30" s="298"/>
      <c r="Q30" s="298"/>
      <c r="R30" s="298"/>
    </row>
    <row r="31" spans="1:18" ht="26.25" customHeight="1">
      <c r="A31" s="295"/>
      <c r="B31" s="296"/>
      <c r="C31" s="297" t="s">
        <v>757</v>
      </c>
      <c r="D31" s="298">
        <v>0</v>
      </c>
      <c r="E31" s="298"/>
      <c r="F31" s="54"/>
      <c r="G31" s="54"/>
      <c r="H31" s="54">
        <v>0</v>
      </c>
      <c r="I31" s="54">
        <v>45999</v>
      </c>
      <c r="J31" s="727">
        <f t="shared" si="0"/>
        <v>45999</v>
      </c>
      <c r="K31" s="11"/>
      <c r="L31" s="55"/>
      <c r="M31" s="298"/>
      <c r="N31" s="298"/>
      <c r="O31" s="298"/>
      <c r="P31" s="298"/>
      <c r="Q31" s="298"/>
      <c r="R31" s="298"/>
    </row>
    <row r="32" spans="1:18" ht="23.25" customHeight="1">
      <c r="A32" s="295"/>
      <c r="B32" s="296"/>
      <c r="C32" s="297" t="s">
        <v>663</v>
      </c>
      <c r="D32" s="298">
        <v>0</v>
      </c>
      <c r="E32" s="298">
        <v>22253650</v>
      </c>
      <c r="F32" s="54">
        <v>0</v>
      </c>
      <c r="G32" s="54">
        <v>1000000</v>
      </c>
      <c r="H32" s="54">
        <f>F32+G32</f>
        <v>1000000</v>
      </c>
      <c r="I32" s="54">
        <v>600001</v>
      </c>
      <c r="J32" s="727">
        <f t="shared" si="0"/>
        <v>1600001</v>
      </c>
      <c r="K32" s="11"/>
      <c r="L32" s="55"/>
      <c r="M32" s="298"/>
      <c r="N32" s="298"/>
      <c r="O32" s="298"/>
      <c r="P32" s="298"/>
      <c r="Q32" s="298"/>
      <c r="R32" s="298"/>
    </row>
    <row r="33" spans="1:18" ht="13.5" thickBot="1">
      <c r="A33" s="12"/>
      <c r="B33" s="13"/>
      <c r="C33" s="15"/>
      <c r="D33" s="56">
        <f>SUM(D8:D29)</f>
        <v>38670000</v>
      </c>
      <c r="E33" s="56">
        <f>SUM(E8:E29)</f>
        <v>101110039</v>
      </c>
      <c r="F33" s="56">
        <f>SUM(F8:F32)</f>
        <v>81656389</v>
      </c>
      <c r="G33" s="56">
        <f>SUM(G8:G32)</f>
        <v>37180227</v>
      </c>
      <c r="H33" s="56">
        <f>SUM(H8:H32)</f>
        <v>118836618</v>
      </c>
      <c r="I33" s="56">
        <f>SUM(I8:I32)</f>
        <v>-5867835</v>
      </c>
      <c r="J33" s="56">
        <f>SUM(J8:J32)</f>
        <v>112968783</v>
      </c>
      <c r="K33" s="16"/>
      <c r="L33" s="56">
        <f aca="true" t="shared" si="4" ref="L33:Q33">SUM(L8:L20)</f>
        <v>27085319</v>
      </c>
      <c r="M33" s="56">
        <f t="shared" si="4"/>
        <v>82020621</v>
      </c>
      <c r="N33" s="56">
        <f t="shared" si="4"/>
        <v>71605940</v>
      </c>
      <c r="O33" s="56">
        <f t="shared" si="4"/>
        <v>71900601</v>
      </c>
      <c r="P33" s="56">
        <f t="shared" si="4"/>
        <v>106256541</v>
      </c>
      <c r="Q33" s="56">
        <f t="shared" si="4"/>
        <v>145582</v>
      </c>
      <c r="R33" s="56" t="s">
        <v>758</v>
      </c>
    </row>
    <row r="34" spans="1:2" ht="12.75">
      <c r="A34" s="12"/>
      <c r="B34" s="13"/>
    </row>
    <row r="35" spans="1:2" ht="12.75">
      <c r="A35" s="12"/>
      <c r="B35" s="13"/>
    </row>
    <row r="36" spans="1:2" ht="13.5" thickBot="1">
      <c r="A36" s="14" t="s">
        <v>116</v>
      </c>
      <c r="B36" s="15"/>
    </row>
  </sheetData>
  <sheetProtection/>
  <mergeCells count="3">
    <mergeCell ref="A1:P1"/>
    <mergeCell ref="C2:P2"/>
    <mergeCell ref="C3:P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9" r:id="rId1"/>
  <headerFooter alignWithMargins="0">
    <oddHeader>&amp;C&amp;"Times New Roman CE,Félkövér"&amp;12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SheetLayoutView="100" zoomScalePageLayoutView="0" workbookViewId="0" topLeftCell="C1">
      <selection activeCell="C3" sqref="C3"/>
    </sheetView>
  </sheetViews>
  <sheetFormatPr defaultColWidth="8.00390625" defaultRowHeight="12.75"/>
  <cols>
    <col min="1" max="1" width="5.8515625" style="78" customWidth="1"/>
    <col min="2" max="2" width="43.57421875" style="81" customWidth="1"/>
    <col min="3" max="3" width="12.57421875" style="78" customWidth="1"/>
    <col min="4" max="4" width="10.7109375" style="78" hidden="1" customWidth="1"/>
    <col min="5" max="5" width="13.421875" style="78" hidden="1" customWidth="1"/>
    <col min="6" max="6" width="12.00390625" style="78" hidden="1" customWidth="1"/>
    <col min="7" max="7" width="13.7109375" style="78" customWidth="1"/>
    <col min="8" max="8" width="12.00390625" style="78" customWidth="1"/>
    <col min="9" max="9" width="13.7109375" style="78" customWidth="1"/>
    <col min="10" max="10" width="43.7109375" style="78" customWidth="1"/>
    <col min="11" max="11" width="13.7109375" style="78" customWidth="1"/>
    <col min="12" max="12" width="11.140625" style="78" hidden="1" customWidth="1"/>
    <col min="13" max="13" width="12.8515625" style="78" hidden="1" customWidth="1"/>
    <col min="14" max="14" width="12.140625" style="78" hidden="1" customWidth="1"/>
    <col min="15" max="15" width="12.7109375" style="78" customWidth="1"/>
    <col min="16" max="16" width="12.140625" style="78" customWidth="1"/>
    <col min="17" max="17" width="12.7109375" style="78" customWidth="1"/>
    <col min="18" max="18" width="4.140625" style="78" customWidth="1"/>
    <col min="19" max="16384" width="8.00390625" style="78" customWidth="1"/>
  </cols>
  <sheetData>
    <row r="1" spans="1:17" s="3" customFormat="1" ht="30" customHeight="1">
      <c r="A1" s="791" t="s">
        <v>192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</row>
    <row r="2" spans="2:18" ht="39.75" customHeight="1">
      <c r="B2" s="79" t="s">
        <v>203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794"/>
    </row>
    <row r="3" spans="2:18" ht="19.5" customHeight="1">
      <c r="B3" s="79"/>
      <c r="C3" s="746" t="s">
        <v>771</v>
      </c>
      <c r="D3" s="80"/>
      <c r="E3" s="80"/>
      <c r="F3" s="80"/>
      <c r="G3" s="80"/>
      <c r="H3" s="80"/>
      <c r="I3" s="80"/>
      <c r="J3" s="80"/>
      <c r="K3" s="277"/>
      <c r="L3" s="415"/>
      <c r="M3" s="277"/>
      <c r="N3" s="415"/>
      <c r="O3" s="277"/>
      <c r="P3" s="415"/>
      <c r="Q3" s="277"/>
      <c r="R3" s="794"/>
    </row>
    <row r="4" spans="3:18" ht="16.5" thickBot="1">
      <c r="C4" s="746" t="s">
        <v>772</v>
      </c>
      <c r="K4" s="278"/>
      <c r="M4" s="278"/>
      <c r="O4" s="278"/>
      <c r="Q4" s="278" t="s">
        <v>454</v>
      </c>
      <c r="R4" s="794"/>
    </row>
    <row r="5" spans="1:18" ht="18" customHeight="1" thickBot="1">
      <c r="A5" s="792" t="s">
        <v>204</v>
      </c>
      <c r="B5" s="796" t="s">
        <v>100</v>
      </c>
      <c r="C5" s="797"/>
      <c r="D5" s="797"/>
      <c r="E5" s="797"/>
      <c r="F5" s="797"/>
      <c r="G5" s="797"/>
      <c r="H5" s="797"/>
      <c r="I5" s="798"/>
      <c r="J5" s="796" t="s">
        <v>101</v>
      </c>
      <c r="K5" s="797"/>
      <c r="L5" s="797"/>
      <c r="M5" s="797"/>
      <c r="N5" s="797"/>
      <c r="O5" s="797"/>
      <c r="P5" s="797"/>
      <c r="Q5" s="798"/>
      <c r="R5" s="794"/>
    </row>
    <row r="6" spans="1:18" s="85" customFormat="1" ht="35.25" customHeight="1" thickBot="1">
      <c r="A6" s="793"/>
      <c r="B6" s="385" t="s">
        <v>205</v>
      </c>
      <c r="C6" s="371" t="s">
        <v>519</v>
      </c>
      <c r="D6" s="372" t="s">
        <v>491</v>
      </c>
      <c r="E6" s="372" t="s">
        <v>493</v>
      </c>
      <c r="F6" s="372" t="s">
        <v>648</v>
      </c>
      <c r="G6" s="372" t="s">
        <v>649</v>
      </c>
      <c r="H6" s="372" t="s">
        <v>667</v>
      </c>
      <c r="I6" s="397" t="s">
        <v>668</v>
      </c>
      <c r="J6" s="385" t="s">
        <v>205</v>
      </c>
      <c r="K6" s="371" t="s">
        <v>519</v>
      </c>
      <c r="L6" s="372" t="s">
        <v>491</v>
      </c>
      <c r="M6" s="372" t="s">
        <v>493</v>
      </c>
      <c r="N6" s="372" t="s">
        <v>648</v>
      </c>
      <c r="O6" s="372" t="s">
        <v>649</v>
      </c>
      <c r="P6" s="372" t="s">
        <v>667</v>
      </c>
      <c r="Q6" s="397" t="s">
        <v>668</v>
      </c>
      <c r="R6" s="794"/>
    </row>
    <row r="7" spans="1:18" s="87" customFormat="1" ht="12" customHeight="1" thickBot="1">
      <c r="A7" s="86" t="s">
        <v>95</v>
      </c>
      <c r="B7" s="386" t="s">
        <v>96</v>
      </c>
      <c r="C7" s="398" t="s">
        <v>97</v>
      </c>
      <c r="D7" s="399" t="s">
        <v>98</v>
      </c>
      <c r="E7" s="399" t="s">
        <v>98</v>
      </c>
      <c r="F7" s="399" t="s">
        <v>99</v>
      </c>
      <c r="G7" s="399" t="s">
        <v>438</v>
      </c>
      <c r="H7" s="399" t="s">
        <v>99</v>
      </c>
      <c r="I7" s="400" t="s">
        <v>438</v>
      </c>
      <c r="J7" s="386" t="s">
        <v>442</v>
      </c>
      <c r="K7" s="398" t="s">
        <v>487</v>
      </c>
      <c r="L7" s="399" t="s">
        <v>488</v>
      </c>
      <c r="M7" s="399" t="s">
        <v>488</v>
      </c>
      <c r="N7" s="399" t="s">
        <v>657</v>
      </c>
      <c r="O7" s="399" t="s">
        <v>201</v>
      </c>
      <c r="P7" s="399" t="s">
        <v>657</v>
      </c>
      <c r="Q7" s="400" t="s">
        <v>201</v>
      </c>
      <c r="R7" s="794"/>
    </row>
    <row r="8" spans="1:18" ht="12.75" customHeight="1">
      <c r="A8" s="88" t="s">
        <v>117</v>
      </c>
      <c r="B8" s="387" t="s">
        <v>206</v>
      </c>
      <c r="C8" s="401">
        <v>108311331</v>
      </c>
      <c r="D8" s="90">
        <v>0</v>
      </c>
      <c r="E8" s="90">
        <f>C8+D8</f>
        <v>108311331</v>
      </c>
      <c r="F8" s="90">
        <v>0</v>
      </c>
      <c r="G8" s="90">
        <f>E8+F8</f>
        <v>108311331</v>
      </c>
      <c r="H8" s="90">
        <v>7109359</v>
      </c>
      <c r="I8" s="91">
        <f>G8+H8</f>
        <v>115420690</v>
      </c>
      <c r="J8" s="387" t="s">
        <v>52</v>
      </c>
      <c r="K8" s="401">
        <v>54033000</v>
      </c>
      <c r="L8" s="90">
        <v>55074</v>
      </c>
      <c r="M8" s="90">
        <f>K8+L8</f>
        <v>54088074</v>
      </c>
      <c r="N8" s="90">
        <v>223247</v>
      </c>
      <c r="O8" s="90">
        <f>M8+N8</f>
        <v>54311321</v>
      </c>
      <c r="P8" s="90">
        <v>1096797</v>
      </c>
      <c r="Q8" s="91">
        <f>O8+P8</f>
        <v>55408118</v>
      </c>
      <c r="R8" s="794"/>
    </row>
    <row r="9" spans="1:18" ht="12.75" customHeight="1">
      <c r="A9" s="89" t="s">
        <v>118</v>
      </c>
      <c r="B9" s="388" t="s">
        <v>207</v>
      </c>
      <c r="C9" s="401">
        <v>41217505</v>
      </c>
      <c r="D9" s="90">
        <v>2840108</v>
      </c>
      <c r="E9" s="90">
        <f aca="true" t="shared" si="0" ref="E9:E15">C9+D9</f>
        <v>44057613</v>
      </c>
      <c r="F9" s="90">
        <v>3433322</v>
      </c>
      <c r="G9" s="90">
        <f aca="true" t="shared" si="1" ref="G9:G15">E9+F9</f>
        <v>47490935</v>
      </c>
      <c r="H9" s="90">
        <v>149023</v>
      </c>
      <c r="I9" s="91">
        <f aca="true" t="shared" si="2" ref="I9:I15">G9+H9</f>
        <v>47639958</v>
      </c>
      <c r="J9" s="388" t="s">
        <v>208</v>
      </c>
      <c r="K9" s="401">
        <v>11799356</v>
      </c>
      <c r="L9" s="90">
        <v>171199</v>
      </c>
      <c r="M9" s="90">
        <f>K9+L9</f>
        <v>11970555</v>
      </c>
      <c r="N9" s="90">
        <v>48015</v>
      </c>
      <c r="O9" s="90">
        <f>M9+N9</f>
        <v>12018570</v>
      </c>
      <c r="P9" s="90">
        <v>1107057</v>
      </c>
      <c r="Q9" s="91">
        <f>O9+P9</f>
        <v>13125627</v>
      </c>
      <c r="R9" s="794"/>
    </row>
    <row r="10" spans="1:18" ht="12.75" customHeight="1">
      <c r="A10" s="89" t="s">
        <v>119</v>
      </c>
      <c r="B10" s="388" t="s">
        <v>209</v>
      </c>
      <c r="C10" s="401">
        <v>0</v>
      </c>
      <c r="D10" s="90"/>
      <c r="E10" s="90">
        <f t="shared" si="0"/>
        <v>0</v>
      </c>
      <c r="F10" s="90"/>
      <c r="G10" s="90">
        <f t="shared" si="1"/>
        <v>0</v>
      </c>
      <c r="H10" s="90"/>
      <c r="I10" s="91">
        <f t="shared" si="2"/>
        <v>0</v>
      </c>
      <c r="J10" s="388" t="s">
        <v>210</v>
      </c>
      <c r="K10" s="401">
        <v>40697400</v>
      </c>
      <c r="L10" s="90">
        <v>3874822</v>
      </c>
      <c r="M10" s="90">
        <f>K10+L10</f>
        <v>44572222</v>
      </c>
      <c r="N10" s="90">
        <v>433382</v>
      </c>
      <c r="O10" s="90">
        <f>M10+N10</f>
        <v>45005604</v>
      </c>
      <c r="P10" s="90">
        <v>2219825</v>
      </c>
      <c r="Q10" s="91">
        <f>O10+P10</f>
        <v>47225429</v>
      </c>
      <c r="R10" s="794"/>
    </row>
    <row r="11" spans="1:18" ht="12.75" customHeight="1">
      <c r="A11" s="89" t="s">
        <v>120</v>
      </c>
      <c r="B11" s="388" t="s">
        <v>15</v>
      </c>
      <c r="C11" s="401">
        <v>82490000</v>
      </c>
      <c r="D11" s="90">
        <v>30000</v>
      </c>
      <c r="E11" s="90">
        <f t="shared" si="0"/>
        <v>82520000</v>
      </c>
      <c r="F11" s="90">
        <v>0</v>
      </c>
      <c r="G11" s="90">
        <f t="shared" si="1"/>
        <v>82520000</v>
      </c>
      <c r="H11" s="90">
        <v>-8238749</v>
      </c>
      <c r="I11" s="91">
        <f t="shared" si="2"/>
        <v>74281251</v>
      </c>
      <c r="J11" s="388" t="s">
        <v>82</v>
      </c>
      <c r="K11" s="401">
        <v>5400000</v>
      </c>
      <c r="L11" s="90">
        <v>0</v>
      </c>
      <c r="M11" s="90">
        <f>K11+L11</f>
        <v>5400000</v>
      </c>
      <c r="N11" s="90">
        <v>0</v>
      </c>
      <c r="O11" s="90">
        <f>M11+N11</f>
        <v>5400000</v>
      </c>
      <c r="P11" s="90">
        <v>514500</v>
      </c>
      <c r="Q11" s="91">
        <f>O11+P11</f>
        <v>5914500</v>
      </c>
      <c r="R11" s="794"/>
    </row>
    <row r="12" spans="1:18" ht="12.75" customHeight="1">
      <c r="A12" s="89" t="s">
        <v>121</v>
      </c>
      <c r="B12" s="92" t="s">
        <v>26</v>
      </c>
      <c r="C12" s="401">
        <v>11366060</v>
      </c>
      <c r="D12" s="90">
        <v>-29802</v>
      </c>
      <c r="E12" s="90">
        <f t="shared" si="0"/>
        <v>11336258</v>
      </c>
      <c r="F12" s="90">
        <v>387653</v>
      </c>
      <c r="G12" s="90">
        <f t="shared" si="1"/>
        <v>11723911</v>
      </c>
      <c r="H12" s="90">
        <v>-136010</v>
      </c>
      <c r="I12" s="91">
        <f t="shared" si="2"/>
        <v>11587901</v>
      </c>
      <c r="J12" s="388" t="s">
        <v>128</v>
      </c>
      <c r="K12" s="401">
        <v>52706707</v>
      </c>
      <c r="L12" s="90">
        <v>293443</v>
      </c>
      <c r="M12" s="90">
        <f>K12+L12</f>
        <v>53000150</v>
      </c>
      <c r="N12" s="90">
        <v>336705</v>
      </c>
      <c r="O12" s="90">
        <f>M12+N12</f>
        <v>53336855</v>
      </c>
      <c r="P12" s="90">
        <v>778639</v>
      </c>
      <c r="Q12" s="91">
        <f>O12+P12</f>
        <v>54115494</v>
      </c>
      <c r="R12" s="794"/>
    </row>
    <row r="13" spans="1:18" ht="12.75" customHeight="1">
      <c r="A13" s="89" t="s">
        <v>122</v>
      </c>
      <c r="B13" s="388" t="s">
        <v>41</v>
      </c>
      <c r="C13" s="401">
        <v>7350000</v>
      </c>
      <c r="D13" s="90">
        <v>20000</v>
      </c>
      <c r="E13" s="90">
        <f t="shared" si="0"/>
        <v>7370000</v>
      </c>
      <c r="F13" s="90">
        <v>0</v>
      </c>
      <c r="G13" s="90">
        <f t="shared" si="1"/>
        <v>7370000</v>
      </c>
      <c r="H13" s="90">
        <v>-4010000</v>
      </c>
      <c r="I13" s="91">
        <f t="shared" si="2"/>
        <v>3360000</v>
      </c>
      <c r="J13" s="388"/>
      <c r="K13" s="401"/>
      <c r="L13" s="90"/>
      <c r="M13" s="90"/>
      <c r="N13" s="90"/>
      <c r="O13" s="90"/>
      <c r="P13" s="90"/>
      <c r="Q13" s="91"/>
      <c r="R13" s="794"/>
    </row>
    <row r="14" spans="1:18" ht="12.75" customHeight="1">
      <c r="A14" s="89" t="s">
        <v>123</v>
      </c>
      <c r="B14" s="388" t="s">
        <v>212</v>
      </c>
      <c r="C14" s="401"/>
      <c r="D14" s="90"/>
      <c r="E14" s="90">
        <f t="shared" si="0"/>
        <v>0</v>
      </c>
      <c r="F14" s="90"/>
      <c r="G14" s="90">
        <f t="shared" si="1"/>
        <v>0</v>
      </c>
      <c r="H14" s="90"/>
      <c r="I14" s="91">
        <f t="shared" si="2"/>
        <v>0</v>
      </c>
      <c r="J14" s="389"/>
      <c r="K14" s="401"/>
      <c r="L14" s="90"/>
      <c r="M14" s="90"/>
      <c r="N14" s="90"/>
      <c r="O14" s="90"/>
      <c r="P14" s="90"/>
      <c r="Q14" s="91"/>
      <c r="R14" s="794"/>
    </row>
    <row r="15" spans="1:18" ht="12.75" customHeight="1" thickBot="1">
      <c r="A15" s="89" t="s">
        <v>124</v>
      </c>
      <c r="B15" s="389"/>
      <c r="C15" s="401"/>
      <c r="D15" s="90"/>
      <c r="E15" s="90">
        <f t="shared" si="0"/>
        <v>0</v>
      </c>
      <c r="F15" s="90"/>
      <c r="G15" s="90">
        <f t="shared" si="1"/>
        <v>0</v>
      </c>
      <c r="H15" s="90"/>
      <c r="I15" s="91">
        <f t="shared" si="2"/>
        <v>0</v>
      </c>
      <c r="J15" s="389"/>
      <c r="K15" s="401"/>
      <c r="L15" s="90"/>
      <c r="M15" s="90"/>
      <c r="N15" s="90"/>
      <c r="O15" s="90"/>
      <c r="P15" s="90"/>
      <c r="Q15" s="91"/>
      <c r="R15" s="794"/>
    </row>
    <row r="16" spans="1:18" ht="21" customHeight="1" thickBot="1">
      <c r="A16" s="89" t="s">
        <v>125</v>
      </c>
      <c r="B16" s="390" t="s">
        <v>730</v>
      </c>
      <c r="C16" s="711">
        <f aca="true" t="shared" si="3" ref="C16:I16">SUM(C8:C15)</f>
        <v>250734896</v>
      </c>
      <c r="D16" s="416">
        <f t="shared" si="3"/>
        <v>2860306</v>
      </c>
      <c r="E16" s="403">
        <f t="shared" si="3"/>
        <v>253595202</v>
      </c>
      <c r="F16" s="416">
        <f t="shared" si="3"/>
        <v>3820975</v>
      </c>
      <c r="G16" s="403">
        <f t="shared" si="3"/>
        <v>257416177</v>
      </c>
      <c r="H16" s="416">
        <f t="shared" si="3"/>
        <v>-5126377</v>
      </c>
      <c r="I16" s="404">
        <f t="shared" si="3"/>
        <v>252289800</v>
      </c>
      <c r="J16" s="390" t="s">
        <v>735</v>
      </c>
      <c r="K16" s="402">
        <f aca="true" t="shared" si="4" ref="K16:Q16">SUM(K8:K15)</f>
        <v>164636463</v>
      </c>
      <c r="L16" s="403">
        <f t="shared" si="4"/>
        <v>4394538</v>
      </c>
      <c r="M16" s="403">
        <f t="shared" si="4"/>
        <v>169031001</v>
      </c>
      <c r="N16" s="403">
        <f t="shared" si="4"/>
        <v>1041349</v>
      </c>
      <c r="O16" s="403">
        <f t="shared" si="4"/>
        <v>170072350</v>
      </c>
      <c r="P16" s="403">
        <f t="shared" si="4"/>
        <v>5716818</v>
      </c>
      <c r="Q16" s="404">
        <f t="shared" si="4"/>
        <v>175789168</v>
      </c>
      <c r="R16" s="794"/>
    </row>
    <row r="17" spans="1:18" ht="12.75" customHeight="1">
      <c r="A17" s="89" t="s">
        <v>213</v>
      </c>
      <c r="B17" s="391" t="s">
        <v>731</v>
      </c>
      <c r="C17" s="405">
        <f>+C18+C19+C20+C21</f>
        <v>0</v>
      </c>
      <c r="D17" s="96"/>
      <c r="E17" s="96"/>
      <c r="F17" s="96"/>
      <c r="G17" s="96"/>
      <c r="H17" s="96"/>
      <c r="I17" s="406"/>
      <c r="J17" s="392" t="s">
        <v>218</v>
      </c>
      <c r="K17" s="407"/>
      <c r="L17" s="96"/>
      <c r="M17" s="96"/>
      <c r="N17" s="96"/>
      <c r="O17" s="96"/>
      <c r="P17" s="96"/>
      <c r="Q17" s="406"/>
      <c r="R17" s="794"/>
    </row>
    <row r="18" spans="1:18" ht="12.75" customHeight="1">
      <c r="A18" s="89" t="s">
        <v>214</v>
      </c>
      <c r="B18" s="392" t="s">
        <v>220</v>
      </c>
      <c r="C18" s="407">
        <v>0</v>
      </c>
      <c r="D18" s="94"/>
      <c r="E18" s="94"/>
      <c r="F18" s="94"/>
      <c r="G18" s="94"/>
      <c r="H18" s="94"/>
      <c r="I18" s="95"/>
      <c r="J18" s="392" t="s">
        <v>221</v>
      </c>
      <c r="K18" s="407"/>
      <c r="L18" s="94"/>
      <c r="M18" s="94"/>
      <c r="N18" s="94"/>
      <c r="O18" s="94"/>
      <c r="P18" s="94"/>
      <c r="Q18" s="95"/>
      <c r="R18" s="794"/>
    </row>
    <row r="19" spans="1:18" ht="12.75" customHeight="1">
      <c r="A19" s="89" t="s">
        <v>215</v>
      </c>
      <c r="B19" s="392" t="s">
        <v>223</v>
      </c>
      <c r="C19" s="407"/>
      <c r="D19" s="94"/>
      <c r="E19" s="94"/>
      <c r="F19" s="94"/>
      <c r="G19" s="94"/>
      <c r="H19" s="94"/>
      <c r="I19" s="95"/>
      <c r="J19" s="392" t="s">
        <v>224</v>
      </c>
      <c r="K19" s="407"/>
      <c r="L19" s="94"/>
      <c r="M19" s="94"/>
      <c r="N19" s="94"/>
      <c r="O19" s="94"/>
      <c r="P19" s="94"/>
      <c r="Q19" s="95"/>
      <c r="R19" s="794"/>
    </row>
    <row r="20" spans="1:18" ht="12.75" customHeight="1">
      <c r="A20" s="89" t="s">
        <v>216</v>
      </c>
      <c r="B20" s="392" t="s">
        <v>226</v>
      </c>
      <c r="C20" s="407"/>
      <c r="D20" s="94"/>
      <c r="E20" s="94"/>
      <c r="F20" s="94"/>
      <c r="G20" s="94"/>
      <c r="H20" s="94"/>
      <c r="I20" s="95"/>
      <c r="J20" s="392" t="s">
        <v>227</v>
      </c>
      <c r="K20" s="407"/>
      <c r="L20" s="94"/>
      <c r="M20" s="94"/>
      <c r="N20" s="94"/>
      <c r="O20" s="94"/>
      <c r="P20" s="94"/>
      <c r="Q20" s="95"/>
      <c r="R20" s="794"/>
    </row>
    <row r="21" spans="1:18" ht="23.25" customHeight="1">
      <c r="A21" s="89" t="s">
        <v>217</v>
      </c>
      <c r="B21" s="392" t="s">
        <v>729</v>
      </c>
      <c r="C21" s="407">
        <v>0</v>
      </c>
      <c r="D21" s="94"/>
      <c r="E21" s="94"/>
      <c r="F21" s="94"/>
      <c r="G21" s="94">
        <v>0</v>
      </c>
      <c r="H21" s="94">
        <v>4276181</v>
      </c>
      <c r="I21" s="95">
        <f>H21</f>
        <v>4276181</v>
      </c>
      <c r="J21" s="391" t="s">
        <v>229</v>
      </c>
      <c r="K21" s="407"/>
      <c r="L21" s="94"/>
      <c r="M21" s="94"/>
      <c r="N21" s="94"/>
      <c r="O21" s="94"/>
      <c r="P21" s="94"/>
      <c r="Q21" s="95"/>
      <c r="R21" s="794"/>
    </row>
    <row r="22" spans="1:18" ht="12.75" customHeight="1">
      <c r="A22" s="89" t="s">
        <v>219</v>
      </c>
      <c r="B22" s="392" t="s">
        <v>732</v>
      </c>
      <c r="C22" s="405">
        <f>+C23+C24</f>
        <v>0</v>
      </c>
      <c r="D22" s="96"/>
      <c r="E22" s="96"/>
      <c r="F22" s="96"/>
      <c r="G22" s="96"/>
      <c r="H22" s="96"/>
      <c r="I22" s="406"/>
      <c r="J22" s="392" t="s">
        <v>231</v>
      </c>
      <c r="K22" s="407"/>
      <c r="L22" s="96"/>
      <c r="M22" s="96"/>
      <c r="N22" s="96"/>
      <c r="O22" s="96"/>
      <c r="P22" s="96"/>
      <c r="Q22" s="406"/>
      <c r="R22" s="794"/>
    </row>
    <row r="23" spans="1:18" ht="12.75" customHeight="1">
      <c r="A23" s="89" t="s">
        <v>222</v>
      </c>
      <c r="B23" s="393" t="s">
        <v>233</v>
      </c>
      <c r="C23" s="407"/>
      <c r="D23" s="94"/>
      <c r="E23" s="94"/>
      <c r="F23" s="94"/>
      <c r="G23" s="94"/>
      <c r="H23" s="94"/>
      <c r="I23" s="95"/>
      <c r="J23" s="387" t="s">
        <v>234</v>
      </c>
      <c r="K23" s="407"/>
      <c r="L23" s="94"/>
      <c r="M23" s="94"/>
      <c r="N23" s="94"/>
      <c r="O23" s="94"/>
      <c r="P23" s="94"/>
      <c r="Q23" s="95"/>
      <c r="R23" s="794"/>
    </row>
    <row r="24" spans="1:18" ht="12.75" customHeight="1">
      <c r="A24" s="89" t="s">
        <v>225</v>
      </c>
      <c r="B24" s="394" t="s">
        <v>236</v>
      </c>
      <c r="C24" s="407"/>
      <c r="D24" s="94"/>
      <c r="E24" s="94"/>
      <c r="F24" s="94"/>
      <c r="G24" s="94"/>
      <c r="H24" s="94"/>
      <c r="I24" s="95"/>
      <c r="J24" s="388" t="s">
        <v>237</v>
      </c>
      <c r="K24" s="407"/>
      <c r="L24" s="94"/>
      <c r="M24" s="94"/>
      <c r="N24" s="94"/>
      <c r="O24" s="94"/>
      <c r="P24" s="94"/>
      <c r="Q24" s="95"/>
      <c r="R24" s="794"/>
    </row>
    <row r="25" spans="1:18" ht="12.75" customHeight="1">
      <c r="A25" s="89" t="s">
        <v>228</v>
      </c>
      <c r="B25" s="394" t="s">
        <v>239</v>
      </c>
      <c r="C25" s="407"/>
      <c r="D25" s="94"/>
      <c r="E25" s="94"/>
      <c r="F25" s="94"/>
      <c r="G25" s="94"/>
      <c r="H25" s="94"/>
      <c r="I25" s="95"/>
      <c r="J25" s="388" t="s">
        <v>240</v>
      </c>
      <c r="K25" s="407"/>
      <c r="L25" s="94"/>
      <c r="M25" s="94"/>
      <c r="N25" s="94"/>
      <c r="O25" s="94"/>
      <c r="P25" s="94"/>
      <c r="Q25" s="95"/>
      <c r="R25" s="794"/>
    </row>
    <row r="26" spans="1:18" ht="12.75" customHeight="1">
      <c r="A26" s="89" t="s">
        <v>230</v>
      </c>
      <c r="B26" s="394" t="s">
        <v>242</v>
      </c>
      <c r="C26" s="407"/>
      <c r="D26" s="94"/>
      <c r="E26" s="94"/>
      <c r="F26" s="94"/>
      <c r="G26" s="94"/>
      <c r="H26" s="94"/>
      <c r="I26" s="95"/>
      <c r="J26" s="388" t="s">
        <v>290</v>
      </c>
      <c r="K26" s="407">
        <v>3789108</v>
      </c>
      <c r="L26" s="94"/>
      <c r="M26" s="94">
        <f>K26+L26</f>
        <v>3789108</v>
      </c>
      <c r="N26" s="94"/>
      <c r="O26" s="94">
        <f>M26+N26</f>
        <v>3789108</v>
      </c>
      <c r="P26" s="94"/>
      <c r="Q26" s="95">
        <f>O26+P26</f>
        <v>3789108</v>
      </c>
      <c r="R26" s="794"/>
    </row>
    <row r="27" spans="1:18" ht="12.75" customHeight="1" thickBot="1">
      <c r="A27" s="89" t="s">
        <v>232</v>
      </c>
      <c r="B27" s="394" t="s">
        <v>242</v>
      </c>
      <c r="C27" s="407"/>
      <c r="D27" s="94"/>
      <c r="E27" s="94"/>
      <c r="F27" s="94"/>
      <c r="G27" s="94"/>
      <c r="H27" s="94"/>
      <c r="I27" s="95"/>
      <c r="J27" s="414" t="s">
        <v>187</v>
      </c>
      <c r="K27" s="407">
        <v>66914644</v>
      </c>
      <c r="L27" s="94"/>
      <c r="M27" s="94">
        <f>K27+L27</f>
        <v>66914644</v>
      </c>
      <c r="N27" s="94"/>
      <c r="O27" s="94">
        <f>M27+N27</f>
        <v>66914644</v>
      </c>
      <c r="P27" s="94">
        <v>4425</v>
      </c>
      <c r="Q27" s="95">
        <f>O27+P27</f>
        <v>66919069</v>
      </c>
      <c r="R27" s="794"/>
    </row>
    <row r="28" spans="1:18" ht="20.25" customHeight="1" thickBot="1">
      <c r="A28" s="89" t="s">
        <v>235</v>
      </c>
      <c r="B28" s="395" t="s">
        <v>733</v>
      </c>
      <c r="C28" s="402">
        <f>+C17+C22+C25+C27</f>
        <v>0</v>
      </c>
      <c r="D28" s="403"/>
      <c r="E28" s="403"/>
      <c r="F28" s="403"/>
      <c r="G28" s="403"/>
      <c r="H28" s="403">
        <f>H21</f>
        <v>4276181</v>
      </c>
      <c r="I28" s="403">
        <f>I21</f>
        <v>4276181</v>
      </c>
      <c r="J28" s="390" t="s">
        <v>736</v>
      </c>
      <c r="K28" s="402">
        <f aca="true" t="shared" si="5" ref="K28:Q28">SUM(K17:K27)</f>
        <v>70703752</v>
      </c>
      <c r="L28" s="403">
        <f t="shared" si="5"/>
        <v>0</v>
      </c>
      <c r="M28" s="403">
        <f t="shared" si="5"/>
        <v>70703752</v>
      </c>
      <c r="N28" s="403">
        <f t="shared" si="5"/>
        <v>0</v>
      </c>
      <c r="O28" s="403">
        <f t="shared" si="5"/>
        <v>70703752</v>
      </c>
      <c r="P28" s="403">
        <f t="shared" si="5"/>
        <v>4425</v>
      </c>
      <c r="Q28" s="404">
        <f t="shared" si="5"/>
        <v>70708177</v>
      </c>
      <c r="R28" s="794"/>
    </row>
    <row r="29" spans="1:18" ht="13.5" thickBot="1">
      <c r="A29" s="89" t="s">
        <v>238</v>
      </c>
      <c r="B29" s="396" t="s">
        <v>734</v>
      </c>
      <c r="C29" s="408">
        <f aca="true" t="shared" si="6" ref="C29:I29">+C16+C28</f>
        <v>250734896</v>
      </c>
      <c r="D29" s="409">
        <f t="shared" si="6"/>
        <v>2860306</v>
      </c>
      <c r="E29" s="409">
        <f t="shared" si="6"/>
        <v>253595202</v>
      </c>
      <c r="F29" s="409">
        <f t="shared" si="6"/>
        <v>3820975</v>
      </c>
      <c r="G29" s="409">
        <f t="shared" si="6"/>
        <v>257416177</v>
      </c>
      <c r="H29" s="409">
        <f>+H16+H28</f>
        <v>-850196</v>
      </c>
      <c r="I29" s="410">
        <f t="shared" si="6"/>
        <v>256565981</v>
      </c>
      <c r="J29" s="396" t="s">
        <v>737</v>
      </c>
      <c r="K29" s="408">
        <f aca="true" t="shared" si="7" ref="K29:Q29">+K16+K28</f>
        <v>235340215</v>
      </c>
      <c r="L29" s="409">
        <f t="shared" si="7"/>
        <v>4394538</v>
      </c>
      <c r="M29" s="409">
        <f t="shared" si="7"/>
        <v>239734753</v>
      </c>
      <c r="N29" s="409">
        <f t="shared" si="7"/>
        <v>1041349</v>
      </c>
      <c r="O29" s="409">
        <f t="shared" si="7"/>
        <v>240776102</v>
      </c>
      <c r="P29" s="409">
        <f t="shared" si="7"/>
        <v>5721243</v>
      </c>
      <c r="Q29" s="410">
        <f t="shared" si="7"/>
        <v>246497345</v>
      </c>
      <c r="R29" s="794"/>
    </row>
    <row r="30" spans="1:18" ht="13.5" thickBot="1">
      <c r="A30" s="89" t="s">
        <v>241</v>
      </c>
      <c r="B30" s="396" t="s">
        <v>246</v>
      </c>
      <c r="C30" s="408" t="str">
        <f>IF(C16-K16&lt;0,K16-C16,"-")</f>
        <v>-</v>
      </c>
      <c r="D30" s="409"/>
      <c r="E30" s="409"/>
      <c r="F30" s="409"/>
      <c r="G30" s="409" t="s">
        <v>291</v>
      </c>
      <c r="H30" s="409" t="s">
        <v>291</v>
      </c>
      <c r="I30" s="410" t="s">
        <v>291</v>
      </c>
      <c r="J30" s="396" t="s">
        <v>247</v>
      </c>
      <c r="K30" s="408">
        <f aca="true" t="shared" si="8" ref="K30:Q30">IF(C16-K16&gt;0,C16-K16,"-")</f>
        <v>86098433</v>
      </c>
      <c r="L30" s="409" t="str">
        <f t="shared" si="8"/>
        <v>-</v>
      </c>
      <c r="M30" s="409">
        <f t="shared" si="8"/>
        <v>84564201</v>
      </c>
      <c r="N30" s="409">
        <f t="shared" si="8"/>
        <v>2779626</v>
      </c>
      <c r="O30" s="409">
        <f t="shared" si="8"/>
        <v>87343827</v>
      </c>
      <c r="P30" s="409" t="str">
        <f t="shared" si="8"/>
        <v>-</v>
      </c>
      <c r="Q30" s="410">
        <f t="shared" si="8"/>
        <v>76500632</v>
      </c>
      <c r="R30" s="794"/>
    </row>
    <row r="31" spans="1:18" ht="13.5" thickBot="1">
      <c r="A31" s="89" t="s">
        <v>243</v>
      </c>
      <c r="B31" s="396" t="s">
        <v>249</v>
      </c>
      <c r="C31" s="411" t="str">
        <f>IF(C16+C28-K29&lt;0,K29-(C16+C28),"-")</f>
        <v>-</v>
      </c>
      <c r="D31" s="412"/>
      <c r="E31" s="412"/>
      <c r="F31" s="412"/>
      <c r="G31" s="412" t="s">
        <v>291</v>
      </c>
      <c r="H31" s="412" t="s">
        <v>291</v>
      </c>
      <c r="I31" s="413" t="s">
        <v>291</v>
      </c>
      <c r="J31" s="396" t="s">
        <v>250</v>
      </c>
      <c r="K31" s="411">
        <f aca="true" t="shared" si="9" ref="K31:Q31">IF(C16+C28-K29&gt;0,C16+C28-K29,"-")</f>
        <v>15394681</v>
      </c>
      <c r="L31" s="412" t="str">
        <f t="shared" si="9"/>
        <v>-</v>
      </c>
      <c r="M31" s="412">
        <f t="shared" si="9"/>
        <v>13860449</v>
      </c>
      <c r="N31" s="412">
        <f t="shared" si="9"/>
        <v>2779626</v>
      </c>
      <c r="O31" s="412">
        <f t="shared" si="9"/>
        <v>16640075</v>
      </c>
      <c r="P31" s="412" t="str">
        <f t="shared" si="9"/>
        <v>-</v>
      </c>
      <c r="Q31" s="413">
        <f t="shared" si="9"/>
        <v>10068636</v>
      </c>
      <c r="R31" s="794"/>
    </row>
    <row r="32" spans="2:10" ht="18.75">
      <c r="B32" s="795"/>
      <c r="C32" s="795"/>
      <c r="D32" s="795"/>
      <c r="E32" s="795"/>
      <c r="F32" s="795"/>
      <c r="G32" s="795"/>
      <c r="H32" s="795"/>
      <c r="I32" s="795"/>
      <c r="J32" s="795"/>
    </row>
  </sheetData>
  <sheetProtection/>
  <mergeCells count="6">
    <mergeCell ref="A5:A6"/>
    <mergeCell ref="R2:R31"/>
    <mergeCell ref="B32:J32"/>
    <mergeCell ref="J5:Q5"/>
    <mergeCell ref="B5:I5"/>
    <mergeCell ref="A1:Q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SheetLayoutView="115" zoomScalePageLayoutView="0" workbookViewId="0" topLeftCell="B1">
      <selection activeCell="B3" sqref="B3"/>
    </sheetView>
  </sheetViews>
  <sheetFormatPr defaultColWidth="8.00390625" defaultRowHeight="12.75"/>
  <cols>
    <col min="1" max="1" width="5.8515625" style="78" customWidth="1"/>
    <col min="2" max="2" width="44.57421875" style="81" customWidth="1"/>
    <col min="3" max="3" width="11.8515625" style="78" customWidth="1"/>
    <col min="4" max="4" width="11.28125" style="78" hidden="1" customWidth="1"/>
    <col min="5" max="5" width="12.57421875" style="78" hidden="1" customWidth="1"/>
    <col min="6" max="6" width="11.28125" style="78" hidden="1" customWidth="1"/>
    <col min="7" max="7" width="13.00390625" style="78" customWidth="1"/>
    <col min="8" max="8" width="11.28125" style="78" customWidth="1"/>
    <col min="9" max="9" width="13.00390625" style="78" customWidth="1"/>
    <col min="10" max="10" width="41.7109375" style="78" customWidth="1"/>
    <col min="11" max="11" width="12.421875" style="78" customWidth="1"/>
    <col min="12" max="12" width="11.8515625" style="78" hidden="1" customWidth="1"/>
    <col min="13" max="13" width="11.421875" style="78" hidden="1" customWidth="1"/>
    <col min="14" max="14" width="11.8515625" style="78" hidden="1" customWidth="1"/>
    <col min="15" max="15" width="12.28125" style="78" customWidth="1"/>
    <col min="16" max="16" width="11.8515625" style="78" customWidth="1"/>
    <col min="17" max="17" width="12.28125" style="78" customWidth="1"/>
    <col min="18" max="18" width="4.140625" style="78" customWidth="1"/>
    <col min="19" max="16384" width="8.00390625" style="78" customWidth="1"/>
  </cols>
  <sheetData>
    <row r="1" spans="1:18" ht="31.5" customHeight="1">
      <c r="A1" s="791" t="s">
        <v>192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4"/>
    </row>
    <row r="2" spans="1:18" ht="28.5" customHeight="1">
      <c r="A2" s="801" t="s">
        <v>251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794"/>
    </row>
    <row r="3" spans="2:18" ht="15.75">
      <c r="B3" s="746" t="s">
        <v>773</v>
      </c>
      <c r="C3" s="80"/>
      <c r="D3" s="80"/>
      <c r="E3" s="80"/>
      <c r="F3" s="80"/>
      <c r="G3" s="80"/>
      <c r="H3" s="80"/>
      <c r="I3" s="80"/>
      <c r="J3" s="80"/>
      <c r="K3" s="277"/>
      <c r="L3" s="277"/>
      <c r="M3" s="277"/>
      <c r="N3" s="277"/>
      <c r="O3" s="277"/>
      <c r="P3" s="277"/>
      <c r="Q3" s="277"/>
      <c r="R3" s="794"/>
    </row>
    <row r="4" spans="2:18" ht="16.5" thickBot="1">
      <c r="B4" s="746" t="s">
        <v>774</v>
      </c>
      <c r="K4" s="278"/>
      <c r="L4" s="278"/>
      <c r="M4" s="278"/>
      <c r="N4" s="278"/>
      <c r="O4" s="278"/>
      <c r="P4" s="278"/>
      <c r="Q4" s="278" t="s">
        <v>454</v>
      </c>
      <c r="R4" s="794"/>
    </row>
    <row r="5" spans="1:18" s="85" customFormat="1" ht="13.5" thickBot="1">
      <c r="A5" s="799" t="s">
        <v>204</v>
      </c>
      <c r="B5" s="82" t="s">
        <v>100</v>
      </c>
      <c r="C5" s="83"/>
      <c r="D5" s="83"/>
      <c r="E5" s="83"/>
      <c r="F5" s="83"/>
      <c r="G5" s="83"/>
      <c r="H5" s="83"/>
      <c r="I5" s="83"/>
      <c r="J5" s="82" t="s">
        <v>101</v>
      </c>
      <c r="K5" s="84"/>
      <c r="L5" s="84"/>
      <c r="M5" s="84"/>
      <c r="N5" s="84"/>
      <c r="O5" s="84"/>
      <c r="P5" s="84"/>
      <c r="Q5" s="84"/>
      <c r="R5" s="794"/>
    </row>
    <row r="6" spans="1:18" s="85" customFormat="1" ht="36.75" thickBot="1">
      <c r="A6" s="800"/>
      <c r="B6" s="385" t="s">
        <v>205</v>
      </c>
      <c r="C6" s="371" t="s">
        <v>519</v>
      </c>
      <c r="D6" s="372" t="s">
        <v>491</v>
      </c>
      <c r="E6" s="372" t="s">
        <v>493</v>
      </c>
      <c r="F6" s="372" t="s">
        <v>648</v>
      </c>
      <c r="G6" s="372" t="s">
        <v>649</v>
      </c>
      <c r="H6" s="372" t="s">
        <v>667</v>
      </c>
      <c r="I6" s="397" t="s">
        <v>668</v>
      </c>
      <c r="J6" s="385" t="s">
        <v>205</v>
      </c>
      <c r="K6" s="371" t="s">
        <v>519</v>
      </c>
      <c r="L6" s="372" t="s">
        <v>491</v>
      </c>
      <c r="M6" s="372" t="s">
        <v>493</v>
      </c>
      <c r="N6" s="372" t="s">
        <v>648</v>
      </c>
      <c r="O6" s="372" t="s">
        <v>649</v>
      </c>
      <c r="P6" s="372" t="s">
        <v>667</v>
      </c>
      <c r="Q6" s="397" t="s">
        <v>668</v>
      </c>
      <c r="R6" s="794"/>
    </row>
    <row r="7" spans="1:18" ht="12.75" customHeight="1" thickBot="1">
      <c r="A7" s="86" t="s">
        <v>95</v>
      </c>
      <c r="B7" s="386" t="s">
        <v>96</v>
      </c>
      <c r="C7" s="398" t="s">
        <v>97</v>
      </c>
      <c r="D7" s="399" t="s">
        <v>98</v>
      </c>
      <c r="E7" s="399" t="s">
        <v>98</v>
      </c>
      <c r="F7" s="399" t="s">
        <v>99</v>
      </c>
      <c r="G7" s="399" t="s">
        <v>98</v>
      </c>
      <c r="H7" s="399" t="s">
        <v>99</v>
      </c>
      <c r="I7" s="400" t="s">
        <v>438</v>
      </c>
      <c r="J7" s="386" t="s">
        <v>442</v>
      </c>
      <c r="K7" s="398" t="s">
        <v>487</v>
      </c>
      <c r="L7" s="399" t="s">
        <v>487</v>
      </c>
      <c r="M7" s="399" t="s">
        <v>488</v>
      </c>
      <c r="N7" s="399" t="s">
        <v>657</v>
      </c>
      <c r="O7" s="399" t="s">
        <v>488</v>
      </c>
      <c r="P7" s="399" t="s">
        <v>657</v>
      </c>
      <c r="Q7" s="400" t="s">
        <v>201</v>
      </c>
      <c r="R7" s="794"/>
    </row>
    <row r="8" spans="1:18" ht="12.75">
      <c r="A8" s="88" t="s">
        <v>117</v>
      </c>
      <c r="B8" s="387" t="s">
        <v>252</v>
      </c>
      <c r="C8" s="401">
        <v>0</v>
      </c>
      <c r="D8" s="90">
        <v>44500621</v>
      </c>
      <c r="E8" s="90">
        <v>44500621</v>
      </c>
      <c r="F8" s="90">
        <v>34400601</v>
      </c>
      <c r="G8" s="90">
        <f>E8+F8</f>
        <v>78901222</v>
      </c>
      <c r="H8" s="90">
        <v>245229</v>
      </c>
      <c r="I8" s="91">
        <f>G8+H8</f>
        <v>79146451</v>
      </c>
      <c r="J8" s="387" t="s">
        <v>85</v>
      </c>
      <c r="K8" s="401">
        <v>4860000</v>
      </c>
      <c r="L8" s="90">
        <v>12736371</v>
      </c>
      <c r="M8" s="90">
        <f>K8+L8</f>
        <v>17596371</v>
      </c>
      <c r="N8" s="90">
        <v>-2015500</v>
      </c>
      <c r="O8" s="90">
        <f>M8+N8</f>
        <v>15580871</v>
      </c>
      <c r="P8" s="90">
        <v>66664581</v>
      </c>
      <c r="Q8" s="91">
        <f>O8+P8</f>
        <v>82245452</v>
      </c>
      <c r="R8" s="794"/>
    </row>
    <row r="9" spans="1:18" ht="12.75" customHeight="1">
      <c r="A9" s="89" t="s">
        <v>118</v>
      </c>
      <c r="B9" s="388" t="s">
        <v>253</v>
      </c>
      <c r="C9" s="401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1">
        <v>0</v>
      </c>
      <c r="J9" s="388" t="s">
        <v>254</v>
      </c>
      <c r="K9" s="401"/>
      <c r="L9" s="90"/>
      <c r="M9" s="90">
        <f aca="true" t="shared" si="0" ref="M9:M14">K9+L9</f>
        <v>0</v>
      </c>
      <c r="N9" s="90"/>
      <c r="O9" s="90">
        <f aca="true" t="shared" si="1" ref="O9:O14">M9+N9</f>
        <v>0</v>
      </c>
      <c r="P9" s="90"/>
      <c r="Q9" s="91">
        <f aca="true" t="shared" si="2" ref="Q9:Q14">O9+P9</f>
        <v>0</v>
      </c>
      <c r="R9" s="794"/>
    </row>
    <row r="10" spans="1:18" ht="12.75" customHeight="1">
      <c r="A10" s="89" t="s">
        <v>119</v>
      </c>
      <c r="B10" s="388" t="s">
        <v>39</v>
      </c>
      <c r="C10" s="401">
        <v>0</v>
      </c>
      <c r="D10" s="90">
        <v>0</v>
      </c>
      <c r="E10" s="90">
        <v>0</v>
      </c>
      <c r="F10" s="90">
        <v>0</v>
      </c>
      <c r="G10" s="90">
        <v>0</v>
      </c>
      <c r="H10" s="90">
        <v>50000</v>
      </c>
      <c r="I10" s="91">
        <v>50000</v>
      </c>
      <c r="J10" s="388" t="s">
        <v>87</v>
      </c>
      <c r="K10" s="401">
        <v>27310000</v>
      </c>
      <c r="L10" s="90">
        <v>8963000</v>
      </c>
      <c r="M10" s="90">
        <f t="shared" si="0"/>
        <v>36273000</v>
      </c>
      <c r="N10" s="90">
        <v>-627570</v>
      </c>
      <c r="O10" s="90">
        <f t="shared" si="1"/>
        <v>35645430</v>
      </c>
      <c r="P10" s="90">
        <v>-9422099</v>
      </c>
      <c r="Q10" s="91">
        <f t="shared" si="2"/>
        <v>26223331</v>
      </c>
      <c r="R10" s="794"/>
    </row>
    <row r="11" spans="1:18" ht="12.75" customHeight="1">
      <c r="A11" s="89" t="s">
        <v>120</v>
      </c>
      <c r="B11" s="388" t="s">
        <v>255</v>
      </c>
      <c r="C11" s="401">
        <v>0</v>
      </c>
      <c r="D11" s="90">
        <v>0</v>
      </c>
      <c r="E11" s="90">
        <v>0</v>
      </c>
      <c r="F11" s="90">
        <v>0</v>
      </c>
      <c r="G11" s="90">
        <v>0</v>
      </c>
      <c r="H11" s="90">
        <v>408377</v>
      </c>
      <c r="I11" s="91">
        <v>408377</v>
      </c>
      <c r="J11" s="388" t="s">
        <v>256</v>
      </c>
      <c r="K11" s="401"/>
      <c r="L11" s="90"/>
      <c r="M11" s="90">
        <f t="shared" si="0"/>
        <v>0</v>
      </c>
      <c r="N11" s="90"/>
      <c r="O11" s="90">
        <f t="shared" si="1"/>
        <v>0</v>
      </c>
      <c r="P11" s="90"/>
      <c r="Q11" s="91">
        <f t="shared" si="2"/>
        <v>0</v>
      </c>
      <c r="R11" s="794"/>
    </row>
    <row r="12" spans="1:18" ht="12.75" customHeight="1">
      <c r="A12" s="89" t="s">
        <v>121</v>
      </c>
      <c r="B12" s="388" t="s">
        <v>257</v>
      </c>
      <c r="C12" s="401"/>
      <c r="D12" s="90"/>
      <c r="E12" s="90"/>
      <c r="F12" s="90"/>
      <c r="G12" s="90"/>
      <c r="H12" s="90"/>
      <c r="I12" s="91"/>
      <c r="J12" s="388" t="s">
        <v>258</v>
      </c>
      <c r="K12" s="401">
        <v>4500000</v>
      </c>
      <c r="L12" s="90"/>
      <c r="M12" s="90">
        <f t="shared" si="0"/>
        <v>4500000</v>
      </c>
      <c r="N12" s="90"/>
      <c r="O12" s="90">
        <f t="shared" si="1"/>
        <v>4500000</v>
      </c>
      <c r="P12" s="90"/>
      <c r="Q12" s="91">
        <f t="shared" si="2"/>
        <v>4500000</v>
      </c>
      <c r="R12" s="794"/>
    </row>
    <row r="13" spans="1:18" ht="12.75">
      <c r="A13" s="89" t="s">
        <v>122</v>
      </c>
      <c r="B13" s="388" t="s">
        <v>259</v>
      </c>
      <c r="C13" s="401"/>
      <c r="D13" s="90"/>
      <c r="E13" s="90"/>
      <c r="F13" s="90"/>
      <c r="G13" s="90"/>
      <c r="H13" s="90"/>
      <c r="I13" s="91"/>
      <c r="J13" s="92" t="s">
        <v>211</v>
      </c>
      <c r="K13" s="401">
        <v>2000000</v>
      </c>
      <c r="L13" s="90">
        <v>21287018</v>
      </c>
      <c r="M13" s="90">
        <f t="shared" si="0"/>
        <v>23287018</v>
      </c>
      <c r="N13" s="90">
        <v>39823297</v>
      </c>
      <c r="O13" s="90">
        <f t="shared" si="1"/>
        <v>63110315</v>
      </c>
      <c r="P13" s="90">
        <v>-63110315</v>
      </c>
      <c r="Q13" s="91">
        <f t="shared" si="2"/>
        <v>0</v>
      </c>
      <c r="R13" s="794"/>
    </row>
    <row r="14" spans="1:18" ht="15.75" customHeight="1" thickBot="1">
      <c r="A14" s="89" t="s">
        <v>213</v>
      </c>
      <c r="B14" s="389"/>
      <c r="C14" s="401"/>
      <c r="D14" s="90"/>
      <c r="E14" s="90"/>
      <c r="F14" s="90"/>
      <c r="G14" s="90"/>
      <c r="H14" s="90"/>
      <c r="I14" s="91"/>
      <c r="J14" s="417"/>
      <c r="K14" s="401"/>
      <c r="L14" s="90"/>
      <c r="M14" s="90">
        <f t="shared" si="0"/>
        <v>0</v>
      </c>
      <c r="N14" s="90"/>
      <c r="O14" s="90">
        <f t="shared" si="1"/>
        <v>0</v>
      </c>
      <c r="P14" s="90"/>
      <c r="Q14" s="91">
        <f t="shared" si="2"/>
        <v>0</v>
      </c>
      <c r="R14" s="794"/>
    </row>
    <row r="15" spans="1:18" ht="12.75" customHeight="1" thickBot="1">
      <c r="A15" s="93" t="s">
        <v>215</v>
      </c>
      <c r="B15" s="390" t="s">
        <v>738</v>
      </c>
      <c r="C15" s="402">
        <f aca="true" t="shared" si="3" ref="C15:I15">+C8+C10+C11+C13+C14</f>
        <v>0</v>
      </c>
      <c r="D15" s="403">
        <f t="shared" si="3"/>
        <v>44500621</v>
      </c>
      <c r="E15" s="403">
        <f t="shared" si="3"/>
        <v>44500621</v>
      </c>
      <c r="F15" s="403">
        <f t="shared" si="3"/>
        <v>34400601</v>
      </c>
      <c r="G15" s="403">
        <f t="shared" si="3"/>
        <v>78901222</v>
      </c>
      <c r="H15" s="403">
        <f t="shared" si="3"/>
        <v>703606</v>
      </c>
      <c r="I15" s="404">
        <f t="shared" si="3"/>
        <v>79604828</v>
      </c>
      <c r="J15" s="390" t="s">
        <v>739</v>
      </c>
      <c r="K15" s="402">
        <f aca="true" t="shared" si="4" ref="K15:Q15">+K8+K10+K12+K13+K14</f>
        <v>38670000</v>
      </c>
      <c r="L15" s="403">
        <f t="shared" si="4"/>
        <v>42986389</v>
      </c>
      <c r="M15" s="403">
        <f t="shared" si="4"/>
        <v>81656389</v>
      </c>
      <c r="N15" s="403">
        <f t="shared" si="4"/>
        <v>37180227</v>
      </c>
      <c r="O15" s="403">
        <f t="shared" si="4"/>
        <v>118836616</v>
      </c>
      <c r="P15" s="403">
        <f t="shared" si="4"/>
        <v>-5867833</v>
      </c>
      <c r="Q15" s="404">
        <f t="shared" si="4"/>
        <v>112968783</v>
      </c>
      <c r="R15" s="794"/>
    </row>
    <row r="16" spans="1:18" ht="12.75" customHeight="1">
      <c r="A16" s="88" t="s">
        <v>216</v>
      </c>
      <c r="B16" s="712" t="s">
        <v>260</v>
      </c>
      <c r="C16" s="405">
        <f aca="true" t="shared" si="5" ref="C16:I16">+C17+C18+C19+C20+C21</f>
        <v>23275319</v>
      </c>
      <c r="D16" s="96">
        <f t="shared" si="5"/>
        <v>20000</v>
      </c>
      <c r="E16" s="96">
        <f t="shared" si="5"/>
        <v>23295319</v>
      </c>
      <c r="F16" s="96">
        <f t="shared" si="5"/>
        <v>0</v>
      </c>
      <c r="G16" s="96">
        <f t="shared" si="5"/>
        <v>23295319</v>
      </c>
      <c r="H16" s="96">
        <f t="shared" si="5"/>
        <v>0</v>
      </c>
      <c r="I16" s="406">
        <f t="shared" si="5"/>
        <v>23295319</v>
      </c>
      <c r="J16" s="392" t="s">
        <v>218</v>
      </c>
      <c r="K16" s="407"/>
      <c r="L16" s="94"/>
      <c r="M16" s="94"/>
      <c r="N16" s="94"/>
      <c r="O16" s="94"/>
      <c r="P16" s="94"/>
      <c r="Q16" s="95"/>
      <c r="R16" s="794"/>
    </row>
    <row r="17" spans="1:18" ht="12.75" customHeight="1">
      <c r="A17" s="89" t="s">
        <v>217</v>
      </c>
      <c r="B17" s="713" t="s">
        <v>261</v>
      </c>
      <c r="C17" s="407">
        <v>23275319</v>
      </c>
      <c r="D17" s="94">
        <v>20000</v>
      </c>
      <c r="E17" s="94">
        <f>C17+D17</f>
        <v>23295319</v>
      </c>
      <c r="F17" s="94">
        <v>0</v>
      </c>
      <c r="G17" s="94">
        <f>E17+F17</f>
        <v>23295319</v>
      </c>
      <c r="H17" s="94">
        <v>0</v>
      </c>
      <c r="I17" s="95">
        <f>G17+H17</f>
        <v>23295319</v>
      </c>
      <c r="J17" s="392" t="s">
        <v>262</v>
      </c>
      <c r="K17" s="407"/>
      <c r="L17" s="94"/>
      <c r="M17" s="94"/>
      <c r="N17" s="94"/>
      <c r="O17" s="94"/>
      <c r="P17" s="94"/>
      <c r="Q17" s="95"/>
      <c r="R17" s="794"/>
    </row>
    <row r="18" spans="1:18" ht="12.75" customHeight="1">
      <c r="A18" s="88" t="s">
        <v>219</v>
      </c>
      <c r="B18" s="713" t="s">
        <v>263</v>
      </c>
      <c r="C18" s="407"/>
      <c r="D18" s="94"/>
      <c r="E18" s="94"/>
      <c r="F18" s="94"/>
      <c r="G18" s="94"/>
      <c r="H18" s="94"/>
      <c r="I18" s="95"/>
      <c r="J18" s="392" t="s">
        <v>224</v>
      </c>
      <c r="K18" s="407"/>
      <c r="L18" s="94"/>
      <c r="M18" s="94"/>
      <c r="N18" s="94"/>
      <c r="O18" s="94"/>
      <c r="P18" s="94"/>
      <c r="Q18" s="95"/>
      <c r="R18" s="794"/>
    </row>
    <row r="19" spans="1:18" ht="12.75" customHeight="1">
      <c r="A19" s="89" t="s">
        <v>222</v>
      </c>
      <c r="B19" s="713" t="s">
        <v>264</v>
      </c>
      <c r="C19" s="407"/>
      <c r="D19" s="94"/>
      <c r="E19" s="94"/>
      <c r="F19" s="94"/>
      <c r="G19" s="94"/>
      <c r="H19" s="94"/>
      <c r="I19" s="95"/>
      <c r="J19" s="392" t="s">
        <v>227</v>
      </c>
      <c r="K19" s="407"/>
      <c r="L19" s="94"/>
      <c r="M19" s="94"/>
      <c r="N19" s="94"/>
      <c r="O19" s="94"/>
      <c r="P19" s="94"/>
      <c r="Q19" s="95"/>
      <c r="R19" s="794"/>
    </row>
    <row r="20" spans="1:18" ht="12.75" customHeight="1">
      <c r="A20" s="88" t="s">
        <v>225</v>
      </c>
      <c r="B20" s="713" t="s">
        <v>265</v>
      </c>
      <c r="C20" s="407"/>
      <c r="D20" s="94"/>
      <c r="E20" s="94"/>
      <c r="F20" s="94"/>
      <c r="G20" s="94"/>
      <c r="H20" s="94"/>
      <c r="I20" s="95"/>
      <c r="J20" s="391" t="s">
        <v>229</v>
      </c>
      <c r="K20" s="407"/>
      <c r="L20" s="94"/>
      <c r="M20" s="94"/>
      <c r="N20" s="94"/>
      <c r="O20" s="94"/>
      <c r="P20" s="94"/>
      <c r="Q20" s="95"/>
      <c r="R20" s="794"/>
    </row>
    <row r="21" spans="1:18" ht="12.75" customHeight="1">
      <c r="A21" s="89" t="s">
        <v>228</v>
      </c>
      <c r="B21" s="714" t="s">
        <v>728</v>
      </c>
      <c r="C21" s="407"/>
      <c r="D21" s="94"/>
      <c r="E21" s="94"/>
      <c r="F21" s="94"/>
      <c r="G21" s="94"/>
      <c r="H21" s="94"/>
      <c r="I21" s="95"/>
      <c r="J21" s="392" t="s">
        <v>266</v>
      </c>
      <c r="K21" s="407"/>
      <c r="L21" s="94"/>
      <c r="M21" s="94"/>
      <c r="N21" s="94"/>
      <c r="O21" s="94"/>
      <c r="P21" s="94"/>
      <c r="Q21" s="95"/>
      <c r="R21" s="794"/>
    </row>
    <row r="22" spans="1:18" ht="12.75" customHeight="1">
      <c r="A22" s="88" t="s">
        <v>230</v>
      </c>
      <c r="B22" s="715" t="s">
        <v>267</v>
      </c>
      <c r="C22" s="405">
        <f aca="true" t="shared" si="6" ref="C22:I22">+C23+C24+C25+C26+C27</f>
        <v>0</v>
      </c>
      <c r="D22" s="96">
        <f t="shared" si="6"/>
        <v>0</v>
      </c>
      <c r="E22" s="96">
        <f t="shared" si="6"/>
        <v>0</v>
      </c>
      <c r="F22" s="96">
        <f t="shared" si="6"/>
        <v>0</v>
      </c>
      <c r="G22" s="96">
        <f t="shared" si="6"/>
        <v>0</v>
      </c>
      <c r="H22" s="96">
        <f t="shared" si="6"/>
        <v>0</v>
      </c>
      <c r="I22" s="406">
        <f t="shared" si="6"/>
        <v>0</v>
      </c>
      <c r="J22" s="418" t="s">
        <v>268</v>
      </c>
      <c r="K22" s="407"/>
      <c r="L22" s="94"/>
      <c r="M22" s="94"/>
      <c r="N22" s="94"/>
      <c r="O22" s="94"/>
      <c r="P22" s="94"/>
      <c r="Q22" s="95"/>
      <c r="R22" s="794"/>
    </row>
    <row r="23" spans="1:18" ht="12.75" customHeight="1">
      <c r="A23" s="89" t="s">
        <v>232</v>
      </c>
      <c r="B23" s="714" t="s">
        <v>269</v>
      </c>
      <c r="C23" s="407"/>
      <c r="D23" s="94"/>
      <c r="E23" s="94"/>
      <c r="F23" s="94"/>
      <c r="G23" s="94"/>
      <c r="H23" s="94"/>
      <c r="I23" s="95"/>
      <c r="J23" s="418" t="s">
        <v>270</v>
      </c>
      <c r="K23" s="407"/>
      <c r="L23" s="94"/>
      <c r="M23" s="94"/>
      <c r="N23" s="94"/>
      <c r="O23" s="94"/>
      <c r="P23" s="94"/>
      <c r="Q23" s="95"/>
      <c r="R23" s="794"/>
    </row>
    <row r="24" spans="1:18" ht="12.75" customHeight="1">
      <c r="A24" s="88" t="s">
        <v>235</v>
      </c>
      <c r="B24" s="714" t="s">
        <v>271</v>
      </c>
      <c r="C24" s="407"/>
      <c r="D24" s="94"/>
      <c r="E24" s="94"/>
      <c r="F24" s="94"/>
      <c r="G24" s="94"/>
      <c r="H24" s="94"/>
      <c r="I24" s="95"/>
      <c r="J24" s="419"/>
      <c r="K24" s="407"/>
      <c r="L24" s="94"/>
      <c r="M24" s="94"/>
      <c r="N24" s="94"/>
      <c r="O24" s="94"/>
      <c r="P24" s="94"/>
      <c r="Q24" s="95"/>
      <c r="R24" s="794"/>
    </row>
    <row r="25" spans="1:18" ht="12.75" customHeight="1">
      <c r="A25" s="89" t="s">
        <v>238</v>
      </c>
      <c r="B25" s="713" t="s">
        <v>197</v>
      </c>
      <c r="C25" s="407"/>
      <c r="D25" s="94"/>
      <c r="E25" s="94"/>
      <c r="F25" s="94"/>
      <c r="G25" s="94"/>
      <c r="H25" s="94"/>
      <c r="I25" s="95"/>
      <c r="J25" s="420"/>
      <c r="K25" s="407"/>
      <c r="L25" s="94"/>
      <c r="M25" s="94"/>
      <c r="N25" s="94"/>
      <c r="O25" s="94"/>
      <c r="P25" s="94"/>
      <c r="Q25" s="95"/>
      <c r="R25" s="794"/>
    </row>
    <row r="26" spans="1:18" ht="12.75" customHeight="1">
      <c r="A26" s="88" t="s">
        <v>241</v>
      </c>
      <c r="B26" s="716" t="s">
        <v>272</v>
      </c>
      <c r="C26" s="407"/>
      <c r="D26" s="94"/>
      <c r="E26" s="94"/>
      <c r="F26" s="94"/>
      <c r="G26" s="94"/>
      <c r="H26" s="94"/>
      <c r="I26" s="95"/>
      <c r="J26" s="389"/>
      <c r="K26" s="407"/>
      <c r="L26" s="94"/>
      <c r="M26" s="94"/>
      <c r="N26" s="94"/>
      <c r="O26" s="94"/>
      <c r="P26" s="94"/>
      <c r="Q26" s="95"/>
      <c r="R26" s="794"/>
    </row>
    <row r="27" spans="1:18" ht="21.75" customHeight="1" thickBot="1">
      <c r="A27" s="89" t="s">
        <v>243</v>
      </c>
      <c r="B27" s="717" t="s">
        <v>273</v>
      </c>
      <c r="C27" s="407"/>
      <c r="D27" s="94"/>
      <c r="E27" s="94"/>
      <c r="F27" s="94"/>
      <c r="G27" s="94"/>
      <c r="H27" s="94"/>
      <c r="I27" s="95"/>
      <c r="J27" s="420"/>
      <c r="K27" s="407"/>
      <c r="L27" s="94"/>
      <c r="M27" s="94"/>
      <c r="N27" s="94"/>
      <c r="O27" s="94"/>
      <c r="P27" s="94"/>
      <c r="Q27" s="95"/>
      <c r="R27" s="794"/>
    </row>
    <row r="28" spans="1:18" ht="32.25" thickBot="1">
      <c r="A28" s="93" t="s">
        <v>244</v>
      </c>
      <c r="B28" s="390" t="s">
        <v>274</v>
      </c>
      <c r="C28" s="402">
        <f aca="true" t="shared" si="7" ref="C28:I28">+C16+C22</f>
        <v>23275319</v>
      </c>
      <c r="D28" s="403">
        <f t="shared" si="7"/>
        <v>20000</v>
      </c>
      <c r="E28" s="403">
        <f t="shared" si="7"/>
        <v>23295319</v>
      </c>
      <c r="F28" s="403">
        <f t="shared" si="7"/>
        <v>0</v>
      </c>
      <c r="G28" s="403">
        <f t="shared" si="7"/>
        <v>23295319</v>
      </c>
      <c r="H28" s="403">
        <f t="shared" si="7"/>
        <v>0</v>
      </c>
      <c r="I28" s="404">
        <f t="shared" si="7"/>
        <v>23295319</v>
      </c>
      <c r="J28" s="390" t="s">
        <v>275</v>
      </c>
      <c r="K28" s="402">
        <f aca="true" t="shared" si="8" ref="K28:Q28">SUM(K16:K27)</f>
        <v>0</v>
      </c>
      <c r="L28" s="403">
        <f t="shared" si="8"/>
        <v>0</v>
      </c>
      <c r="M28" s="403">
        <f t="shared" si="8"/>
        <v>0</v>
      </c>
      <c r="N28" s="403">
        <f t="shared" si="8"/>
        <v>0</v>
      </c>
      <c r="O28" s="403">
        <f t="shared" si="8"/>
        <v>0</v>
      </c>
      <c r="P28" s="403">
        <f t="shared" si="8"/>
        <v>0</v>
      </c>
      <c r="Q28" s="404">
        <f t="shared" si="8"/>
        <v>0</v>
      </c>
      <c r="R28" s="794"/>
    </row>
    <row r="29" spans="1:18" ht="13.5" thickBot="1">
      <c r="A29" s="93" t="s">
        <v>245</v>
      </c>
      <c r="B29" s="396" t="s">
        <v>276</v>
      </c>
      <c r="C29" s="408">
        <f aca="true" t="shared" si="9" ref="C29:I29">+C15+C28</f>
        <v>23275319</v>
      </c>
      <c r="D29" s="409">
        <f t="shared" si="9"/>
        <v>44520621</v>
      </c>
      <c r="E29" s="409">
        <f t="shared" si="9"/>
        <v>67795940</v>
      </c>
      <c r="F29" s="409">
        <f t="shared" si="9"/>
        <v>34400601</v>
      </c>
      <c r="G29" s="409">
        <f t="shared" si="9"/>
        <v>102196541</v>
      </c>
      <c r="H29" s="409">
        <f t="shared" si="9"/>
        <v>703606</v>
      </c>
      <c r="I29" s="410">
        <f t="shared" si="9"/>
        <v>102900147</v>
      </c>
      <c r="J29" s="396" t="s">
        <v>277</v>
      </c>
      <c r="K29" s="408">
        <f aca="true" t="shared" si="10" ref="K29:Q29">+K15+K28</f>
        <v>38670000</v>
      </c>
      <c r="L29" s="409">
        <f t="shared" si="10"/>
        <v>42986389</v>
      </c>
      <c r="M29" s="409">
        <f t="shared" si="10"/>
        <v>81656389</v>
      </c>
      <c r="N29" s="409">
        <f t="shared" si="10"/>
        <v>37180227</v>
      </c>
      <c r="O29" s="409">
        <f t="shared" si="10"/>
        <v>118836616</v>
      </c>
      <c r="P29" s="409">
        <f t="shared" si="10"/>
        <v>-5867833</v>
      </c>
      <c r="Q29" s="410">
        <f t="shared" si="10"/>
        <v>112968783</v>
      </c>
      <c r="R29" s="794"/>
    </row>
    <row r="30" spans="1:18" ht="13.5" thickBot="1">
      <c r="A30" s="93" t="s">
        <v>248</v>
      </c>
      <c r="B30" s="396" t="s">
        <v>246</v>
      </c>
      <c r="C30" s="408">
        <f>IF(C15-K15&lt;0,K15-C15,"-")</f>
        <v>38670000</v>
      </c>
      <c r="D30" s="409" t="str">
        <f>IF(D15-L15&lt;0,L15-D15,"-")</f>
        <v>-</v>
      </c>
      <c r="E30" s="409">
        <f>IF(E15-M15&lt;0,M15-E15,"-")</f>
        <v>37155768</v>
      </c>
      <c r="F30" s="409" t="str">
        <f>IF(F15-R14&lt;0,R14-F15,"-")</f>
        <v>-</v>
      </c>
      <c r="G30" s="409">
        <f>O15-G15</f>
        <v>39935394</v>
      </c>
      <c r="H30" s="409" t="str">
        <f>IF(H15-T14&lt;0,T14-H15,"-")</f>
        <v>-</v>
      </c>
      <c r="I30" s="410">
        <f>S14-I15</f>
        <v>-79604828</v>
      </c>
      <c r="J30" s="396" t="s">
        <v>247</v>
      </c>
      <c r="K30" s="408" t="str">
        <f aca="true" t="shared" si="11" ref="K30:Q30">IF(C15-K15&gt;0,C15-K15,"-")</f>
        <v>-</v>
      </c>
      <c r="L30" s="409">
        <f t="shared" si="11"/>
        <v>1514232</v>
      </c>
      <c r="M30" s="409" t="str">
        <f t="shared" si="11"/>
        <v>-</v>
      </c>
      <c r="N30" s="409" t="str">
        <f t="shared" si="11"/>
        <v>-</v>
      </c>
      <c r="O30" s="409" t="str">
        <f t="shared" si="11"/>
        <v>-</v>
      </c>
      <c r="P30" s="409">
        <f t="shared" si="11"/>
        <v>6571439</v>
      </c>
      <c r="Q30" s="410" t="str">
        <f t="shared" si="11"/>
        <v>-</v>
      </c>
      <c r="R30" s="794"/>
    </row>
    <row r="31" spans="1:17" ht="13.5" thickBot="1">
      <c r="A31" s="93" t="s">
        <v>278</v>
      </c>
      <c r="B31" s="396" t="s">
        <v>249</v>
      </c>
      <c r="C31" s="411">
        <f>C30-C28</f>
        <v>15394681</v>
      </c>
      <c r="D31" s="412" t="str">
        <f>IF(D16-L16&lt;0,L16-D16,"-")</f>
        <v>-</v>
      </c>
      <c r="E31" s="412">
        <f>E30-E28</f>
        <v>13860449</v>
      </c>
      <c r="F31" s="412" t="str">
        <f>IF(F16-R15&lt;0,R15-F16,"-")</f>
        <v>-</v>
      </c>
      <c r="G31" s="412">
        <f>O29-G29</f>
        <v>16640075</v>
      </c>
      <c r="H31" s="412" t="str">
        <f>IF(H16-T15&lt;0,T15-H16,"-")</f>
        <v>-</v>
      </c>
      <c r="I31" s="413">
        <f>Q29-I29</f>
        <v>10068636</v>
      </c>
      <c r="J31" s="396" t="s">
        <v>250</v>
      </c>
      <c r="K31" s="411" t="s">
        <v>291</v>
      </c>
      <c r="L31" s="412" t="s">
        <v>291</v>
      </c>
      <c r="M31" s="412" t="s">
        <v>291</v>
      </c>
      <c r="N31" s="412" t="s">
        <v>291</v>
      </c>
      <c r="O31" s="412" t="s">
        <v>291</v>
      </c>
      <c r="P31" s="412" t="s">
        <v>291</v>
      </c>
      <c r="Q31" s="413" t="s">
        <v>291</v>
      </c>
    </row>
  </sheetData>
  <sheetProtection/>
  <mergeCells count="4">
    <mergeCell ref="A5:A6"/>
    <mergeCell ref="R1:R30"/>
    <mergeCell ref="A1:Q1"/>
    <mergeCell ref="A2:Q2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SheetLayoutView="80" zoomScalePageLayoutView="0" workbookViewId="0" topLeftCell="A1">
      <selection activeCell="B5" sqref="B5"/>
    </sheetView>
  </sheetViews>
  <sheetFormatPr defaultColWidth="9.140625" defaultRowHeight="12.75"/>
  <cols>
    <col min="1" max="1" width="8.421875" style="468" customWidth="1"/>
    <col min="2" max="2" width="37.28125" style="468" customWidth="1"/>
    <col min="3" max="3" width="18.57421875" style="468" customWidth="1"/>
    <col min="4" max="4" width="20.8515625" style="468" hidden="1" customWidth="1"/>
    <col min="5" max="5" width="21.140625" style="468" customWidth="1"/>
    <col min="6" max="16384" width="9.140625" style="468" customWidth="1"/>
  </cols>
  <sheetData>
    <row r="1" spans="1:5" ht="15.75">
      <c r="A1" s="802" t="s">
        <v>565</v>
      </c>
      <c r="B1" s="802"/>
      <c r="C1" s="802"/>
      <c r="D1" s="802"/>
      <c r="E1" s="802"/>
    </row>
    <row r="2" spans="1:5" ht="15.75">
      <c r="A2" s="467"/>
      <c r="B2" s="467"/>
      <c r="C2" s="467"/>
      <c r="D2" s="467"/>
      <c r="E2" s="467"/>
    </row>
    <row r="3" spans="1:5" ht="15.75">
      <c r="A3" s="467"/>
      <c r="B3" s="467"/>
      <c r="C3" s="467"/>
      <c r="D3" s="467"/>
      <c r="E3" s="467"/>
    </row>
    <row r="4" spans="1:5" ht="12.75" customHeight="1">
      <c r="A4" s="469"/>
      <c r="B4" s="469"/>
      <c r="C4" s="469"/>
      <c r="D4" s="469"/>
      <c r="E4" s="470"/>
    </row>
    <row r="5" spans="1:5" ht="15.75">
      <c r="A5" s="746" t="s">
        <v>775</v>
      </c>
      <c r="B5" s="471"/>
      <c r="C5" s="471"/>
      <c r="D5" s="471"/>
      <c r="E5" s="471" t="s">
        <v>454</v>
      </c>
    </row>
    <row r="6" spans="1:5" ht="16.5" thickBot="1">
      <c r="A6" s="746" t="s">
        <v>776</v>
      </c>
      <c r="B6" s="471"/>
      <c r="C6" s="471"/>
      <c r="D6" s="471"/>
      <c r="E6" s="471"/>
    </row>
    <row r="7" spans="1:5" ht="15.75" customHeight="1" thickBot="1">
      <c r="A7" s="803" t="s">
        <v>566</v>
      </c>
      <c r="B7" s="804" t="s">
        <v>567</v>
      </c>
      <c r="C7" s="805" t="s">
        <v>519</v>
      </c>
      <c r="D7" s="805" t="s">
        <v>620</v>
      </c>
      <c r="E7" s="804" t="s">
        <v>568</v>
      </c>
    </row>
    <row r="8" spans="1:5" ht="15.75" customHeight="1" thickBot="1">
      <c r="A8" s="803"/>
      <c r="B8" s="804"/>
      <c r="C8" s="806"/>
      <c r="D8" s="806"/>
      <c r="E8" s="804"/>
    </row>
    <row r="9" spans="1:5" ht="15.75" customHeight="1" thickBot="1">
      <c r="A9" s="803"/>
      <c r="B9" s="804"/>
      <c r="C9" s="806"/>
      <c r="D9" s="806"/>
      <c r="E9" s="804"/>
    </row>
    <row r="10" spans="1:5" ht="15.75" customHeight="1" thickBot="1">
      <c r="A10" s="803"/>
      <c r="B10" s="804"/>
      <c r="C10" s="807"/>
      <c r="D10" s="807"/>
      <c r="E10" s="804"/>
    </row>
    <row r="11" spans="1:5" s="476" customFormat="1" ht="35.25" customHeight="1">
      <c r="A11" s="472" t="s">
        <v>569</v>
      </c>
      <c r="B11" s="473" t="s">
        <v>570</v>
      </c>
      <c r="C11" s="474">
        <f>SUM(C12:C13)</f>
        <v>0</v>
      </c>
      <c r="D11" s="550"/>
      <c r="E11" s="475" t="s">
        <v>573</v>
      </c>
    </row>
    <row r="12" spans="1:5" s="476" customFormat="1" ht="35.25" customHeight="1">
      <c r="A12" s="472"/>
      <c r="B12" s="568" t="s">
        <v>658</v>
      </c>
      <c r="C12" s="569">
        <v>0</v>
      </c>
      <c r="D12" s="566"/>
      <c r="E12" s="567"/>
    </row>
    <row r="13" spans="1:5" s="476" customFormat="1" ht="35.25" customHeight="1">
      <c r="A13" s="472"/>
      <c r="B13" s="570" t="s">
        <v>659</v>
      </c>
      <c r="C13" s="569">
        <v>0</v>
      </c>
      <c r="D13" s="566"/>
      <c r="E13" s="567"/>
    </row>
    <row r="14" spans="1:5" s="476" customFormat="1" ht="27.75" customHeight="1">
      <c r="A14" s="472" t="s">
        <v>571</v>
      </c>
      <c r="B14" s="477" t="s">
        <v>572</v>
      </c>
      <c r="C14" s="474">
        <v>0</v>
      </c>
      <c r="D14" s="551" t="s">
        <v>291</v>
      </c>
      <c r="E14" s="475" t="s">
        <v>573</v>
      </c>
    </row>
    <row r="15" spans="1:5" ht="27.75" customHeight="1" thickBot="1">
      <c r="A15" s="478"/>
      <c r="B15" s="479" t="s">
        <v>574</v>
      </c>
      <c r="C15" s="480">
        <f>C11+C14</f>
        <v>0</v>
      </c>
      <c r="D15" s="480"/>
      <c r="E15" s="481"/>
    </row>
    <row r="16" spans="1:5" ht="16.5" customHeight="1">
      <c r="A16" s="482"/>
      <c r="B16" s="482"/>
      <c r="C16" s="482"/>
      <c r="D16" s="482"/>
      <c r="E16" s="482"/>
    </row>
  </sheetData>
  <sheetProtection/>
  <mergeCells count="6">
    <mergeCell ref="A1:E1"/>
    <mergeCell ref="A7:A10"/>
    <mergeCell ref="B7:B10"/>
    <mergeCell ref="C7:C10"/>
    <mergeCell ref="E7:E10"/>
    <mergeCell ref="D7:D10"/>
  </mergeCells>
  <printOptions horizontalCentered="1"/>
  <pageMargins left="0.2362204724409449" right="0.2362204724409449" top="1.4960629921259843" bottom="0.1968503937007874" header="0.9448818897637796" footer="0.196850393700787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2018-02-15T13:47:27Z</cp:lastPrinted>
  <dcterms:created xsi:type="dcterms:W3CDTF">2014-10-28T13:28:45Z</dcterms:created>
  <dcterms:modified xsi:type="dcterms:W3CDTF">2018-02-21T13:57:39Z</dcterms:modified>
  <cp:category/>
  <cp:version/>
  <cp:contentType/>
  <cp:contentStatus/>
</cp:coreProperties>
</file>