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file\kgo\kondakorne\Documents\2017. évi ktgvetés tervezés\2017. évi  február\számozott\"/>
    </mc:Choice>
  </mc:AlternateContent>
  <bookViews>
    <workbookView xWindow="0" yWindow="120" windowWidth="20730" windowHeight="11640" tabRatio="597"/>
  </bookViews>
  <sheets>
    <sheet name="Össz.önkor.mérleg." sheetId="47" r:id="rId1"/>
    <sheet name="működ. mérleg " sheetId="48" r:id="rId2"/>
    <sheet name="felhalm. mérleg" sheetId="49" r:id="rId3"/>
    <sheet name="2017 állami tám" sheetId="67" r:id="rId4"/>
    <sheet name="2016 állami tám " sheetId="58" state="hidden" r:id="rId5"/>
    <sheet name="közhatalmi bevételek" sheetId="14" r:id="rId6"/>
    <sheet name="tám, végl. pe.átv  " sheetId="5" r:id="rId7"/>
    <sheet name="felh. bev.  " sheetId="6" r:id="rId8"/>
    <sheet name="mc.pe.átad" sheetId="7" r:id="rId9"/>
    <sheet name="felhalm. kiad.  " sheetId="8" r:id="rId10"/>
    <sheet name="tartalék" sheetId="10" r:id="rId11"/>
    <sheet name="pü.mérleg Önkorm." sheetId="46" r:id="rId12"/>
    <sheet name="pü.mérleg Hivatal" sheetId="45" r:id="rId13"/>
    <sheet name="mük. bev.Önkor és Hivatal " sheetId="13" state="hidden" r:id="rId14"/>
    <sheet name="műk. kiad. szakf Önkorm. " sheetId="15" r:id="rId15"/>
    <sheet name="ellátottak önk." sheetId="63" r:id="rId16"/>
    <sheet name="ellátottak hivatal" sheetId="18" r:id="rId17"/>
    <sheet name="püm. GAMESZ. " sheetId="44" r:id="rId18"/>
    <sheet name="püm.Brunszvik" sheetId="51" r:id="rId19"/>
    <sheet name="püm Festetics" sheetId="64" r:id="rId20"/>
    <sheet name="püm-TASZII." sheetId="42" r:id="rId21"/>
    <sheet name="likvid" sheetId="24" r:id="rId22"/>
    <sheet name="létszám" sheetId="60" r:id="rId23"/>
    <sheet name="Kötváll Ph." sheetId="65" state="hidden" r:id="rId24"/>
    <sheet name="Kötváll Önk" sheetId="66" r:id="rId25"/>
    <sheet name="kötváll. " sheetId="56" state="hidden" r:id="rId26"/>
    <sheet name="közvetett t." sheetId="54" r:id="rId27"/>
    <sheet name="hitelállomány " sheetId="55" r:id="rId28"/>
  </sheets>
  <definedNames>
    <definedName name="Excel_BuiltIn_Print_Titles" localSheetId="15">'ellátottak önk.'!$B$8:$IM$9</definedName>
    <definedName name="Excel_BuiltIn_Print_Titles">#REF!</definedName>
    <definedName name="_xlnm.Print_Titles" localSheetId="15">'ellátottak önk.'!$8:$9</definedName>
    <definedName name="_xlnm.Print_Titles" localSheetId="7">'felh. bev.  '!$7:$9</definedName>
    <definedName name="_xlnm.Print_Titles" localSheetId="9">'felhalm. kiad.  '!$5:$9</definedName>
    <definedName name="_xlnm.Print_Titles" localSheetId="25">'kötváll. '!$7:$8</definedName>
    <definedName name="_xlnm.Print_Titles" localSheetId="22">létszám!$5:$8</definedName>
    <definedName name="_xlnm.Print_Titles" localSheetId="8">mc.pe.átad!$8:$9</definedName>
    <definedName name="_xlnm.Print_Titles" localSheetId="14">'műk. kiad. szakf Önkorm. '!$5:$9</definedName>
    <definedName name="_xlnm.Print_Titles" localSheetId="6">'tám, végl. pe.átv  '!$7:$7</definedName>
  </definedNames>
  <calcPr calcId="152511"/>
</workbook>
</file>

<file path=xl/calcChain.xml><?xml version="1.0" encoding="utf-8"?>
<calcChain xmlns="http://schemas.openxmlformats.org/spreadsheetml/2006/main">
  <c r="D29" i="10" l="1"/>
  <c r="E29" i="10"/>
  <c r="C29" i="10"/>
  <c r="F15" i="14"/>
  <c r="A23" i="66" l="1"/>
  <c r="A24" i="66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43" i="66" s="1"/>
  <c r="A44" i="66" s="1"/>
  <c r="A45" i="66" s="1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56" i="66" s="1"/>
  <c r="A57" i="66" s="1"/>
  <c r="A58" i="66" s="1"/>
  <c r="A59" i="66" s="1"/>
  <c r="A60" i="66" s="1"/>
  <c r="A61" i="66" s="1"/>
  <c r="A62" i="66" s="1"/>
  <c r="A63" i="66" s="1"/>
  <c r="A64" i="66" s="1"/>
  <c r="A65" i="66" s="1"/>
  <c r="A66" i="66" s="1"/>
  <c r="A67" i="66" s="1"/>
  <c r="A68" i="66" s="1"/>
  <c r="A69" i="66" s="1"/>
  <c r="A70" i="66" s="1"/>
  <c r="A71" i="66" s="1"/>
  <c r="A72" i="66" s="1"/>
  <c r="A73" i="66" s="1"/>
  <c r="A74" i="66" s="1"/>
  <c r="A76" i="66" s="1"/>
  <c r="A22" i="66"/>
  <c r="H77" i="66" l="1"/>
  <c r="G77" i="66"/>
  <c r="F77" i="66"/>
  <c r="E77" i="66"/>
  <c r="AF105" i="60" l="1"/>
  <c r="AE105" i="60"/>
  <c r="X105" i="60"/>
  <c r="W105" i="60"/>
  <c r="AF12" i="60"/>
  <c r="AE12" i="60"/>
  <c r="X12" i="60"/>
  <c r="W12" i="60"/>
  <c r="J105" i="60"/>
  <c r="I105" i="60"/>
  <c r="G55" i="8" l="1"/>
  <c r="H53" i="8"/>
  <c r="D55" i="8"/>
  <c r="F19" i="7" l="1"/>
  <c r="T35" i="60" l="1"/>
  <c r="A27" i="48" l="1"/>
  <c r="A28" i="48"/>
  <c r="A29" i="48" s="1"/>
  <c r="A30" i="48" s="1"/>
  <c r="A31" i="48" s="1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B12" i="15" l="1"/>
  <c r="B13" i="15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D84" i="8"/>
  <c r="E84" i="8"/>
  <c r="G84" i="8"/>
  <c r="F82" i="8"/>
  <c r="H82" i="8" s="1"/>
  <c r="E26" i="5" l="1"/>
  <c r="E46" i="8"/>
  <c r="F44" i="8"/>
  <c r="D46" i="8"/>
  <c r="R60" i="15"/>
  <c r="D61" i="15"/>
  <c r="G61" i="15"/>
  <c r="H61" i="15"/>
  <c r="I61" i="15"/>
  <c r="N61" i="15"/>
  <c r="O61" i="15"/>
  <c r="E61" i="15"/>
  <c r="F61" i="15"/>
  <c r="R55" i="15"/>
  <c r="P25" i="60"/>
  <c r="P103" i="60" s="1"/>
  <c r="AD24" i="60"/>
  <c r="V24" i="60"/>
  <c r="Q24" i="60"/>
  <c r="Y24" i="60" s="1"/>
  <c r="AG24" i="60" s="1"/>
  <c r="AD23" i="60"/>
  <c r="AD25" i="60" s="1"/>
  <c r="AD103" i="60" s="1"/>
  <c r="V23" i="60"/>
  <c r="V25" i="60" s="1"/>
  <c r="V103" i="60" s="1"/>
  <c r="Q23" i="60"/>
  <c r="E12" i="60"/>
  <c r="V12" i="60"/>
  <c r="E110" i="8"/>
  <c r="D110" i="8"/>
  <c r="F107" i="8"/>
  <c r="G107" i="8" s="1"/>
  <c r="G110" i="8" s="1"/>
  <c r="G27" i="64" s="1"/>
  <c r="F106" i="8"/>
  <c r="H106" i="8" s="1"/>
  <c r="G44" i="8" l="1"/>
  <c r="E16" i="8"/>
  <c r="D16" i="8"/>
  <c r="F14" i="8"/>
  <c r="H14" i="8" s="1"/>
  <c r="H16" i="8" s="1"/>
  <c r="R59" i="15"/>
  <c r="R58" i="15"/>
  <c r="F41" i="7"/>
  <c r="E23" i="8" l="1"/>
  <c r="D23" i="8"/>
  <c r="F68" i="8"/>
  <c r="G68" i="8" s="1"/>
  <c r="F69" i="8"/>
  <c r="G69" i="8" s="1"/>
  <c r="F70" i="8"/>
  <c r="G70" i="8" s="1"/>
  <c r="F21" i="8"/>
  <c r="G21" i="8" s="1"/>
  <c r="F43" i="8" l="1"/>
  <c r="G43" i="8" s="1"/>
  <c r="F42" i="8"/>
  <c r="G42" i="8" s="1"/>
  <c r="F41" i="8"/>
  <c r="G41" i="8" s="1"/>
  <c r="E116" i="8" l="1"/>
  <c r="D116" i="8"/>
  <c r="F114" i="8"/>
  <c r="G114" i="8" s="1"/>
  <c r="F113" i="8"/>
  <c r="G113" i="8" l="1"/>
  <c r="G116" i="8" s="1"/>
  <c r="G20" i="46"/>
  <c r="F94" i="67" l="1"/>
  <c r="F40" i="7" l="1"/>
  <c r="F39" i="7" l="1"/>
  <c r="B11" i="15" l="1"/>
  <c r="A24" i="10" l="1"/>
  <c r="A18" i="46" l="1"/>
  <c r="A19" i="46"/>
  <c r="A20" i="46"/>
  <c r="A21" i="46"/>
  <c r="A22" i="46" s="1"/>
  <c r="A10" i="48" l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J18" i="47" l="1"/>
  <c r="K18" i="47"/>
  <c r="L18" i="47"/>
  <c r="R13" i="15"/>
  <c r="G13" i="18"/>
  <c r="E12" i="18"/>
  <c r="F17" i="18"/>
  <c r="P24" i="15"/>
  <c r="Q21" i="15"/>
  <c r="Q19" i="15"/>
  <c r="E22" i="63"/>
  <c r="G22" i="63" s="1"/>
  <c r="F27" i="63"/>
  <c r="F26" i="63"/>
  <c r="E26" i="63"/>
  <c r="E23" i="63"/>
  <c r="E27" i="63" s="1"/>
  <c r="F23" i="63"/>
  <c r="F18" i="63"/>
  <c r="G17" i="63"/>
  <c r="H15" i="55" l="1"/>
  <c r="D15" i="55"/>
  <c r="C15" i="55"/>
  <c r="E36" i="5" l="1"/>
  <c r="G13" i="63"/>
  <c r="G15" i="63"/>
  <c r="G21" i="63"/>
  <c r="G23" i="63" s="1"/>
  <c r="E18" i="63"/>
  <c r="K92" i="67" l="1"/>
  <c r="L87" i="67"/>
  <c r="I84" i="67"/>
  <c r="K86" i="67"/>
  <c r="I81" i="67"/>
  <c r="I80" i="67"/>
  <c r="I78" i="67"/>
  <c r="E78" i="67"/>
  <c r="I75" i="67"/>
  <c r="E75" i="67"/>
  <c r="I73" i="67"/>
  <c r="E73" i="67"/>
  <c r="I70" i="67"/>
  <c r="E70" i="67"/>
  <c r="I69" i="67"/>
  <c r="I68" i="67"/>
  <c r="E67" i="67"/>
  <c r="I66" i="67"/>
  <c r="E66" i="67"/>
  <c r="I65" i="67"/>
  <c r="E62" i="67"/>
  <c r="I54" i="67"/>
  <c r="I53" i="67"/>
  <c r="I50" i="67"/>
  <c r="E50" i="67"/>
  <c r="I48" i="67"/>
  <c r="E48" i="67"/>
  <c r="I46" i="67"/>
  <c r="P45" i="67"/>
  <c r="Q45" i="67" s="1"/>
  <c r="I45" i="67"/>
  <c r="I44" i="67"/>
  <c r="E44" i="67"/>
  <c r="I43" i="67"/>
  <c r="I42" i="67"/>
  <c r="E42" i="67"/>
  <c r="I41" i="67"/>
  <c r="E41" i="67"/>
  <c r="I40" i="67"/>
  <c r="E40" i="67"/>
  <c r="I39" i="67"/>
  <c r="E39" i="67"/>
  <c r="I32" i="67"/>
  <c r="I34" i="67" s="1"/>
  <c r="E32" i="67"/>
  <c r="E34" i="67" s="1"/>
  <c r="I31" i="67"/>
  <c r="I26" i="67"/>
  <c r="I28" i="67" s="1"/>
  <c r="E26" i="67"/>
  <c r="E28" i="67" s="1"/>
  <c r="I25" i="67"/>
  <c r="I22" i="67"/>
  <c r="I19" i="67"/>
  <c r="I16" i="67"/>
  <c r="I12" i="67"/>
  <c r="E12" i="67"/>
  <c r="C19" i="54"/>
  <c r="G10" i="46"/>
  <c r="G10" i="47" s="1"/>
  <c r="G11" i="46"/>
  <c r="H11" i="46"/>
  <c r="H12" i="46"/>
  <c r="G18" i="46"/>
  <c r="H18" i="46"/>
  <c r="G12" i="46"/>
  <c r="G12" i="47" s="1"/>
  <c r="R16" i="15"/>
  <c r="R10" i="15"/>
  <c r="R11" i="15"/>
  <c r="R12" i="15"/>
  <c r="R15" i="15"/>
  <c r="R24" i="15"/>
  <c r="R56" i="15"/>
  <c r="F40" i="8"/>
  <c r="G40" i="8" s="1"/>
  <c r="F38" i="8"/>
  <c r="G38" i="8" s="1"/>
  <c r="F39" i="8"/>
  <c r="G39" i="8" s="1"/>
  <c r="F37" i="8"/>
  <c r="G37" i="8" s="1"/>
  <c r="F36" i="8"/>
  <c r="H36" i="8" s="1"/>
  <c r="F35" i="8"/>
  <c r="G35" i="8" s="1"/>
  <c r="F34" i="8"/>
  <c r="G34" i="8" s="1"/>
  <c r="F33" i="8"/>
  <c r="G33" i="8" s="1"/>
  <c r="F32" i="8"/>
  <c r="G32" i="8" s="1"/>
  <c r="F28" i="8"/>
  <c r="G28" i="8" s="1"/>
  <c r="F29" i="8"/>
  <c r="G29" i="8" s="1"/>
  <c r="F30" i="8"/>
  <c r="G30" i="8" s="1"/>
  <c r="F31" i="8"/>
  <c r="H31" i="8" s="1"/>
  <c r="F27" i="8"/>
  <c r="F20" i="8"/>
  <c r="H20" i="8" s="1"/>
  <c r="H23" i="8" s="1"/>
  <c r="F19" i="8"/>
  <c r="F13" i="8"/>
  <c r="F16" i="8" s="1"/>
  <c r="AA31" i="60"/>
  <c r="Z31" i="60"/>
  <c r="S40" i="60"/>
  <c r="AA40" i="60" s="1"/>
  <c r="R40" i="60"/>
  <c r="Z40" i="60" s="1"/>
  <c r="AG98" i="60"/>
  <c r="AG99" i="60"/>
  <c r="AB98" i="60"/>
  <c r="AB99" i="60"/>
  <c r="AB70" i="60"/>
  <c r="AB71" i="60"/>
  <c r="AB73" i="60"/>
  <c r="AB74" i="60"/>
  <c r="AB75" i="60"/>
  <c r="AB76" i="60"/>
  <c r="AB77" i="60"/>
  <c r="AB78" i="60"/>
  <c r="AB80" i="60"/>
  <c r="AB81" i="60"/>
  <c r="AB82" i="60"/>
  <c r="AB83" i="60"/>
  <c r="AB84" i="60"/>
  <c r="AB85" i="60"/>
  <c r="AB86" i="60"/>
  <c r="AB87" i="60"/>
  <c r="AB89" i="60"/>
  <c r="AB90" i="60"/>
  <c r="AB91" i="60"/>
  <c r="AB72" i="60"/>
  <c r="AG10" i="60"/>
  <c r="Q87" i="60"/>
  <c r="Y87" i="60" s="1"/>
  <c r="AG87" i="60" s="1"/>
  <c r="Q98" i="60"/>
  <c r="Q99" i="60"/>
  <c r="Q71" i="60"/>
  <c r="Y71" i="60" s="1"/>
  <c r="AG71" i="60" s="1"/>
  <c r="Q72" i="60"/>
  <c r="Y72" i="60" s="1"/>
  <c r="AG72" i="60" s="1"/>
  <c r="Q73" i="60"/>
  <c r="Y73" i="60" s="1"/>
  <c r="AG73" i="60" s="1"/>
  <c r="Q74" i="60"/>
  <c r="Y74" i="60" s="1"/>
  <c r="AG74" i="60" s="1"/>
  <c r="Q75" i="60"/>
  <c r="Y75" i="60" s="1"/>
  <c r="AG75" i="60" s="1"/>
  <c r="Q76" i="60"/>
  <c r="Y76" i="60" s="1"/>
  <c r="AG76" i="60" s="1"/>
  <c r="Q77" i="60"/>
  <c r="Y77" i="60" s="1"/>
  <c r="AG77" i="60" s="1"/>
  <c r="Q78" i="60"/>
  <c r="Y78" i="60" s="1"/>
  <c r="AG78" i="60" s="1"/>
  <c r="Q80" i="60"/>
  <c r="Y80" i="60" s="1"/>
  <c r="AG80" i="60" s="1"/>
  <c r="Q81" i="60"/>
  <c r="Y81" i="60" s="1"/>
  <c r="AG81" i="60" s="1"/>
  <c r="Q82" i="60"/>
  <c r="Y82" i="60" s="1"/>
  <c r="AG82" i="60" s="1"/>
  <c r="Q83" i="60"/>
  <c r="Y83" i="60" s="1"/>
  <c r="AG83" i="60" s="1"/>
  <c r="Q84" i="60"/>
  <c r="Y84" i="60" s="1"/>
  <c r="AG84" i="60" s="1"/>
  <c r="Q85" i="60"/>
  <c r="Y85" i="60" s="1"/>
  <c r="AG85" i="60" s="1"/>
  <c r="Q86" i="60"/>
  <c r="Y86" i="60" s="1"/>
  <c r="AG86" i="60" s="1"/>
  <c r="Q89" i="60"/>
  <c r="Y89" i="60" s="1"/>
  <c r="AG89" i="60" s="1"/>
  <c r="Q90" i="60"/>
  <c r="Y90" i="60" s="1"/>
  <c r="AG90" i="60" s="1"/>
  <c r="Q91" i="60"/>
  <c r="Y91" i="60" s="1"/>
  <c r="AG91" i="60" s="1"/>
  <c r="Q70" i="60"/>
  <c r="Y70" i="60" s="1"/>
  <c r="AG70" i="60" s="1"/>
  <c r="Q30" i="60"/>
  <c r="Y30" i="60" s="1"/>
  <c r="Q31" i="60"/>
  <c r="Q32" i="60"/>
  <c r="AG32" i="60" s="1"/>
  <c r="Q33" i="60"/>
  <c r="AG33" i="60" s="1"/>
  <c r="Q34" i="60"/>
  <c r="Q35" i="60"/>
  <c r="Y35" i="60" s="1"/>
  <c r="Q36" i="60"/>
  <c r="AG36" i="60" s="1"/>
  <c r="Q37" i="60"/>
  <c r="AG37" i="60" s="1"/>
  <c r="Q38" i="60"/>
  <c r="AG38" i="60" s="1"/>
  <c r="Y38" i="60"/>
  <c r="Q39" i="60"/>
  <c r="Y39" i="60" s="1"/>
  <c r="Q41" i="60"/>
  <c r="Q29" i="60"/>
  <c r="Q17" i="60"/>
  <c r="Y17" i="60" s="1"/>
  <c r="AG17" i="60" s="1"/>
  <c r="Q18" i="60"/>
  <c r="Y18" i="60" s="1"/>
  <c r="AG18" i="60" s="1"/>
  <c r="Q19" i="60"/>
  <c r="Y19" i="60" s="1"/>
  <c r="AG19" i="60" s="1"/>
  <c r="Q20" i="60"/>
  <c r="Y20" i="60" s="1"/>
  <c r="AG20" i="60" s="1"/>
  <c r="Q21" i="60"/>
  <c r="Y21" i="60" s="1"/>
  <c r="AG21" i="60" s="1"/>
  <c r="Q22" i="60"/>
  <c r="Y22" i="60" s="1"/>
  <c r="AG22" i="60" s="1"/>
  <c r="Y23" i="60"/>
  <c r="AG23" i="60" s="1"/>
  <c r="Q16" i="60"/>
  <c r="Y16" i="60" s="1"/>
  <c r="AG16" i="60" s="1"/>
  <c r="F81" i="8"/>
  <c r="H81" i="8" s="1"/>
  <c r="H84" i="8" s="1"/>
  <c r="D20" i="10"/>
  <c r="D22" i="10" s="1"/>
  <c r="E26" i="10"/>
  <c r="A27" i="10"/>
  <c r="A30" i="10"/>
  <c r="E96" i="8"/>
  <c r="E99" i="8" s="1"/>
  <c r="D96" i="8"/>
  <c r="D99" i="8" s="1"/>
  <c r="E12" i="58"/>
  <c r="I12" i="58"/>
  <c r="I16" i="58"/>
  <c r="I19" i="58"/>
  <c r="I22" i="58"/>
  <c r="I25" i="58"/>
  <c r="E26" i="58"/>
  <c r="E28" i="58"/>
  <c r="I26" i="58"/>
  <c r="I28" i="58"/>
  <c r="I31" i="58"/>
  <c r="E32" i="58"/>
  <c r="E34" i="58" s="1"/>
  <c r="I32" i="58"/>
  <c r="I34" i="58"/>
  <c r="E39" i="58"/>
  <c r="I39" i="58"/>
  <c r="E40" i="58"/>
  <c r="I40" i="58"/>
  <c r="E41" i="58"/>
  <c r="I41" i="58"/>
  <c r="E42" i="58"/>
  <c r="I42" i="58"/>
  <c r="I43" i="58"/>
  <c r="E44" i="58"/>
  <c r="I44" i="58"/>
  <c r="I45" i="58"/>
  <c r="I46" i="58"/>
  <c r="I48" i="58"/>
  <c r="E49" i="58"/>
  <c r="I49" i="58"/>
  <c r="I50" i="58"/>
  <c r="E51" i="58"/>
  <c r="I51" i="58"/>
  <c r="I54" i="58"/>
  <c r="I55" i="58"/>
  <c r="E63" i="58"/>
  <c r="I66" i="58"/>
  <c r="E67" i="58"/>
  <c r="I67" i="58"/>
  <c r="E68" i="58"/>
  <c r="I68" i="58"/>
  <c r="E69" i="58"/>
  <c r="I69" i="58"/>
  <c r="E72" i="58"/>
  <c r="I72" i="58"/>
  <c r="E74" i="58"/>
  <c r="I74" i="58"/>
  <c r="E77" i="58"/>
  <c r="I77" i="58"/>
  <c r="I79" i="58"/>
  <c r="I84" i="58"/>
  <c r="I13" i="45"/>
  <c r="I14" i="44"/>
  <c r="I13" i="44"/>
  <c r="D20" i="44"/>
  <c r="I14" i="64"/>
  <c r="I14" i="42"/>
  <c r="C42" i="47"/>
  <c r="C33" i="48" s="1"/>
  <c r="E33" i="24"/>
  <c r="F33" i="24"/>
  <c r="G33" i="24"/>
  <c r="H33" i="24"/>
  <c r="I33" i="24"/>
  <c r="J33" i="24"/>
  <c r="J44" i="24"/>
  <c r="K33" i="24"/>
  <c r="L33" i="24"/>
  <c r="M33" i="24"/>
  <c r="N33" i="24"/>
  <c r="N44" i="24" s="1"/>
  <c r="D33" i="24"/>
  <c r="D42" i="24"/>
  <c r="D44" i="24" s="1"/>
  <c r="O28" i="24"/>
  <c r="C28" i="24" s="1"/>
  <c r="F19" i="24"/>
  <c r="G19" i="24"/>
  <c r="G22" i="24" s="1"/>
  <c r="H19" i="24"/>
  <c r="I19" i="24"/>
  <c r="J19" i="24"/>
  <c r="K19" i="24"/>
  <c r="K22" i="24" s="1"/>
  <c r="L19" i="24"/>
  <c r="M19" i="24"/>
  <c r="F14" i="24"/>
  <c r="F22" i="24"/>
  <c r="I14" i="24"/>
  <c r="J14" i="24"/>
  <c r="J22" i="24" s="1"/>
  <c r="K14" i="24"/>
  <c r="E14" i="24"/>
  <c r="L14" i="24"/>
  <c r="D14" i="24"/>
  <c r="G14" i="24"/>
  <c r="M14" i="24"/>
  <c r="H41" i="65"/>
  <c r="G41" i="65"/>
  <c r="F41" i="65"/>
  <c r="G103" i="8"/>
  <c r="G27" i="44" s="1"/>
  <c r="G33" i="44" s="1"/>
  <c r="C48" i="44" s="1"/>
  <c r="E103" i="8"/>
  <c r="D103" i="8"/>
  <c r="G33" i="64"/>
  <c r="E20" i="42"/>
  <c r="D11" i="5"/>
  <c r="D11" i="46" s="1"/>
  <c r="C11" i="5"/>
  <c r="C11" i="47" s="1"/>
  <c r="M103" i="60"/>
  <c r="M105" i="60" s="1"/>
  <c r="L103" i="60"/>
  <c r="L105" i="60" s="1"/>
  <c r="K103" i="60"/>
  <c r="H103" i="60"/>
  <c r="H105" i="60" s="1"/>
  <c r="E103" i="60"/>
  <c r="C103" i="60"/>
  <c r="C105" i="60" s="1"/>
  <c r="AC100" i="60"/>
  <c r="AA100" i="60"/>
  <c r="Z100" i="60"/>
  <c r="S100" i="60"/>
  <c r="N100" i="60"/>
  <c r="Q100" i="60" s="1"/>
  <c r="T97" i="60"/>
  <c r="T100" i="60" s="1"/>
  <c r="Q97" i="60"/>
  <c r="Y97" i="60" s="1"/>
  <c r="AG97" i="60" s="1"/>
  <c r="AC92" i="60"/>
  <c r="AA92" i="60"/>
  <c r="Z92" i="60"/>
  <c r="U92" i="60"/>
  <c r="T92" i="60"/>
  <c r="S92" i="60"/>
  <c r="R92" i="60"/>
  <c r="O92" i="60"/>
  <c r="N92" i="60"/>
  <c r="Q92" i="60" s="1"/>
  <c r="Y92" i="60" s="1"/>
  <c r="O40" i="60"/>
  <c r="N40" i="60"/>
  <c r="Q40" i="60" s="1"/>
  <c r="AB39" i="60"/>
  <c r="AB38" i="60"/>
  <c r="AB37" i="60"/>
  <c r="AB36" i="60"/>
  <c r="AB35" i="60"/>
  <c r="AB34" i="60"/>
  <c r="AB33" i="60"/>
  <c r="U33" i="60"/>
  <c r="AC33" i="60" s="1"/>
  <c r="T33" i="60"/>
  <c r="AB32" i="60"/>
  <c r="T32" i="60"/>
  <c r="AB31" i="60"/>
  <c r="AB30" i="60"/>
  <c r="T30" i="60"/>
  <c r="AB29" i="60"/>
  <c r="T29" i="60"/>
  <c r="AC25" i="60"/>
  <c r="U25" i="60"/>
  <c r="O25" i="60"/>
  <c r="N25" i="60"/>
  <c r="T25" i="60" s="1"/>
  <c r="T23" i="60"/>
  <c r="AB23" i="60" s="1"/>
  <c r="T22" i="60"/>
  <c r="T21" i="60"/>
  <c r="AB21" i="60" s="1"/>
  <c r="T20" i="60"/>
  <c r="AB20" i="60" s="1"/>
  <c r="T19" i="60"/>
  <c r="AB19" i="60" s="1"/>
  <c r="T18" i="60"/>
  <c r="AB18" i="60" s="1"/>
  <c r="T17" i="60"/>
  <c r="AB17" i="60" s="1"/>
  <c r="T16" i="60"/>
  <c r="AB16" i="60" s="1"/>
  <c r="T12" i="60"/>
  <c r="K12" i="60"/>
  <c r="G99" i="8"/>
  <c r="H27" i="45" s="1"/>
  <c r="H33" i="45" s="1"/>
  <c r="D48" i="45" s="1"/>
  <c r="I52" i="64"/>
  <c r="H52" i="64"/>
  <c r="G52" i="64"/>
  <c r="D32" i="64"/>
  <c r="D34" i="64" s="1"/>
  <c r="C32" i="64"/>
  <c r="C34" i="64"/>
  <c r="G24" i="64"/>
  <c r="C47" i="64" s="1"/>
  <c r="E20" i="64"/>
  <c r="E18" i="64"/>
  <c r="E16" i="64"/>
  <c r="E14" i="64"/>
  <c r="E32" i="64" s="1"/>
  <c r="I13" i="64"/>
  <c r="E13" i="64"/>
  <c r="I12" i="64"/>
  <c r="E12" i="64"/>
  <c r="A12" i="64"/>
  <c r="A13" i="64"/>
  <c r="A14" i="64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A44" i="64" s="1"/>
  <c r="A45" i="64" s="1"/>
  <c r="A46" i="64" s="1"/>
  <c r="A47" i="64" s="1"/>
  <c r="A48" i="64" s="1"/>
  <c r="A49" i="64" s="1"/>
  <c r="A50" i="64" s="1"/>
  <c r="A51" i="64" s="1"/>
  <c r="A52" i="64" s="1"/>
  <c r="A53" i="64" s="1"/>
  <c r="K30" i="47"/>
  <c r="H27" i="51"/>
  <c r="H33" i="51" s="1"/>
  <c r="H34" i="51" s="1"/>
  <c r="H53" i="51" s="1"/>
  <c r="D23" i="46"/>
  <c r="E23" i="46" s="1"/>
  <c r="C24" i="46"/>
  <c r="D24" i="46"/>
  <c r="D24" i="47" s="1"/>
  <c r="D15" i="49" s="1"/>
  <c r="C12" i="47"/>
  <c r="G14" i="49"/>
  <c r="C48" i="47"/>
  <c r="E48" i="47" s="1"/>
  <c r="E40" i="48" s="1"/>
  <c r="C40" i="48"/>
  <c r="F29" i="13"/>
  <c r="H14" i="49"/>
  <c r="D48" i="47"/>
  <c r="D40" i="48"/>
  <c r="J51" i="46"/>
  <c r="E41" i="24"/>
  <c r="D41" i="24"/>
  <c r="C41" i="24"/>
  <c r="J11" i="47"/>
  <c r="K11" i="47"/>
  <c r="J10" i="47"/>
  <c r="J12" i="47"/>
  <c r="K51" i="46"/>
  <c r="J23" i="46"/>
  <c r="J33" i="46" s="1"/>
  <c r="J52" i="46" s="1"/>
  <c r="K23" i="46"/>
  <c r="K33" i="46"/>
  <c r="K52" i="46" s="1"/>
  <c r="L23" i="46"/>
  <c r="L33" i="46" s="1"/>
  <c r="L52" i="46" s="1"/>
  <c r="K12" i="47"/>
  <c r="J30" i="47"/>
  <c r="J16" i="47"/>
  <c r="G44" i="47"/>
  <c r="G51" i="47" s="1"/>
  <c r="H44" i="47"/>
  <c r="H51" i="47" s="1"/>
  <c r="G19" i="48"/>
  <c r="C17" i="10"/>
  <c r="Q23" i="15"/>
  <c r="Q20" i="15"/>
  <c r="R20" i="15" s="1"/>
  <c r="Q18" i="15"/>
  <c r="R18" i="15" s="1"/>
  <c r="R19" i="15"/>
  <c r="Q17" i="15"/>
  <c r="P23" i="15"/>
  <c r="P61" i="15" s="1"/>
  <c r="Q22" i="15"/>
  <c r="R22" i="15" s="1"/>
  <c r="E30" i="13"/>
  <c r="K30" i="13" s="1"/>
  <c r="E29" i="13"/>
  <c r="K29" i="13" s="1"/>
  <c r="E28" i="13"/>
  <c r="K28" i="13" s="1"/>
  <c r="E11" i="13"/>
  <c r="K11" i="13" s="1"/>
  <c r="F23" i="7"/>
  <c r="E14" i="18"/>
  <c r="E17" i="18" s="1"/>
  <c r="H16" i="45" s="1"/>
  <c r="F13" i="18"/>
  <c r="F26" i="14"/>
  <c r="E42" i="46"/>
  <c r="F18" i="7"/>
  <c r="F42" i="7"/>
  <c r="R21" i="15"/>
  <c r="G16" i="63"/>
  <c r="G25" i="63"/>
  <c r="G26" i="63" s="1"/>
  <c r="G14" i="63"/>
  <c r="K79" i="13"/>
  <c r="K78" i="13"/>
  <c r="D80" i="13"/>
  <c r="E20" i="45" s="1"/>
  <c r="E32" i="45" s="1"/>
  <c r="E34" i="45" s="1"/>
  <c r="K76" i="13"/>
  <c r="K77" i="13"/>
  <c r="E32" i="5"/>
  <c r="E33" i="5"/>
  <c r="E24" i="5"/>
  <c r="C22" i="5"/>
  <c r="E15" i="5"/>
  <c r="A15" i="10"/>
  <c r="E65" i="8"/>
  <c r="F65" i="8" s="1"/>
  <c r="H65" i="8" s="1"/>
  <c r="E64" i="8"/>
  <c r="F64" i="8" s="1"/>
  <c r="E50" i="8"/>
  <c r="E20" i="10"/>
  <c r="H19" i="46"/>
  <c r="H19" i="47" s="1"/>
  <c r="H19" i="48" s="1"/>
  <c r="F26" i="7"/>
  <c r="F25" i="7"/>
  <c r="H20" i="46"/>
  <c r="H20" i="47" s="1"/>
  <c r="H20" i="48" s="1"/>
  <c r="F88" i="8"/>
  <c r="H88" i="8" s="1"/>
  <c r="E20" i="7"/>
  <c r="E46" i="7" s="1"/>
  <c r="H10" i="46"/>
  <c r="H10" i="47" s="1"/>
  <c r="H10" i="48" s="1"/>
  <c r="D23" i="47"/>
  <c r="E23" i="47" s="1"/>
  <c r="O15" i="24" s="1"/>
  <c r="E14" i="49"/>
  <c r="E13" i="14"/>
  <c r="C17" i="47"/>
  <c r="C14" i="49"/>
  <c r="F13" i="6"/>
  <c r="F17" i="6" s="1"/>
  <c r="F13" i="7"/>
  <c r="F14" i="7"/>
  <c r="C23" i="6"/>
  <c r="R28" i="15"/>
  <c r="K24" i="13"/>
  <c r="H23" i="13"/>
  <c r="K23" i="13"/>
  <c r="G22" i="13"/>
  <c r="K22" i="13" s="1"/>
  <c r="G19" i="13"/>
  <c r="K19" i="13" s="1"/>
  <c r="D17" i="10"/>
  <c r="F66" i="8"/>
  <c r="H66" i="8" s="1"/>
  <c r="F67" i="8"/>
  <c r="G67" i="8" s="1"/>
  <c r="G72" i="8" s="1"/>
  <c r="F115" i="8"/>
  <c r="F116" i="8" s="1"/>
  <c r="H116" i="8"/>
  <c r="H27" i="42" s="1"/>
  <c r="H33" i="42" s="1"/>
  <c r="D48" i="42" s="1"/>
  <c r="F38" i="7"/>
  <c r="F37" i="7"/>
  <c r="G43" i="6"/>
  <c r="H43" i="6"/>
  <c r="I43" i="6"/>
  <c r="F28" i="6"/>
  <c r="B20" i="6"/>
  <c r="B21" i="6" s="1"/>
  <c r="E21" i="6"/>
  <c r="D25" i="46" s="1"/>
  <c r="D21" i="6"/>
  <c r="C25" i="46" s="1"/>
  <c r="F20" i="6"/>
  <c r="F21" i="6" s="1"/>
  <c r="E25" i="46"/>
  <c r="F14" i="6"/>
  <c r="E20" i="5"/>
  <c r="R52" i="15"/>
  <c r="R53" i="15"/>
  <c r="R50" i="15"/>
  <c r="R46" i="15"/>
  <c r="R45" i="15"/>
  <c r="R38" i="15"/>
  <c r="R39" i="15"/>
  <c r="R37" i="15"/>
  <c r="R34" i="15"/>
  <c r="R33" i="15"/>
  <c r="R30" i="15"/>
  <c r="R31" i="15"/>
  <c r="R32" i="15"/>
  <c r="R36" i="15"/>
  <c r="R27" i="15"/>
  <c r="R25" i="15"/>
  <c r="R26" i="15"/>
  <c r="R29" i="15"/>
  <c r="R14" i="15"/>
  <c r="I40" i="13"/>
  <c r="J40" i="13"/>
  <c r="D12" i="46" s="1"/>
  <c r="K32" i="13"/>
  <c r="K31" i="13"/>
  <c r="K20" i="13"/>
  <c r="K25" i="13"/>
  <c r="K27" i="13"/>
  <c r="K33" i="13"/>
  <c r="K34" i="13"/>
  <c r="K35" i="13"/>
  <c r="K36" i="13"/>
  <c r="K37" i="13"/>
  <c r="K38" i="13"/>
  <c r="K39" i="13"/>
  <c r="K10" i="13"/>
  <c r="K12" i="13"/>
  <c r="K13" i="13"/>
  <c r="K14" i="13"/>
  <c r="K15" i="13"/>
  <c r="K16" i="13"/>
  <c r="K17" i="13"/>
  <c r="K18" i="13"/>
  <c r="I44" i="46"/>
  <c r="I44" i="47"/>
  <c r="J20" i="45"/>
  <c r="F43" i="45"/>
  <c r="E43" i="51"/>
  <c r="E43" i="44"/>
  <c r="D32" i="44"/>
  <c r="D34" i="44" s="1"/>
  <c r="F97" i="8"/>
  <c r="H97" i="8" s="1"/>
  <c r="E76" i="8"/>
  <c r="H76" i="8"/>
  <c r="D76" i="8"/>
  <c r="F52" i="8"/>
  <c r="H52" i="8" s="1"/>
  <c r="H55" i="8" s="1"/>
  <c r="D60" i="5"/>
  <c r="D61" i="5" s="1"/>
  <c r="C60" i="5"/>
  <c r="C14" i="42" s="1"/>
  <c r="C32" i="42" s="1"/>
  <c r="C34" i="42" s="1"/>
  <c r="E19" i="5"/>
  <c r="G20" i="47"/>
  <c r="G20" i="48" s="1"/>
  <c r="C22" i="10"/>
  <c r="E28" i="10"/>
  <c r="I20" i="46" s="1"/>
  <c r="G120" i="8"/>
  <c r="G27" i="51" s="1"/>
  <c r="G33" i="51" s="1"/>
  <c r="E120" i="8"/>
  <c r="D120" i="8"/>
  <c r="F120" i="8"/>
  <c r="R49" i="15"/>
  <c r="E21" i="10"/>
  <c r="E15" i="10"/>
  <c r="E14" i="10"/>
  <c r="D72" i="8"/>
  <c r="F36" i="7"/>
  <c r="F35" i="7"/>
  <c r="E35" i="6"/>
  <c r="F34" i="6"/>
  <c r="F35" i="6"/>
  <c r="F29" i="6"/>
  <c r="A54" i="5"/>
  <c r="A55" i="5" s="1"/>
  <c r="A56" i="5" s="1"/>
  <c r="A57" i="5" s="1"/>
  <c r="A58" i="5" s="1"/>
  <c r="A59" i="5" s="1"/>
  <c r="A60" i="5" s="1"/>
  <c r="A61" i="5" s="1"/>
  <c r="D50" i="5"/>
  <c r="D51" i="5" s="1"/>
  <c r="C50" i="5"/>
  <c r="C51" i="5" s="1"/>
  <c r="E49" i="5"/>
  <c r="E48" i="5"/>
  <c r="E50" i="5" s="1"/>
  <c r="E51" i="5" s="1"/>
  <c r="D31" i="5"/>
  <c r="D13" i="46" s="1"/>
  <c r="C31" i="5"/>
  <c r="E31" i="5" s="1"/>
  <c r="E13" i="5"/>
  <c r="E14" i="5"/>
  <c r="E16" i="5"/>
  <c r="E17" i="5"/>
  <c r="E12" i="5"/>
  <c r="E29" i="5"/>
  <c r="E28" i="5"/>
  <c r="E25" i="5"/>
  <c r="D43" i="7"/>
  <c r="D47" i="7" s="1"/>
  <c r="F23" i="14"/>
  <c r="I71" i="56"/>
  <c r="H71" i="56"/>
  <c r="G71" i="56"/>
  <c r="F71" i="56"/>
  <c r="E71" i="56"/>
  <c r="E43" i="7"/>
  <c r="E47" i="7" s="1"/>
  <c r="M57" i="15" s="1"/>
  <c r="M61" i="15" s="1"/>
  <c r="F32" i="7"/>
  <c r="G60" i="8"/>
  <c r="E60" i="8"/>
  <c r="E89" i="8"/>
  <c r="F51" i="8"/>
  <c r="R42" i="15"/>
  <c r="F31" i="7"/>
  <c r="F30" i="7"/>
  <c r="F29" i="7"/>
  <c r="D20" i="7"/>
  <c r="D46" i="7" s="1"/>
  <c r="F28" i="7"/>
  <c r="D89" i="8"/>
  <c r="E17" i="6"/>
  <c r="D17" i="6"/>
  <c r="C24" i="47" s="1"/>
  <c r="C15" i="49" s="1"/>
  <c r="C16" i="49"/>
  <c r="C17" i="49"/>
  <c r="C19" i="49"/>
  <c r="C18" i="49"/>
  <c r="G13" i="48"/>
  <c r="G15" i="48"/>
  <c r="O12" i="24"/>
  <c r="O13" i="24"/>
  <c r="H14" i="24"/>
  <c r="N14" i="24"/>
  <c r="O18" i="24"/>
  <c r="N19" i="24"/>
  <c r="O20" i="24"/>
  <c r="G42" i="24"/>
  <c r="G44" i="24" s="1"/>
  <c r="K42" i="24"/>
  <c r="F42" i="24"/>
  <c r="H42" i="24"/>
  <c r="H44" i="24" s="1"/>
  <c r="I42" i="24"/>
  <c r="I44" i="24" s="1"/>
  <c r="J42" i="24"/>
  <c r="L42" i="24"/>
  <c r="L44" i="24" s="1"/>
  <c r="M42" i="24"/>
  <c r="N42" i="24"/>
  <c r="O43" i="24"/>
  <c r="A12" i="42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49" i="42" s="1"/>
  <c r="A50" i="42" s="1"/>
  <c r="A51" i="42" s="1"/>
  <c r="A52" i="42" s="1"/>
  <c r="A53" i="42" s="1"/>
  <c r="I12" i="42"/>
  <c r="I13" i="42"/>
  <c r="I24" i="42" s="1"/>
  <c r="L11" i="47"/>
  <c r="G24" i="42"/>
  <c r="G52" i="42"/>
  <c r="H52" i="42"/>
  <c r="I52" i="42"/>
  <c r="A12" i="51"/>
  <c r="A13" i="51"/>
  <c r="A14" i="51"/>
  <c r="A15" i="51" s="1"/>
  <c r="A16" i="51" s="1"/>
  <c r="A17" i="51"/>
  <c r="A18" i="51" s="1"/>
  <c r="A19" i="51" s="1"/>
  <c r="A20" i="51" s="1"/>
  <c r="A21" i="51" s="1"/>
  <c r="A22" i="5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A44" i="51" s="1"/>
  <c r="A45" i="51" s="1"/>
  <c r="A46" i="51" s="1"/>
  <c r="A47" i="51" s="1"/>
  <c r="A48" i="51" s="1"/>
  <c r="A49" i="51" s="1"/>
  <c r="A50" i="51" s="1"/>
  <c r="A51" i="51" s="1"/>
  <c r="A52" i="51" s="1"/>
  <c r="A53" i="51" s="1"/>
  <c r="E12" i="51"/>
  <c r="L10" i="47"/>
  <c r="E13" i="51"/>
  <c r="I13" i="51"/>
  <c r="E14" i="51"/>
  <c r="I14" i="51"/>
  <c r="E16" i="51"/>
  <c r="E18" i="51"/>
  <c r="E20" i="51"/>
  <c r="H24" i="51"/>
  <c r="C32" i="51"/>
  <c r="C34" i="51"/>
  <c r="E34" i="51"/>
  <c r="D32" i="51"/>
  <c r="D34" i="51" s="1"/>
  <c r="H52" i="51"/>
  <c r="I52" i="51"/>
  <c r="A12" i="44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E12" i="44"/>
  <c r="I12" i="44"/>
  <c r="E13" i="44"/>
  <c r="E14" i="44"/>
  <c r="E16" i="44"/>
  <c r="E18" i="44"/>
  <c r="E20" i="44"/>
  <c r="E32" i="44" s="1"/>
  <c r="H24" i="44"/>
  <c r="C32" i="44"/>
  <c r="C34" i="44" s="1"/>
  <c r="E34" i="44" s="1"/>
  <c r="G52" i="44"/>
  <c r="H52" i="44"/>
  <c r="I52" i="44"/>
  <c r="I16" i="45"/>
  <c r="I24" i="45" s="1"/>
  <c r="E47" i="45" s="1"/>
  <c r="K14" i="47"/>
  <c r="G12" i="18"/>
  <c r="G14" i="18" s="1"/>
  <c r="G17" i="18" s="1"/>
  <c r="J14" i="45"/>
  <c r="R51" i="15"/>
  <c r="R44" i="15"/>
  <c r="R43" i="15"/>
  <c r="R35" i="15"/>
  <c r="R40" i="15"/>
  <c r="R48" i="15"/>
  <c r="R47" i="15"/>
  <c r="R41" i="15"/>
  <c r="F10" i="14"/>
  <c r="F11" i="14"/>
  <c r="F12" i="14"/>
  <c r="D13" i="14"/>
  <c r="F14" i="14"/>
  <c r="F16" i="14"/>
  <c r="F17" i="14"/>
  <c r="F18" i="14"/>
  <c r="F19" i="14"/>
  <c r="F20" i="14"/>
  <c r="D21" i="14"/>
  <c r="F21" i="14" s="1"/>
  <c r="F22" i="14"/>
  <c r="F24" i="14"/>
  <c r="F25" i="14"/>
  <c r="F27" i="14"/>
  <c r="F28" i="14"/>
  <c r="D29" i="14"/>
  <c r="E29" i="14"/>
  <c r="F30" i="14"/>
  <c r="C40" i="13"/>
  <c r="D40" i="13"/>
  <c r="D19" i="46" s="1"/>
  <c r="D19" i="47" s="1"/>
  <c r="D16" i="48" s="1"/>
  <c r="K75" i="13"/>
  <c r="R75" i="13"/>
  <c r="C80" i="13"/>
  <c r="D20" i="45" s="1"/>
  <c r="E80" i="13"/>
  <c r="F80" i="13"/>
  <c r="G80" i="13"/>
  <c r="H80" i="13"/>
  <c r="L80" i="13"/>
  <c r="R80" i="13" s="1"/>
  <c r="M80" i="13"/>
  <c r="B12" i="45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B44" i="45" s="1"/>
  <c r="B45" i="45" s="1"/>
  <c r="B46" i="45" s="1"/>
  <c r="B47" i="45" s="1"/>
  <c r="B48" i="45" s="1"/>
  <c r="B49" i="45" s="1"/>
  <c r="B50" i="45" s="1"/>
  <c r="B51" i="45" s="1"/>
  <c r="B52" i="45" s="1"/>
  <c r="B53" i="45" s="1"/>
  <c r="F12" i="45"/>
  <c r="F13" i="45"/>
  <c r="F14" i="45"/>
  <c r="F16" i="45"/>
  <c r="F18" i="45"/>
  <c r="H52" i="45"/>
  <c r="I52" i="45"/>
  <c r="J52" i="45"/>
  <c r="A10" i="46"/>
  <c r="A11" i="46" s="1"/>
  <c r="A12" i="46"/>
  <c r="A13" i="46" s="1"/>
  <c r="A14" i="46" s="1"/>
  <c r="A15" i="46" s="1"/>
  <c r="A16" i="46" s="1"/>
  <c r="A17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E10" i="46"/>
  <c r="I28" i="46"/>
  <c r="E40" i="46"/>
  <c r="E48" i="46"/>
  <c r="F60" i="8"/>
  <c r="D60" i="8"/>
  <c r="H60" i="8"/>
  <c r="F80" i="8"/>
  <c r="F87" i="8"/>
  <c r="G89" i="8"/>
  <c r="F102" i="8"/>
  <c r="F103" i="8"/>
  <c r="H103" i="8"/>
  <c r="H27" i="44" s="1"/>
  <c r="H33" i="44" s="1"/>
  <c r="D48" i="44" s="1"/>
  <c r="F15" i="7"/>
  <c r="F16" i="7"/>
  <c r="F17" i="7"/>
  <c r="F24" i="7"/>
  <c r="F27" i="7"/>
  <c r="B12" i="6"/>
  <c r="B13" i="6" s="1"/>
  <c r="B14" i="6" s="1"/>
  <c r="B15" i="6"/>
  <c r="B16" i="6" s="1"/>
  <c r="B17" i="6" s="1"/>
  <c r="B24" i="6"/>
  <c r="B25" i="6" s="1"/>
  <c r="B26" i="6" s="1"/>
  <c r="B27" i="6" s="1"/>
  <c r="B28" i="6" s="1"/>
  <c r="B29" i="6"/>
  <c r="B34" i="6"/>
  <c r="B35" i="6" s="1"/>
  <c r="B40" i="6"/>
  <c r="B41" i="6" s="1"/>
  <c r="F15" i="6"/>
  <c r="F24" i="6"/>
  <c r="F25" i="6"/>
  <c r="F26" i="6"/>
  <c r="F27" i="6"/>
  <c r="F31" i="6" s="1"/>
  <c r="D31" i="6"/>
  <c r="C14" i="46" s="1"/>
  <c r="E31" i="6"/>
  <c r="E37" i="6"/>
  <c r="F40" i="6"/>
  <c r="D41" i="6"/>
  <c r="C29" i="46"/>
  <c r="E41" i="6"/>
  <c r="D29" i="46" s="1"/>
  <c r="E10" i="5"/>
  <c r="D22" i="5"/>
  <c r="D43" i="5"/>
  <c r="E27" i="5"/>
  <c r="E55" i="5"/>
  <c r="E56" i="5"/>
  <c r="E57" i="5"/>
  <c r="A10" i="49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E31" i="49"/>
  <c r="G42" i="49"/>
  <c r="H42" i="49"/>
  <c r="I42" i="49"/>
  <c r="E10" i="48"/>
  <c r="E31" i="48"/>
  <c r="A10" i="47"/>
  <c r="A11" i="47"/>
  <c r="A12" i="47" s="1"/>
  <c r="A13" i="47" s="1"/>
  <c r="A14" i="47" s="1"/>
  <c r="A15" i="47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E10" i="47"/>
  <c r="I28" i="47"/>
  <c r="O36" i="24" s="1"/>
  <c r="C36" i="24" s="1"/>
  <c r="D40" i="47"/>
  <c r="E40" i="47"/>
  <c r="J12" i="45"/>
  <c r="G52" i="51"/>
  <c r="R54" i="15"/>
  <c r="G27" i="42"/>
  <c r="G33" i="42" s="1"/>
  <c r="F76" i="8"/>
  <c r="G76" i="8"/>
  <c r="D42" i="47"/>
  <c r="D33" i="48" s="1"/>
  <c r="D51" i="46"/>
  <c r="C51" i="46"/>
  <c r="F29" i="14"/>
  <c r="H35" i="48"/>
  <c r="H42" i="48" s="1"/>
  <c r="F41" i="6"/>
  <c r="E29" i="46" s="1"/>
  <c r="L51" i="46"/>
  <c r="D14" i="46"/>
  <c r="K16" i="47"/>
  <c r="G19" i="46"/>
  <c r="C29" i="47"/>
  <c r="C19" i="46"/>
  <c r="K80" i="13"/>
  <c r="K10" i="47"/>
  <c r="D29" i="47"/>
  <c r="D19" i="49" s="1"/>
  <c r="J14" i="47"/>
  <c r="L16" i="47"/>
  <c r="E19" i="24"/>
  <c r="D19" i="24"/>
  <c r="E34" i="49"/>
  <c r="K17" i="47"/>
  <c r="J17" i="47"/>
  <c r="L17" i="47"/>
  <c r="J23" i="47"/>
  <c r="E34" i="64"/>
  <c r="L12" i="47"/>
  <c r="L14" i="47"/>
  <c r="D32" i="46"/>
  <c r="L30" i="47"/>
  <c r="E24" i="46"/>
  <c r="K26" i="47"/>
  <c r="J26" i="47"/>
  <c r="D25" i="47"/>
  <c r="D16" i="49" s="1"/>
  <c r="C32" i="46"/>
  <c r="D14" i="47"/>
  <c r="D37" i="6"/>
  <c r="D43" i="6"/>
  <c r="I14" i="49"/>
  <c r="K23" i="47"/>
  <c r="E25" i="47"/>
  <c r="E16" i="49" s="1"/>
  <c r="J32" i="47"/>
  <c r="L26" i="47"/>
  <c r="L32" i="47"/>
  <c r="K32" i="47"/>
  <c r="L23" i="47"/>
  <c r="K44" i="24"/>
  <c r="E42" i="24"/>
  <c r="E44" i="24" s="1"/>
  <c r="L22" i="24"/>
  <c r="I22" i="24"/>
  <c r="M22" i="24"/>
  <c r="N22" i="24"/>
  <c r="D22" i="24"/>
  <c r="E22" i="24"/>
  <c r="G24" i="44"/>
  <c r="D47" i="44"/>
  <c r="G24" i="51"/>
  <c r="C47" i="51" s="1"/>
  <c r="I12" i="51"/>
  <c r="I24" i="51"/>
  <c r="E47" i="51" s="1"/>
  <c r="H24" i="64"/>
  <c r="D47" i="64" s="1"/>
  <c r="H24" i="42"/>
  <c r="G31" i="46"/>
  <c r="C23" i="10"/>
  <c r="C30" i="10" s="1"/>
  <c r="D23" i="10"/>
  <c r="D30" i="10"/>
  <c r="I19" i="46"/>
  <c r="E22" i="10"/>
  <c r="F108" i="8"/>
  <c r="F110" i="8" s="1"/>
  <c r="I27" i="64" s="1"/>
  <c r="E89" i="58"/>
  <c r="F89" i="58"/>
  <c r="J13" i="45"/>
  <c r="E23" i="10"/>
  <c r="E30" i="10" s="1"/>
  <c r="H21" i="13"/>
  <c r="D11" i="47"/>
  <c r="D11" i="48" s="1"/>
  <c r="E11" i="5"/>
  <c r="D12" i="47"/>
  <c r="K57" i="15" l="1"/>
  <c r="K61" i="15" s="1"/>
  <c r="E49" i="7"/>
  <c r="H16" i="46"/>
  <c r="H16" i="47" s="1"/>
  <c r="H16" i="48" s="1"/>
  <c r="G16" i="46"/>
  <c r="G16" i="47" s="1"/>
  <c r="G16" i="48" s="1"/>
  <c r="J57" i="15"/>
  <c r="J61" i="15" s="1"/>
  <c r="F50" i="8"/>
  <c r="F55" i="8" s="1"/>
  <c r="E55" i="8"/>
  <c r="F84" i="8"/>
  <c r="G17" i="46"/>
  <c r="G17" i="47" s="1"/>
  <c r="G17" i="48" s="1"/>
  <c r="C12" i="48"/>
  <c r="E24" i="47"/>
  <c r="E15" i="49" s="1"/>
  <c r="I19" i="47"/>
  <c r="G35" i="48"/>
  <c r="G42" i="48" s="1"/>
  <c r="Y32" i="60"/>
  <c r="Q25" i="60"/>
  <c r="Q103" i="60" s="1"/>
  <c r="Q105" i="60" s="1"/>
  <c r="D51" i="47"/>
  <c r="R17" i="15"/>
  <c r="Q61" i="15"/>
  <c r="A26" i="49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C51" i="47"/>
  <c r="F46" i="8"/>
  <c r="AB12" i="60"/>
  <c r="AG12" i="60" s="1"/>
  <c r="Y12" i="60"/>
  <c r="I24" i="64"/>
  <c r="E47" i="64" s="1"/>
  <c r="G34" i="64"/>
  <c r="G53" i="64" s="1"/>
  <c r="G34" i="42"/>
  <c r="G53" i="42" s="1"/>
  <c r="E72" i="8"/>
  <c r="G30" i="46"/>
  <c r="G30" i="47" s="1"/>
  <c r="F23" i="8"/>
  <c r="F92" i="8" s="1"/>
  <c r="H27" i="47"/>
  <c r="H13" i="49" s="1"/>
  <c r="H27" i="46"/>
  <c r="D92" i="8"/>
  <c r="H108" i="8"/>
  <c r="H110" i="8" s="1"/>
  <c r="H27" i="64" s="1"/>
  <c r="G13" i="8"/>
  <c r="G16" i="8" s="1"/>
  <c r="F96" i="8"/>
  <c r="H96" i="8" s="1"/>
  <c r="H99" i="8" s="1"/>
  <c r="I27" i="45" s="1"/>
  <c r="G19" i="8"/>
  <c r="I27" i="44"/>
  <c r="I33" i="44" s="1"/>
  <c r="E48" i="44" s="1"/>
  <c r="G18" i="47"/>
  <c r="G18" i="48" s="1"/>
  <c r="I18" i="46"/>
  <c r="I18" i="47" s="1"/>
  <c r="I18" i="48" s="1"/>
  <c r="H18" i="47"/>
  <c r="H18" i="48" s="1"/>
  <c r="H46" i="8"/>
  <c r="I24" i="44"/>
  <c r="C48" i="42"/>
  <c r="I27" i="42"/>
  <c r="I33" i="42" s="1"/>
  <c r="E48" i="42" s="1"/>
  <c r="C48" i="64"/>
  <c r="C52" i="64" s="1"/>
  <c r="C53" i="64" s="1"/>
  <c r="D52" i="44"/>
  <c r="D53" i="44" s="1"/>
  <c r="G34" i="44"/>
  <c r="G53" i="44" s="1"/>
  <c r="H34" i="44"/>
  <c r="H53" i="44" s="1"/>
  <c r="I27" i="51"/>
  <c r="I33" i="51" s="1"/>
  <c r="E48" i="51" s="1"/>
  <c r="E52" i="51" s="1"/>
  <c r="E53" i="51" s="1"/>
  <c r="I10" i="47"/>
  <c r="I10" i="48" s="1"/>
  <c r="I20" i="47"/>
  <c r="I20" i="48" s="1"/>
  <c r="G21" i="13"/>
  <c r="K21" i="13" s="1"/>
  <c r="L45" i="67"/>
  <c r="K81" i="67"/>
  <c r="E42" i="47"/>
  <c r="E51" i="47" s="1"/>
  <c r="O21" i="24" s="1"/>
  <c r="C21" i="24" s="1"/>
  <c r="F43" i="7"/>
  <c r="F47" i="7" s="1"/>
  <c r="H17" i="46"/>
  <c r="H17" i="47" s="1"/>
  <c r="H17" i="48" s="1"/>
  <c r="Y100" i="60"/>
  <c r="AG100" i="60" s="1"/>
  <c r="AC103" i="60"/>
  <c r="AC105" i="60" s="1"/>
  <c r="AG35" i="60"/>
  <c r="Z103" i="60"/>
  <c r="Z105" i="60" s="1"/>
  <c r="AB40" i="60"/>
  <c r="T40" i="60"/>
  <c r="N103" i="60"/>
  <c r="N105" i="60" s="1"/>
  <c r="T105" i="60" s="1"/>
  <c r="O103" i="60"/>
  <c r="O105" i="60" s="1"/>
  <c r="U103" i="60"/>
  <c r="U105" i="60" s="1"/>
  <c r="E105" i="60"/>
  <c r="Y36" i="60"/>
  <c r="T103" i="60"/>
  <c r="AG39" i="60"/>
  <c r="AG30" i="60"/>
  <c r="AA103" i="60"/>
  <c r="AA105" i="60" s="1"/>
  <c r="Y33" i="60"/>
  <c r="R103" i="60"/>
  <c r="R105" i="60" s="1"/>
  <c r="AB97" i="60"/>
  <c r="AB25" i="60"/>
  <c r="AB92" i="60"/>
  <c r="S103" i="60"/>
  <c r="S105" i="60" s="1"/>
  <c r="K105" i="60"/>
  <c r="Y37" i="60"/>
  <c r="R41" i="60"/>
  <c r="D14" i="49"/>
  <c r="H12" i="47"/>
  <c r="H12" i="48" s="1"/>
  <c r="I12" i="46"/>
  <c r="I10" i="46"/>
  <c r="E33" i="48"/>
  <c r="E51" i="46"/>
  <c r="G27" i="63"/>
  <c r="G18" i="63"/>
  <c r="H14" i="46"/>
  <c r="D13" i="47"/>
  <c r="D13" i="48" s="1"/>
  <c r="E11" i="47"/>
  <c r="E11" i="48" s="1"/>
  <c r="C11" i="48"/>
  <c r="D14" i="42"/>
  <c r="D32" i="42" s="1"/>
  <c r="D34" i="42" s="1"/>
  <c r="E60" i="5"/>
  <c r="E61" i="5" s="1"/>
  <c r="O8" i="24"/>
  <c r="C8" i="24" s="1"/>
  <c r="C61" i="5"/>
  <c r="C11" i="46"/>
  <c r="E11" i="46" s="1"/>
  <c r="H40" i="13"/>
  <c r="E32" i="51"/>
  <c r="L57" i="15"/>
  <c r="L61" i="15" s="1"/>
  <c r="D49" i="7"/>
  <c r="G10" i="48"/>
  <c r="G29" i="47"/>
  <c r="G29" i="46"/>
  <c r="D45" i="5"/>
  <c r="D66" i="5" s="1"/>
  <c r="D63" i="5"/>
  <c r="F89" i="8"/>
  <c r="H87" i="8"/>
  <c r="H89" i="8" s="1"/>
  <c r="H30" i="46" s="1"/>
  <c r="H30" i="47" s="1"/>
  <c r="H16" i="49" s="1"/>
  <c r="I51" i="47"/>
  <c r="I35" i="48"/>
  <c r="I42" i="48" s="1"/>
  <c r="H64" i="8"/>
  <c r="H72" i="8" s="1"/>
  <c r="F72" i="8"/>
  <c r="AG31" i="60"/>
  <c r="Y31" i="60"/>
  <c r="G11" i="47"/>
  <c r="I11" i="46"/>
  <c r="D126" i="8"/>
  <c r="I19" i="48"/>
  <c r="H34" i="42"/>
  <c r="H53" i="42" s="1"/>
  <c r="D47" i="42"/>
  <c r="D52" i="42" s="1"/>
  <c r="D53" i="42" s="1"/>
  <c r="H29" i="47"/>
  <c r="H15" i="49" s="1"/>
  <c r="H29" i="46"/>
  <c r="G14" i="46"/>
  <c r="R23" i="15"/>
  <c r="G31" i="47"/>
  <c r="G17" i="49" s="1"/>
  <c r="E17" i="10"/>
  <c r="Y29" i="60"/>
  <c r="AG29" i="60"/>
  <c r="D32" i="47"/>
  <c r="D11" i="49"/>
  <c r="C48" i="51"/>
  <c r="G34" i="51"/>
  <c r="G53" i="51" s="1"/>
  <c r="C47" i="42"/>
  <c r="E31" i="14"/>
  <c r="D16" i="46" s="1"/>
  <c r="F26" i="13"/>
  <c r="F40" i="13" s="1"/>
  <c r="D16" i="47" s="1"/>
  <c r="D14" i="48" s="1"/>
  <c r="E34" i="42"/>
  <c r="G12" i="48"/>
  <c r="D12" i="48"/>
  <c r="C47" i="44"/>
  <c r="C52" i="44" s="1"/>
  <c r="C53" i="44" s="1"/>
  <c r="E19" i="46"/>
  <c r="C19" i="47"/>
  <c r="F37" i="6"/>
  <c r="F43" i="6" s="1"/>
  <c r="F20" i="7"/>
  <c r="F20" i="45"/>
  <c r="F32" i="45" s="1"/>
  <c r="F34" i="45" s="1"/>
  <c r="D32" i="45"/>
  <c r="D34" i="45" s="1"/>
  <c r="D31" i="14"/>
  <c r="E26" i="13"/>
  <c r="F13" i="14"/>
  <c r="D47" i="51"/>
  <c r="D52" i="51" s="1"/>
  <c r="D53" i="51" s="1"/>
  <c r="E12" i="46"/>
  <c r="E12" i="47" s="1"/>
  <c r="E12" i="48" s="1"/>
  <c r="D31" i="46"/>
  <c r="D33" i="46" s="1"/>
  <c r="H22" i="24"/>
  <c r="AG92" i="60"/>
  <c r="H31" i="47"/>
  <c r="H17" i="49" s="1"/>
  <c r="H31" i="46"/>
  <c r="AG40" i="60"/>
  <c r="Y40" i="60"/>
  <c r="E29" i="47"/>
  <c r="C14" i="47"/>
  <c r="E14" i="46"/>
  <c r="E32" i="46" s="1"/>
  <c r="E94" i="67"/>
  <c r="K35" i="67"/>
  <c r="AB100" i="60"/>
  <c r="E43" i="6"/>
  <c r="M44" i="24"/>
  <c r="Y34" i="60"/>
  <c r="AG34" i="60"/>
  <c r="G27" i="8"/>
  <c r="G46" i="8" s="1"/>
  <c r="H11" i="47"/>
  <c r="C13" i="46"/>
  <c r="C13" i="47" s="1"/>
  <c r="F44" i="24"/>
  <c r="K54" i="67"/>
  <c r="E22" i="5"/>
  <c r="E43" i="5" s="1"/>
  <c r="C43" i="5"/>
  <c r="H23" i="46" l="1"/>
  <c r="E92" i="8"/>
  <c r="E126" i="8"/>
  <c r="G23" i="46"/>
  <c r="AG25" i="60"/>
  <c r="AG103" i="60" s="1"/>
  <c r="AG105" i="60" s="1"/>
  <c r="Y25" i="60"/>
  <c r="Y103" i="60" s="1"/>
  <c r="Y105" i="60" s="1"/>
  <c r="D22" i="49"/>
  <c r="D23" i="49" s="1"/>
  <c r="E13" i="46"/>
  <c r="O25" i="24"/>
  <c r="C25" i="24" s="1"/>
  <c r="G23" i="8"/>
  <c r="G27" i="47" s="1"/>
  <c r="H33" i="64"/>
  <c r="F99" i="8"/>
  <c r="F126" i="8" s="1"/>
  <c r="I34" i="44"/>
  <c r="I53" i="44" s="1"/>
  <c r="H26" i="46"/>
  <c r="C52" i="42"/>
  <c r="C53" i="42" s="1"/>
  <c r="E47" i="44"/>
  <c r="E52" i="44" s="1"/>
  <c r="E53" i="44" s="1"/>
  <c r="G47" i="46"/>
  <c r="I34" i="42"/>
  <c r="I53" i="42" s="1"/>
  <c r="I29" i="46"/>
  <c r="I34" i="51"/>
  <c r="I53" i="51" s="1"/>
  <c r="O32" i="24"/>
  <c r="C32" i="24" s="1"/>
  <c r="G40" i="13"/>
  <c r="K94" i="67"/>
  <c r="I17" i="46"/>
  <c r="I17" i="47" s="1"/>
  <c r="I17" i="48" s="1"/>
  <c r="R57" i="15"/>
  <c r="R61" i="15" s="1"/>
  <c r="AB103" i="60"/>
  <c r="AB105" i="60" s="1"/>
  <c r="D22" i="48"/>
  <c r="D24" i="48" s="1"/>
  <c r="I12" i="47"/>
  <c r="O27" i="24" s="1"/>
  <c r="C27" i="24" s="1"/>
  <c r="H24" i="45"/>
  <c r="H34" i="45" s="1"/>
  <c r="H53" i="45" s="1"/>
  <c r="J16" i="45"/>
  <c r="J24" i="45" s="1"/>
  <c r="H14" i="47"/>
  <c r="H14" i="48" s="1"/>
  <c r="H46" i="46"/>
  <c r="E14" i="42"/>
  <c r="E32" i="42" s="1"/>
  <c r="D52" i="46"/>
  <c r="G26" i="46"/>
  <c r="G26" i="47" s="1"/>
  <c r="I33" i="45"/>
  <c r="J27" i="45"/>
  <c r="J33" i="45" s="1"/>
  <c r="F48" i="45" s="1"/>
  <c r="C16" i="48"/>
  <c r="E19" i="47"/>
  <c r="D31" i="47"/>
  <c r="D33" i="47" s="1"/>
  <c r="C52" i="51"/>
  <c r="C53" i="51" s="1"/>
  <c r="C32" i="47"/>
  <c r="E14" i="47"/>
  <c r="C11" i="49"/>
  <c r="C22" i="49" s="1"/>
  <c r="C23" i="49" s="1"/>
  <c r="C16" i="46"/>
  <c r="F31" i="14"/>
  <c r="E16" i="46" s="1"/>
  <c r="I30" i="47"/>
  <c r="G16" i="49"/>
  <c r="H126" i="8"/>
  <c r="I14" i="46"/>
  <c r="G14" i="47"/>
  <c r="G14" i="48" s="1"/>
  <c r="G11" i="48"/>
  <c r="I11" i="47"/>
  <c r="G15" i="49"/>
  <c r="I15" i="49" s="1"/>
  <c r="I29" i="47"/>
  <c r="O37" i="24" s="1"/>
  <c r="C37" i="24" s="1"/>
  <c r="E40" i="13"/>
  <c r="K26" i="13"/>
  <c r="H11" i="48"/>
  <c r="O17" i="24"/>
  <c r="E19" i="49"/>
  <c r="F46" i="7"/>
  <c r="F49" i="7" s="1"/>
  <c r="I16" i="46"/>
  <c r="I16" i="47" s="1"/>
  <c r="I30" i="46"/>
  <c r="H92" i="8"/>
  <c r="I31" i="46"/>
  <c r="I31" i="47"/>
  <c r="E47" i="42"/>
  <c r="E52" i="42" s="1"/>
  <c r="E53" i="42" s="1"/>
  <c r="E63" i="5"/>
  <c r="E45" i="5"/>
  <c r="E66" i="5" s="1"/>
  <c r="E31" i="46"/>
  <c r="C63" i="5"/>
  <c r="C45" i="5"/>
  <c r="C66" i="5" s="1"/>
  <c r="C13" i="48"/>
  <c r="G92" i="8" l="1"/>
  <c r="G27" i="46"/>
  <c r="I27" i="46" s="1"/>
  <c r="I33" i="64"/>
  <c r="I34" i="64" s="1"/>
  <c r="I53" i="64" s="1"/>
  <c r="G13" i="49"/>
  <c r="I13" i="49" s="1"/>
  <c r="I27" i="47"/>
  <c r="O35" i="24" s="1"/>
  <c r="C35" i="24" s="1"/>
  <c r="H26" i="47"/>
  <c r="H12" i="49" s="1"/>
  <c r="H18" i="49" s="1"/>
  <c r="H23" i="49" s="1"/>
  <c r="G126" i="8"/>
  <c r="H32" i="46"/>
  <c r="H33" i="46" s="1"/>
  <c r="D35" i="46" s="1"/>
  <c r="J34" i="45"/>
  <c r="J53" i="45" s="1"/>
  <c r="E13" i="47"/>
  <c r="K40" i="13"/>
  <c r="O31" i="24"/>
  <c r="C31" i="24" s="1"/>
  <c r="I12" i="48"/>
  <c r="F47" i="45"/>
  <c r="F52" i="45" s="1"/>
  <c r="F53" i="45" s="1"/>
  <c r="D47" i="45"/>
  <c r="D52" i="45" s="1"/>
  <c r="D53" i="45" s="1"/>
  <c r="H23" i="47"/>
  <c r="I14" i="47"/>
  <c r="I14" i="48" s="1"/>
  <c r="G22" i="48"/>
  <c r="G24" i="48" s="1"/>
  <c r="G43" i="48" s="1"/>
  <c r="H22" i="48"/>
  <c r="H24" i="48" s="1"/>
  <c r="H43" i="48" s="1"/>
  <c r="D26" i="48" s="1"/>
  <c r="G23" i="47"/>
  <c r="O39" i="24"/>
  <c r="C39" i="24" s="1"/>
  <c r="I17" i="49"/>
  <c r="I16" i="49"/>
  <c r="O38" i="24"/>
  <c r="C38" i="24" s="1"/>
  <c r="C16" i="47"/>
  <c r="C31" i="47" s="1"/>
  <c r="C31" i="46"/>
  <c r="C33" i="46" s="1"/>
  <c r="D52" i="47"/>
  <c r="E48" i="45"/>
  <c r="I34" i="45"/>
  <c r="I53" i="45" s="1"/>
  <c r="O26" i="24"/>
  <c r="I11" i="48"/>
  <c r="O11" i="24"/>
  <c r="C11" i="24" s="1"/>
  <c r="E16" i="48"/>
  <c r="E32" i="47"/>
  <c r="E11" i="49"/>
  <c r="E22" i="49" s="1"/>
  <c r="E23" i="49" s="1"/>
  <c r="I23" i="46"/>
  <c r="I26" i="46"/>
  <c r="H34" i="64"/>
  <c r="H53" i="64" s="1"/>
  <c r="D48" i="64"/>
  <c r="D52" i="64" s="1"/>
  <c r="D53" i="64" s="1"/>
  <c r="I16" i="48"/>
  <c r="O30" i="24"/>
  <c r="C30" i="24" s="1"/>
  <c r="C17" i="24"/>
  <c r="C19" i="24" s="1"/>
  <c r="O19" i="24"/>
  <c r="O9" i="24"/>
  <c r="E13" i="48"/>
  <c r="I32" i="46" l="1"/>
  <c r="G32" i="46"/>
  <c r="G33" i="46" s="1"/>
  <c r="C35" i="46" s="1"/>
  <c r="E48" i="64"/>
  <c r="E52" i="64" s="1"/>
  <c r="E53" i="64" s="1"/>
  <c r="H32" i="47"/>
  <c r="H33" i="47" s="1"/>
  <c r="D35" i="47" s="1"/>
  <c r="G46" i="46"/>
  <c r="G51" i="46" s="1"/>
  <c r="I23" i="47"/>
  <c r="O29" i="24"/>
  <c r="C29" i="24" s="1"/>
  <c r="C26" i="24"/>
  <c r="E16" i="47"/>
  <c r="C14" i="48"/>
  <c r="C22" i="48" s="1"/>
  <c r="C24" i="48" s="1"/>
  <c r="C33" i="47"/>
  <c r="H43" i="49"/>
  <c r="D25" i="49"/>
  <c r="D33" i="49" s="1"/>
  <c r="D34" i="48" s="1"/>
  <c r="D42" i="48" s="1"/>
  <c r="D43" i="48" s="1"/>
  <c r="C52" i="46"/>
  <c r="E33" i="46"/>
  <c r="H47" i="46"/>
  <c r="H51" i="46" s="1"/>
  <c r="H52" i="46" s="1"/>
  <c r="E52" i="45"/>
  <c r="E53" i="45" s="1"/>
  <c r="G12" i="49"/>
  <c r="G18" i="49" s="1"/>
  <c r="G23" i="49" s="1"/>
  <c r="I26" i="47"/>
  <c r="G32" i="47"/>
  <c r="G33" i="47" s="1"/>
  <c r="I33" i="46"/>
  <c r="I22" i="48"/>
  <c r="I24" i="48" s="1"/>
  <c r="I43" i="48" s="1"/>
  <c r="C9" i="24"/>
  <c r="G52" i="46" l="1"/>
  <c r="I47" i="46"/>
  <c r="H52" i="47"/>
  <c r="E35" i="46"/>
  <c r="G52" i="47"/>
  <c r="C35" i="47"/>
  <c r="D42" i="49"/>
  <c r="D43" i="49" s="1"/>
  <c r="I46" i="46"/>
  <c r="C33" i="24"/>
  <c r="O33" i="24"/>
  <c r="C52" i="47"/>
  <c r="E33" i="47"/>
  <c r="E52" i="47" s="1"/>
  <c r="I12" i="49"/>
  <c r="I18" i="49" s="1"/>
  <c r="I23" i="49" s="1"/>
  <c r="O34" i="24"/>
  <c r="I32" i="47"/>
  <c r="I33" i="47" s="1"/>
  <c r="C26" i="48"/>
  <c r="G43" i="49"/>
  <c r="C25" i="49"/>
  <c r="C33" i="49" s="1"/>
  <c r="C34" i="48" s="1"/>
  <c r="E52" i="46"/>
  <c r="E14" i="48"/>
  <c r="E22" i="48" s="1"/>
  <c r="E24" i="48" s="1"/>
  <c r="O10" i="24"/>
  <c r="E31" i="47"/>
  <c r="I51" i="46" l="1"/>
  <c r="I52" i="46" s="1"/>
  <c r="I52" i="47"/>
  <c r="E54" i="47" s="1"/>
  <c r="E35" i="47"/>
  <c r="E26" i="48"/>
  <c r="I43" i="49"/>
  <c r="E25" i="49"/>
  <c r="E33" i="49" s="1"/>
  <c r="E34" i="48" s="1"/>
  <c r="C10" i="24"/>
  <c r="C14" i="24" s="1"/>
  <c r="C22" i="24" s="1"/>
  <c r="O14" i="24"/>
  <c r="O22" i="24" s="1"/>
  <c r="O42" i="24"/>
  <c r="C34" i="24"/>
  <c r="C42" i="24" s="1"/>
  <c r="C44" i="24" s="1"/>
  <c r="O44" i="24" s="1"/>
  <c r="E42" i="49" l="1"/>
  <c r="E43" i="49" s="1"/>
  <c r="C42" i="49" l="1"/>
  <c r="C43" i="49" s="1"/>
  <c r="E42" i="48" l="1"/>
  <c r="E43" i="48" s="1"/>
  <c r="C42" i="48"/>
  <c r="C43" i="48" s="1"/>
</calcChain>
</file>

<file path=xl/comments1.xml><?xml version="1.0" encoding="utf-8"?>
<comments xmlns="http://schemas.openxmlformats.org/spreadsheetml/2006/main">
  <authors>
    <author>Szerző</author>
  </authors>
  <commentList>
    <comment ref="G6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G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sharedStrings.xml><?xml version="1.0" encoding="utf-8"?>
<sst xmlns="http://schemas.openxmlformats.org/spreadsheetml/2006/main" count="2630" uniqueCount="1218">
  <si>
    <t xml:space="preserve">         8.1.6.2. Központi, irányító szervi támogatás felhalmozási </t>
  </si>
  <si>
    <t xml:space="preserve">      8.1.7. Betétek megszüntetése </t>
  </si>
  <si>
    <t xml:space="preserve">      8.1.8. Központi költségvetés sajátos finanszírozási bevételei </t>
  </si>
  <si>
    <t xml:space="preserve">      9.1.1. Hitel-, kölcsön törlesztés államháztartáson kívülre</t>
  </si>
  <si>
    <t xml:space="preserve">      9.1. Belföldi finanszírozás kiadásai </t>
  </si>
  <si>
    <t xml:space="preserve">      9.1.2. Belföldi értékpapírok kiadásai </t>
  </si>
  <si>
    <t xml:space="preserve">         9.1.2.3. Befektetési célú belföldi értékpapírok vásárlása </t>
  </si>
  <si>
    <t xml:space="preserve">         9.1.2.4. Befektetési célú belföldi értékpapírok beváltása </t>
  </si>
  <si>
    <t xml:space="preserve">      9.1.3. Államháztartáson belüli megelőlegezések folyósítása</t>
  </si>
  <si>
    <t xml:space="preserve">      9.1.4. Államháztartáson belüli megelőlegezések visszafizetése </t>
  </si>
  <si>
    <t xml:space="preserve">      9.1.5. Központi, irányító szervi támogatás folyósítása</t>
  </si>
  <si>
    <t xml:space="preserve">         9.1.5.1. Központi, irányító szervi támogatás működési </t>
  </si>
  <si>
    <t xml:space="preserve">         9.1.5.2. Központi, irányító szervi támogatás felhalmozási </t>
  </si>
  <si>
    <t xml:space="preserve">      9.1.6. Pénzeszközök betétként elhelyezése </t>
  </si>
  <si>
    <t xml:space="preserve">      9.1.7. Pénzügyi lízing kiadásai </t>
  </si>
  <si>
    <t xml:space="preserve">      9.1.8. Központi költségvetés sajátos finanszírozási kiadásai </t>
  </si>
  <si>
    <t xml:space="preserve">Teréz Anya Szociális Integrált Intézmény összesen </t>
  </si>
  <si>
    <t xml:space="preserve">Egyéb működési célú támogatások bevételei államháztartáson belülről </t>
  </si>
  <si>
    <t xml:space="preserve">Egyéb működési célú támogatások bevételei államháztartáson belülről össz. </t>
  </si>
  <si>
    <t>Egyéb működési célú támogatás bevétele áht-én belülről  összesen:</t>
  </si>
  <si>
    <t xml:space="preserve">adatok Ft-ban </t>
  </si>
  <si>
    <t xml:space="preserve">Munkaadót terhelő járulékok és szoc. hozzájár adó </t>
  </si>
  <si>
    <t xml:space="preserve">Működési célú támogatások államháztartáson belülről </t>
  </si>
  <si>
    <t>Költségvetési egyenleg (hiány - , többlet +)</t>
  </si>
  <si>
    <t xml:space="preserve">Költségvetési bevételek </t>
  </si>
  <si>
    <t>Költségvetési kiadás</t>
  </si>
  <si>
    <t xml:space="preserve">   1. Személyi juttatások</t>
  </si>
  <si>
    <t xml:space="preserve">   2. Munkaadót terhelő járulékok és szociális hozzájárulási adó </t>
  </si>
  <si>
    <t xml:space="preserve">    4. Ellátottak pénzbeli juttatásai</t>
  </si>
  <si>
    <t xml:space="preserve">   3. Dologi kiadások </t>
  </si>
  <si>
    <t xml:space="preserve">    5.  Egyéb működési célú kiadások </t>
  </si>
  <si>
    <t xml:space="preserve">    7. Felújítások </t>
  </si>
  <si>
    <t xml:space="preserve">    8. Egyéb  felhalmozási célú kiadások </t>
  </si>
  <si>
    <t>9. Finanszírozási célú kiadások</t>
  </si>
  <si>
    <t>Felhalmozási kiadás</t>
  </si>
  <si>
    <t xml:space="preserve">    1. Működési célú támogatások államháztartáson belülről </t>
  </si>
  <si>
    <t xml:space="preserve">       1.1. Önkormányzatok működési támogatásai </t>
  </si>
  <si>
    <t xml:space="preserve">       1.6 Egyéb működési célú támogatások bevételei államh. belül </t>
  </si>
  <si>
    <t xml:space="preserve">    2. Felhalmozási célú támogatások államháztartáson belülről </t>
  </si>
  <si>
    <t xml:space="preserve">    3. Közhatalmi bevételek </t>
  </si>
  <si>
    <t xml:space="preserve">     </t>
  </si>
  <si>
    <t xml:space="preserve">     4. Működési bevételek </t>
  </si>
  <si>
    <t xml:space="preserve">      5. Felhalmozási bevételek </t>
  </si>
  <si>
    <t xml:space="preserve">         5.1. Immateriális javak értékesítése </t>
  </si>
  <si>
    <t xml:space="preserve">         5.2. Ingatlanok értékesítése </t>
  </si>
  <si>
    <t xml:space="preserve">         5.3. Egyéb tárgyi eszközök értékesítése </t>
  </si>
  <si>
    <t xml:space="preserve">         5.4. Részesedések értékesítése </t>
  </si>
  <si>
    <t xml:space="preserve">         5.5. Részesedések megszűnéséhez kapcsolódó bevételek </t>
  </si>
  <si>
    <t xml:space="preserve">       7. Felhalmozási célú átvett pénzeszközök </t>
  </si>
  <si>
    <t xml:space="preserve">Felhalmozási tartalék összesen </t>
  </si>
  <si>
    <t xml:space="preserve">       6. Működési célú átvett pénzeszközök </t>
  </si>
  <si>
    <t xml:space="preserve"> Költségvetési bevételek összesen:</t>
  </si>
  <si>
    <t xml:space="preserve">Működési pénzforgalmi bevétel összesen : </t>
  </si>
  <si>
    <t xml:space="preserve">      8. Finanszírozási célú bevételek</t>
  </si>
  <si>
    <t>Hévíz Város Önkormányzat és intézményei</t>
  </si>
  <si>
    <t>e Ft</t>
  </si>
  <si>
    <t>Sor- szám</t>
  </si>
  <si>
    <t>A</t>
  </si>
  <si>
    <t>B</t>
  </si>
  <si>
    <t>C</t>
  </si>
  <si>
    <t>D</t>
  </si>
  <si>
    <t>Bevételek</t>
  </si>
  <si>
    <t xml:space="preserve">Kötelező feladat </t>
  </si>
  <si>
    <t xml:space="preserve">Nem kötelező feladat </t>
  </si>
  <si>
    <t xml:space="preserve">Előirányzat összesen </t>
  </si>
  <si>
    <t>Kiadások</t>
  </si>
  <si>
    <t>Működési pénzforgalmi kiadás összesen:</t>
  </si>
  <si>
    <t>Felhalmozási pénzforgalmi bevétel összesen:</t>
  </si>
  <si>
    <t>Felhalmozási pénzforgalmi kiadás összesen:</t>
  </si>
  <si>
    <t>Költségvetési kiadások összesen:</t>
  </si>
  <si>
    <t xml:space="preserve">Sorszám </t>
  </si>
  <si>
    <t>Önkormányzatoktól támogatás működési célra:</t>
  </si>
  <si>
    <t xml:space="preserve">Hévíz Balaton Airport Kft </t>
  </si>
  <si>
    <t xml:space="preserve">Támogatás értékű felhalmozási pénzeszköz átadás ÁHT-én belül </t>
  </si>
  <si>
    <t xml:space="preserve">Hévíz Sportkör TAO önkormányzati önrésze </t>
  </si>
  <si>
    <t xml:space="preserve">Gazdasági, Műszaki Ellátó Szervezet összesen </t>
  </si>
  <si>
    <t xml:space="preserve">1. Gazdasági, Műszaki Ellátó Szervezet </t>
  </si>
  <si>
    <t>Sor-szám</t>
  </si>
  <si>
    <t>Hévíz Város Önkormányzat</t>
  </si>
  <si>
    <t>Támogatás  jogcíme</t>
  </si>
  <si>
    <t>létszám</t>
  </si>
  <si>
    <t>mutató</t>
  </si>
  <si>
    <t>Hozzájárulás  Ft-ban</t>
  </si>
  <si>
    <t>I. Helyi önkormányzatok működésének általános támogatása</t>
  </si>
  <si>
    <t>II. Települési önkormányzatok egyes köznevelési feladatainak támogatása</t>
  </si>
  <si>
    <t>III. Települési önkormányzatok szociális és gyermekjóléti feladatainak támogatása</t>
  </si>
  <si>
    <t>Megnevezés</t>
  </si>
  <si>
    <t xml:space="preserve">Hévíz Város Önkormányzat </t>
  </si>
  <si>
    <t>Állami támogatás</t>
  </si>
  <si>
    <t>Fejezeti kezelési pénzeszköz átvétel:</t>
  </si>
  <si>
    <t>VI.</t>
  </si>
  <si>
    <t xml:space="preserve">VII. </t>
  </si>
  <si>
    <t>VIII</t>
  </si>
  <si>
    <t xml:space="preserve">Szociálpolitikai juttatások állami támogatása </t>
  </si>
  <si>
    <t xml:space="preserve">     Társult önkormányzatok orvosi ügyeleti kiadásokhoz hozzájárulás</t>
  </si>
  <si>
    <t xml:space="preserve">     Társult önkormányzatok gyepmesteri tevékenység kiadásaihoz hozzájár.</t>
  </si>
  <si>
    <t>Hévíz Város Önkormányzat támogatás, végleges pénzeszk. átvétel összesen:</t>
  </si>
  <si>
    <t>Társadalombiztosítási alap támogatása orvosi ügyeletre</t>
  </si>
  <si>
    <t>Teréz Anya  Szociális Integrált Intézmény</t>
  </si>
  <si>
    <t>Teréz Anya Szociális Integrált Int. mindösszesen:</t>
  </si>
  <si>
    <t>Mindösszesen ÁHT-n kívüli működési pénzeszköz átvétel</t>
  </si>
  <si>
    <t>3</t>
  </si>
  <si>
    <t>Támogatás, végleges pénzeszköz átvétel összesen:</t>
  </si>
  <si>
    <t>Felhalmozási és tőkejellegű bevétel</t>
  </si>
  <si>
    <t>Tárgyi eszközök értékesítése</t>
  </si>
  <si>
    <t>Ingatlanértékesítés</t>
  </si>
  <si>
    <t xml:space="preserve">Gépkocsiértékesítés </t>
  </si>
  <si>
    <t>Gépjármű várakozóhely megváltás</t>
  </si>
  <si>
    <t>Tárgyi eszközök, immateriális javak értékesítése össz.:</t>
  </si>
  <si>
    <t>Támogatás értékű felhalmozási pénzeszköz átvétel összesen:</t>
  </si>
  <si>
    <t>Felhalmozási célú kölcsön-visszatérülés</t>
  </si>
  <si>
    <t>Lakásépítési kölcsön visszatérülés</t>
  </si>
  <si>
    <t>Felhalmozási célú kölcsön-visszatérülés összesen:</t>
  </si>
  <si>
    <t>Hévíz Város Önkormányzat  mindösszesen:</t>
  </si>
  <si>
    <t>óvodáztatási támogatás</t>
  </si>
  <si>
    <t>Szabálysértési bírság</t>
  </si>
  <si>
    <t>2015. évi várható bevétel</t>
  </si>
  <si>
    <t>KGO/168/2014</t>
  </si>
  <si>
    <t>BURSA</t>
  </si>
  <si>
    <t>HTO/31-19/2013</t>
  </si>
  <si>
    <t>Fogászati ügyeleti ellátás</t>
  </si>
  <si>
    <t>SZO/417- /2010</t>
  </si>
  <si>
    <t>Parkoló iroda bérleti díja</t>
  </si>
  <si>
    <t>1709/2012</t>
  </si>
  <si>
    <t>Miniform Parkolóm iroda programkarb.</t>
  </si>
  <si>
    <t>39.</t>
  </si>
  <si>
    <t>VFO/208-10/2014</t>
  </si>
  <si>
    <t>Zalaispa Hulladékgazd. Kapcsolatos szerződés</t>
  </si>
  <si>
    <t>42.</t>
  </si>
  <si>
    <t>43.</t>
  </si>
  <si>
    <t>44.</t>
  </si>
  <si>
    <t>SZO/358-3/2014</t>
  </si>
  <si>
    <t>Gamesz kormányablak takarítása</t>
  </si>
  <si>
    <t>45.</t>
  </si>
  <si>
    <t>KGO/266-3/2014</t>
  </si>
  <si>
    <t>tűzjelzőrendszer távfelügyelet Kormányablak</t>
  </si>
  <si>
    <t>46.</t>
  </si>
  <si>
    <t>47.</t>
  </si>
  <si>
    <t>48.</t>
  </si>
  <si>
    <t>49.</t>
  </si>
  <si>
    <t>SZO/17-11/2014</t>
  </si>
  <si>
    <t>Dr. Farkas és T. ügyvédi szolg</t>
  </si>
  <si>
    <t>50.</t>
  </si>
  <si>
    <t>sZO/18-2/2014</t>
  </si>
  <si>
    <t>Dr. Gelencsér Anita ügyvédi szolg.</t>
  </si>
  <si>
    <t>51.</t>
  </si>
  <si>
    <t>SZO/281-2/2013</t>
  </si>
  <si>
    <t>Állateü. Szolg.</t>
  </si>
  <si>
    <t>52.</t>
  </si>
  <si>
    <t>53.</t>
  </si>
  <si>
    <t>28/2007</t>
  </si>
  <si>
    <t>B-Modem közterület figyelő rendszer karbant.</t>
  </si>
  <si>
    <t>54.</t>
  </si>
  <si>
    <t>55.</t>
  </si>
  <si>
    <t>56.</t>
  </si>
  <si>
    <t>57.</t>
  </si>
  <si>
    <t>58.</t>
  </si>
  <si>
    <t>Magyar telekom internetdíj (reptér)</t>
  </si>
  <si>
    <t>59.</t>
  </si>
  <si>
    <t>KGO/261-1014</t>
  </si>
  <si>
    <t>Hebi biztosítási díj</t>
  </si>
  <si>
    <t>60.</t>
  </si>
  <si>
    <t>magyar telekom internetdíj heviz.hu</t>
  </si>
  <si>
    <t>61.</t>
  </si>
  <si>
    <t>62.</t>
  </si>
  <si>
    <t>63.</t>
  </si>
  <si>
    <t>2016.</t>
  </si>
  <si>
    <t>Felhalmozási kiadásai</t>
  </si>
  <si>
    <t>Felhalmozási pénzeszköz átvétel összesen:</t>
  </si>
  <si>
    <t>Gyermekvédelmi kedvezmény</t>
  </si>
  <si>
    <t>Hévíz Város Önkormányzat Áht-n belüli végleges pénzeszk. átvétel összesen:</t>
  </si>
  <si>
    <t>6. melléklet a  3 /2015. (II.17.) rendelethez</t>
  </si>
  <si>
    <t xml:space="preserve">  Helyi önkormányzatok működésének általános támogatásai</t>
  </si>
  <si>
    <t xml:space="preserve">  Települési önkormányzatok egyes köznevelési feladatainak támogatása</t>
  </si>
  <si>
    <t xml:space="preserve">  T. önk. szociális, gyermekjóléti és gyermekétkeztetési feladatainak tám. </t>
  </si>
  <si>
    <t xml:space="preserve">    Pénzbeli szociális ellátások kiegészítése</t>
  </si>
  <si>
    <t xml:space="preserve">Helyi önkorm. általános  működésének és ágazati feladatainak támogatása </t>
  </si>
  <si>
    <t>Egyéb központi támogatás</t>
  </si>
  <si>
    <t>Zm-i Kormányhivatal Munkaügyi Központ</t>
  </si>
  <si>
    <t>Nemzeti Rehabilitációs és Szociális Hivatal</t>
  </si>
  <si>
    <t>GAMESZ mindösszesen:</t>
  </si>
  <si>
    <t>Felhalmozási pénzegyköz átvétel Áht-n kívülről:</t>
  </si>
  <si>
    <t>Felhalmozási pénzegyköz átvétel Áht-n kívülről összesen:</t>
  </si>
  <si>
    <t>Református Egyházkerület Pápa</t>
  </si>
  <si>
    <t>Tapolcai Honvéd Kulturális Egyesület</t>
  </si>
  <si>
    <t>Hévízi Önkéntes Tűzoltó Egyesület</t>
  </si>
  <si>
    <t>Értékhatár alatti eszközbeszerzés</t>
  </si>
  <si>
    <t>Számítástechnikai eszközök</t>
  </si>
  <si>
    <t>Számítástechnikai eszközök összesen:</t>
  </si>
  <si>
    <t>Önkormányzat mindösszesen:</t>
  </si>
  <si>
    <t>XI.</t>
  </si>
  <si>
    <t>Kötelező</t>
  </si>
  <si>
    <t>Nem kötelező</t>
  </si>
  <si>
    <t>Előirányzat összesen</t>
  </si>
  <si>
    <t xml:space="preserve">  Települési önkormányzatok kulturális feladatainak támogatása</t>
  </si>
  <si>
    <t>Musica Antiqua Együttes Baráti Köre</t>
  </si>
  <si>
    <t xml:space="preserve">Naperőmű telepítés előkészítése  </t>
  </si>
  <si>
    <t>I. Hévízi Polgármesteri Hivatal</t>
  </si>
  <si>
    <t xml:space="preserve">II. Hévíz Város Önkormányzat Gazdasági, Műszaki Ellátó Szervezet </t>
  </si>
  <si>
    <t>III. Brunszvik Teréz Napközi Otthonos Óvoda</t>
  </si>
  <si>
    <t>Kisértékű tárgyi eszközök</t>
  </si>
  <si>
    <t>4. Brunszvik Teréz Napközi Otthonos Óvoda</t>
  </si>
  <si>
    <t xml:space="preserve"> Brunszvik Teréz Napközi Otthonos Óvoda összesen</t>
  </si>
  <si>
    <t>Kötelezettségek a tartalék terhére:</t>
  </si>
  <si>
    <t>Működési célú költségvetési támogatás és kiegészítőtámogatás</t>
  </si>
  <si>
    <t xml:space="preserve">       1.2 Elvonások, befizetések bevételei ( B12)</t>
  </si>
  <si>
    <t xml:space="preserve">       1.2 Elvonások , befizetések bevételei (B12)</t>
  </si>
  <si>
    <t xml:space="preserve">                   elvonások, befizetések</t>
  </si>
  <si>
    <t xml:space="preserve">       1.1. Önkormányzatok működési támogatásai (B11)</t>
  </si>
  <si>
    <t xml:space="preserve">       1.6 Egyéb működési célú támogatások bevételei államh. belül (B16)</t>
  </si>
  <si>
    <t xml:space="preserve">    2. Felhalmozási célú támogatások államháztartáson belülről (B25)</t>
  </si>
  <si>
    <t xml:space="preserve">    3. Közhatalmi bevételek (B3)</t>
  </si>
  <si>
    <t xml:space="preserve">     4. Működési bevételek (B4)</t>
  </si>
  <si>
    <t xml:space="preserve">         5.1. Immateriális javak értékesítése (B51)</t>
  </si>
  <si>
    <t xml:space="preserve">      5. Felhalmozási bevételek (B5)</t>
  </si>
  <si>
    <t xml:space="preserve">    1. Működési célú támogatások államháztartáson belülről (B1)</t>
  </si>
  <si>
    <t xml:space="preserve">         5.2. Ingatlanok értékesítése (B52)</t>
  </si>
  <si>
    <t xml:space="preserve">         5.3. Egyéb tárgyi eszközök értékesítése (B53)</t>
  </si>
  <si>
    <t xml:space="preserve">         5.4. Részesedések értékesítése (B54)</t>
  </si>
  <si>
    <t xml:space="preserve">         5.5. Részesedések megszűnéséhez kapcsolódó bevételek (B55)</t>
  </si>
  <si>
    <t xml:space="preserve">       6. Működési célú átvett pénzeszközök (B6)</t>
  </si>
  <si>
    <t xml:space="preserve">       7. Felhalmozási célú átvett pénzeszközök (B7) </t>
  </si>
  <si>
    <t xml:space="preserve">      8. Finanszírozási célú bevételek (B8)</t>
  </si>
  <si>
    <t xml:space="preserve">      8.1. Belföldi finanszírozás bevételei (B81)</t>
  </si>
  <si>
    <t xml:space="preserve">      8.1.1. Hitel-, kölcsön felvétel vállalkozásoktól</t>
  </si>
  <si>
    <t xml:space="preserve">      8.1.1. Hitel-, kölcsön felvétel  vállalkozásoktól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</si>
  <si>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vállalkozásoktól</t>
    </r>
  </si>
  <si>
    <r>
      <t xml:space="preserve">     </t>
    </r>
    <r>
      <rPr>
        <sz val="7"/>
        <color indexed="8"/>
        <rFont val="Times New Roman"/>
        <family val="1"/>
        <charset val="238"/>
      </rPr>
      <t xml:space="preserve"> 8.1.1. Hitel-, kölcsön felvétel vállalkozásoktól</t>
    </r>
  </si>
  <si>
    <r>
      <t xml:space="preserve">  </t>
    </r>
    <r>
      <rPr>
        <sz val="7"/>
        <color indexed="8"/>
        <rFont val="Times New Roman"/>
        <family val="1"/>
        <charset val="238"/>
      </rPr>
      <t xml:space="preserve">    8.1.1. Hitel-, kölcsön felvétel vállalkozásoktól </t>
    </r>
  </si>
  <si>
    <r>
      <t xml:space="preserve">      </t>
    </r>
    <r>
      <rPr>
        <sz val="7"/>
        <color indexed="8"/>
        <rFont val="Times New Roman"/>
        <family val="1"/>
        <charset val="238"/>
      </rPr>
      <t xml:space="preserve">8.1.1. Hitel-, kölcsön felvétel vállalkozásoktól </t>
    </r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</si>
  <si>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vállalkozásoktól (B11)</t>
    </r>
  </si>
  <si>
    <t xml:space="preserve">      8.1.2. Belföldi értékpapírok bevételei (B12)</t>
  </si>
  <si>
    <t xml:space="preserve">      8.1.3. Maradvány igénybevétele (B813)</t>
  </si>
  <si>
    <t xml:space="preserve">         8.1.3.1.  előző évi költségvetési maradvány igénybevétele (B8131)</t>
  </si>
  <si>
    <t xml:space="preserve">      8.1.4. Államháztartáson belüli megelőlegezések (B814)</t>
  </si>
  <si>
    <t xml:space="preserve">      8.1.5. Államháztartáson belüli megelőlegezések törlesztése (B815)</t>
  </si>
  <si>
    <t xml:space="preserve">      8.1.6. Központi, irányító szervi támogatás (B816)</t>
  </si>
  <si>
    <t xml:space="preserve">         8.1.6.1. Központi, irányító szervi támogatás működési (B816)</t>
  </si>
  <si>
    <t xml:space="preserve">         8.1.6.2. Központi, irányító szervi támogatás felhalmozási (B816)</t>
  </si>
  <si>
    <t xml:space="preserve">      8.1.7. Betétek megszüntetése (B817)</t>
  </si>
  <si>
    <t xml:space="preserve">   1. Személyi juttatások (K1)</t>
  </si>
  <si>
    <t xml:space="preserve">   2. Munkaadót terhelő járulékok és szociális hozzájárulási adó (K2)</t>
  </si>
  <si>
    <t xml:space="preserve">   3. Dologi kiadások (K3)</t>
  </si>
  <si>
    <t xml:space="preserve">    4. Ellátottak pénzbeli juttatásai (K4)</t>
  </si>
  <si>
    <t xml:space="preserve">    5.  Egyéb működési célú kiadások (K5)</t>
  </si>
  <si>
    <t xml:space="preserve">       ebből: működési célú támog. államháztartáson belülre (K506)</t>
  </si>
  <si>
    <t xml:space="preserve">                   működési célú támog. államháztartáson kívülre (K512)</t>
  </si>
  <si>
    <t xml:space="preserve">                   elvonások, befizetések (K502)</t>
  </si>
  <si>
    <t xml:space="preserve">                    működési célú tartalék (K513)</t>
  </si>
  <si>
    <t xml:space="preserve">                    általános tartalék (K513)</t>
  </si>
  <si>
    <t xml:space="preserve">Felhalmozási kiadás </t>
  </si>
  <si>
    <t xml:space="preserve">    6. Beruházások (K6)</t>
  </si>
  <si>
    <t xml:space="preserve">    7. Felújítások (K7)</t>
  </si>
  <si>
    <t xml:space="preserve">    8. Egyéb  felhalmozási célú kiadások (K8)</t>
  </si>
  <si>
    <t xml:space="preserve">                   felhalmozásci célú támog. államháztartáson kívülre (K89)</t>
  </si>
  <si>
    <t xml:space="preserve">       ebből: felhalmozási célú  támog. államháztartáson belülre (K84)</t>
  </si>
  <si>
    <t>9. Finanszírozási célú kiadások (K9)</t>
  </si>
  <si>
    <t xml:space="preserve">      9.1. Belföldi finanszírozás kiadásai (K91)</t>
  </si>
  <si>
    <t xml:space="preserve">      9.1.2. Belföldi értékpapírok kiadásai (K912)</t>
  </si>
  <si>
    <t xml:space="preserve">         9.1.2.3. Forgatási célú belföldi értékpapírok vásárlása (K9121)</t>
  </si>
  <si>
    <t xml:space="preserve">         9.1.2.4. Befektetési célú belföldi értékpapírok beváltása (K9122)</t>
  </si>
  <si>
    <t xml:space="preserve">      9.1.3. Államháztartáson belüli megelőlegezések folyósítása (K913)</t>
  </si>
  <si>
    <t xml:space="preserve">      9.1.4. Államháztartáson belüli megelőlegezések visszafizetése (K914)</t>
  </si>
  <si>
    <t xml:space="preserve">      9.1.5. Központi, irányító szervi támogatás folyósítása (K915)</t>
  </si>
  <si>
    <t xml:space="preserve">         9.1.5.1. Központi, irányító szervi támogatás működési (K915)</t>
  </si>
  <si>
    <t xml:space="preserve">         9.1.5.2. Központi, irányító szervi támogatás felhalmozási (K915)</t>
  </si>
  <si>
    <t xml:space="preserve">      9.1.6. Pénzeszközök lekötött bankbetétként elhelyezése (K916)</t>
  </si>
  <si>
    <t xml:space="preserve">      9.1.7. Pénzügyi lízing kiadásai (K917)</t>
  </si>
  <si>
    <t xml:space="preserve">      9.1.8. Központi költségvetés sajátos finanszírozási kiadásai (K918)</t>
  </si>
  <si>
    <t xml:space="preserve"> 108999 / 052020 Szennyvízelvezetés- és kezelés</t>
  </si>
  <si>
    <t xml:space="preserve"> 108995/045170 Parkoló, garázs üzemeltetése, fenntartása</t>
  </si>
  <si>
    <t>108707 Folyóirat, időszaki kiadvány kiadása</t>
  </si>
  <si>
    <t>1072 Lakóingatlan bérbeadása, üzemeltetése</t>
  </si>
  <si>
    <t xml:space="preserve"> Nem lakóingatlanok bérbeadása üzemeltetése:</t>
  </si>
  <si>
    <t>1073 Közterületből sz. bevétel</t>
  </si>
  <si>
    <t>1074 Ingatlanhasznosításból sz. bevétel</t>
  </si>
  <si>
    <t xml:space="preserve">1076 Közüzemi díjak továbbszla </t>
  </si>
  <si>
    <t>108914 Állategészségügyi feladatok</t>
  </si>
  <si>
    <t>108999 Igazgatási tevékenység.</t>
  </si>
  <si>
    <t>Elvonások, befizetések bevételei</t>
  </si>
  <si>
    <t>108906  Helyi adók</t>
  </si>
  <si>
    <t xml:space="preserve">  108906  egyéb bevétel ( helyi adópótlék, birság)</t>
  </si>
  <si>
    <t>1083 Közterület rendjének fenntartása</t>
  </si>
  <si>
    <t>102287 Hévíz közösségi közlekedés fejlesztése</t>
  </si>
  <si>
    <t>108929 Önkormányzati vagyonnal való gazdálkodás</t>
  </si>
  <si>
    <t>108932 Háziorvosi szolgálat (orvosi ügyelet)</t>
  </si>
  <si>
    <t>103301 Rendszeres gyermekv. Támogatás</t>
  </si>
  <si>
    <t>108927Gyermekjóléti feladatok(nyári gyermekétkeztetés)</t>
  </si>
  <si>
    <t xml:space="preserve">108999 Házi segítségnyújtás, </t>
  </si>
  <si>
    <t>103508 Jelzőrendszeres házi segítségnyújtás</t>
  </si>
  <si>
    <t xml:space="preserve">1089096 Önként vállalt </t>
  </si>
  <si>
    <t>Működési célú és egyéb bevétel összesen:</t>
  </si>
  <si>
    <t>Elvonások, befizetések</t>
  </si>
  <si>
    <t xml:space="preserve">       7. Felhalmozási célú átvett pénzeszközök (B7)</t>
  </si>
  <si>
    <t xml:space="preserve">                   elvonások , befizetések (K502)</t>
  </si>
  <si>
    <t xml:space="preserve">                    általános tartalék  (K513)</t>
  </si>
  <si>
    <t xml:space="preserve">                    felhalmozási célú tartalék  (K513)</t>
  </si>
  <si>
    <t xml:space="preserve">    6. Beruházások  (K6)</t>
  </si>
  <si>
    <t xml:space="preserve">      9.1.4. Államháztartáson belüli megelőlegezések visszafizetése (914)</t>
  </si>
  <si>
    <t xml:space="preserve">         8.1.3.1.  előző évi költségvetési maradvány igénybevétele  (B8131)</t>
  </si>
  <si>
    <t xml:space="preserve">    6. Beruházsok (K6)</t>
  </si>
  <si>
    <t>108706 Város és községgazd. (gyepmesteri feladat)</t>
  </si>
  <si>
    <t>103107 Normatív állami támogatás</t>
  </si>
  <si>
    <t>103107 Működési célú ktgvetési és kiegészítő támogatás</t>
  </si>
  <si>
    <t>108931 Támogatás értékű bevétel</t>
  </si>
  <si>
    <t xml:space="preserve">  108906 Gépjárműadó</t>
  </si>
  <si>
    <t xml:space="preserve">                felhalmozásci célú támog. államháztartáson kívülre (K89)</t>
  </si>
  <si>
    <t xml:space="preserve">                felhalmozási célú tartalék (K513)</t>
  </si>
  <si>
    <t xml:space="preserve">          </t>
  </si>
  <si>
    <t xml:space="preserve">    Szociális ágazati pótlék és kiegészítő pótlék</t>
  </si>
  <si>
    <t>Elszámolásból származóbevételek</t>
  </si>
  <si>
    <t>Egyéb tárgyi eszköz értékesítés</t>
  </si>
  <si>
    <t>Részesedések érétkesítése</t>
  </si>
  <si>
    <t>Részesedések érétkesítése összesen:</t>
  </si>
  <si>
    <t>Polgárőr Egyesület Alsópáhok</t>
  </si>
  <si>
    <t>Hévízi Római Katolikus Egyházközösség</t>
  </si>
  <si>
    <t>103107 Elszámolásból származó bevétel</t>
  </si>
  <si>
    <t>103107 Rendszeres gyermekvéd-i kedv ( tám. Áht-n bel-ről)</t>
  </si>
  <si>
    <t>Buszpályaudvar áttelepítése a város dél-nyugati részébe</t>
  </si>
  <si>
    <t>Gyógyhelyi főtér kialakítás</t>
  </si>
  <si>
    <t>Széchenyi utca fejlesztése</t>
  </si>
  <si>
    <t xml:space="preserve">2016. évi előirányzat </t>
  </si>
  <si>
    <t xml:space="preserve">2016. évi működési célú és egyéb bevételek  </t>
  </si>
  <si>
    <t>500,- Ft/fő/éjszaka</t>
  </si>
  <si>
    <t xml:space="preserve"> /2015. (.) önkormányzati rendelet 2/2. melléklete</t>
  </si>
  <si>
    <t>Turisztikai színvonal emelés pályázat</t>
  </si>
  <si>
    <t>1/3. melléklet a.../201... (…...)  rendelethez</t>
  </si>
  <si>
    <t>22.300 Ft/ha</t>
  </si>
  <si>
    <t>320.000 Ft/km</t>
  </si>
  <si>
    <t>320000 Ft/km</t>
  </si>
  <si>
    <t>2 550 Ft/fő</t>
  </si>
  <si>
    <t>352.000 Ft/11 hó</t>
  </si>
  <si>
    <t xml:space="preserve">Társadalombizt.alap tám. Csecsemő védőnői ellátás </t>
  </si>
  <si>
    <t>Társadalombizt alap iskolaegészségügy</t>
  </si>
  <si>
    <t>ÁHT-n kívüli felhalmozási pénzeszköz átadás</t>
  </si>
  <si>
    <t>ezer forintban</t>
  </si>
  <si>
    <t>4</t>
  </si>
  <si>
    <t>Pályázati Alap a városfejlesztési feladatok finanszírozására</t>
  </si>
  <si>
    <t>Tartalék mindösszesen:</t>
  </si>
  <si>
    <t>ezer forint</t>
  </si>
  <si>
    <t xml:space="preserve">ezer forint </t>
  </si>
  <si>
    <t xml:space="preserve">új induló </t>
  </si>
  <si>
    <t xml:space="preserve">Zala Megyei Önkormányzat Zalavári park működési támogatása </t>
  </si>
  <si>
    <t xml:space="preserve">Beruházásokra </t>
  </si>
  <si>
    <t>új induló</t>
  </si>
  <si>
    <t>Hévízi Turisztikai Nonprofit Kft</t>
  </si>
  <si>
    <t xml:space="preserve">Új Színpad Kulturális Egyesület </t>
  </si>
  <si>
    <t xml:space="preserve">Hévízi Szobakiadók Szövetsége </t>
  </si>
  <si>
    <t>Hévíz Sportkör TAO pályázat működési célú önrésze</t>
  </si>
  <si>
    <t xml:space="preserve">Hévízi Tiszta Forrás Dalkör </t>
  </si>
  <si>
    <t>Csokonai Vitéz Mihály Irodalmi és Művészeti  Társaság</t>
  </si>
  <si>
    <t xml:space="preserve">Magyar Máltai Szeretetszolgálat támogató szolgálat támogatása </t>
  </si>
  <si>
    <t>ezer Ft</t>
  </si>
  <si>
    <t xml:space="preserve">Beruházás </t>
  </si>
  <si>
    <t>KIMUTATÁS</t>
  </si>
  <si>
    <t>a több éves kihatással járó döntésekből származó kötelezettségek célok szerint, évenkénti bontásban</t>
  </si>
  <si>
    <t>Kötelezettségvállalás módja</t>
  </si>
  <si>
    <t xml:space="preserve">Kötelezettségek a tartalék terhére </t>
  </si>
  <si>
    <t xml:space="preserve">Felosztható keret </t>
  </si>
  <si>
    <t>Kötelezettségvállalás megnevezése</t>
  </si>
  <si>
    <t>Időtartam</t>
  </si>
  <si>
    <t>Kötelezettségvállalás</t>
  </si>
  <si>
    <t>2012.</t>
  </si>
  <si>
    <t>2013.</t>
  </si>
  <si>
    <t>2014.</t>
  </si>
  <si>
    <t>2015.</t>
  </si>
  <si>
    <t>Működési kiadás</t>
  </si>
  <si>
    <t>Polgármesteri Hivatal</t>
  </si>
  <si>
    <t xml:space="preserve">70/ikt. 1911. jk. 3. sz. </t>
  </si>
  <si>
    <t xml:space="preserve">Balatoni Szövetség tagdíj </t>
  </si>
  <si>
    <t xml:space="preserve">70/ikt. 1911. jk. 4. sz. </t>
  </si>
  <si>
    <t>(Hévízszentandrás, Egregy)</t>
  </si>
  <si>
    <t>határozatlan</t>
  </si>
  <si>
    <t>20/1990. (XI. 06.) KT. hat.</t>
  </si>
  <si>
    <t>Települési Önkorm. Országos Szövetsége</t>
  </si>
  <si>
    <t>1991.09.13-án aláírt megáll.</t>
  </si>
  <si>
    <t xml:space="preserve">Hévíz-Keszthely között helyi adóból  </t>
  </si>
  <si>
    <t>125/1991. (X.15.) KT. hat.</t>
  </si>
  <si>
    <t>plussz állami támogatásból 15 % pe-átad.</t>
  </si>
  <si>
    <t>16/1991. (X. 22.) Ökt. rend.</t>
  </si>
  <si>
    <t>hrsz: 0203/3, 0203/4. területről szárm. bev.</t>
  </si>
  <si>
    <t>1991.10.29-én aláírt megáll.</t>
  </si>
  <si>
    <t>Hévíz-Alsópáhok között helyi adóból</t>
  </si>
  <si>
    <t>plussz állami támogatásból 20 % pe-átad.</t>
  </si>
  <si>
    <t>hrsz: 038/2, 040/1, 040/3, ter. szárm. bev.</t>
  </si>
  <si>
    <t>43/1993. (III. 04.) KT. hat.</t>
  </si>
  <si>
    <t xml:space="preserve">Magyar Urbanisztikai Társaság </t>
  </si>
  <si>
    <t>187/1993. (III. 4.) KT. hat.</t>
  </si>
  <si>
    <t xml:space="preserve">Magyar Turisztikai Egyesület </t>
  </si>
  <si>
    <t>255/1999.</t>
  </si>
  <si>
    <t xml:space="preserve">Közterületfigyelő rendszer karbantartása </t>
  </si>
  <si>
    <t>1819/2000</t>
  </si>
  <si>
    <t>Tüzelőberendezések átalánydíjas karbantartása (kazán)</t>
  </si>
  <si>
    <t xml:space="preserve">Schindler Kft. lift karbantartás </t>
  </si>
  <si>
    <t xml:space="preserve">Telefonos zeneszolgáltatás (Artisjus) </t>
  </si>
  <si>
    <t>32/2001. (XII. 1.) Ökt. rend.</t>
  </si>
  <si>
    <t>Bibó István és Illyés Gyula díj és emlékplakett</t>
  </si>
  <si>
    <t>2644/2001.</t>
  </si>
  <si>
    <t>Víz-, szennyvíz üzemeltetése</t>
  </si>
  <si>
    <t>3060/2003.</t>
  </si>
  <si>
    <t>Lakcímnyilvántartó szoftver (Rendszerfelügyeleti díj)</t>
  </si>
  <si>
    <t>6/2004. (II. 28.) Ökt. rend.</t>
  </si>
  <si>
    <t>Helyi kitüntető cím és kitünetési díjak alapításáról</t>
  </si>
  <si>
    <t>404/2004</t>
  </si>
  <si>
    <t xml:space="preserve">Foglalkozás-egészségügyi szolgáltatás </t>
  </si>
  <si>
    <t xml:space="preserve">298/2011 (XI.29.) </t>
  </si>
  <si>
    <t>Vagyonbiztosítás CIG Pannónia MABIT Zrt biztosító</t>
  </si>
  <si>
    <t>három évre</t>
  </si>
  <si>
    <t>584/2005. ikt. sz.</t>
  </si>
  <si>
    <t>Térfigyelő rendszer üzemeltetése (Hévíz, Keszthely, Felsőpáhok)</t>
  </si>
  <si>
    <t>KGO/172-6/2010</t>
  </si>
  <si>
    <t>Könyvvizsgálat (Karanta AUDIT Zrt.)</t>
  </si>
  <si>
    <t>műszaki költségvetés készítő szoftver követés</t>
  </si>
  <si>
    <t>150-4/2006. ikt. sz.</t>
  </si>
  <si>
    <t>Hévíz Turizmus Marketing Egyesület tagdíj</t>
  </si>
  <si>
    <t>6968/2009</t>
  </si>
  <si>
    <t>IRKA iratkezelő rendszer karbantartás</t>
  </si>
  <si>
    <t>7477/2009</t>
  </si>
  <si>
    <t>OrganP rendszerkövetés, karbantartás</t>
  </si>
  <si>
    <t>1815-3/2006</t>
  </si>
  <si>
    <t>Postafiók bérleti szerződés</t>
  </si>
  <si>
    <t>631-5/2007</t>
  </si>
  <si>
    <t>Kisvárosi Önkormányzatok Országos Szövetsége - tagdíj</t>
  </si>
  <si>
    <t>7077/2007</t>
  </si>
  <si>
    <t xml:space="preserve">Hévízi Kistérség Önkormányzatainak Többcélú Társulása - tagdíj </t>
  </si>
  <si>
    <t>SZO/112-2/2010</t>
  </si>
  <si>
    <t>Társasház közös ktg, és biztosítási díj Kossuth út 7</t>
  </si>
  <si>
    <t>SZO/200-2/2010</t>
  </si>
  <si>
    <t>Társasház Közös ktg. Kossuth út 5</t>
  </si>
  <si>
    <t>KGO/190-3/2010</t>
  </si>
  <si>
    <t>Deák téri üzletház üzemeltetési ktg</t>
  </si>
  <si>
    <t xml:space="preserve">78/2011 (IV) 12. </t>
  </si>
  <si>
    <t xml:space="preserve">Főépítészi tevékenység Karsádi és fia Bt. </t>
  </si>
  <si>
    <t>HTO/674/2010</t>
  </si>
  <si>
    <t>Integrált közszolgálati szoftvercsomag karbantartása</t>
  </si>
  <si>
    <t>833/2008</t>
  </si>
  <si>
    <t>Tűzvédelmi berendezések karbant.és ellenőrzése (Custodia 96Bt)</t>
  </si>
  <si>
    <t>5458/2008</t>
  </si>
  <si>
    <t xml:space="preserve">Széfbérlet </t>
  </si>
  <si>
    <t>94/2008.(V.27.) KT. hat.</t>
  </si>
  <si>
    <t>Zala Termálvölgye Egyesület tagdíj</t>
  </si>
  <si>
    <t>SZO/232-/2010</t>
  </si>
  <si>
    <t>GTS internet szolgáltatás</t>
  </si>
  <si>
    <t>637-2/2009</t>
  </si>
  <si>
    <t>1621,1622,1623 Hrsz-ú ingatlanok bérlete (DRV Zrt területe)</t>
  </si>
  <si>
    <t>5487/2009</t>
  </si>
  <si>
    <t>Digitális térkép adatfrissítése és adathasználati díj (ZM. Földhivatal)</t>
  </si>
  <si>
    <t>SZO/75-10</t>
  </si>
  <si>
    <t>tűzjelző rendszer távfelügyeleti kommunikációs díja (Vagyonvill)</t>
  </si>
  <si>
    <t>tűzjelző rendszer távfelügyeleti  díja (Vagyonvill)</t>
  </si>
  <si>
    <t>PMK/110-4/2010</t>
  </si>
  <si>
    <t>tűzjelző berendezés karbantartási szerződés (Vagyonvill)</t>
  </si>
  <si>
    <t>146-2/2009.</t>
  </si>
  <si>
    <t xml:space="preserve">Vasi Nyugalom Személy- és Vagyonvédelmi Szolg. Kft </t>
  </si>
  <si>
    <t>1643/2006. ikt. szám</t>
  </si>
  <si>
    <t xml:space="preserve">Z-ROX Nyugat Kft </t>
  </si>
  <si>
    <t>Működési kiadás összesen:</t>
  </si>
  <si>
    <t>közvetett támogatás</t>
  </si>
  <si>
    <t>Közvetett támogatás</t>
  </si>
  <si>
    <t>Az adózás rendjéről szóló 2003. évi XCII. tv. figyelembe vételével méltányosságból származó kedvezmény</t>
  </si>
  <si>
    <t>Összes közvetett támogatás</t>
  </si>
  <si>
    <t>önkormányzat által nyújtott hitel és kölcsön alakulása, lejárat és eszközök alakulása szerinti bontásban</t>
  </si>
  <si>
    <t>Adott hitel összege</t>
  </si>
  <si>
    <t>Futamidő</t>
  </si>
  <si>
    <t>Felvétel éve</t>
  </si>
  <si>
    <t>Lejárat</t>
  </si>
  <si>
    <t>Kamat</t>
  </si>
  <si>
    <t>Mértéke</t>
  </si>
  <si>
    <t>Összege</t>
  </si>
  <si>
    <t>Felhalmozási célú hitel</t>
  </si>
  <si>
    <t>Hosszúlejáratú fejlesztési hitel</t>
  </si>
  <si>
    <t xml:space="preserve">   lakossági lakásép. kölcsön</t>
  </si>
  <si>
    <t>10 év</t>
  </si>
  <si>
    <t>folyamatos</t>
  </si>
  <si>
    <t>-</t>
  </si>
  <si>
    <t xml:space="preserve">   munkált. lakásép. kölcsön</t>
  </si>
  <si>
    <t>Felhalmozási célú hitel össz.:</t>
  </si>
  <si>
    <t>ezer  Ft</t>
  </si>
  <si>
    <t xml:space="preserve">Hévíz Város Önkormányzata </t>
  </si>
  <si>
    <t>Dorint Rogner Lótusz Therme Szálloda</t>
  </si>
  <si>
    <t>Hévízí Rendőrörs mozgóőri szolgálatra</t>
  </si>
  <si>
    <t xml:space="preserve">Bursa Hungarica ösztöndij </t>
  </si>
  <si>
    <t xml:space="preserve">                    működési célú tartalék </t>
  </si>
  <si>
    <t xml:space="preserve">                    általános tartalék </t>
  </si>
  <si>
    <t xml:space="preserve">                    felhalmozási célú tartalék </t>
  </si>
  <si>
    <t xml:space="preserve">Finanszírozási kiadások összesen </t>
  </si>
  <si>
    <t xml:space="preserve">Kiadások összesen </t>
  </si>
  <si>
    <t>Bevételek összesen</t>
  </si>
  <si>
    <t xml:space="preserve">                   felhalmozásci célú támog. államháztartáson kívülre </t>
  </si>
  <si>
    <t xml:space="preserve">                   működési célú támog. államháztartáson kívülre </t>
  </si>
  <si>
    <t xml:space="preserve">       ebből: máködési célú támog. államháztartáson belülre </t>
  </si>
  <si>
    <t xml:space="preserve">       ebből: felhalmozási célú  támog. államháztartáson belülre </t>
  </si>
  <si>
    <t>Finanszírozási  bevétel összesen</t>
  </si>
  <si>
    <t xml:space="preserve">Dologi kiadások </t>
  </si>
  <si>
    <t xml:space="preserve">Ellátottak pénzbeli juttatásai </t>
  </si>
  <si>
    <t xml:space="preserve">Személyi juttatás </t>
  </si>
  <si>
    <t>Működési bevételek</t>
  </si>
  <si>
    <t xml:space="preserve">Közhatalmi bevételek </t>
  </si>
  <si>
    <t xml:space="preserve">Működési célú támogatások államháztartáson belülre </t>
  </si>
  <si>
    <t>Működési célú támogatások államháztartáson belülre összesen</t>
  </si>
  <si>
    <t xml:space="preserve">Működési célú támogatások államháztartáson kívülre </t>
  </si>
  <si>
    <t>Működési célú támogatások államháztartáson kívülre összesen</t>
  </si>
  <si>
    <t>Működési célú támogatások államháztartáson belülre  mindösszesen</t>
  </si>
  <si>
    <t>Működési célú támogatások államháztartáson kívülre mindösszesen</t>
  </si>
  <si>
    <t xml:space="preserve">Működési célú támogatás ÁHT-én kívülre </t>
  </si>
  <si>
    <t xml:space="preserve">Működési célú támogatás ÁHT-én belülre </t>
  </si>
  <si>
    <t xml:space="preserve">Hévíz Város Önkormányzat  
</t>
  </si>
  <si>
    <t xml:space="preserve">Finanszírozási célú bevételek </t>
  </si>
  <si>
    <t>Személyi juttatások</t>
  </si>
  <si>
    <t>Munkaadót terhelő járulékok és szoc. h. adó</t>
  </si>
  <si>
    <t>Dologi kiadások</t>
  </si>
  <si>
    <t xml:space="preserve">  működési célú támog. ÁHT-án belül </t>
  </si>
  <si>
    <t xml:space="preserve">  működési célú támog. ÁHT-án kívül </t>
  </si>
  <si>
    <t xml:space="preserve">Egyéb felhalmozási célú kiadások </t>
  </si>
  <si>
    <t xml:space="preserve">Keszthely és Környéke Többcélú Kistérségi Társulásnak belső ellenőrzésre </t>
  </si>
  <si>
    <t xml:space="preserve">Hévíz Sportkör </t>
  </si>
  <si>
    <t>Sorszám</t>
  </si>
  <si>
    <t>E</t>
  </si>
  <si>
    <t>F</t>
  </si>
  <si>
    <t>G</t>
  </si>
  <si>
    <t>fejlesztés státusza</t>
  </si>
  <si>
    <t>Nettó</t>
  </si>
  <si>
    <t>ÁFA</t>
  </si>
  <si>
    <t>Bruttó</t>
  </si>
  <si>
    <t xml:space="preserve">I. </t>
  </si>
  <si>
    <t xml:space="preserve">Immateriális javak </t>
  </si>
  <si>
    <t>1.</t>
  </si>
  <si>
    <t>áthúzódó</t>
  </si>
  <si>
    <t xml:space="preserve">Immateriális javak összesen </t>
  </si>
  <si>
    <t>II.</t>
  </si>
  <si>
    <t>Felújítás</t>
  </si>
  <si>
    <t xml:space="preserve">Felújítás összesen </t>
  </si>
  <si>
    <t xml:space="preserve">III. </t>
  </si>
  <si>
    <t xml:space="preserve">Ingatlan beruházások 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</si>
  <si>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</si>
  <si>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</si>
  <si>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</si>
  <si>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</si>
  <si>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</si>
  <si>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</si>
  <si>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</si>
  <si>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</si>
  <si>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Ingatlan beruházások összesen </t>
  </si>
  <si>
    <t xml:space="preserve">IV. </t>
  </si>
  <si>
    <t xml:space="preserve">Gépek berendezések és felszerelések </t>
  </si>
  <si>
    <t>1</t>
  </si>
  <si>
    <t xml:space="preserve">Gépek berendezések és felszerelések összesen </t>
  </si>
  <si>
    <t>V.</t>
  </si>
  <si>
    <t xml:space="preserve">Járművek </t>
  </si>
  <si>
    <t xml:space="preserve">Járművek összesen </t>
  </si>
  <si>
    <t xml:space="preserve">Támogatás értékű felhalmozási pénzeszköz átadás összesen </t>
  </si>
  <si>
    <t>ÁHT-n kívüli fejlesztési pénzeszköz  átadás összesen:</t>
  </si>
  <si>
    <t>Felhalmozási kölcsön nyújtása lakosságnak</t>
  </si>
  <si>
    <t>Felhalmozási kölcsön nyújtása önkormányzati dolgozóknak</t>
  </si>
  <si>
    <t>Felhalmozási kölcsön nyújtása összesen:</t>
  </si>
  <si>
    <t>IX.</t>
  </si>
  <si>
    <t>Hévízi Polgármesteri Hivatal</t>
  </si>
  <si>
    <t>Polgármesteri Hivatal felhalmozási kiadás összesen:</t>
  </si>
  <si>
    <t>X.</t>
  </si>
  <si>
    <t>XII.</t>
  </si>
  <si>
    <t>Pénzügyi befektetések:</t>
  </si>
  <si>
    <t>Pénzügyi befektetések összesen:</t>
  </si>
  <si>
    <t>Felhalmozási kiadások mindösszesen:</t>
  </si>
  <si>
    <t>2015. évi előirányzat  I-III. hónap</t>
  </si>
  <si>
    <t>Brunszvik Teréz Napközi Otthonos Óvoda</t>
  </si>
  <si>
    <t>Takarítónő orv. Rendelő</t>
  </si>
  <si>
    <t>Bölcsődei gyermek gondozó</t>
  </si>
  <si>
    <t>Bölcsődei kisegítő személyzet</t>
  </si>
  <si>
    <t>Óvónő</t>
  </si>
  <si>
    <t>Kisegítő személyzet</t>
  </si>
  <si>
    <t>3 fő kisegítő személyzet 2013. szept.1-től</t>
  </si>
  <si>
    <t>Brunszvik Teréz Napközi Otthonos Óvoda össz:</t>
  </si>
  <si>
    <t>kiadási tartalék</t>
  </si>
  <si>
    <t>Céltartalék</t>
  </si>
  <si>
    <t>Önkormányzati kinevezett dolgozók juttatása</t>
  </si>
  <si>
    <t>Polgármesteri hatáskörben felhasználható</t>
  </si>
  <si>
    <t>Céltartalék összesen:</t>
  </si>
  <si>
    <t>Általános tartalék</t>
  </si>
  <si>
    <t>Testületi hatáskörben felhasználható</t>
  </si>
  <si>
    <t>Általános tartalék összesen:</t>
  </si>
  <si>
    <t xml:space="preserve">Hévízi Polgármesteri Hivatal </t>
  </si>
  <si>
    <t xml:space="preserve">Megnevezés </t>
  </si>
  <si>
    <t>Összesen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</si>
  <si>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</si>
  <si>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</si>
  <si>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</si>
  <si>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</si>
  <si>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</si>
  <si>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</si>
  <si>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</si>
  <si>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</si>
  <si>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Átengedett központi adók</t>
  </si>
  <si>
    <t>18.</t>
  </si>
  <si>
    <t>19.</t>
  </si>
  <si>
    <t>20.</t>
  </si>
  <si>
    <t>21.</t>
  </si>
  <si>
    <t>22.</t>
  </si>
  <si>
    <t>23.</t>
  </si>
  <si>
    <t>24.</t>
  </si>
  <si>
    <t>25.</t>
  </si>
  <si>
    <t>Egyéb közhatalmi bírság</t>
  </si>
  <si>
    <t>Egyéb tárgyi eszköz beszerzés</t>
  </si>
  <si>
    <t>Eszközbeszerzés</t>
  </si>
  <si>
    <t xml:space="preserve">Értékhatár alatti eszközök beszerzése </t>
  </si>
  <si>
    <t xml:space="preserve">Informatikai eszközök cseréje </t>
  </si>
  <si>
    <t>Tüzifa támogatás</t>
  </si>
  <si>
    <t>103301 Rendszeres pénzbeli ellátások/ szociális tüzifa</t>
  </si>
  <si>
    <t>/2015. (.) számú  rendelet 2/2/1.melléklete</t>
  </si>
  <si>
    <t xml:space="preserve">2016. évi előirányzat  </t>
  </si>
  <si>
    <t>Kiszámlázott Általános Forgalmi Adó (B406)</t>
  </si>
  <si>
    <t>Közvetített szolgáltatások ellenértéke (B403)</t>
  </si>
  <si>
    <t>Szolgáltatások ellenértéke (B402)</t>
  </si>
  <si>
    <t>Kamatbevételek (B408)</t>
  </si>
  <si>
    <t>Egyéb működési bevételek (B411)</t>
  </si>
  <si>
    <t>Gyógyszertámogatás</t>
  </si>
  <si>
    <t>Lakhatási támogatás</t>
  </si>
  <si>
    <t>Nyári gyermekétkeztetés</t>
  </si>
  <si>
    <t>Szociális célú tüzifa</t>
  </si>
  <si>
    <t>Diferenciált 600-1000,- Ft/m2/év</t>
  </si>
  <si>
    <t>Települési támogatás</t>
  </si>
  <si>
    <t>0</t>
  </si>
  <si>
    <t xml:space="preserve">2017 évi bevételi terv  </t>
  </si>
  <si>
    <t>Felhalmozási célú átvett pénzeszköz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</si>
  <si>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</si>
  <si>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</si>
  <si>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</si>
  <si>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</si>
  <si>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</si>
  <si>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</si>
  <si>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</si>
  <si>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</si>
  <si>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</si>
  <si>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Működési célú és egyéb bev. összesen:</t>
  </si>
  <si>
    <t>1.) Helyi adók</t>
  </si>
  <si>
    <t>Építményadó</t>
  </si>
  <si>
    <t xml:space="preserve">Idegenforgalmi adó </t>
  </si>
  <si>
    <t>Iparűzési adó</t>
  </si>
  <si>
    <t>2%,</t>
  </si>
  <si>
    <t>Helyi adók összesen:</t>
  </si>
  <si>
    <t>2.) Pótlék, bírság</t>
  </si>
  <si>
    <t>3.) Átengedett központi adók</t>
  </si>
  <si>
    <t>Gépjárműadó</t>
  </si>
  <si>
    <t>3 évig 345 Ft/KW, 4-7 évig 300 Ft/KW, 8-11 évig 230 Ft/KW, 12-15. évig 185 Ft/KW, 16. és felette 140 Ft/KW</t>
  </si>
  <si>
    <t>Átengedett központi adók összesen:</t>
  </si>
  <si>
    <t>4.) Egyéb sajátos bevétel</t>
  </si>
  <si>
    <t>Építésügyi bírság</t>
  </si>
  <si>
    <t>Talajterhelési díjbevétel</t>
  </si>
  <si>
    <t>Környezetvédelmi bírság</t>
  </si>
  <si>
    <t>Egyéb sajátos bevétel összesen:</t>
  </si>
  <si>
    <t>Sajátos közhatalmi bevételek mindösszesen:</t>
  </si>
  <si>
    <t>D.</t>
  </si>
  <si>
    <t>H</t>
  </si>
  <si>
    <t>Köztemetés</t>
  </si>
  <si>
    <t>Házi segítségnyújtás</t>
  </si>
  <si>
    <t>Működési c. kiadások össz.:</t>
  </si>
  <si>
    <t>Szociálpolitikai juttatások</t>
  </si>
  <si>
    <t>Összesen:</t>
  </si>
  <si>
    <t>Rászorultságtól függő term.  ellátások</t>
  </si>
  <si>
    <t>Nyári gyerekétkeztetés</t>
  </si>
  <si>
    <t>Mindösszesen:</t>
  </si>
  <si>
    <t>Hévíz Hazavár Ösztöndíj 1/2011.(I.26.) Ör.alapján</t>
  </si>
  <si>
    <t>Rendszeres gyermekvédelmi pénzbeli ellátás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</si>
  <si>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</si>
  <si>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</si>
  <si>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</si>
  <si>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</si>
  <si>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</si>
  <si>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</si>
  <si>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</si>
  <si>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</si>
  <si>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</si>
  <si>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</si>
  <si>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</si>
  <si>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</si>
  <si>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</si>
  <si>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</si>
  <si>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</si>
  <si>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</si>
  <si>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</si>
  <si>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</si>
  <si>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Működéci c. bev. össz.</t>
  </si>
  <si>
    <t>Felhalmozási c. bev. össz.</t>
  </si>
  <si>
    <t>Bevételek  mindösszesen:</t>
  </si>
  <si>
    <t>Ellátottak pénzbeli juttatása</t>
  </si>
  <si>
    <t>Működ. c. kiadás össz.:</t>
  </si>
  <si>
    <t>Beruházás</t>
  </si>
  <si>
    <t>35.</t>
  </si>
  <si>
    <t>36.</t>
  </si>
  <si>
    <t>37.</t>
  </si>
  <si>
    <t>38.</t>
  </si>
  <si>
    <t xml:space="preserve">    6. Beruházások </t>
  </si>
  <si>
    <t>Működési költségvetési egyenleg (hiány - , többlet +)</t>
  </si>
  <si>
    <t xml:space="preserve">Működési célú támogatások mindösszesen </t>
  </si>
  <si>
    <t xml:space="preserve">Felhalmozási tartalék </t>
  </si>
  <si>
    <t>Működési tartalék</t>
  </si>
  <si>
    <t>Működési tartalék összesen</t>
  </si>
  <si>
    <t xml:space="preserve">    5. Felhalmozási bevételek </t>
  </si>
  <si>
    <t xml:space="preserve">    7. Felhalmozási célú átvett pénzeszközök </t>
  </si>
  <si>
    <t>Felhalmozási költségvetési egyenleg (hiány - , többlet +)</t>
  </si>
  <si>
    <t xml:space="preserve">      8.1.2. Belföldi értékpapírok bevételei működési </t>
  </si>
  <si>
    <t xml:space="preserve">         előző évi kv. maradvány terhére felhalmozás finanszírozása </t>
  </si>
  <si>
    <t xml:space="preserve">         8.1.3.1.  előző évi működési kv. maradvány igénybevétele </t>
  </si>
  <si>
    <t xml:space="preserve">Egyéb felhalmozási tartalék </t>
  </si>
  <si>
    <t xml:space="preserve">Önkormányzatok műk. Támogatása </t>
  </si>
  <si>
    <t xml:space="preserve">Egyéb működési célú támogatások áht. belül </t>
  </si>
  <si>
    <t xml:space="preserve">Működési bevételek </t>
  </si>
  <si>
    <t xml:space="preserve">Felhalmozási célú támog. áht-én belül </t>
  </si>
  <si>
    <t xml:space="preserve">Felhalmozási bevételek </t>
  </si>
  <si>
    <t xml:space="preserve">Fininaszírozási célú bevételek </t>
  </si>
  <si>
    <t>Költségvetési bevételek</t>
  </si>
  <si>
    <t xml:space="preserve">  felhalmozási célú támog. ÁHT-án belül </t>
  </si>
  <si>
    <t xml:space="preserve">  felhalmozási célú támog. ÁHT-án kívül </t>
  </si>
  <si>
    <t xml:space="preserve">   működési tartalékok</t>
  </si>
  <si>
    <t xml:space="preserve">   felhalmozási tartalékok</t>
  </si>
  <si>
    <t>Felhalm. c. kiadás össz.:</t>
  </si>
  <si>
    <t>40.</t>
  </si>
  <si>
    <t>41.</t>
  </si>
  <si>
    <t>Kiadások összesen:</t>
  </si>
  <si>
    <t>fő</t>
  </si>
  <si>
    <t>Intézmény</t>
  </si>
  <si>
    <t xml:space="preserve">Munkaviszonyban foglalk. </t>
  </si>
  <si>
    <t xml:space="preserve"> köztisztviselő</t>
  </si>
  <si>
    <t>Közalkalmazott</t>
  </si>
  <si>
    <t>Létszámkeret</t>
  </si>
  <si>
    <t>Főfoglalkozású</t>
  </si>
  <si>
    <t>rész-foglalkozású</t>
  </si>
  <si>
    <t>főfoglalkozású</t>
  </si>
  <si>
    <t>részfoglalkozású</t>
  </si>
  <si>
    <t>5</t>
  </si>
  <si>
    <t>2</t>
  </si>
  <si>
    <t>Polgármesteri Hivatal összesen:</t>
  </si>
  <si>
    <t>GAMESZ</t>
  </si>
  <si>
    <t>Konyha</t>
  </si>
  <si>
    <t>Köztemető</t>
  </si>
  <si>
    <t>Köztisztasági tevékenység</t>
  </si>
  <si>
    <t>Orvosi ügyeleti szolgálat</t>
  </si>
  <si>
    <t>Takarítónő, mosónő</t>
  </si>
  <si>
    <t>GAMESZ összesen:</t>
  </si>
  <si>
    <t xml:space="preserve">Teréz Anya Szociális Integrált Intézmény**  </t>
  </si>
  <si>
    <t>Nappali szociális ellátás</t>
  </si>
  <si>
    <t>Ápolás, gondozás, otthoni ellátás</t>
  </si>
  <si>
    <t>Védőnő</t>
  </si>
  <si>
    <t>Szociális étkeztetés</t>
  </si>
  <si>
    <t>Központi igazgatás</t>
  </si>
  <si>
    <t>Teréz A. Szoc. Integr. Int. össz.:</t>
  </si>
  <si>
    <t>GAMESZ és intézmények összesen:</t>
  </si>
  <si>
    <r>
      <t>Felhalmozási kölcsön nyújtás</t>
    </r>
    <r>
      <rPr>
        <sz val="8"/>
        <color indexed="8"/>
        <rFont val="Times New Roman"/>
        <family val="1"/>
        <charset val="238"/>
      </rPr>
      <t>a</t>
    </r>
  </si>
  <si>
    <t xml:space="preserve">Fajlagos összeg     Ft/fő </t>
  </si>
  <si>
    <t>69 Ft/m2</t>
  </si>
  <si>
    <t>227 000 Ft/km</t>
  </si>
  <si>
    <t xml:space="preserve">működési célú támogatások államháztartáson belülről </t>
  </si>
  <si>
    <t xml:space="preserve">      8.1. Belföldi finanszírozás bevételei </t>
  </si>
  <si>
    <t xml:space="preserve">      8.1.3. Maradvány igénybevétele </t>
  </si>
  <si>
    <t xml:space="preserve">      8.1.2. Belföldi értékpapírok bevételei </t>
  </si>
  <si>
    <t xml:space="preserve">      8.1.4. Államháztartáson belüli megelőlegezések</t>
  </si>
  <si>
    <t xml:space="preserve">      8.1.5. Államháztartáson belüli megelőlegezések törlesztése </t>
  </si>
  <si>
    <t xml:space="preserve">      8.1.6. Központi, irányító szervi támogatás </t>
  </si>
  <si>
    <t xml:space="preserve">         8.1.6.1. Központi, irányító szervi támogatás működési </t>
  </si>
  <si>
    <t xml:space="preserve">Hévíz Turizmus Marketing Egyesület </t>
  </si>
  <si>
    <t>Család- és Gyermekjóléti Szolgálat</t>
  </si>
  <si>
    <t xml:space="preserve">IV. Gróf I. Festetics György Művelődési Központ, Városi Könyvtár és Muzeális Gyűjtemény 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</si>
  <si>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 vállalkozásoktól</t>
    </r>
  </si>
  <si>
    <t xml:space="preserve">3. Teréz Anya Szociális Integrált Intézmény </t>
  </si>
  <si>
    <t>Festetics György Művelődési Központ</t>
  </si>
  <si>
    <t>Művelődési Központ</t>
  </si>
  <si>
    <t>művelődésszervező (igazgatói feladat)</t>
  </si>
  <si>
    <t xml:space="preserve">művelődésszervező (igazgató helyettes) </t>
  </si>
  <si>
    <t>programszervező</t>
  </si>
  <si>
    <t>programszervező, informatikus</t>
  </si>
  <si>
    <t xml:space="preserve">közművelődési munkatárs </t>
  </si>
  <si>
    <t xml:space="preserve">Rendezvények gazdasági ügyintézője </t>
  </si>
  <si>
    <t>Gazdasági ügyintéző</t>
  </si>
  <si>
    <t>műszaki kisegítő</t>
  </si>
  <si>
    <t xml:space="preserve">takarító </t>
  </si>
  <si>
    <t>Városi könyvtár</t>
  </si>
  <si>
    <t>vezető könyvtáros</t>
  </si>
  <si>
    <t>könyvtáros</t>
  </si>
  <si>
    <t>gyermek könyvtáros</t>
  </si>
  <si>
    <t>Muzeális  Gyűjtemény</t>
  </si>
  <si>
    <t>kiállítás tervező (művészeti vezető)</t>
  </si>
  <si>
    <t>múzeumőr</t>
  </si>
  <si>
    <t>Egregyi Múzeum</t>
  </si>
  <si>
    <t>Fontana Filmszínház</t>
  </si>
  <si>
    <t>szakmai vezető, pénztáros</t>
  </si>
  <si>
    <t>mozigépész</t>
  </si>
  <si>
    <t>takarítónő</t>
  </si>
  <si>
    <t>Festetics György Művelődési Kp. össz:</t>
  </si>
  <si>
    <t xml:space="preserve">V. Teréz Anya Szociális Integrált Intézmény </t>
  </si>
  <si>
    <t>2017.</t>
  </si>
  <si>
    <t>2018.</t>
  </si>
  <si>
    <t>Hévíz-Keszthely között helyi adóból  (15%)</t>
  </si>
  <si>
    <t>Hévíz-Alsópáhok között helyi adóból (20%)</t>
  </si>
  <si>
    <t>20-00/35/99</t>
  </si>
  <si>
    <t>Artisjus - Telefonos zeneszolgáltatás</t>
  </si>
  <si>
    <t>16/2012. (III.28.) önk.r.</t>
  </si>
  <si>
    <t>Helyi díjak és kitüntetések</t>
  </si>
  <si>
    <t>32/2014.(IX.25.) önk.r.</t>
  </si>
  <si>
    <t>Közoktatásért díjak, kitüntetések</t>
  </si>
  <si>
    <t>DRV - Víz-, szennyvíz üzemeltetése</t>
  </si>
  <si>
    <t>HTO/2439-1/2012</t>
  </si>
  <si>
    <t xml:space="preserve">Work Med 2000 Bt-Foglalkozás-egészségügyi szolgáltatás </t>
  </si>
  <si>
    <t>Aegon Biztosító Zrt - Vagyonbiztosítás</t>
  </si>
  <si>
    <t>B-Modem Kft - közterületfigyelő rendszer üzemeltetése</t>
  </si>
  <si>
    <t>Társasház - Közös ktg, és biztosítási díj Kossuth u. 7.</t>
  </si>
  <si>
    <t>Társasház - Közös ktg. Kossuth u. 5.</t>
  </si>
  <si>
    <t xml:space="preserve">Karsádi és Fia Bt - Főépítészi tevékenység </t>
  </si>
  <si>
    <t xml:space="preserve">K&amp;H Bank - Széfbérlet </t>
  </si>
  <si>
    <t>Kerékpárosbarát Települések Országos Szövetsége</t>
  </si>
  <si>
    <t>PMK/22-3/2012</t>
  </si>
  <si>
    <t>Cserna-Szabó András - Hévíz Folyóirat főszerkesztői helyettesi feladatok ellátása</t>
  </si>
  <si>
    <t>Szálinger Balázs - Hévíz Folyóirat főszerkesztői feladatok ellátása</t>
  </si>
  <si>
    <t>SZO/281-1/2012</t>
  </si>
  <si>
    <t>Dr Babocsay László - hatósági állatorvosi tevékenység</t>
  </si>
  <si>
    <t>VFO/280-14/2014</t>
  </si>
  <si>
    <t>Hévízgyógyfürdő és Szt. András Reumakórház-terület bérlet</t>
  </si>
  <si>
    <t>VFO/385-2/2014</t>
  </si>
  <si>
    <t>Talajerőgazdálkodási Kft - szennyvíz közszolg.</t>
  </si>
  <si>
    <t>VFO/1002-5/2014</t>
  </si>
  <si>
    <t>Mobiltoalett Kft - bérleti szerződés</t>
  </si>
  <si>
    <t>KGO/266-2/2014</t>
  </si>
  <si>
    <t>KGO/263-4/2014</t>
  </si>
  <si>
    <t>CIG Pannónia Biztosító Zrt - HEBI biztosítása</t>
  </si>
  <si>
    <t>GAMESZ Hévíz - Kormányablak takarítása</t>
  </si>
  <si>
    <t>SZO/18-4/2014</t>
  </si>
  <si>
    <t>dr Gelencsér Anita - Parkolási Iroda bírságbehajtás</t>
  </si>
  <si>
    <t>VFO/522-15/2015</t>
  </si>
  <si>
    <t>LI-MAX Ingatlanhasznosító KFT-Bérleti szerződés (Hévíz, 1627/1/A/33. hrsz és 1627/1/A/56. hrsz.)</t>
  </si>
  <si>
    <t>Flavius Üzletház Társasház - közös ktg.</t>
  </si>
  <si>
    <t>KGO/99-33/2015</t>
  </si>
  <si>
    <t>Nordest Energy Kft - gázdíj (Önkormányzat)</t>
  </si>
  <si>
    <t>KGO/173-12/2015</t>
  </si>
  <si>
    <t>Webmark Europe Kft - honlapok(3db) üzemeltetése</t>
  </si>
  <si>
    <t>KGO/99-3/2015</t>
  </si>
  <si>
    <t>Sourcing Hungary Szolg. Kft - földgáz közbeszerzési eljárás lefolytatőása</t>
  </si>
  <si>
    <t>KGO/25-26/2015</t>
  </si>
  <si>
    <t>Maraton Lapcsoport - Hévíz Forrás időszaki lap előállítása</t>
  </si>
  <si>
    <t>SZO/189-1/2015</t>
  </si>
  <si>
    <t>BMA Tanácsadó és Szolg. Bt - pénzügyi-számviteli tanácsadás</t>
  </si>
  <si>
    <t>SZO/131-2/2015</t>
  </si>
  <si>
    <t>Dr Farkas és Társai Ügyvédi Iroda - jogi szolg.</t>
  </si>
  <si>
    <t>SZO/131-1/2012</t>
  </si>
  <si>
    <t>IV Dental Kft - fogorvosi ügyelet</t>
  </si>
  <si>
    <t>SZO/8/2011</t>
  </si>
  <si>
    <t>Miniform Kft - Minipark programcsomag karbantartása (parkolási iroda)</t>
  </si>
  <si>
    <t>VFO/31-138/2015</t>
  </si>
  <si>
    <t>Vagyonvill Keszthely - jelzőrendszer jelzéseinek fogadása d.központban (ROMKERT)</t>
  </si>
  <si>
    <t>ZNET Telekom Zrt - internet szolg. (ROMKERT)</t>
  </si>
  <si>
    <t>PMK/110-2/2015</t>
  </si>
  <si>
    <t>NetStandard Informatikai Kft - szerver üzemeltetés (hevizairport.hu)</t>
  </si>
  <si>
    <t>PMK/110-1/2014</t>
  </si>
  <si>
    <t>NetStandard Informatikai Kft - szerver üzemeltetés (heviz.hu)</t>
  </si>
  <si>
    <t>KGO/153-8/2015</t>
  </si>
  <si>
    <t>Kovácsné Peszmeg Zsuzsanna - nyomtatási kellékanyagok</t>
  </si>
  <si>
    <t>KGO/201-9/2015</t>
  </si>
  <si>
    <t>Németh Ferenc - műanyag pohár vásárlása</t>
  </si>
  <si>
    <t>Euro-Inford Iroda Kft - Parkoló Irodával kapcsolatos kötelezttségek</t>
  </si>
  <si>
    <t>KGO/210-5/2015</t>
  </si>
  <si>
    <t>Creativon Kft - Hévíz Folyóirat nyomdai előkészítő munkái</t>
  </si>
  <si>
    <t>KGO/210-12/2015</t>
  </si>
  <si>
    <t>Ziegler Nyomda Kft - Hévíz Folyóirat nyomdai munkái</t>
  </si>
  <si>
    <t>Öko-Grill Kft - Víz vásárlása</t>
  </si>
  <si>
    <t>Tavirózsa 38 Gyógyszertár - Társasházi vízdíj</t>
  </si>
  <si>
    <t>TDM Egyesület</t>
  </si>
  <si>
    <t>K&amp;H Biztosító - Kötelező felelősségbiztosítás (NKD-199)</t>
  </si>
  <si>
    <t>Uniqa Biztosító - Kötelező felelősségbiztosítás (BIT-869)</t>
  </si>
  <si>
    <t>Generali Biztosító - Casco biztosítás (NKD-199)</t>
  </si>
  <si>
    <t>Generali Biztosító - Casco biztosítás (BIT-869)</t>
  </si>
  <si>
    <t>Generali Biztosító - Casco biztosítás (MRU-493)</t>
  </si>
  <si>
    <t>Aegon Biztosító Zrt - Kötelező felelősségbiztosítás (MRU-493)</t>
  </si>
  <si>
    <t>Kötelezettségvállalás azonosítója</t>
  </si>
  <si>
    <t>82508/2005</t>
  </si>
  <si>
    <t xml:space="preserve">ÉMI-TÜV SÜD KFT - Lift időszakos felülvizsgálata </t>
  </si>
  <si>
    <t>KGO/134/2005</t>
  </si>
  <si>
    <t xml:space="preserve">Schindler Hungária Kft. - Lift karbantartás </t>
  </si>
  <si>
    <t>HTO/2501-1/2012</t>
  </si>
  <si>
    <t>Zalaszám Informatika Kft - IRKA iratkezelő program karbantartása</t>
  </si>
  <si>
    <t>Zalaszám Informatika Kft - Költségvetési program karbantartása</t>
  </si>
  <si>
    <t>PMK/48-1/2011</t>
  </si>
  <si>
    <t>Zalaszám Informatika Kft - Hatósági program karbantartása</t>
  </si>
  <si>
    <t>Custodia '96 Bt - Munka- és tűzvédelmi tev. Ellátása</t>
  </si>
  <si>
    <t>7622-3/2008</t>
  </si>
  <si>
    <t xml:space="preserve">Magyar Telekom Nyrt - BDSL szolgáltatás </t>
  </si>
  <si>
    <t>GTS Hungary Kft - Internet szolgáltatás</t>
  </si>
  <si>
    <t>Vasi Nyugalom Személy- és Vagyonvédelmi Szolg. Kft - Portaszolgálat</t>
  </si>
  <si>
    <t>Z-ROX Nyugat Kft  - Fénymásoló karbantartás</t>
  </si>
  <si>
    <t>HTO/2162-5/2013</t>
  </si>
  <si>
    <t>eKÖZIG Reg. Informatikai Szolg. Központ Zrt - Önkorm-i alapnyilv-i rendszer felhasználói jog</t>
  </si>
  <si>
    <t>PMK/27-77/2014</t>
  </si>
  <si>
    <t>TC Informatika Kft - IT rendszergazdai tev.</t>
  </si>
  <si>
    <t>VFO/166-4/2014</t>
  </si>
  <si>
    <t>Graphisoft SE - ArchiCAD program</t>
  </si>
  <si>
    <t>KGO/99-34/2015</t>
  </si>
  <si>
    <t>Nordest Energy Kft - Gázdíj (Polgármesteri Hivatal)</t>
  </si>
  <si>
    <t>HTO/1004-15/2013</t>
  </si>
  <si>
    <t>Jakabnet Szoftverház Kft - Szociálpolitikai program karbantartása</t>
  </si>
  <si>
    <t>SZO/75-10/2010</t>
  </si>
  <si>
    <t>Keszthelyi Vagyonvill Kft - Tűzjelző távfelügyeleti díja</t>
  </si>
  <si>
    <t>PMK/110-3/2010</t>
  </si>
  <si>
    <t>Keszthelyi Vagyonvill Kft - Riasztó távfelügyeleti díja</t>
  </si>
  <si>
    <t>Terc Kft - Építőipari költségvetés készítő program karbantartása</t>
  </si>
  <si>
    <t>KGO/202-9/2015</t>
  </si>
  <si>
    <t>Klíma Duó Bt - Klíma és légtechnikai berendezések karbantartása</t>
  </si>
  <si>
    <t>Németh Ferenc - Fénymásolópapír és háztartási papíráru</t>
  </si>
  <si>
    <t>Kovácsné Peszmeg Zsuzsanna - Nyomtatási kellékanyagok</t>
  </si>
  <si>
    <t>KGO/253-1/2015</t>
  </si>
  <si>
    <t>KÖZ-PÉNZKft - Számviteli szaktanácsadási tev.</t>
  </si>
  <si>
    <t>Clearwater Kft - Víz vásárlása</t>
  </si>
  <si>
    <t>Öko-Grill Kft</t>
  </si>
  <si>
    <t>Lindström Kft - szőnyeg bérleti díj</t>
  </si>
  <si>
    <t>I.1. A települési önkormányzatok működésének támogatása</t>
  </si>
  <si>
    <t xml:space="preserve">I.1.a) önkormányzati hivatal működésénak támogatása </t>
  </si>
  <si>
    <t>I.1.b) település-üzemeltetéshez kapcsolódó feladataellátás támogatása</t>
  </si>
  <si>
    <t xml:space="preserve">     I.1.ba) zöldterület gazdálkodással kapcsolatos feladatok ellátásának támogatása </t>
  </si>
  <si>
    <t xml:space="preserve">     V. beszámítás</t>
  </si>
  <si>
    <t xml:space="preserve">    I.1.ba) - V. zöldterület gazdálkodással kapcsolatos feladatok ellátásának támogatása  beszámítás után</t>
  </si>
  <si>
    <t xml:space="preserve">    I.1. bb) közvilágítás fenntartásának támogatása </t>
  </si>
  <si>
    <t xml:space="preserve">     I.1.bb) - V. közvilágítás fenntartásának támogatása beszámítás után </t>
  </si>
  <si>
    <t xml:space="preserve">     I.1.bc) köztemető fenntartással kapcsolatos feladatok támogatása </t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</si>
  <si>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</si>
  <si>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 xml:space="preserve">      V. beszámítás</t>
  </si>
  <si>
    <t xml:space="preserve">      I.1.bc) - V. köztemető fenntartással kapcsolatos feladatok támogatása beszámítás után </t>
  </si>
  <si>
    <t xml:space="preserve">     I.1.bd) közutak fenntartásának támogatása </t>
  </si>
  <si>
    <t xml:space="preserve">       I.1.bd) - V. közutak fenntartásának támogatása beszámítás után </t>
  </si>
  <si>
    <t xml:space="preserve">I.1.c) egyéb önkormányzati feladatok </t>
  </si>
  <si>
    <t xml:space="preserve">    V. beszámítás</t>
  </si>
  <si>
    <t xml:space="preserve">     I.1.c) - V. egyéb önkormányzati feladatok támogatása beszámítás után</t>
  </si>
  <si>
    <t xml:space="preserve">I.1.d) lakott külterülettel kapcsolatos feladatok </t>
  </si>
  <si>
    <t xml:space="preserve">     V. beszámítás </t>
  </si>
  <si>
    <t xml:space="preserve">     I.1.d) - V. lakott külterülettel kapcsolatos feladatok támogatása beszámítás után</t>
  </si>
  <si>
    <t>I.1.e) üdülőhelyi feladatok támogatása  (2014. évben befolyt tény IFA alapján)</t>
  </si>
  <si>
    <t xml:space="preserve">    I.1.e) - V. üdülőhelyi feladatok támogatás beszámítás után</t>
  </si>
  <si>
    <t>I.1.6. 2015.évról áthúzódó (decemberi) bérkompenzáció</t>
  </si>
  <si>
    <t>II.1. Óvodapedagógusok és az óvodapedagógusok nevelő munkáját közvetlenül segítők bértámogatása</t>
  </si>
  <si>
    <t xml:space="preserve">  II.1. (1)1 óvodapedagógusok átlagbérének és közterheinek elismert összege 8 hó</t>
  </si>
  <si>
    <t xml:space="preserve">  II.1.(1)2 óvodapedagógusok átlagbérének és közterheinek elismert összege 4 hó</t>
  </si>
  <si>
    <t xml:space="preserve"> II.1.(2)1 óvodapedagógusok nevelő munkáját közvetlenük segítők átlagbérének és közterheinek elismert összege pedagógus végzettség 8 hó</t>
  </si>
  <si>
    <r>
      <t xml:space="preserve"> </t>
    </r>
    <r>
      <rPr>
        <sz val="9"/>
        <rFont val="Times New Roman"/>
        <family val="1"/>
        <charset val="238"/>
      </rPr>
      <t>II.1.(3)1 óvodapedagógusok nevelő munkáját közvetlenük segítők átlagbérének és közterheinek elismert összege pedagógus végzettséggel  8 hó</t>
    </r>
  </si>
  <si>
    <t xml:space="preserve"> II.1.(2)2 óvodapedagógusok nevelő munkáját közvetlenük segítők átlagbérének és közterheinek elismert összege 4 hó</t>
  </si>
  <si>
    <t xml:space="preserve"> II.1.(3)2 óvodapedagógusok nevelő munkáját közvetlenük segítők átlagbérének és közterheinek elismert összege  pedagógus végzettséggel 4 hó</t>
  </si>
  <si>
    <t xml:space="preserve">  II.1.(5)2 pedagógusok szakképzettséggel rendelkező, óvodapedagógusok nevelő munkáját közvetlenük segítők  pótlólagos támogatása</t>
  </si>
  <si>
    <t xml:space="preserve">II.2. Óvodaműködtetési támogatás </t>
  </si>
  <si>
    <t xml:space="preserve"> II.2.(1) 1 óvodaműködtetési támogatás 8 hó (gyermekek nevelése a napi 8 órát  nem éri el)</t>
  </si>
  <si>
    <t xml:space="preserve"> II.2.(2) 1 óvodaműködtetési támogatás 8 hó (gyermekek nevelése a napi 8 órát eléri vagy meghaladja)</t>
  </si>
  <si>
    <t xml:space="preserve"> II.2.(1) 2 óvodaműködtetési támogatás 4 hó (gyermekek nevelése a napi 8 órát  nem éri el)</t>
  </si>
  <si>
    <t xml:space="preserve"> II.2.(2) 1 óvodaműködtetési támogatás 4 hó (gyermekek nevelése a napi 8 órát eléri vagy meghaladja)</t>
  </si>
  <si>
    <t xml:space="preserve">II.4. Köznevelési intézmények működéséhez kapcsolódó támogatás </t>
  </si>
  <si>
    <t>II.5.a Kiegészítő támogatás az óvodapedagógusok minősítéséből adódó többletkiadásokhoz</t>
  </si>
  <si>
    <t xml:space="preserve">    II.5.a (1).  Alapfokozatú végzettségű pedagógus II. kategóriába sorolt ov.ped.kiegészítő támogatása, akik a képesítést  2014.dec.31-ig szerezték</t>
  </si>
  <si>
    <t xml:space="preserve">    II.5.b (1).  Alapfokozatú végzettségű pedagógus II. kategóriába sorolt ov.ped.kiegészítő támogatása, akik a képesítést  2015. évben szerezték szerezték</t>
  </si>
  <si>
    <t>III.1. Pénzbeli szociális ellátások kiegészítése (évközi igénylés alapján)</t>
  </si>
  <si>
    <t>III. 2. Települési önkormányzatok szociális feladatok egyéb támogatása 32.000 Ft/fő alatti adóerőképesség esetén differenciáltan jár</t>
  </si>
  <si>
    <t>III. 3. Egyes szociális és gyermekjóléti feladatok támogatása</t>
  </si>
  <si>
    <t xml:space="preserve"> III. 3. a) Család- és gyermekjóléti szolgálat</t>
  </si>
  <si>
    <t xml:space="preserve">   III.3. aa) Számított szakmai létszám meghatározása</t>
  </si>
  <si>
    <t xml:space="preserve">   III. 3. aaa) Számított alaplétszám 2014. 01.01-i lakosságszám szerint (Cserszegtomaj 3079 fő + Hévíz 4837 fő)</t>
  </si>
  <si>
    <r>
      <t xml:space="preserve">   </t>
    </r>
    <r>
      <rPr>
        <sz val="9"/>
        <rFont val="Times New Roman"/>
        <family val="1"/>
        <charset val="238"/>
      </rPr>
      <t>III. 3 aab) Számított kiegészítő létszám meghatározása közös hivatal esetén KLSZ= közöshivatal település szám szerint:0</t>
    </r>
  </si>
  <si>
    <r>
      <t xml:space="preserve">  </t>
    </r>
    <r>
      <rPr>
        <sz val="9"/>
        <rFont val="Times New Roman"/>
        <family val="1"/>
        <charset val="238"/>
      </rPr>
      <t xml:space="preserve"> III. 3. aac) Számított alaplétszám korrekciója (minden más önkormányzat:1)</t>
    </r>
  </si>
  <si>
    <t xml:space="preserve">   III. 3. ab) Támogatás  összege Hévíz 1; Cserszegtomaj 1</t>
  </si>
  <si>
    <t xml:space="preserve">   III. 3. c). Szociális étkeztetés</t>
  </si>
  <si>
    <t xml:space="preserve">   III. 3. d) Házi segítségnyújtás  </t>
  </si>
  <si>
    <r>
      <t xml:space="preserve">  </t>
    </r>
    <r>
      <rPr>
        <sz val="9"/>
        <rFont val="Times New Roman"/>
        <family val="1"/>
        <charset val="238"/>
      </rPr>
      <t xml:space="preserve"> III. 3. f) Időskorúak nappali intézményi  ellátása</t>
    </r>
  </si>
  <si>
    <t xml:space="preserve">   III. 3. j) Gyermekek napközbeni ellátása</t>
  </si>
  <si>
    <r>
      <t xml:space="preserve">   </t>
    </r>
    <r>
      <rPr>
        <sz val="9"/>
        <rFont val="Times New Roman"/>
        <family val="1"/>
        <charset val="238"/>
      </rPr>
      <t>III. 3. ja) Bölcsődei ellátás</t>
    </r>
  </si>
  <si>
    <t xml:space="preserve">      III. 3. ja) 1 Bölcsődei ellátás </t>
  </si>
  <si>
    <t xml:space="preserve">III. 4. települési önk. által nyújtott egyes szociális szakosított ellátások, valamint a                 gyermekek átmeneti gondozásával kapcsolatos feladatok támogatása támogatás </t>
  </si>
  <si>
    <t xml:space="preserve">   III. 4. a) kötelezően foglalkoztatott szakmai dolgozók bértámogatása                                               51+6 demens=14,55</t>
  </si>
  <si>
    <t xml:space="preserve">   III. 4. b)  intézmény üzemeltetési támogatás </t>
  </si>
  <si>
    <t>III. 5. Gyermek étkeztetés támogatása</t>
  </si>
  <si>
    <t xml:space="preserve">   III. 5. a) Finanszírozás szempontjából elismert dolgozók bértámogatása</t>
  </si>
  <si>
    <t xml:space="preserve">   III. 5. b) Gyermekétkeztetés üzemeltetési támogatása  </t>
  </si>
  <si>
    <t xml:space="preserve">   III. 5. c) rászoruló gyermekek intézményen kívüli szünidei étkeztetésének támogatása  összege </t>
  </si>
  <si>
    <t>III. 6. Szociális ágazati pótlék (évközi igénylés alapján)</t>
  </si>
  <si>
    <t>IV. Települési önkormányzatok kulturális feladatainak támogatása</t>
  </si>
  <si>
    <t>IV. 1. Könyvtári, közművelődési és múzeumi feladatok támogatása</t>
  </si>
  <si>
    <t xml:space="preserve">  IV.1. d) Települési önkormányzatok nyilvános könyvtári és közművelődési fa támogatása </t>
  </si>
  <si>
    <t xml:space="preserve">   i) Települési önormányzatok könyvtári célú érdekeltségnövelő támogatása évközi megállapítás szerint </t>
  </si>
  <si>
    <t>Információ: Beszámítás összesen: =20223224779*0,55/100*1,05=116789124</t>
  </si>
  <si>
    <t>Költségvetési tv 2. sz melléklete alapján igényelt állami támogatás összesen:</t>
  </si>
  <si>
    <t>számítógép szerverek váratlan meghibásodása miatti beszerzés</t>
  </si>
  <si>
    <t>KGO/33-18/2015</t>
  </si>
  <si>
    <t>Hévízi TV Nonprofit Kft - Városi televíziós műsorok készítése és közvetítése</t>
  </si>
  <si>
    <t>VFO/208-10/14</t>
  </si>
  <si>
    <t>Zalaispa Zrt - Hulladék gyűjtés díja</t>
  </si>
  <si>
    <t>Magyar Posta - Postaköltség</t>
  </si>
  <si>
    <t>052/2006</t>
  </si>
  <si>
    <t>New Konstruktív Kft - Tüzeléstechnikai szolgáltatás</t>
  </si>
  <si>
    <t>KGO/259-6/2014</t>
  </si>
  <si>
    <t>TC Informatika Kft - Információs rendszer biztonsági feladatok, szabályzatok elkészítése</t>
  </si>
  <si>
    <t>Németh Ferenc - Tisztítószer beszerzés</t>
  </si>
  <si>
    <t>2017. évi várható önkormányzatok működési támogatásai</t>
  </si>
  <si>
    <t>Hévízi népességnyilvántartás adata: 4774 fő</t>
  </si>
  <si>
    <t xml:space="preserve">  II.1.(4)2 óvodapedagógusok átlagbérének és közterheinek pótlólagos összege 2017/2018. tanévre</t>
  </si>
  <si>
    <t xml:space="preserve"> II.2.a(2) 1 óvodaműködtetési támogatás 4 hó (gyermekek nevelése a napi 8 órát eléri vagy meghaladja)</t>
  </si>
  <si>
    <t>II.4.a Kiegészítő támogatás az óvodapedagógusok minősítéséből adódó többletkiadásokhoz</t>
  </si>
  <si>
    <t xml:space="preserve">    II.4.a (1).  Alapfokozatú végzettségű pedagógus II. kategóriába sorolt ov.ped.kiegészítő támogatása, akik a képesítést  2015. dec.31-ig szerezték</t>
  </si>
  <si>
    <t xml:space="preserve">   III. 3 aab) Számított kiegészítő létszám meghatározása közös hivatal esetén KLSZ= közöshivatal település szám szerint:0</t>
  </si>
  <si>
    <t xml:space="preserve">   III. 3. aac) Számított alaplétszám korrekciója (minden más önkormányzat:1)</t>
  </si>
  <si>
    <t xml:space="preserve">       III. 3. da) Szociális segítés</t>
  </si>
  <si>
    <t xml:space="preserve">       III. 3. db) Személyi gondozás</t>
  </si>
  <si>
    <t xml:space="preserve">   III. 3. f) Időskorúak nappali intézményi  ellátása</t>
  </si>
  <si>
    <t xml:space="preserve">   III. 3. ja) Bölcsődei ellátás</t>
  </si>
  <si>
    <t>III. 6. Rászoruló gyermekek intézményen kívüli szünidei étkeztetésének támogatása összege (Ft/étkezési adag, adóerőképeswség szerint differenciálva)</t>
  </si>
  <si>
    <t>III 7. Kiegészítő támogatás a bölcsődében foglalkoztatott, felsőfokú végzettségű kisgyermeknevelők és szakemberek béréhez</t>
  </si>
  <si>
    <t xml:space="preserve">                          Szolidaritási hozzájárulás: (124698738 - 596.177.655)*70%=0</t>
  </si>
  <si>
    <t xml:space="preserve">VI. Teljesítési adatokhoz kapcsolódó korrekciós támogatás </t>
  </si>
  <si>
    <r>
      <t xml:space="preserve">  </t>
    </r>
    <r>
      <rPr>
        <sz val="9"/>
        <rFont val="Times New Roman"/>
        <family val="1"/>
        <charset val="238"/>
      </rPr>
      <t>VI.a) I.1.bb)-bd) pontok szerintri feladatokra</t>
    </r>
  </si>
  <si>
    <t xml:space="preserve">  VI.b) 2015. évi adóerő-képesség ismeretében a miniszreri módosítása szerint</t>
  </si>
  <si>
    <t xml:space="preserve">2017. évi pénzügyi mérleg </t>
  </si>
  <si>
    <t xml:space="preserve">2017. évi előirányzat </t>
  </si>
  <si>
    <t xml:space="preserve">2017. évi működési pénzügyi mérleg </t>
  </si>
  <si>
    <t xml:space="preserve">2017. évi felhalmozási pénzügyi mérleg </t>
  </si>
  <si>
    <t>2017. évi várható bevétel</t>
  </si>
  <si>
    <t xml:space="preserve">  II.1.(4)2 óvodapedagógusok átlagbérének és közterheinek pótlólagos összege 2017/2017. tanévre</t>
  </si>
  <si>
    <t>2017 évi költségvetés</t>
  </si>
  <si>
    <t xml:space="preserve">2017. évi bevételi előirányzat </t>
  </si>
  <si>
    <t xml:space="preserve">                                                                    2017. évi bérkompenzáció</t>
  </si>
  <si>
    <t>2017. évi költségvetés felhalmozási bevételek</t>
  </si>
  <si>
    <t>2017.  egyéb működési célú támogatások ÁHT-én beülre és  és működési támogatások ÁHT-n kívülre</t>
  </si>
  <si>
    <t>2017. évi költségvetési rendelet</t>
  </si>
  <si>
    <t>2017. évi terv</t>
  </si>
  <si>
    <t xml:space="preserve">2017. évi pénzügyi mérlege </t>
  </si>
  <si>
    <t xml:space="preserve">2017. évi Pénzügyi mérleg </t>
  </si>
  <si>
    <t>2017. évi közhatalmi bevételek</t>
  </si>
  <si>
    <t>Mérték  (2017. évi január 1. napjától)</t>
  </si>
  <si>
    <t xml:space="preserve">2017. évi előirányzat összesen </t>
  </si>
  <si>
    <t xml:space="preserve">2017.  évi működési célú és egyéb kiadások feladatonként </t>
  </si>
  <si>
    <t>Megnevezés (a  nyugdíjminimum mértéke a 2017. évre vonatkozik)</t>
  </si>
  <si>
    <t xml:space="preserve">2017.  évi előirányzat </t>
  </si>
  <si>
    <t xml:space="preserve">  .../2017. (……..) önkormányzati rendelet 5. melléklete</t>
  </si>
  <si>
    <t>2017. évi  engedélyezett létszámkeret</t>
  </si>
  <si>
    <t>Tárgyi eszköz beszerzés</t>
  </si>
  <si>
    <t>2017. évi pénzügyi mérleg</t>
  </si>
  <si>
    <t>Peres esetekre kötelezettségvállalás I.</t>
  </si>
  <si>
    <t>Peres esetekre kötelezettségvállalás II.</t>
  </si>
  <si>
    <t>Térfigyelő kamerarendszer működtetés</t>
  </si>
  <si>
    <t>Egyéb szálláshelyek minőségfejlesztési támogatása Hévíz Turizmus Marketing Egyesület 315/2015. (XI. 26.) Kt hat.</t>
  </si>
  <si>
    <t>6</t>
  </si>
  <si>
    <t>Romkert gondnok</t>
  </si>
  <si>
    <t xml:space="preserve">1. </t>
  </si>
  <si>
    <t>Hévíz város HÉSZ (Hübner)</t>
  </si>
  <si>
    <t>2016. június 5-i vismaior esemény miatti felújítások önrész</t>
  </si>
  <si>
    <t>Hévíz Tv épületének felújítása</t>
  </si>
  <si>
    <t>Egregyi temetőkápolna állagmegóvási munkái</t>
  </si>
  <si>
    <t>Hévíz 2102. hrsz-ú terület megvásárlása</t>
  </si>
  <si>
    <t>Egészségügyi Központ fejlesztése TOP-4.1.15</t>
  </si>
  <si>
    <t>Nagyparkoló zöldterületének és közlekedési ter. megújítása (Zöldváros) Top-2.1.2-15</t>
  </si>
  <si>
    <t>Lőtér területének fejlesztése (Barna mező) TOP-2.1.1-15</t>
  </si>
  <si>
    <t>Illyés Gyula Ált Iskola gondnoki lakás fűtéskorszerűsítés</t>
  </si>
  <si>
    <t>Sport infrastuktúra fejlesztési program önerő</t>
  </si>
  <si>
    <t>1033302 Hévíz Hazavár ösztöndíj és útiköltség támogatás</t>
  </si>
  <si>
    <r>
      <t xml:space="preserve">Építményadó: </t>
    </r>
    <r>
      <rPr>
        <sz val="11"/>
        <rFont val="Times New Roman"/>
        <family val="1"/>
        <charset val="238"/>
      </rPr>
      <t>lakás, üdülő, egyéb építmény, 100 %-os adókedvezmény az állandó lakóhellyel rendelkező magánszemély részére, 3.108 adótárgy, 276.180 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-re vonatkozóan</t>
    </r>
  </si>
  <si>
    <r>
      <t>Iparűzési adó</t>
    </r>
    <r>
      <rPr>
        <sz val="12"/>
        <rFont val="Times New Roman"/>
        <family val="1"/>
        <charset val="238"/>
      </rPr>
      <t>:    Az adóalany vállalkozó szintú adóalapja legfeljebb 2.500 e Ft, kedvezmény: 25%, 336 db adóalany esetén</t>
    </r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</si>
  <si>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</si>
  <si>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>I. összesen</t>
  </si>
  <si>
    <t>Beszámítás alapja:</t>
  </si>
  <si>
    <t>Beszámítás:2015. évi IPA alap szerint</t>
  </si>
  <si>
    <t>(I.1.e) sort terhelő összeg)</t>
  </si>
  <si>
    <t>II . Összesen</t>
  </si>
  <si>
    <r>
      <rPr>
        <sz val="9"/>
        <rFont val="Times New Roman"/>
        <family val="1"/>
        <charset val="238"/>
      </rPr>
      <t xml:space="preserve">   III. 3. aaa) Számított alaplétszám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(2016. 01.01-i lakosságszám szerint Cserszegtomaj 3141 fő) +(Hévíz népességnyilvántartó adata szerint 2016. 01.01: 4774 fő)</t>
    </r>
  </si>
  <si>
    <r>
      <t xml:space="preserve"> </t>
    </r>
    <r>
      <rPr>
        <sz val="9"/>
        <rFont val="Times New Roman"/>
        <family val="1"/>
        <charset val="238"/>
      </rPr>
      <t xml:space="preserve">  III. 4. a) kötelezően foglalkoztatott szakmai dolgozók bértámogatása                                               47+10 demens=14,75</t>
    </r>
  </si>
  <si>
    <t>III. összesen</t>
  </si>
  <si>
    <t>IV. összesen</t>
  </si>
  <si>
    <t>V. összesen</t>
  </si>
  <si>
    <t>VI. összesen</t>
  </si>
  <si>
    <t>I-VI mindösszesen</t>
  </si>
  <si>
    <t xml:space="preserve">Költségvetési  szerveknél foglalkoztatottak 2016. dec. bérkompenzációja </t>
  </si>
  <si>
    <t>Hitelállomány 2017. 01. 01. napján</t>
  </si>
  <si>
    <t>Törlesztés</t>
  </si>
  <si>
    <t>Ápolási támogatás</t>
  </si>
  <si>
    <t>Települési támogatás összesen:</t>
  </si>
  <si>
    <t>Természetbeni ellátások összesen:</t>
  </si>
  <si>
    <t>Ellátottak támogatása mindösszesen:</t>
  </si>
  <si>
    <t xml:space="preserve"> ellátottak pénzbeli juttatásai </t>
  </si>
  <si>
    <t xml:space="preserve">Rendszeres gyermekvédelmi támogatás </t>
  </si>
  <si>
    <t xml:space="preserve">                    elvonások befizetések</t>
  </si>
  <si>
    <t xml:space="preserve">                    elvonások, befizetések</t>
  </si>
  <si>
    <r>
      <t xml:space="preserve">                   </t>
    </r>
    <r>
      <rPr>
        <sz val="7"/>
        <color indexed="8"/>
        <rFont val="Times New Roman"/>
        <family val="1"/>
        <charset val="238"/>
      </rPr>
      <t>elvonások, befizetések</t>
    </r>
  </si>
  <si>
    <t xml:space="preserve">                   működési célú tartalék </t>
  </si>
  <si>
    <t xml:space="preserve">                   általános tartalék </t>
  </si>
  <si>
    <t xml:space="preserve">         5.2. Ingatlanok értékesítése (B51)</t>
  </si>
  <si>
    <t xml:space="preserve">         5.1. Immateriális javak értékesítése (B5)</t>
  </si>
  <si>
    <t xml:space="preserve">       1.2 Elvonások, befizetések bevételei </t>
  </si>
  <si>
    <t xml:space="preserve">           8.1.3.1.  előző évi költségvetési maradvány igénybevétele </t>
  </si>
  <si>
    <t xml:space="preserve">         8.1.3.1.  előző évi költségvetési maradvány  igénybevétele (B8131) </t>
  </si>
  <si>
    <t xml:space="preserve">Technikai személyzet </t>
  </si>
  <si>
    <t>Vagyonvill Keszthely Kft - Kormányablak tűzjelző rendszer távfelügyeleti  díja + karbantartás</t>
  </si>
  <si>
    <t xml:space="preserve">előirányzat felhasználási ütemterv a 2017. évi  költségvetési rendelethez </t>
  </si>
  <si>
    <t>2019.</t>
  </si>
  <si>
    <t>Aegon Biztosító Zrt -Önkormányzati Vagyonbiztosítás</t>
  </si>
  <si>
    <t xml:space="preserve">Heappy Dixieland Band Baráti Kör Egyesület </t>
  </si>
  <si>
    <t>Hévízi Térségi Zonta Klub Egyesület</t>
  </si>
  <si>
    <r>
      <rPr>
        <sz val="9"/>
        <rFont val="Times New Roman"/>
        <family val="1"/>
        <charset val="238"/>
      </rPr>
      <t>I.1.e) üdülőhelyi feladatok támogatása</t>
    </r>
    <r>
      <rPr>
        <sz val="9"/>
        <color rgb="FF00B0F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</si>
  <si>
    <t>126+2*3=132 fő</t>
  </si>
  <si>
    <t xml:space="preserve"> II.1.(3)1 óvodapedagógusok nevelő munkáját közvetlenük segítők átlagbérének és közterheinek elismert összege pedagógus szakképzettséggel  8 hó</t>
  </si>
  <si>
    <t xml:space="preserve"> II.1.(3)2 óvodapedagógusok nevelő munkáját közvetlenük segítők átlagbérének és közterheinek elismert összege  pedagógus szakképzettséggel 4 hó</t>
  </si>
  <si>
    <t>126+2*3+2*2=136 fő</t>
  </si>
  <si>
    <t xml:space="preserve"> II.2. (1) 1 óvodaműködtetési támogatás 8 hó (gyermekek nevelése a napi 8 órát eléri vagy meghaladja)</t>
  </si>
  <si>
    <t xml:space="preserve"> II.2. (8) 1 óvodaműködtetési támogatás 8 hó (gyermekek nevelése a napi 8 órát  nem éri el, de eléri a 6 órát)</t>
  </si>
  <si>
    <t xml:space="preserve"> II.2. (6) 2 óvodaműködtetési támogatás 4 hó (gyermekek nevelése a napi 8 órát  nem éri el, de eléri a 6 órát)</t>
  </si>
  <si>
    <t xml:space="preserve">    II.4.a (1).  Alapfokozatú végzettségű pedagógus II. kategóriába sorolt ov.ped.kiegészítő támogatása, akik a képesítést  2016. évben szerezték</t>
  </si>
  <si>
    <r>
      <rPr>
        <sz val="9"/>
        <rFont val="Times New Roman"/>
        <family val="1"/>
        <charset val="238"/>
      </rPr>
      <t>I.1.6. 2016. évról áthúzódó (decemberi) bérkompenzáció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adat lesz)</t>
    </r>
  </si>
  <si>
    <r>
      <rPr>
        <sz val="9"/>
        <rFont val="Times New Roman"/>
        <family val="1"/>
        <charset val="238"/>
      </rPr>
      <t>III.1. Szociális ágazati összevont pótlék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igénylés alapján)</t>
    </r>
  </si>
  <si>
    <t>(évközi igénylés alapján megítélhető támogatás)</t>
  </si>
  <si>
    <t>Információ: V. Beszámítás szerinti támogatás csökkentés összesen: = 20.611.361.704*0,55/100*1,05=124.698.740</t>
  </si>
  <si>
    <t>Fogorvosi szék beszerzés</t>
  </si>
  <si>
    <t>Személygépjármű beszerzés (2017. évben fizetendő 5% arány)</t>
  </si>
  <si>
    <t>Közép-keleti város rész csapadékelvezetés tervezése (Dr Babocsay - Szabó Lőrinc - Zrínyi u )</t>
  </si>
  <si>
    <t>Új parkoló helyek megvalósításához terv készítés</t>
  </si>
  <si>
    <t>új beruházás</t>
  </si>
  <si>
    <t xml:space="preserve">ASP csatlakozás: 4 db nyomtató </t>
  </si>
  <si>
    <t>ASP csatlakozás: multifunkciós nyomatkészítő</t>
  </si>
  <si>
    <t>ASP csatlakozás: kisértékűeszköz beszerzés (43 db kártyaolvasó)</t>
  </si>
  <si>
    <t>7</t>
  </si>
  <si>
    <t xml:space="preserve">TASZII Vörösmarty u 38. </t>
  </si>
  <si>
    <t xml:space="preserve">Zrinyi utca  99-179. házszám közötti szakasz út, közmű és zöldfelületi felújítás ( terv készítés) </t>
  </si>
  <si>
    <t>Nyírfa utcai projekt (adósságkonsz)</t>
  </si>
  <si>
    <t>Nagyparkoló T jelű belterületi út építáése, forgalomtechnika (adósságkonsz)</t>
  </si>
  <si>
    <t xml:space="preserve">"Európa a polgárokért" pályázat társ települések nek átadandó összeg </t>
  </si>
  <si>
    <t xml:space="preserve"> Termelői piac fejlesztés TOP-1.1.3-15</t>
  </si>
  <si>
    <t xml:space="preserve"> "Zöld város kialakítása" TOP-2.1.2-15 </t>
  </si>
  <si>
    <t xml:space="preserve"> Egregyi szabadidőtér (Lőtér) - Barnamező TOP-2.1.1-15</t>
  </si>
  <si>
    <t xml:space="preserve"> "Kultúrbarangolás Hévízen"TOP-1.2.1-15 (Kálvária)</t>
  </si>
  <si>
    <t xml:space="preserve"> Óvodai nevelés ellátás</t>
  </si>
  <si>
    <t xml:space="preserve"> Hebi üzemeltetés</t>
  </si>
  <si>
    <t xml:space="preserve"> Hosszú térségi Sport és rendezvénycsarnok ép.</t>
  </si>
  <si>
    <t xml:space="preserve"> Áplolási támogatás</t>
  </si>
  <si>
    <t xml:space="preserve"> Települési Támogatás (születési, temetési, méltányossági)</t>
  </si>
  <si>
    <t xml:space="preserve"> Gyógyszertámogatás</t>
  </si>
  <si>
    <t xml:space="preserve"> Lakhatási támogatás</t>
  </si>
  <si>
    <t xml:space="preserve"> Köztemetés</t>
  </si>
  <si>
    <t xml:space="preserve"> Önkorm ált.nyújtott lakástám.</t>
  </si>
  <si>
    <t xml:space="preserve"> Munk.ált. nyújtott lakást</t>
  </si>
  <si>
    <t xml:space="preserve"> Jelzőrendszeres házi segíts.</t>
  </si>
  <si>
    <t xml:space="preserve"> Ingatlanhasznosítás - köztezrület</t>
  </si>
  <si>
    <t xml:space="preserve"> Ingatlanhasznosítás egyéb</t>
  </si>
  <si>
    <t xml:space="preserve"> Gépjármű üzemeltetés</t>
  </si>
  <si>
    <t xml:space="preserve"> Továbbszámlázások</t>
  </si>
  <si>
    <t xml:space="preserve"> Lakóingatlan bérbeadás ü.</t>
  </si>
  <si>
    <t xml:space="preserve"> Közterület rend. fennta.</t>
  </si>
  <si>
    <t xml:space="preserve"> Építményüzemeltetés</t>
  </si>
  <si>
    <t xml:space="preserve"> Önkormány.jogalk.</t>
  </si>
  <si>
    <t xml:space="preserve"> Önkormányzati igazgatás</t>
  </si>
  <si>
    <t xml:space="preserve"> Gyepmesteri feladat</t>
  </si>
  <si>
    <t xml:space="preserve"> Folyóirat, idősz. kiad.</t>
  </si>
  <si>
    <t xml:space="preserve"> Sport létesít.működtetése</t>
  </si>
  <si>
    <t xml:space="preserve"> Közvilágítás</t>
  </si>
  <si>
    <t xml:space="preserve"> Mindenféle m.n.s.szabadi.tev.</t>
  </si>
  <si>
    <t xml:space="preserve"> Közfoglalkoztatás </t>
  </si>
  <si>
    <t xml:space="preserve"> Állat-eü feladatok</t>
  </si>
  <si>
    <t xml:space="preserve"> Építészmérnöki tevéke.</t>
  </si>
  <si>
    <t xml:space="preserve"> Város- és községgazd.</t>
  </si>
  <si>
    <t>Forrás újság</t>
  </si>
  <si>
    <t xml:space="preserve"> Ált isk. nyári napközi o. ellátás</t>
  </si>
  <si>
    <t xml:space="preserve"> Önk.nemz.kapcsolat</t>
  </si>
  <si>
    <t xml:space="preserve"> Nagyköveti program</t>
  </si>
  <si>
    <t xml:space="preserve"> Önkormányzati  vagyonnal kapcs. fa </t>
  </si>
  <si>
    <t xml:space="preserve"> Parkoló, garázs üzem.fennt</t>
  </si>
  <si>
    <t xml:space="preserve"> Önként vállalt feladatok</t>
  </si>
  <si>
    <t xml:space="preserve"> Repi</t>
  </si>
  <si>
    <t xml:space="preserve"> Igazgatási tevékenység.</t>
  </si>
  <si>
    <t xml:space="preserve"> Működési célú pénzeszköz átadás</t>
  </si>
  <si>
    <t xml:space="preserve">2. </t>
  </si>
  <si>
    <t>Gazdasági honlap</t>
  </si>
  <si>
    <t>Mobil szinpad</t>
  </si>
  <si>
    <t>Mozi szék</t>
  </si>
  <si>
    <t>Egyéb, kisértékű tárgyi eszköz beszerzés</t>
  </si>
  <si>
    <t>Gondnok</t>
  </si>
  <si>
    <t>0,5</t>
  </si>
  <si>
    <t>-3</t>
  </si>
  <si>
    <t>Zrínyi utca külterületi szakasz közmű és zöldfelület tervezés</t>
  </si>
  <si>
    <t>"Hévíz - Gyógytó kifolyó víz hőszivattyús energiahasznosítása"</t>
  </si>
  <si>
    <t xml:space="preserve"> Hévíz Tv működtetése</t>
  </si>
  <si>
    <t xml:space="preserve"> Hévíz könyv</t>
  </si>
  <si>
    <t xml:space="preserve"> ASP rendszer bevezetése </t>
  </si>
  <si>
    <t xml:space="preserve"> "Európa a polgárokért"</t>
  </si>
  <si>
    <t xml:space="preserve"> "Hévíz - Gyógytó kifolyó víz hőszivattyús energiahasznosítása"</t>
  </si>
  <si>
    <t>Gr.  I. Festetics György Művelődési Központ összesen:</t>
  </si>
  <si>
    <t>2. Gróf  I. Festetics György Művelődési Központ</t>
  </si>
  <si>
    <t>Zöldterület-kezelés</t>
  </si>
  <si>
    <t xml:space="preserve">Gazdasági szervezet </t>
  </si>
  <si>
    <t xml:space="preserve">Karbantartók </t>
  </si>
  <si>
    <t xml:space="preserve">Helyi önkormányzatok működésének és ágazati feléadatainak 2017. évi támogatása </t>
  </si>
  <si>
    <r>
      <rPr>
        <b/>
        <sz val="9"/>
        <color indexed="8"/>
        <rFont val="Times New Roman"/>
        <family val="1"/>
        <charset val="238"/>
      </rPr>
      <t>2017. évi  állami támogatásból származó bevétel</t>
    </r>
    <r>
      <rPr>
        <b/>
        <i/>
        <sz val="9"/>
        <color indexed="8"/>
        <rFont val="Times New Roman"/>
        <family val="1"/>
        <charset val="238"/>
      </rPr>
      <t/>
    </r>
  </si>
  <si>
    <t xml:space="preserve">Informatikai eszközök  </t>
  </si>
  <si>
    <t xml:space="preserve"> Eszközbeszerzés</t>
  </si>
  <si>
    <t>Illyés Gyula kazáncsere, Sportcsarnok gázalmérő beépítése</t>
  </si>
  <si>
    <t>ASP csatlakozás: 4 db laptop</t>
  </si>
  <si>
    <t>TC Informatika Kft - közterületfigyelő rendszer üzemeltetése</t>
  </si>
  <si>
    <t>SZO/181-28/2016</t>
  </si>
  <si>
    <t>255/1999</t>
  </si>
  <si>
    <t>Gazdasági Ellátó Szervezet Keszthely - gyepmesteri és állatorvosi tev</t>
  </si>
  <si>
    <t>PMK/18-2/2017</t>
  </si>
  <si>
    <t xml:space="preserve">  4/2017. (II. 13.)önkormányzati rendelet 5. melléklete</t>
  </si>
  <si>
    <t>4/2017. (II. 13.)önkormányzati rendelet 1. melléklete</t>
  </si>
  <si>
    <t>4/2017. (II. 13.)önkormányzati rendelet 1/1. melléklete</t>
  </si>
  <si>
    <r>
      <t xml:space="preserve">     </t>
    </r>
    <r>
      <rPr>
        <sz val="7"/>
        <rFont val="Times New Roman"/>
        <family val="1"/>
        <charset val="238"/>
      </rPr>
      <t xml:space="preserve"> 9.1.1. Hitel-, kölcsön törlesztés államháztartáson kívülre (K911)</t>
    </r>
  </si>
  <si>
    <t>4/2017. (II. 13.)önkormányzati rendelet 1/2. melléklete</t>
  </si>
  <si>
    <t>4/2017. (II. 13.)önkormányzati rendelet 1/5. melléklete</t>
  </si>
  <si>
    <t>4/2017. (II. 13.)önkormányzati rendelet 1/4. melléklete</t>
  </si>
  <si>
    <t>4/2017. (II. 13.)önkormányzati rendelet 1/3. melléklete</t>
  </si>
  <si>
    <t>4/2017. (II. 13.)önkormányzati rendelet 1/6. melléklete</t>
  </si>
  <si>
    <t>4/2017. (II. 13.)önkormányzati rendelet 1/7. melléklete</t>
  </si>
  <si>
    <t>4/2017. (II. 13.)önkormányzati rendelet 1/8. melléklete</t>
  </si>
  <si>
    <t>Térségi Sport és rendezvénycsarnok építéséhez infrastuktúra tervezés (+ földkábeles villamos energia ellátás biztosítása )</t>
  </si>
  <si>
    <t>4/2017. (II. 13.)önkormányzati rendelet 1/9. melléklete</t>
  </si>
  <si>
    <t>4/2017. (II. 13.)önkormányzati rendelet 2/1. melléklete</t>
  </si>
  <si>
    <t>4/2017. (II. 13.)önkormányzati rendelet 2/1/1. melléklete</t>
  </si>
  <si>
    <t>4/2017. (II. 13.)önkormányzati rendelet 2/2. melléklete</t>
  </si>
  <si>
    <t>4/2017. (II. 13.)önkormányzati rendelet 2/3. melléklete</t>
  </si>
  <si>
    <t>4/2017. (II. 13.)önkormányzati rendelet 2/4. melléklete</t>
  </si>
  <si>
    <t>4/2017. (II. 13.)önkormányzati rendelet 3/1. melléklete</t>
  </si>
  <si>
    <t>4/2017. (II. 13.)önkormányzati rendelet 3/2. melléklete</t>
  </si>
  <si>
    <t>4/2017. (II. 13.)önkormányzati rendelet 3/3. melléklete</t>
  </si>
  <si>
    <t>4/2017. (II. 13.)önkormányzati rendelet 3/4. melléklete</t>
  </si>
  <si>
    <t>4/2017. (II. 13.)önkormányzati rendelet 4. melléklete</t>
  </si>
  <si>
    <t xml:space="preserve">  4/2017. (II. 13.) önkormányzati rendelet 6. melléklete</t>
  </si>
  <si>
    <t>4/2017. (II. 13.))önkormányzati rendelet 7. melléklete</t>
  </si>
  <si>
    <t>4/2017. (II. 13.)önkormányzati rendelet 8.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</si>
</sst>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#,##0.0"/>
    <numFmt numFmtId="166" formatCode="m&quot;. &quot;d\.;@"/>
    <numFmt numFmtId="167" formatCode="0.0"/>
    <numFmt numFmtId="168" formatCode="#,##0.0000"/>
    <numFmt numFmtId="169" formatCode="m\.\ d\.;@"/>
  </numFmts>
  <fonts count="14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color indexed="1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12"/>
      <name val="Times New Roman"/>
      <family val="1"/>
      <charset val="238"/>
    </font>
    <font>
      <u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u/>
      <sz val="9"/>
      <color indexed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 CE"/>
      <charset val="238"/>
    </font>
    <font>
      <sz val="10"/>
      <color indexed="12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u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u/>
      <sz val="8"/>
      <color indexed="8"/>
      <name val="Times New Roman"/>
      <family val="1"/>
      <charset val="238"/>
    </font>
    <font>
      <i/>
      <u/>
      <sz val="8"/>
      <color indexed="8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6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7"/>
      <color indexed="10"/>
      <name val="Times New Roman"/>
      <family val="1"/>
      <charset val="238"/>
    </font>
    <font>
      <i/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sz val="7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vertAlign val="superscript"/>
      <sz val="8"/>
      <color indexed="10"/>
      <name val="Times New Roman"/>
      <family val="1"/>
      <charset val="238"/>
    </font>
    <font>
      <sz val="7"/>
      <name val="Arial CE"/>
      <family val="2"/>
      <charset val="238"/>
    </font>
    <font>
      <sz val="12"/>
      <name val="Arial CE"/>
      <family val="2"/>
      <charset val="238"/>
    </font>
    <font>
      <i/>
      <sz val="9"/>
      <name val="Times New Roman"/>
      <family val="1"/>
      <charset val="238"/>
    </font>
    <font>
      <sz val="12"/>
      <color theme="1"/>
      <name val="Arial"/>
      <family val="2"/>
      <charset val="238"/>
    </font>
    <font>
      <sz val="7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color rgb="FFFF0000"/>
      <name val="Times New Roman"/>
      <family val="1"/>
      <charset val="238"/>
    </font>
    <font>
      <sz val="7"/>
      <color rgb="FF00B0F0"/>
      <name val="Times New Roman"/>
      <family val="1"/>
      <charset val="238"/>
    </font>
    <font>
      <sz val="6"/>
      <color rgb="FFFF0000"/>
      <name val="Times New Roman"/>
      <family val="1"/>
      <charset val="238"/>
    </font>
    <font>
      <sz val="6"/>
      <color rgb="FF00B050"/>
      <name val="Times New Roman"/>
      <family val="1"/>
      <charset val="238"/>
    </font>
    <font>
      <sz val="9"/>
      <color rgb="FFFF0000"/>
      <name val="Arial CE"/>
      <family val="2"/>
      <charset val="238"/>
    </font>
    <font>
      <sz val="9"/>
      <color rgb="FF00B0F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9"/>
      <color rgb="FFFF33CC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7"/>
      <name val="Times New Roman"/>
      <family val="1"/>
      <charset val="238"/>
    </font>
    <font>
      <b/>
      <i/>
      <sz val="7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8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5" fillId="7" borderId="1" applyNumberFormat="0" applyAlignment="0" applyProtection="0"/>
    <xf numFmtId="0" fontId="68" fillId="22" borderId="7" applyNumberFormat="0" applyAlignment="0" applyProtection="0"/>
    <xf numFmtId="0" fontId="14" fillId="4" borderId="0" applyNumberFormat="0" applyBorder="0" applyAlignment="0" applyProtection="0"/>
    <xf numFmtId="0" fontId="16" fillId="20" borderId="8" applyNumberFormat="0" applyAlignment="0" applyProtection="0"/>
    <xf numFmtId="0" fontId="15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68" fillId="0" borderId="0"/>
    <xf numFmtId="0" fontId="120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74" fillId="0" borderId="0"/>
    <xf numFmtId="0" fontId="20" fillId="0" borderId="0"/>
    <xf numFmtId="0" fontId="97" fillId="0" borderId="0"/>
    <xf numFmtId="0" fontId="19" fillId="0" borderId="0"/>
    <xf numFmtId="0" fontId="18" fillId="0" borderId="0"/>
    <xf numFmtId="0" fontId="68" fillId="22" borderId="7" applyNumberFormat="0" applyAlignment="0" applyProtection="0"/>
    <xf numFmtId="0" fontId="16" fillId="20" borderId="8" applyNumberFormat="0" applyAlignment="0" applyProtection="0"/>
    <xf numFmtId="0" fontId="21" fillId="0" borderId="9" applyNumberFormat="0" applyFill="0" applyAlignment="0" applyProtection="0"/>
    <xf numFmtId="0" fontId="4" fillId="3" borderId="0" applyNumberFormat="0" applyBorder="0" applyAlignment="0" applyProtection="0"/>
    <xf numFmtId="0" fontId="17" fillId="23" borderId="0" applyNumberFormat="0" applyBorder="0" applyAlignment="0" applyProtection="0"/>
    <xf numFmtId="0" fontId="6" fillId="20" borderId="1" applyNumberFormat="0" applyAlignment="0" applyProtection="0"/>
    <xf numFmtId="0" fontId="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288">
    <xf numFmtId="0" fontId="0" fillId="0" borderId="0" xfId="0"/>
    <xf numFmtId="0" fontId="25" fillId="0" borderId="10" xfId="0" applyFont="1" applyBorder="1" applyAlignment="1">
      <alignment horizontal="center" vertical="center"/>
    </xf>
    <xf numFmtId="3" fontId="76" fillId="0" borderId="11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33" fillId="0" borderId="0" xfId="71" applyFont="1" applyAlignment="1">
      <alignment vertical="center"/>
    </xf>
    <xf numFmtId="0" fontId="33" fillId="0" borderId="0" xfId="71" applyFont="1" applyBorder="1" applyAlignment="1">
      <alignment vertical="center"/>
    </xf>
    <xf numFmtId="0" fontId="34" fillId="0" borderId="0" xfId="0" applyFont="1"/>
    <xf numFmtId="0" fontId="37" fillId="0" borderId="0" xfId="0" applyFont="1"/>
    <xf numFmtId="0" fontId="36" fillId="0" borderId="0" xfId="0" applyFont="1"/>
    <xf numFmtId="0" fontId="31" fillId="0" borderId="0" xfId="0" applyFont="1"/>
    <xf numFmtId="0" fontId="40" fillId="0" borderId="0" xfId="0" applyFont="1"/>
    <xf numFmtId="0" fontId="41" fillId="0" borderId="0" xfId="0" applyFont="1"/>
    <xf numFmtId="0" fontId="29" fillId="0" borderId="0" xfId="0" applyFont="1" applyAlignment="1">
      <alignment wrapText="1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28" fillId="0" borderId="0" xfId="0" applyFont="1" applyAlignment="1">
      <alignment horizontal="right"/>
    </xf>
    <xf numFmtId="0" fontId="47" fillId="0" borderId="0" xfId="0" applyFont="1"/>
    <xf numFmtId="0" fontId="45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50" fillId="0" borderId="0" xfId="0" applyFont="1"/>
    <xf numFmtId="0" fontId="45" fillId="0" borderId="0" xfId="0" applyFont="1" applyBorder="1" applyAlignment="1">
      <alignment horizontal="left" vertical="center"/>
    </xf>
    <xf numFmtId="0" fontId="44" fillId="0" borderId="0" xfId="0" applyFont="1" applyAlignment="1">
      <alignment wrapText="1"/>
    </xf>
    <xf numFmtId="3" fontId="44" fillId="0" borderId="0" xfId="0" applyNumberFormat="1" applyFont="1"/>
    <xf numFmtId="0" fontId="49" fillId="0" borderId="0" xfId="0" applyFont="1" applyFill="1" applyAlignment="1">
      <alignment wrapText="1"/>
    </xf>
    <xf numFmtId="3" fontId="45" fillId="0" borderId="0" xfId="0" applyNumberFormat="1" applyFont="1"/>
    <xf numFmtId="0" fontId="45" fillId="0" borderId="0" xfId="0" applyFont="1" applyAlignment="1">
      <alignment wrapText="1"/>
    </xf>
    <xf numFmtId="0" fontId="45" fillId="0" borderId="0" xfId="0" applyFont="1"/>
    <xf numFmtId="0" fontId="46" fillId="0" borderId="0" xfId="0" applyFont="1" applyAlignment="1">
      <alignment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/>
    <xf numFmtId="0" fontId="54" fillId="0" borderId="0" xfId="0" applyFont="1"/>
    <xf numFmtId="3" fontId="20" fillId="0" borderId="0" xfId="0" applyNumberFormat="1" applyFont="1"/>
    <xf numFmtId="3" fontId="54" fillId="0" borderId="0" xfId="0" applyNumberFormat="1" applyFont="1"/>
    <xf numFmtId="3" fontId="54" fillId="0" borderId="0" xfId="0" applyNumberFormat="1" applyFont="1" applyBorder="1"/>
    <xf numFmtId="0" fontId="54" fillId="0" borderId="0" xfId="0" applyFont="1" applyBorder="1"/>
    <xf numFmtId="3" fontId="43" fillId="0" borderId="0" xfId="0" applyNumberFormat="1" applyFont="1"/>
    <xf numFmtId="0" fontId="55" fillId="0" borderId="0" xfId="0" applyFont="1" applyAlignment="1">
      <alignment wrapText="1"/>
    </xf>
    <xf numFmtId="0" fontId="55" fillId="0" borderId="0" xfId="0" applyFont="1"/>
    <xf numFmtId="0" fontId="49" fillId="0" borderId="0" xfId="0" applyFont="1" applyAlignment="1">
      <alignment horizontal="center" wrapText="1"/>
    </xf>
    <xf numFmtId="0" fontId="49" fillId="0" borderId="0" xfId="0" applyFont="1" applyAlignment="1">
      <alignment horizontal="center"/>
    </xf>
    <xf numFmtId="0" fontId="49" fillId="0" borderId="12" xfId="0" applyFont="1" applyBorder="1" applyAlignment="1">
      <alignment horizontal="center" wrapText="1"/>
    </xf>
    <xf numFmtId="166" fontId="29" fillId="0" borderId="12" xfId="0" applyNumberFormat="1" applyFont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center" vertical="center"/>
    </xf>
    <xf numFmtId="0" fontId="49" fillId="24" borderId="12" xfId="0" applyFont="1" applyFill="1" applyBorder="1" applyAlignment="1">
      <alignment horizontal="left" vertical="center" wrapText="1"/>
    </xf>
    <xf numFmtId="49" fontId="49" fillId="24" borderId="12" xfId="0" applyNumberFormat="1" applyFont="1" applyFill="1" applyBorder="1" applyAlignment="1">
      <alignment horizontal="right" vertical="center"/>
    </xf>
    <xf numFmtId="49" fontId="25" fillId="0" borderId="0" xfId="0" applyNumberFormat="1" applyFont="1" applyBorder="1" applyAlignment="1">
      <alignment horizontal="center" vertical="center"/>
    </xf>
    <xf numFmtId="0" fontId="49" fillId="0" borderId="12" xfId="0" applyFont="1" applyBorder="1" applyAlignment="1">
      <alignment wrapText="1"/>
    </xf>
    <xf numFmtId="0" fontId="49" fillId="0" borderId="12" xfId="0" applyFont="1" applyBorder="1"/>
    <xf numFmtId="0" fontId="49" fillId="0" borderId="12" xfId="0" applyFont="1" applyBorder="1" applyAlignment="1">
      <alignment horizontal="right"/>
    </xf>
    <xf numFmtId="4" fontId="49" fillId="0" borderId="12" xfId="0" applyNumberFormat="1" applyFont="1" applyBorder="1" applyAlignment="1">
      <alignment horizontal="right"/>
    </xf>
    <xf numFmtId="167" fontId="49" fillId="0" borderId="12" xfId="0" applyNumberFormat="1" applyFont="1" applyBorder="1" applyAlignment="1">
      <alignment horizontal="right"/>
    </xf>
    <xf numFmtId="0" fontId="51" fillId="0" borderId="0" xfId="0" applyFont="1" applyBorder="1" applyAlignment="1">
      <alignment wrapText="1"/>
    </xf>
    <xf numFmtId="0" fontId="51" fillId="0" borderId="0" xfId="0" applyFont="1" applyBorder="1"/>
    <xf numFmtId="0" fontId="51" fillId="0" borderId="0" xfId="0" applyFont="1" applyBorder="1" applyAlignment="1">
      <alignment horizontal="right"/>
    </xf>
    <xf numFmtId="0" fontId="49" fillId="0" borderId="0" xfId="0" applyFont="1" applyBorder="1" applyAlignment="1">
      <alignment horizontal="right"/>
    </xf>
    <xf numFmtId="0" fontId="49" fillId="0" borderId="0" xfId="0" applyFont="1" applyBorder="1" applyAlignment="1"/>
    <xf numFmtId="0" fontId="49" fillId="0" borderId="14" xfId="0" applyFont="1" applyBorder="1" applyAlignment="1">
      <alignment wrapText="1"/>
    </xf>
    <xf numFmtId="0" fontId="49" fillId="0" borderId="14" xfId="0" applyFont="1" applyBorder="1"/>
    <xf numFmtId="0" fontId="49" fillId="0" borderId="14" xfId="0" applyFont="1" applyBorder="1" applyAlignment="1">
      <alignment horizontal="right"/>
    </xf>
    <xf numFmtId="0" fontId="55" fillId="0" borderId="14" xfId="0" applyFont="1" applyBorder="1" applyAlignment="1">
      <alignment horizontal="right"/>
    </xf>
    <xf numFmtId="0" fontId="49" fillId="0" borderId="14" xfId="0" applyFont="1" applyBorder="1" applyAlignment="1"/>
    <xf numFmtId="0" fontId="55" fillId="0" borderId="12" xfId="0" applyFont="1" applyBorder="1" applyAlignment="1">
      <alignment wrapText="1"/>
    </xf>
    <xf numFmtId="0" fontId="55" fillId="0" borderId="12" xfId="0" applyFont="1" applyBorder="1"/>
    <xf numFmtId="0" fontId="55" fillId="0" borderId="12" xfId="0" applyFont="1" applyBorder="1" applyAlignment="1">
      <alignment horizontal="right"/>
    </xf>
    <xf numFmtId="0" fontId="51" fillId="0" borderId="12" xfId="0" applyFont="1" applyBorder="1" applyAlignment="1">
      <alignment horizontal="right"/>
    </xf>
    <xf numFmtId="0" fontId="51" fillId="0" borderId="15" xfId="0" applyFont="1" applyBorder="1" applyAlignment="1">
      <alignment wrapText="1"/>
    </xf>
    <xf numFmtId="0" fontId="51" fillId="0" borderId="15" xfId="0" applyFont="1" applyBorder="1"/>
    <xf numFmtId="0" fontId="51" fillId="0" borderId="15" xfId="0" applyFont="1" applyBorder="1" applyAlignment="1">
      <alignment horizontal="right"/>
    </xf>
    <xf numFmtId="0" fontId="49" fillId="0" borderId="15" xfId="0" applyFont="1" applyBorder="1" applyAlignment="1">
      <alignment horizontal="right"/>
    </xf>
    <xf numFmtId="0" fontId="49" fillId="0" borderId="10" xfId="0" applyFont="1" applyBorder="1" applyAlignment="1">
      <alignment horizontal="right"/>
    </xf>
    <xf numFmtId="0" fontId="49" fillId="0" borderId="0" xfId="0" applyFont="1" applyBorder="1"/>
    <xf numFmtId="0" fontId="55" fillId="0" borderId="0" xfId="0" applyFont="1" applyBorder="1" applyAlignment="1">
      <alignment horizontal="right"/>
    </xf>
    <xf numFmtId="0" fontId="56" fillId="0" borderId="14" xfId="0" applyFont="1" applyBorder="1" applyAlignment="1">
      <alignment wrapText="1"/>
    </xf>
    <xf numFmtId="0" fontId="56" fillId="0" borderId="12" xfId="0" applyFont="1" applyBorder="1"/>
    <xf numFmtId="0" fontId="56" fillId="0" borderId="12" xfId="0" applyFont="1" applyBorder="1" applyAlignment="1">
      <alignment wrapText="1"/>
    </xf>
    <xf numFmtId="49" fontId="49" fillId="0" borderId="12" xfId="0" applyNumberFormat="1" applyFont="1" applyBorder="1" applyAlignment="1">
      <alignment horizontal="right"/>
    </xf>
    <xf numFmtId="0" fontId="49" fillId="0" borderId="0" xfId="0" applyFont="1" applyBorder="1" applyAlignment="1">
      <alignment wrapText="1"/>
    </xf>
    <xf numFmtId="0" fontId="59" fillId="0" borderId="0" xfId="0" applyFont="1"/>
    <xf numFmtId="0" fontId="59" fillId="0" borderId="0" xfId="0" applyFont="1" applyBorder="1"/>
    <xf numFmtId="0" fontId="60" fillId="0" borderId="0" xfId="0" applyFont="1"/>
    <xf numFmtId="0" fontId="36" fillId="0" borderId="0" xfId="78" applyFont="1"/>
    <xf numFmtId="0" fontId="38" fillId="0" borderId="0" xfId="78" applyFont="1"/>
    <xf numFmtId="3" fontId="29" fillId="0" borderId="0" xfId="78" applyNumberFormat="1" applyFont="1"/>
    <xf numFmtId="3" fontId="36" fillId="0" borderId="0" xfId="78" applyNumberFormat="1" applyFont="1"/>
    <xf numFmtId="3" fontId="25" fillId="0" borderId="16" xfId="78" applyNumberFormat="1" applyFont="1" applyBorder="1" applyAlignment="1">
      <alignment horizontal="center" vertical="center"/>
    </xf>
    <xf numFmtId="3" fontId="25" fillId="0" borderId="17" xfId="78" applyNumberFormat="1" applyFont="1" applyBorder="1" applyAlignment="1">
      <alignment horizontal="center" vertical="center"/>
    </xf>
    <xf numFmtId="3" fontId="25" fillId="0" borderId="0" xfId="78" applyNumberFormat="1" applyFont="1" applyBorder="1" applyAlignment="1">
      <alignment horizontal="left" vertical="center" wrapText="1"/>
    </xf>
    <xf numFmtId="3" fontId="29" fillId="0" borderId="0" xfId="78" applyNumberFormat="1" applyFont="1" applyBorder="1"/>
    <xf numFmtId="3" fontId="25" fillId="0" borderId="0" xfId="78" applyNumberFormat="1" applyFont="1" applyBorder="1"/>
    <xf numFmtId="3" fontId="29" fillId="0" borderId="0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Border="1"/>
    <xf numFmtId="3" fontId="31" fillId="0" borderId="0" xfId="78" applyNumberFormat="1" applyFont="1" applyBorder="1" applyAlignment="1">
      <alignment horizontal="left" vertical="center" wrapText="1"/>
    </xf>
    <xf numFmtId="3" fontId="36" fillId="0" borderId="0" xfId="78" applyNumberFormat="1" applyFont="1" applyFill="1" applyBorder="1" applyAlignment="1">
      <alignment horizontal="left" vertical="center" wrapText="1"/>
    </xf>
    <xf numFmtId="3" fontId="29" fillId="0" borderId="0" xfId="78" applyNumberFormat="1" applyFont="1" applyFill="1" applyBorder="1"/>
    <xf numFmtId="3" fontId="25" fillId="0" borderId="0" xfId="78" applyNumberFormat="1" applyFont="1"/>
    <xf numFmtId="3" fontId="31" fillId="0" borderId="0" xfId="78" applyNumberFormat="1" applyFont="1"/>
    <xf numFmtId="3" fontId="31" fillId="0" borderId="0" xfId="78" applyNumberFormat="1" applyFont="1" applyFill="1" applyBorder="1" applyAlignment="1">
      <alignment horizontal="left" vertical="center" wrapText="1"/>
    </xf>
    <xf numFmtId="0" fontId="29" fillId="0" borderId="0" xfId="78" applyFont="1"/>
    <xf numFmtId="3" fontId="25" fillId="0" borderId="18" xfId="78" applyNumberFormat="1" applyFont="1" applyFill="1" applyBorder="1"/>
    <xf numFmtId="3" fontId="25" fillId="0" borderId="0" xfId="78" applyNumberFormat="1" applyFont="1" applyFill="1" applyBorder="1" applyAlignment="1">
      <alignment horizontal="left" vertical="center" wrapText="1"/>
    </xf>
    <xf numFmtId="3" fontId="25" fillId="0" borderId="0" xfId="78" applyNumberFormat="1" applyFont="1" applyFill="1" applyBorder="1"/>
    <xf numFmtId="0" fontId="61" fillId="0" borderId="0" xfId="78" applyFont="1"/>
    <xf numFmtId="3" fontId="29" fillId="0" borderId="0" xfId="0" applyNumberFormat="1" applyFont="1" applyFill="1" applyAlignment="1">
      <alignment wrapText="1"/>
    </xf>
    <xf numFmtId="3" fontId="31" fillId="0" borderId="0" xfId="78" applyNumberFormat="1" applyFont="1" applyBorder="1"/>
    <xf numFmtId="3" fontId="25" fillId="0" borderId="18" xfId="78" applyNumberFormat="1" applyFont="1" applyBorder="1" applyAlignment="1">
      <alignment horizontal="left" vertical="center" wrapText="1"/>
    </xf>
    <xf numFmtId="3" fontId="29" fillId="0" borderId="0" xfId="78" applyNumberFormat="1" applyFont="1" applyBorder="1" applyAlignment="1">
      <alignment horizontal="left" vertical="center" wrapText="1"/>
    </xf>
    <xf numFmtId="3" fontId="38" fillId="0" borderId="0" xfId="78" applyNumberFormat="1" applyFont="1" applyFill="1" applyBorder="1" applyAlignment="1">
      <alignment horizontal="left" vertical="center" wrapText="1"/>
    </xf>
    <xf numFmtId="0" fontId="62" fillId="0" borderId="0" xfId="78" applyFont="1"/>
    <xf numFmtId="3" fontId="63" fillId="0" borderId="0" xfId="78" applyNumberFormat="1" applyFont="1" applyBorder="1" applyAlignment="1">
      <alignment horizontal="left" vertical="center" wrapText="1"/>
    </xf>
    <xf numFmtId="0" fontId="31" fillId="0" borderId="0" xfId="78" applyFont="1"/>
    <xf numFmtId="3" fontId="29" fillId="0" borderId="18" xfId="78" applyNumberFormat="1" applyFont="1" applyBorder="1"/>
    <xf numFmtId="3" fontId="38" fillId="0" borderId="0" xfId="78" applyNumberFormat="1" applyFont="1"/>
    <xf numFmtId="3" fontId="61" fillId="0" borderId="0" xfId="78" applyNumberFormat="1" applyFont="1"/>
    <xf numFmtId="0" fontId="58" fillId="0" borderId="0" xfId="0" applyFont="1"/>
    <xf numFmtId="0" fontId="66" fillId="0" borderId="0" xfId="0" applyFont="1"/>
    <xf numFmtId="3" fontId="58" fillId="0" borderId="0" xfId="0" applyNumberFormat="1" applyFont="1"/>
    <xf numFmtId="3" fontId="58" fillId="0" borderId="0" xfId="0" applyNumberFormat="1" applyFont="1" applyBorder="1"/>
    <xf numFmtId="3" fontId="58" fillId="0" borderId="19" xfId="0" applyNumberFormat="1" applyFont="1" applyBorder="1"/>
    <xf numFmtId="0" fontId="65" fillId="0" borderId="0" xfId="0" applyFont="1"/>
    <xf numFmtId="0" fontId="36" fillId="0" borderId="0" xfId="0" applyFont="1" applyAlignment="1"/>
    <xf numFmtId="0" fontId="31" fillId="0" borderId="0" xfId="0" applyFont="1" applyAlignment="1">
      <alignment horizontal="center" vertical="center"/>
    </xf>
    <xf numFmtId="0" fontId="67" fillId="0" borderId="0" xfId="0" applyFont="1"/>
    <xf numFmtId="3" fontId="35" fillId="0" borderId="0" xfId="0" applyNumberFormat="1" applyFont="1" applyBorder="1"/>
    <xf numFmtId="3" fontId="65" fillId="0" borderId="0" xfId="0" applyNumberFormat="1" applyFont="1" applyBorder="1"/>
    <xf numFmtId="3" fontId="65" fillId="0" borderId="19" xfId="0" applyNumberFormat="1" applyFont="1" applyBorder="1"/>
    <xf numFmtId="0" fontId="58" fillId="0" borderId="0" xfId="0" applyFont="1" applyBorder="1" applyAlignment="1">
      <alignment wrapText="1"/>
    </xf>
    <xf numFmtId="3" fontId="36" fillId="0" borderId="0" xfId="78" applyNumberFormat="1" applyFont="1" applyBorder="1"/>
    <xf numFmtId="3" fontId="69" fillId="0" borderId="0" xfId="0" applyNumberFormat="1" applyFont="1" applyBorder="1"/>
    <xf numFmtId="49" fontId="29" fillId="0" borderId="0" xfId="78" applyNumberFormat="1" applyFont="1" applyBorder="1" applyAlignment="1">
      <alignment horizontal="center" vertical="center" wrapText="1"/>
    </xf>
    <xf numFmtId="0" fontId="51" fillId="0" borderId="20" xfId="0" applyFont="1" applyBorder="1" applyAlignment="1">
      <alignment wrapText="1"/>
    </xf>
    <xf numFmtId="0" fontId="51" fillId="0" borderId="20" xfId="0" applyFont="1" applyBorder="1"/>
    <xf numFmtId="0" fontId="51" fillId="0" borderId="20" xfId="0" applyFont="1" applyBorder="1" applyAlignment="1">
      <alignment horizontal="right"/>
    </xf>
    <xf numFmtId="0" fontId="49" fillId="0" borderId="20" xfId="0" applyFont="1" applyBorder="1" applyAlignment="1">
      <alignment horizontal="right"/>
    </xf>
    <xf numFmtId="3" fontId="70" fillId="0" borderId="12" xfId="0" applyNumberFormat="1" applyFont="1" applyBorder="1" applyAlignment="1">
      <alignment horizontal="center" vertical="center" wrapText="1"/>
    </xf>
    <xf numFmtId="3" fontId="58" fillId="0" borderId="0" xfId="0" applyNumberFormat="1" applyFont="1" applyAlignment="1">
      <alignment wrapText="1"/>
    </xf>
    <xf numFmtId="3" fontId="58" fillId="0" borderId="0" xfId="0" applyNumberFormat="1" applyFont="1" applyBorder="1" applyAlignment="1">
      <alignment wrapText="1"/>
    </xf>
    <xf numFmtId="3" fontId="65" fillId="0" borderId="21" xfId="0" applyNumberFormat="1" applyFont="1" applyBorder="1"/>
    <xf numFmtId="3" fontId="58" fillId="0" borderId="22" xfId="0" applyNumberFormat="1" applyFont="1" applyBorder="1"/>
    <xf numFmtId="3" fontId="65" fillId="0" borderId="22" xfId="0" applyNumberFormat="1" applyFont="1" applyBorder="1"/>
    <xf numFmtId="3" fontId="25" fillId="0" borderId="23" xfId="78" applyNumberFormat="1" applyFont="1" applyBorder="1" applyAlignment="1">
      <alignment horizontal="center" vertical="center"/>
    </xf>
    <xf numFmtId="3" fontId="25" fillId="0" borderId="19" xfId="78" applyNumberFormat="1" applyFont="1" applyBorder="1" applyAlignment="1">
      <alignment horizontal="center" vertical="center"/>
    </xf>
    <xf numFmtId="0" fontId="26" fillId="0" borderId="0" xfId="0" applyFont="1"/>
    <xf numFmtId="0" fontId="30" fillId="0" borderId="0" xfId="0" applyFont="1" applyBorder="1" applyAlignment="1">
      <alignment horizontal="center"/>
    </xf>
    <xf numFmtId="3" fontId="57" fillId="0" borderId="0" xfId="0" applyNumberFormat="1" applyFont="1"/>
    <xf numFmtId="0" fontId="30" fillId="0" borderId="0" xfId="0" applyFont="1" applyAlignment="1">
      <alignment wrapText="1"/>
    </xf>
    <xf numFmtId="0" fontId="57" fillId="0" borderId="0" xfId="0" applyFont="1" applyAlignment="1">
      <alignment wrapText="1"/>
    </xf>
    <xf numFmtId="3" fontId="32" fillId="0" borderId="0" xfId="0" applyNumberFormat="1" applyFont="1"/>
    <xf numFmtId="0" fontId="57" fillId="0" borderId="0" xfId="0" applyFont="1" applyAlignment="1">
      <alignment horizontal="left" wrapText="1"/>
    </xf>
    <xf numFmtId="0" fontId="57" fillId="0" borderId="0" xfId="0" applyFont="1" applyBorder="1" applyAlignment="1">
      <alignment wrapText="1"/>
    </xf>
    <xf numFmtId="0" fontId="30" fillId="0" borderId="0" xfId="0" applyFont="1" applyBorder="1" applyAlignment="1">
      <alignment wrapText="1"/>
    </xf>
    <xf numFmtId="0" fontId="57" fillId="0" borderId="0" xfId="0" applyFont="1" applyBorder="1" applyAlignment="1">
      <alignment horizontal="left" wrapText="1"/>
    </xf>
    <xf numFmtId="0" fontId="30" fillId="0" borderId="0" xfId="0" applyFont="1" applyBorder="1" applyAlignment="1">
      <alignment horizontal="left" wrapText="1"/>
    </xf>
    <xf numFmtId="0" fontId="73" fillId="0" borderId="0" xfId="0" applyFont="1"/>
    <xf numFmtId="0" fontId="32" fillId="0" borderId="0" xfId="0" applyFont="1"/>
    <xf numFmtId="0" fontId="57" fillId="0" borderId="0" xfId="0" applyFont="1" applyAlignment="1">
      <alignment horizontal="center"/>
    </xf>
    <xf numFmtId="0" fontId="57" fillId="0" borderId="0" xfId="0" applyFont="1"/>
    <xf numFmtId="0" fontId="72" fillId="0" borderId="0" xfId="0" applyFont="1" applyBorder="1" applyAlignment="1">
      <alignment vertical="center" wrapText="1"/>
    </xf>
    <xf numFmtId="3" fontId="30" fillId="0" borderId="24" xfId="0" applyNumberFormat="1" applyFont="1" applyBorder="1" applyAlignment="1">
      <alignment horizontal="center" vertical="center" wrapText="1"/>
    </xf>
    <xf numFmtId="3" fontId="57" fillId="0" borderId="25" xfId="0" applyNumberFormat="1" applyFont="1" applyBorder="1" applyAlignment="1">
      <alignment horizontal="center" vertical="center" wrapText="1"/>
    </xf>
    <xf numFmtId="3" fontId="57" fillId="0" borderId="26" xfId="0" applyNumberFormat="1" applyFont="1" applyBorder="1"/>
    <xf numFmtId="3" fontId="57" fillId="0" borderId="25" xfId="0" applyNumberFormat="1" applyFont="1" applyBorder="1"/>
    <xf numFmtId="3" fontId="62" fillId="0" borderId="0" xfId="78" applyNumberFormat="1" applyFont="1"/>
    <xf numFmtId="3" fontId="25" fillId="0" borderId="27" xfId="78" applyNumberFormat="1" applyFont="1" applyBorder="1"/>
    <xf numFmtId="0" fontId="25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29" fillId="0" borderId="0" xfId="0" applyFont="1"/>
    <xf numFmtId="3" fontId="29" fillId="0" borderId="0" xfId="0" applyNumberFormat="1" applyFont="1"/>
    <xf numFmtId="3" fontId="35" fillId="0" borderId="0" xfId="0" applyNumberFormat="1" applyFont="1" applyAlignment="1">
      <alignment horizontal="right"/>
    </xf>
    <xf numFmtId="0" fontId="29" fillId="0" borderId="0" xfId="0" applyFont="1" applyAlignment="1"/>
    <xf numFmtId="0" fontId="25" fillId="0" borderId="28" xfId="0" applyFont="1" applyBorder="1" applyAlignment="1">
      <alignment horizontal="center" vertical="center"/>
    </xf>
    <xf numFmtId="3" fontId="70" fillId="0" borderId="29" xfId="0" applyNumberFormat="1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65" fillId="0" borderId="15" xfId="0" applyFont="1" applyBorder="1"/>
    <xf numFmtId="3" fontId="25" fillId="0" borderId="15" xfId="0" applyNumberFormat="1" applyFont="1" applyBorder="1"/>
    <xf numFmtId="0" fontId="58" fillId="0" borderId="0" xfId="0" applyFont="1" applyBorder="1"/>
    <xf numFmtId="3" fontId="58" fillId="0" borderId="0" xfId="74" applyNumberFormat="1" applyFont="1" applyBorder="1"/>
    <xf numFmtId="3" fontId="29" fillId="0" borderId="0" xfId="0" applyNumberFormat="1" applyFont="1" applyBorder="1"/>
    <xf numFmtId="0" fontId="64" fillId="0" borderId="0" xfId="0" applyFont="1" applyBorder="1"/>
    <xf numFmtId="3" fontId="29" fillId="0" borderId="22" xfId="0" applyNumberFormat="1" applyFont="1" applyBorder="1"/>
    <xf numFmtId="3" fontId="35" fillId="0" borderId="22" xfId="0" applyNumberFormat="1" applyFont="1" applyBorder="1"/>
    <xf numFmtId="3" fontId="25" fillId="0" borderId="0" xfId="0" applyNumberFormat="1" applyFont="1" applyBorder="1"/>
    <xf numFmtId="0" fontId="35" fillId="0" borderId="0" xfId="0" applyFont="1"/>
    <xf numFmtId="0" fontId="69" fillId="0" borderId="0" xfId="0" applyFont="1" applyBorder="1"/>
    <xf numFmtId="3" fontId="69" fillId="0" borderId="22" xfId="0" applyNumberFormat="1" applyFont="1" applyBorder="1"/>
    <xf numFmtId="3" fontId="39" fillId="0" borderId="0" xfId="0" applyNumberFormat="1" applyFont="1" applyBorder="1"/>
    <xf numFmtId="0" fontId="25" fillId="0" borderId="0" xfId="0" applyFont="1" applyBorder="1"/>
    <xf numFmtId="3" fontId="25" fillId="0" borderId="22" xfId="0" applyNumberFormat="1" applyFont="1" applyBorder="1"/>
    <xf numFmtId="0" fontId="29" fillId="0" borderId="0" xfId="0" applyFont="1" applyBorder="1"/>
    <xf numFmtId="3" fontId="58" fillId="0" borderId="22" xfId="0" applyNumberFormat="1" applyFont="1" applyBorder="1" applyAlignment="1">
      <alignment wrapText="1"/>
    </xf>
    <xf numFmtId="3" fontId="25" fillId="0" borderId="0" xfId="0" applyNumberFormat="1" applyFont="1"/>
    <xf numFmtId="0" fontId="25" fillId="0" borderId="0" xfId="0" applyFont="1"/>
    <xf numFmtId="0" fontId="29" fillId="0" borderId="22" xfId="0" applyFont="1" applyBorder="1"/>
    <xf numFmtId="3" fontId="65" fillId="0" borderId="0" xfId="0" applyNumberFormat="1" applyFont="1" applyBorder="1" applyAlignment="1">
      <alignment wrapText="1"/>
    </xf>
    <xf numFmtId="0" fontId="25" fillId="0" borderId="13" xfId="0" applyFont="1" applyBorder="1"/>
    <xf numFmtId="3" fontId="25" fillId="0" borderId="31" xfId="0" applyNumberFormat="1" applyFont="1" applyBorder="1"/>
    <xf numFmtId="3" fontId="25" fillId="0" borderId="18" xfId="0" applyNumberFormat="1" applyFont="1" applyBorder="1"/>
    <xf numFmtId="3" fontId="25" fillId="0" borderId="32" xfId="0" applyNumberFormat="1" applyFont="1" applyBorder="1"/>
    <xf numFmtId="0" fontId="25" fillId="0" borderId="0" xfId="0" applyFont="1" applyAlignment="1">
      <alignment horizontal="center" vertical="center"/>
    </xf>
    <xf numFmtId="0" fontId="39" fillId="0" borderId="0" xfId="0" applyFont="1"/>
    <xf numFmtId="3" fontId="31" fillId="0" borderId="0" xfId="0" applyNumberFormat="1" applyFont="1"/>
    <xf numFmtId="0" fontId="36" fillId="0" borderId="22" xfId="0" applyFont="1" applyBorder="1"/>
    <xf numFmtId="0" fontId="57" fillId="0" borderId="0" xfId="71" applyFont="1" applyAlignment="1">
      <alignment vertical="center"/>
    </xf>
    <xf numFmtId="3" fontId="77" fillId="0" borderId="33" xfId="71" applyNumberFormat="1" applyFont="1" applyFill="1" applyBorder="1" applyAlignment="1">
      <alignment horizontal="center" vertical="center" wrapText="1"/>
    </xf>
    <xf numFmtId="0" fontId="57" fillId="0" borderId="24" xfId="71" applyFont="1" applyBorder="1" applyAlignment="1">
      <alignment vertical="center"/>
    </xf>
    <xf numFmtId="3" fontId="22" fillId="0" borderId="24" xfId="71" applyNumberFormat="1" applyFont="1" applyFill="1" applyBorder="1" applyAlignment="1">
      <alignment vertical="center"/>
    </xf>
    <xf numFmtId="3" fontId="57" fillId="0" borderId="0" xfId="71" applyNumberFormat="1" applyFont="1" applyAlignment="1">
      <alignment vertical="center"/>
    </xf>
    <xf numFmtId="0" fontId="78" fillId="0" borderId="0" xfId="0" applyFont="1"/>
    <xf numFmtId="0" fontId="29" fillId="0" borderId="0" xfId="0" applyFont="1" applyAlignment="1">
      <alignment horizontal="right"/>
    </xf>
    <xf numFmtId="0" fontId="25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/>
    </xf>
    <xf numFmtId="0" fontId="25" fillId="0" borderId="34" xfId="0" applyFont="1" applyBorder="1"/>
    <xf numFmtId="3" fontId="25" fillId="0" borderId="34" xfId="0" applyNumberFormat="1" applyFont="1" applyBorder="1"/>
    <xf numFmtId="0" fontId="81" fillId="0" borderId="0" xfId="0" applyFont="1" applyBorder="1" applyAlignment="1">
      <alignment horizontal="left" vertical="center" wrapText="1"/>
    </xf>
    <xf numFmtId="3" fontId="35" fillId="0" borderId="0" xfId="0" applyNumberFormat="1" applyFont="1"/>
    <xf numFmtId="0" fontId="25" fillId="0" borderId="0" xfId="0" applyFont="1" applyAlignment="1">
      <alignment horizontal="left" wrapText="1"/>
    </xf>
    <xf numFmtId="0" fontId="82" fillId="0" borderId="0" xfId="0" applyFont="1" applyAlignment="1">
      <alignment horizontal="left" wrapText="1"/>
    </xf>
    <xf numFmtId="0" fontId="29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35" fillId="0" borderId="0" xfId="0" applyFont="1" applyAlignment="1">
      <alignment wrapText="1"/>
    </xf>
    <xf numFmtId="0" fontId="82" fillId="0" borderId="0" xfId="0" applyFont="1" applyAlignment="1">
      <alignment wrapText="1"/>
    </xf>
    <xf numFmtId="0" fontId="29" fillId="0" borderId="0" xfId="0" applyFont="1" applyBorder="1" applyAlignment="1">
      <alignment wrapText="1"/>
    </xf>
    <xf numFmtId="0" fontId="58" fillId="0" borderId="0" xfId="0" applyFont="1" applyAlignment="1">
      <alignment horizontal="right"/>
    </xf>
    <xf numFmtId="0" fontId="65" fillId="0" borderId="0" xfId="0" applyFont="1" applyAlignment="1">
      <alignment horizontal="right"/>
    </xf>
    <xf numFmtId="0" fontId="65" fillId="0" borderId="0" xfId="0" applyFont="1" applyAlignment="1">
      <alignment horizontal="center"/>
    </xf>
    <xf numFmtId="3" fontId="65" fillId="0" borderId="0" xfId="0" applyNumberFormat="1" applyFont="1" applyAlignment="1">
      <alignment horizontal="center"/>
    </xf>
    <xf numFmtId="3" fontId="65" fillId="0" borderId="35" xfId="0" applyNumberFormat="1" applyFont="1" applyBorder="1" applyAlignment="1">
      <alignment horizontal="center" vertical="center"/>
    </xf>
    <xf numFmtId="3" fontId="65" fillId="0" borderId="36" xfId="0" applyNumberFormat="1" applyFont="1" applyBorder="1" applyAlignment="1">
      <alignment horizontal="center" vertical="center" wrapText="1"/>
    </xf>
    <xf numFmtId="3" fontId="65" fillId="0" borderId="37" xfId="0" applyNumberFormat="1" applyFont="1" applyBorder="1" applyAlignment="1">
      <alignment horizontal="center" vertical="center" wrapText="1"/>
    </xf>
    <xf numFmtId="0" fontId="58" fillId="0" borderId="23" xfId="0" applyFont="1" applyBorder="1" applyAlignment="1">
      <alignment horizontal="right"/>
    </xf>
    <xf numFmtId="0" fontId="58" fillId="0" borderId="0" xfId="0" applyFont="1" applyFill="1" applyBorder="1"/>
    <xf numFmtId="3" fontId="58" fillId="0" borderId="38" xfId="0" applyNumberFormat="1" applyFont="1" applyFill="1" applyBorder="1"/>
    <xf numFmtId="3" fontId="58" fillId="0" borderId="19" xfId="0" applyNumberFormat="1" applyFont="1" applyFill="1" applyBorder="1"/>
    <xf numFmtId="3" fontId="58" fillId="0" borderId="0" xfId="0" applyNumberFormat="1" applyFont="1" applyFill="1" applyBorder="1"/>
    <xf numFmtId="3" fontId="65" fillId="0" borderId="23" xfId="0" applyNumberFormat="1" applyFont="1" applyBorder="1"/>
    <xf numFmtId="3" fontId="58" fillId="0" borderId="0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center" vertical="center" wrapText="1"/>
    </xf>
    <xf numFmtId="3" fontId="65" fillId="0" borderId="0" xfId="0" applyNumberFormat="1" applyFont="1"/>
    <xf numFmtId="3" fontId="58" fillId="0" borderId="22" xfId="0" applyNumberFormat="1" applyFont="1" applyFill="1" applyBorder="1"/>
    <xf numFmtId="0" fontId="58" fillId="0" borderId="39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" fontId="30" fillId="0" borderId="12" xfId="0" applyNumberFormat="1" applyFont="1" applyBorder="1" applyAlignment="1">
      <alignment horizontal="center" vertical="center" wrapText="1"/>
    </xf>
    <xf numFmtId="0" fontId="83" fillId="0" borderId="0" xfId="0" applyFont="1"/>
    <xf numFmtId="0" fontId="24" fillId="0" borderId="0" xfId="0" applyFont="1"/>
    <xf numFmtId="0" fontId="22" fillId="0" borderId="19" xfId="0" applyFont="1" applyBorder="1"/>
    <xf numFmtId="3" fontId="22" fillId="0" borderId="0" xfId="0" applyNumberFormat="1" applyFont="1" applyBorder="1"/>
    <xf numFmtId="0" fontId="22" fillId="0" borderId="0" xfId="0" applyFont="1" applyBorder="1"/>
    <xf numFmtId="9" fontId="22" fillId="0" borderId="0" xfId="0" applyNumberFormat="1" applyFont="1" applyBorder="1" applyAlignment="1">
      <alignment horizontal="left"/>
    </xf>
    <xf numFmtId="3" fontId="24" fillId="0" borderId="0" xfId="0" applyNumberFormat="1" applyFont="1" applyBorder="1"/>
    <xf numFmtId="10" fontId="22" fillId="0" borderId="0" xfId="0" applyNumberFormat="1" applyFont="1" applyBorder="1"/>
    <xf numFmtId="0" fontId="22" fillId="0" borderId="0" xfId="0" applyFont="1" applyAlignment="1">
      <alignment wrapText="1"/>
    </xf>
    <xf numFmtId="9" fontId="22" fillId="0" borderId="0" xfId="0" applyNumberFormat="1" applyFont="1" applyBorder="1"/>
    <xf numFmtId="0" fontId="22" fillId="0" borderId="0" xfId="0" applyFont="1" applyAlignment="1">
      <alignment vertical="top"/>
    </xf>
    <xf numFmtId="10" fontId="22" fillId="0" borderId="0" xfId="0" applyNumberFormat="1" applyFont="1" applyBorder="1" applyAlignment="1">
      <alignment wrapText="1"/>
    </xf>
    <xf numFmtId="0" fontId="24" fillId="0" borderId="12" xfId="0" applyFont="1" applyBorder="1"/>
    <xf numFmtId="0" fontId="22" fillId="0" borderId="12" xfId="0" applyFont="1" applyBorder="1"/>
    <xf numFmtId="3" fontId="22" fillId="0" borderId="0" xfId="0" applyNumberFormat="1" applyFont="1"/>
    <xf numFmtId="3" fontId="58" fillId="0" borderId="0" xfId="0" applyNumberFormat="1" applyFont="1" applyBorder="1" applyAlignment="1">
      <alignment horizontal="right" vertical="center" wrapText="1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wrapText="1"/>
    </xf>
    <xf numFmtId="3" fontId="25" fillId="0" borderId="40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44" fillId="0" borderId="26" xfId="0" applyFont="1" applyBorder="1"/>
    <xf numFmtId="0" fontId="45" fillId="0" borderId="0" xfId="0" applyFont="1" applyAlignment="1"/>
    <xf numFmtId="0" fontId="44" fillId="0" borderId="0" xfId="0" applyFont="1" applyAlignment="1">
      <alignment horizontal="left"/>
    </xf>
    <xf numFmtId="0" fontId="44" fillId="0" borderId="0" xfId="0" applyFont="1" applyAlignment="1">
      <alignment horizontal="left" wrapText="1"/>
    </xf>
    <xf numFmtId="3" fontId="44" fillId="0" borderId="26" xfId="0" applyNumberFormat="1" applyFont="1" applyBorder="1"/>
    <xf numFmtId="3" fontId="45" fillId="0" borderId="26" xfId="0" applyNumberFormat="1" applyFont="1" applyBorder="1"/>
    <xf numFmtId="0" fontId="24" fillId="0" borderId="0" xfId="0" applyFont="1" applyAlignment="1">
      <alignment horizontal="center" wrapText="1"/>
    </xf>
    <xf numFmtId="0" fontId="22" fillId="0" borderId="26" xfId="0" applyFont="1" applyBorder="1"/>
    <xf numFmtId="0" fontId="22" fillId="0" borderId="22" xfId="0" applyFont="1" applyBorder="1"/>
    <xf numFmtId="3" fontId="22" fillId="0" borderId="22" xfId="0" applyNumberFormat="1" applyFont="1" applyBorder="1"/>
    <xf numFmtId="0" fontId="24" fillId="0" borderId="0" xfId="0" applyFont="1" applyAlignment="1">
      <alignment wrapText="1"/>
    </xf>
    <xf numFmtId="3" fontId="24" fillId="0" borderId="26" xfId="0" applyNumberFormat="1" applyFont="1" applyBorder="1"/>
    <xf numFmtId="0" fontId="22" fillId="0" borderId="24" xfId="0" applyFont="1" applyBorder="1" applyAlignment="1">
      <alignment horizontal="center"/>
    </xf>
    <xf numFmtId="3" fontId="24" fillId="0" borderId="45" xfId="0" applyNumberFormat="1" applyFont="1" applyBorder="1"/>
    <xf numFmtId="3" fontId="23" fillId="0" borderId="0" xfId="0" applyNumberFormat="1" applyFont="1"/>
    <xf numFmtId="3" fontId="23" fillId="0" borderId="0" xfId="0" applyNumberFormat="1" applyFont="1" applyBorder="1"/>
    <xf numFmtId="3" fontId="26" fillId="0" borderId="0" xfId="0" applyNumberFormat="1" applyFont="1"/>
    <xf numFmtId="3" fontId="26" fillId="0" borderId="0" xfId="0" applyNumberFormat="1" applyFont="1" applyBorder="1"/>
    <xf numFmtId="0" fontId="38" fillId="0" borderId="0" xfId="78" applyFont="1" applyAlignment="1">
      <alignment horizontal="center" vertical="center"/>
    </xf>
    <xf numFmtId="0" fontId="84" fillId="0" borderId="0" xfId="0" applyFont="1"/>
    <xf numFmtId="165" fontId="49" fillId="0" borderId="12" xfId="0" applyNumberFormat="1" applyFont="1" applyBorder="1" applyAlignment="1">
      <alignment horizontal="right"/>
    </xf>
    <xf numFmtId="0" fontId="49" fillId="0" borderId="15" xfId="0" applyFont="1" applyBorder="1" applyAlignment="1">
      <alignment wrapText="1"/>
    </xf>
    <xf numFmtId="0" fontId="22" fillId="0" borderId="0" xfId="0" applyFont="1" applyBorder="1" applyAlignment="1">
      <alignment horizontal="center"/>
    </xf>
    <xf numFmtId="4" fontId="49" fillId="0" borderId="0" xfId="0" applyNumberFormat="1" applyFont="1" applyBorder="1" applyAlignment="1">
      <alignment horizontal="right"/>
    </xf>
    <xf numFmtId="0" fontId="55" fillId="0" borderId="24" xfId="0" applyFont="1" applyBorder="1" applyAlignment="1">
      <alignment wrapText="1"/>
    </xf>
    <xf numFmtId="0" fontId="49" fillId="0" borderId="24" xfId="0" applyFont="1" applyBorder="1"/>
    <xf numFmtId="0" fontId="51" fillId="0" borderId="24" xfId="0" applyFont="1" applyBorder="1" applyAlignment="1">
      <alignment horizontal="right"/>
    </xf>
    <xf numFmtId="0" fontId="55" fillId="0" borderId="24" xfId="0" applyFont="1" applyBorder="1" applyAlignment="1">
      <alignment horizontal="right"/>
    </xf>
    <xf numFmtId="0" fontId="49" fillId="0" borderId="24" xfId="0" applyFont="1" applyBorder="1" applyAlignment="1">
      <alignment horizontal="right"/>
    </xf>
    <xf numFmtId="0" fontId="49" fillId="0" borderId="0" xfId="0" applyFont="1" applyBorder="1" applyAlignment="1">
      <alignment shrinkToFit="1"/>
    </xf>
    <xf numFmtId="0" fontId="55" fillId="0" borderId="24" xfId="0" applyFont="1" applyBorder="1"/>
    <xf numFmtId="0" fontId="56" fillId="0" borderId="24" xfId="0" applyFont="1" applyBorder="1" applyAlignment="1">
      <alignment horizontal="right"/>
    </xf>
    <xf numFmtId="3" fontId="29" fillId="0" borderId="0" xfId="78" applyNumberFormat="1" applyFont="1" applyBorder="1" applyAlignment="1">
      <alignment horizontal="center" vertical="center" wrapText="1"/>
    </xf>
    <xf numFmtId="3" fontId="59" fillId="0" borderId="0" xfId="0" applyNumberFormat="1" applyFont="1" applyBorder="1"/>
    <xf numFmtId="3" fontId="77" fillId="0" borderId="46" xfId="71" applyNumberFormat="1" applyFont="1" applyFill="1" applyBorder="1" applyAlignment="1">
      <alignment horizontal="center" vertical="center" wrapText="1"/>
    </xf>
    <xf numFmtId="3" fontId="77" fillId="0" borderId="47" xfId="71" applyNumberFormat="1" applyFont="1" applyFill="1" applyBorder="1" applyAlignment="1">
      <alignment horizontal="center" vertical="center" wrapText="1"/>
    </xf>
    <xf numFmtId="3" fontId="32" fillId="0" borderId="0" xfId="71" applyNumberFormat="1" applyFont="1" applyAlignment="1">
      <alignment vertical="center"/>
    </xf>
    <xf numFmtId="3" fontId="23" fillId="0" borderId="24" xfId="75" applyNumberFormat="1" applyFont="1" applyBorder="1" applyAlignment="1">
      <alignment vertical="center"/>
    </xf>
    <xf numFmtId="3" fontId="36" fillId="0" borderId="0" xfId="0" applyNumberFormat="1" applyFont="1"/>
    <xf numFmtId="0" fontId="36" fillId="0" borderId="0" xfId="0" applyFont="1" applyBorder="1"/>
    <xf numFmtId="3" fontId="36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 wrapText="1"/>
    </xf>
    <xf numFmtId="0" fontId="71" fillId="0" borderId="0" xfId="0" applyFont="1" applyBorder="1" applyAlignment="1">
      <alignment horizontal="right"/>
    </xf>
    <xf numFmtId="0" fontId="32" fillId="0" borderId="0" xfId="0" applyFont="1" applyAlignment="1"/>
    <xf numFmtId="3" fontId="66" fillId="0" borderId="0" xfId="0" applyNumberFormat="1" applyFont="1"/>
    <xf numFmtId="3" fontId="59" fillId="0" borderId="0" xfId="0" applyNumberFormat="1" applyFont="1"/>
    <xf numFmtId="3" fontId="60" fillId="0" borderId="0" xfId="0" applyNumberFormat="1" applyFont="1"/>
    <xf numFmtId="3" fontId="75" fillId="0" borderId="0" xfId="0" applyNumberFormat="1" applyFont="1"/>
    <xf numFmtId="3" fontId="24" fillId="0" borderId="0" xfId="0" applyNumberFormat="1" applyFont="1"/>
    <xf numFmtId="3" fontId="80" fillId="0" borderId="0" xfId="0" applyNumberFormat="1" applyFont="1" applyAlignment="1"/>
    <xf numFmtId="0" fontId="45" fillId="0" borderId="27" xfId="0" applyFont="1" applyBorder="1"/>
    <xf numFmtId="0" fontId="45" fillId="0" borderId="27" xfId="0" applyFont="1" applyBorder="1" applyAlignment="1">
      <alignment wrapText="1"/>
    </xf>
    <xf numFmtId="0" fontId="22" fillId="0" borderId="48" xfId="0" applyFont="1" applyBorder="1"/>
    <xf numFmtId="0" fontId="25" fillId="0" borderId="49" xfId="0" applyFont="1" applyBorder="1"/>
    <xf numFmtId="3" fontId="25" fillId="0" borderId="50" xfId="0" applyNumberFormat="1" applyFont="1" applyBorder="1"/>
    <xf numFmtId="3" fontId="25" fillId="0" borderId="27" xfId="0" applyNumberFormat="1" applyFont="1" applyBorder="1"/>
    <xf numFmtId="0" fontId="25" fillId="0" borderId="28" xfId="0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3" fontId="58" fillId="0" borderId="35" xfId="0" applyNumberFormat="1" applyFont="1" applyBorder="1" applyAlignment="1">
      <alignment horizontal="center" vertical="center"/>
    </xf>
    <xf numFmtId="3" fontId="60" fillId="0" borderId="34" xfId="0" applyNumberFormat="1" applyFont="1" applyBorder="1"/>
    <xf numFmtId="0" fontId="85" fillId="0" borderId="0" xfId="0" applyFont="1"/>
    <xf numFmtId="3" fontId="65" fillId="0" borderId="51" xfId="0" applyNumberFormat="1" applyFont="1" applyBorder="1" applyAlignment="1">
      <alignment horizontal="center" vertical="center" wrapText="1"/>
    </xf>
    <xf numFmtId="3" fontId="65" fillId="0" borderId="52" xfId="0" applyNumberFormat="1" applyFont="1" applyBorder="1" applyAlignment="1">
      <alignment horizontal="center" vertical="center"/>
    </xf>
    <xf numFmtId="3" fontId="65" fillId="0" borderId="53" xfId="0" applyNumberFormat="1" applyFont="1" applyBorder="1" applyAlignment="1">
      <alignment horizontal="center" vertical="center" wrapText="1"/>
    </xf>
    <xf numFmtId="3" fontId="65" fillId="0" borderId="54" xfId="0" applyNumberFormat="1" applyFont="1" applyBorder="1" applyAlignment="1">
      <alignment horizontal="center" vertical="center" wrapText="1"/>
    </xf>
    <xf numFmtId="3" fontId="58" fillId="0" borderId="0" xfId="0" applyNumberFormat="1" applyFont="1" applyAlignment="1">
      <alignment horizontal="right"/>
    </xf>
    <xf numFmtId="3" fontId="65" fillId="0" borderId="55" xfId="0" applyNumberFormat="1" applyFont="1" applyBorder="1" applyAlignment="1">
      <alignment horizontal="center" vertical="center" wrapText="1"/>
    </xf>
    <xf numFmtId="3" fontId="65" fillId="0" borderId="43" xfId="0" applyNumberFormat="1" applyFont="1" applyBorder="1" applyAlignment="1">
      <alignment horizontal="center" vertical="center" wrapText="1"/>
    </xf>
    <xf numFmtId="3" fontId="58" fillId="0" borderId="56" xfId="0" applyNumberFormat="1" applyFont="1" applyBorder="1" applyAlignment="1">
      <alignment horizontal="right" vertical="center" wrapText="1"/>
    </xf>
    <xf numFmtId="3" fontId="65" fillId="0" borderId="57" xfId="0" applyNumberFormat="1" applyFont="1" applyBorder="1" applyAlignment="1">
      <alignment horizontal="right" vertical="center" wrapText="1"/>
    </xf>
    <xf numFmtId="3" fontId="59" fillId="0" borderId="0" xfId="0" applyNumberFormat="1" applyFont="1" applyBorder="1" applyAlignment="1">
      <alignment horizontal="right"/>
    </xf>
    <xf numFmtId="3" fontId="59" fillId="0" borderId="58" xfId="0" applyNumberFormat="1" applyFont="1" applyBorder="1" applyAlignment="1">
      <alignment horizontal="right"/>
    </xf>
    <xf numFmtId="3" fontId="60" fillId="0" borderId="59" xfId="0" applyNumberFormat="1" applyFont="1" applyBorder="1"/>
    <xf numFmtId="3" fontId="25" fillId="0" borderId="0" xfId="78" applyNumberFormat="1" applyFont="1" applyBorder="1" applyAlignment="1">
      <alignment horizontal="center" vertical="center" wrapText="1"/>
    </xf>
    <xf numFmtId="3" fontId="25" fillId="0" borderId="13" xfId="78" applyNumberFormat="1" applyFont="1" applyBorder="1" applyAlignment="1">
      <alignment horizontal="center" vertical="center" wrapText="1"/>
    </xf>
    <xf numFmtId="49" fontId="25" fillId="0" borderId="0" xfId="78" applyNumberFormat="1" applyFont="1" applyBorder="1" applyAlignment="1">
      <alignment horizontal="center" vertical="center" wrapText="1"/>
    </xf>
    <xf numFmtId="49" fontId="25" fillId="0" borderId="13" xfId="78" applyNumberFormat="1" applyFont="1" applyBorder="1" applyAlignment="1">
      <alignment horizontal="center" vertical="center" wrapText="1"/>
    </xf>
    <xf numFmtId="49" fontId="29" fillId="0" borderId="0" xfId="78" applyNumberFormat="1" applyFont="1" applyAlignment="1">
      <alignment horizontal="center" vertical="center" wrapText="1"/>
    </xf>
    <xf numFmtId="0" fontId="86" fillId="0" borderId="0" xfId="0" applyFont="1"/>
    <xf numFmtId="0" fontId="22" fillId="0" borderId="0" xfId="0" applyFont="1" applyBorder="1" applyAlignment="1">
      <alignment wrapText="1"/>
    </xf>
    <xf numFmtId="3" fontId="25" fillId="0" borderId="60" xfId="0" applyNumberFormat="1" applyFont="1" applyBorder="1"/>
    <xf numFmtId="3" fontId="25" fillId="0" borderId="61" xfId="0" applyNumberFormat="1" applyFont="1" applyBorder="1"/>
    <xf numFmtId="0" fontId="29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3" fontId="65" fillId="0" borderId="41" xfId="0" applyNumberFormat="1" applyFont="1" applyBorder="1"/>
    <xf numFmtId="3" fontId="28" fillId="0" borderId="0" xfId="0" applyNumberFormat="1" applyFont="1" applyAlignment="1">
      <alignment horizontal="right"/>
    </xf>
    <xf numFmtId="0" fontId="25" fillId="0" borderId="62" xfId="0" applyFont="1" applyBorder="1"/>
    <xf numFmtId="0" fontId="25" fillId="0" borderId="41" xfId="0" applyFont="1" applyBorder="1"/>
    <xf numFmtId="10" fontId="23" fillId="0" borderId="0" xfId="0" applyNumberFormat="1" applyFont="1" applyBorder="1"/>
    <xf numFmtId="3" fontId="23" fillId="0" borderId="19" xfId="0" applyNumberFormat="1" applyFont="1" applyBorder="1"/>
    <xf numFmtId="3" fontId="88" fillId="0" borderId="0" xfId="78" applyNumberFormat="1" applyFont="1"/>
    <xf numFmtId="3" fontId="88" fillId="0" borderId="0" xfId="78" applyNumberFormat="1" applyFont="1" applyBorder="1"/>
    <xf numFmtId="3" fontId="25" fillId="0" borderId="16" xfId="78" applyNumberFormat="1" applyFont="1" applyBorder="1" applyAlignment="1">
      <alignment horizontal="center" vertical="center" wrapText="1"/>
    </xf>
    <xf numFmtId="3" fontId="25" fillId="0" borderId="23" xfId="78" applyNumberFormat="1" applyFont="1" applyBorder="1" applyAlignment="1">
      <alignment horizontal="center" vertical="center" wrapText="1"/>
    </xf>
    <xf numFmtId="0" fontId="29" fillId="0" borderId="0" xfId="78" applyFont="1" applyAlignment="1">
      <alignment wrapText="1"/>
    </xf>
    <xf numFmtId="3" fontId="29" fillId="0" borderId="0" xfId="78" applyNumberFormat="1" applyFont="1" applyAlignment="1">
      <alignment wrapText="1"/>
    </xf>
    <xf numFmtId="0" fontId="38" fillId="0" borderId="0" xfId="78" applyFont="1" applyAlignment="1">
      <alignment wrapText="1"/>
    </xf>
    <xf numFmtId="0" fontId="57" fillId="0" borderId="0" xfId="0" applyFont="1" applyBorder="1" applyAlignment="1">
      <alignment vertical="center" wrapText="1"/>
    </xf>
    <xf numFmtId="3" fontId="89" fillId="0" borderId="0" xfId="78" applyNumberFormat="1" applyFont="1" applyBorder="1"/>
    <xf numFmtId="0" fontId="0" fillId="0" borderId="61" xfId="0" applyBorder="1" applyAlignment="1"/>
    <xf numFmtId="0" fontId="87" fillId="0" borderId="0" xfId="0" applyFont="1"/>
    <xf numFmtId="0" fontId="91" fillId="0" borderId="0" xfId="0" applyFont="1"/>
    <xf numFmtId="0" fontId="91" fillId="0" borderId="0" xfId="0" applyFont="1" applyAlignment="1">
      <alignment horizontal="right"/>
    </xf>
    <xf numFmtId="3" fontId="93" fillId="0" borderId="28" xfId="0" applyNumberFormat="1" applyFont="1" applyBorder="1" applyAlignment="1">
      <alignment horizontal="center" vertical="center" wrapText="1"/>
    </xf>
    <xf numFmtId="3" fontId="93" fillId="0" borderId="29" xfId="0" applyNumberFormat="1" applyFont="1" applyBorder="1" applyAlignment="1">
      <alignment horizontal="center" vertical="center" wrapText="1"/>
    </xf>
    <xf numFmtId="3" fontId="93" fillId="0" borderId="12" xfId="0" applyNumberFormat="1" applyFont="1" applyBorder="1" applyAlignment="1">
      <alignment horizontal="center" vertical="center" wrapText="1"/>
    </xf>
    <xf numFmtId="0" fontId="94" fillId="0" borderId="0" xfId="0" applyFont="1"/>
    <xf numFmtId="3" fontId="91" fillId="0" borderId="0" xfId="0" applyNumberFormat="1" applyFont="1" applyBorder="1"/>
    <xf numFmtId="0" fontId="91" fillId="0" borderId="0" xfId="0" applyFont="1" applyBorder="1"/>
    <xf numFmtId="0" fontId="92" fillId="0" borderId="0" xfId="0" applyFont="1"/>
    <xf numFmtId="3" fontId="92" fillId="0" borderId="0" xfId="0" applyNumberFormat="1" applyFont="1"/>
    <xf numFmtId="3" fontId="91" fillId="0" borderId="0" xfId="0" applyNumberFormat="1" applyFont="1"/>
    <xf numFmtId="3" fontId="65" fillId="0" borderId="65" xfId="0" applyNumberFormat="1" applyFont="1" applyFill="1" applyBorder="1"/>
    <xf numFmtId="3" fontId="65" fillId="0" borderId="66" xfId="0" applyNumberFormat="1" applyFont="1" applyBorder="1"/>
    <xf numFmtId="3" fontId="40" fillId="0" borderId="0" xfId="0" applyNumberFormat="1" applyFont="1" applyAlignment="1">
      <alignment horizontal="right"/>
    </xf>
    <xf numFmtId="3" fontId="95" fillId="0" borderId="12" xfId="0" applyNumberFormat="1" applyFont="1" applyBorder="1" applyAlignment="1">
      <alignment horizontal="center" vertical="center" wrapText="1"/>
    </xf>
    <xf numFmtId="3" fontId="59" fillId="0" borderId="0" xfId="74" applyNumberFormat="1" applyFont="1" applyBorder="1"/>
    <xf numFmtId="3" fontId="40" fillId="0" borderId="0" xfId="0" applyNumberFormat="1" applyFont="1" applyBorder="1"/>
    <xf numFmtId="3" fontId="67" fillId="0" borderId="0" xfId="0" applyNumberFormat="1" applyFont="1" applyBorder="1"/>
    <xf numFmtId="3" fontId="31" fillId="0" borderId="0" xfId="0" applyNumberFormat="1" applyFont="1" applyBorder="1"/>
    <xf numFmtId="3" fontId="31" fillId="0" borderId="15" xfId="0" applyNumberFormat="1" applyFont="1" applyBorder="1"/>
    <xf numFmtId="3" fontId="31" fillId="0" borderId="67" xfId="0" applyNumberFormat="1" applyFont="1" applyBorder="1"/>
    <xf numFmtId="3" fontId="31" fillId="0" borderId="68" xfId="0" applyNumberFormat="1" applyFont="1" applyBorder="1"/>
    <xf numFmtId="3" fontId="42" fillId="0" borderId="0" xfId="0" applyNumberFormat="1" applyFont="1"/>
    <xf numFmtId="0" fontId="44" fillId="0" borderId="0" xfId="73" applyFont="1"/>
    <xf numFmtId="0" fontId="20" fillId="0" borderId="0" xfId="73" applyFont="1"/>
    <xf numFmtId="0" fontId="45" fillId="0" borderId="0" xfId="73" applyFont="1"/>
    <xf numFmtId="0" fontId="54" fillId="0" borderId="0" xfId="73" applyFont="1"/>
    <xf numFmtId="0" fontId="48" fillId="0" borderId="0" xfId="73" applyFont="1"/>
    <xf numFmtId="0" fontId="52" fillId="0" borderId="0" xfId="73" applyFont="1"/>
    <xf numFmtId="0" fontId="23" fillId="0" borderId="0" xfId="77" applyFont="1"/>
    <xf numFmtId="0" fontId="20" fillId="0" borderId="0" xfId="77" applyFont="1"/>
    <xf numFmtId="0" fontId="54" fillId="0" borderId="0" xfId="77" applyFont="1"/>
    <xf numFmtId="0" fontId="20" fillId="0" borderId="0" xfId="77" applyFont="1" applyAlignment="1">
      <alignment horizontal="center"/>
    </xf>
    <xf numFmtId="0" fontId="43" fillId="0" borderId="0" xfId="77" applyFont="1"/>
    <xf numFmtId="0" fontId="85" fillId="0" borderId="0" xfId="77" applyFont="1"/>
    <xf numFmtId="0" fontId="43" fillId="0" borderId="0" xfId="73" applyFont="1"/>
    <xf numFmtId="3" fontId="43" fillId="0" borderId="0" xfId="73" applyNumberFormat="1" applyFont="1"/>
    <xf numFmtId="3" fontId="98" fillId="0" borderId="0" xfId="0" applyNumberFormat="1" applyFont="1"/>
    <xf numFmtId="0" fontId="99" fillId="0" borderId="0" xfId="77" applyFont="1"/>
    <xf numFmtId="3" fontId="20" fillId="0" borderId="0" xfId="77" applyNumberFormat="1" applyFont="1"/>
    <xf numFmtId="0" fontId="20" fillId="0" borderId="0" xfId="77" applyFont="1" applyAlignment="1">
      <alignment horizontal="right"/>
    </xf>
    <xf numFmtId="0" fontId="53" fillId="0" borderId="0" xfId="77" applyFont="1"/>
    <xf numFmtId="3" fontId="53" fillId="0" borderId="0" xfId="77" applyNumberFormat="1" applyFont="1"/>
    <xf numFmtId="3" fontId="53" fillId="0" borderId="0" xfId="77" applyNumberFormat="1" applyFont="1" applyAlignment="1">
      <alignment horizontal="right"/>
    </xf>
    <xf numFmtId="0" fontId="53" fillId="0" borderId="0" xfId="77" applyFont="1" applyAlignment="1">
      <alignment horizontal="right"/>
    </xf>
    <xf numFmtId="9" fontId="53" fillId="0" borderId="0" xfId="77" applyNumberFormat="1" applyFont="1" applyAlignment="1">
      <alignment horizontal="right"/>
    </xf>
    <xf numFmtId="3" fontId="54" fillId="0" borderId="0" xfId="77" applyNumberFormat="1" applyFont="1"/>
    <xf numFmtId="0" fontId="54" fillId="0" borderId="0" xfId="77" applyFont="1" applyAlignment="1">
      <alignment horizontal="right"/>
    </xf>
    <xf numFmtId="3" fontId="85" fillId="0" borderId="0" xfId="0" applyNumberFormat="1" applyFont="1"/>
    <xf numFmtId="0" fontId="102" fillId="0" borderId="0" xfId="72" applyFont="1" applyAlignment="1"/>
    <xf numFmtId="0" fontId="102" fillId="0" borderId="0" xfId="72" applyFont="1" applyAlignment="1">
      <alignment horizontal="center"/>
    </xf>
    <xf numFmtId="0" fontId="100" fillId="0" borderId="0" xfId="72" applyFont="1" applyAlignment="1">
      <alignment horizontal="center"/>
    </xf>
    <xf numFmtId="0" fontId="100" fillId="0" borderId="0" xfId="72" applyFont="1" applyAlignment="1">
      <alignment horizontal="right"/>
    </xf>
    <xf numFmtId="0" fontId="102" fillId="0" borderId="24" xfId="72" applyFont="1" applyBorder="1" applyAlignment="1">
      <alignment horizontal="center"/>
    </xf>
    <xf numFmtId="0" fontId="20" fillId="0" borderId="0" xfId="72" applyFont="1" applyAlignment="1"/>
    <xf numFmtId="0" fontId="20" fillId="0" borderId="0" xfId="72" applyFont="1" applyAlignment="1">
      <alignment wrapText="1"/>
    </xf>
    <xf numFmtId="0" fontId="20" fillId="0" borderId="0" xfId="72" applyFont="1" applyBorder="1" applyAlignment="1"/>
    <xf numFmtId="0" fontId="20" fillId="0" borderId="0" xfId="72" applyFont="1" applyBorder="1" applyAlignment="1" applyProtection="1">
      <alignment wrapText="1"/>
      <protection locked="0"/>
    </xf>
    <xf numFmtId="0" fontId="53" fillId="0" borderId="0" xfId="72" applyFont="1" applyBorder="1" applyAlignment="1"/>
    <xf numFmtId="0" fontId="53" fillId="0" borderId="0" xfId="72" applyFont="1" applyBorder="1" applyAlignment="1" applyProtection="1">
      <alignment wrapText="1"/>
      <protection locked="0"/>
    </xf>
    <xf numFmtId="3" fontId="100" fillId="0" borderId="0" xfId="72" applyNumberFormat="1" applyFont="1" applyAlignment="1"/>
    <xf numFmtId="0" fontId="100" fillId="0" borderId="0" xfId="72" applyFont="1" applyBorder="1" applyAlignment="1">
      <alignment horizontal="center"/>
    </xf>
    <xf numFmtId="0" fontId="100" fillId="0" borderId="0" xfId="72" applyFont="1" applyAlignment="1">
      <alignment horizontal="left"/>
    </xf>
    <xf numFmtId="0" fontId="100" fillId="0" borderId="0" xfId="72" applyFont="1" applyAlignment="1"/>
    <xf numFmtId="14" fontId="100" fillId="0" borderId="0" xfId="72" applyNumberFormat="1" applyFont="1" applyAlignment="1">
      <alignment horizontal="right"/>
    </xf>
    <xf numFmtId="0" fontId="100" fillId="0" borderId="0" xfId="72" applyFont="1" applyBorder="1" applyAlignment="1">
      <alignment horizontal="left"/>
    </xf>
    <xf numFmtId="0" fontId="100" fillId="0" borderId="0" xfId="72" applyFont="1" applyBorder="1" applyAlignment="1">
      <alignment horizontal="left" wrapText="1"/>
    </xf>
    <xf numFmtId="14" fontId="100" fillId="0" borderId="0" xfId="72" applyNumberFormat="1" applyFont="1" applyBorder="1" applyAlignment="1">
      <alignment horizontal="right"/>
    </xf>
    <xf numFmtId="0" fontId="100" fillId="0" borderId="0" xfId="72" applyFont="1" applyBorder="1" applyAlignment="1">
      <alignment horizontal="right"/>
    </xf>
    <xf numFmtId="14" fontId="100" fillId="0" borderId="0" xfId="72" applyNumberFormat="1" applyFont="1" applyBorder="1" applyAlignment="1" applyProtection="1">
      <alignment horizontal="left"/>
      <protection locked="0"/>
    </xf>
    <xf numFmtId="0" fontId="100" fillId="0" borderId="0" xfId="72" applyFont="1" applyBorder="1" applyAlignment="1" applyProtection="1">
      <alignment horizontal="left" wrapText="1"/>
      <protection locked="0"/>
    </xf>
    <xf numFmtId="14" fontId="100" fillId="0" borderId="0" xfId="72" applyNumberFormat="1" applyFont="1" applyBorder="1" applyAlignment="1" applyProtection="1">
      <alignment horizontal="right"/>
      <protection locked="0"/>
    </xf>
    <xf numFmtId="1" fontId="100" fillId="0" borderId="0" xfId="72" applyNumberFormat="1" applyFont="1" applyBorder="1" applyAlignment="1" applyProtection="1">
      <alignment wrapText="1"/>
      <protection locked="0"/>
    </xf>
    <xf numFmtId="1" fontId="100" fillId="0" borderId="0" xfId="72" applyNumberFormat="1" applyFont="1" applyBorder="1" applyAlignment="1" applyProtection="1">
      <protection locked="0"/>
    </xf>
    <xf numFmtId="1" fontId="53" fillId="0" borderId="0" xfId="72" applyNumberFormat="1" applyFont="1" applyBorder="1" applyAlignment="1" applyProtection="1">
      <protection locked="0"/>
    </xf>
    <xf numFmtId="0" fontId="53" fillId="0" borderId="0" xfId="72" applyFont="1" applyBorder="1" applyAlignment="1" applyProtection="1">
      <alignment horizontal="right" wrapText="1"/>
      <protection locked="0"/>
    </xf>
    <xf numFmtId="3" fontId="100" fillId="0" borderId="0" xfId="72" applyNumberFormat="1" applyFont="1" applyAlignment="1">
      <alignment horizontal="center"/>
    </xf>
    <xf numFmtId="0" fontId="20" fillId="0" borderId="0" xfId="72" applyFont="1" applyAlignment="1">
      <alignment horizontal="right" wrapText="1"/>
    </xf>
    <xf numFmtId="0" fontId="100" fillId="0" borderId="0" xfId="72" applyFont="1" applyBorder="1" applyAlignment="1" applyProtection="1">
      <alignment wrapText="1"/>
      <protection locked="0"/>
    </xf>
    <xf numFmtId="1" fontId="100" fillId="0" borderId="0" xfId="72" applyNumberFormat="1" applyFont="1" applyBorder="1" applyAlignment="1" applyProtection="1">
      <alignment horizontal="right" wrapText="1"/>
      <protection locked="0"/>
    </xf>
    <xf numFmtId="1" fontId="20" fillId="0" borderId="0" xfId="72" applyNumberFormat="1" applyFont="1" applyBorder="1" applyAlignment="1" applyProtection="1">
      <protection locked="0"/>
    </xf>
    <xf numFmtId="0" fontId="20" fillId="0" borderId="0" xfId="72" applyFont="1" applyBorder="1" applyAlignment="1" applyProtection="1">
      <alignment horizontal="right" wrapText="1"/>
      <protection locked="0"/>
    </xf>
    <xf numFmtId="0" fontId="100" fillId="0" borderId="0" xfId="72" applyFont="1"/>
    <xf numFmtId="0" fontId="100" fillId="0" borderId="0" xfId="72" applyFont="1" applyAlignment="1">
      <alignment horizontal="left" wrapText="1"/>
    </xf>
    <xf numFmtId="0" fontId="100" fillId="0" borderId="0" xfId="72" applyFont="1" applyAlignment="1">
      <alignment wrapText="1"/>
    </xf>
    <xf numFmtId="0" fontId="100" fillId="0" borderId="0" xfId="72" applyFont="1" applyAlignment="1">
      <alignment horizontal="right" wrapText="1"/>
    </xf>
    <xf numFmtId="3" fontId="100" fillId="0" borderId="0" xfId="72" applyNumberFormat="1" applyFont="1" applyAlignment="1">
      <alignment wrapText="1"/>
    </xf>
    <xf numFmtId="0" fontId="100" fillId="0" borderId="0" xfId="72" applyFont="1" applyBorder="1" applyAlignment="1">
      <alignment wrapText="1"/>
    </xf>
    <xf numFmtId="0" fontId="100" fillId="0" borderId="0" xfId="72" applyFont="1" applyBorder="1" applyAlignment="1"/>
    <xf numFmtId="0" fontId="20" fillId="0" borderId="0" xfId="72" applyFont="1" applyBorder="1" applyAlignment="1">
      <alignment horizontal="right" wrapText="1"/>
    </xf>
    <xf numFmtId="0" fontId="20" fillId="0" borderId="0" xfId="72" applyFont="1" applyBorder="1" applyAlignment="1">
      <alignment wrapText="1"/>
    </xf>
    <xf numFmtId="1" fontId="100" fillId="0" borderId="0" xfId="72" applyNumberFormat="1" applyFont="1"/>
    <xf numFmtId="0" fontId="54" fillId="0" borderId="0" xfId="72" applyFont="1" applyBorder="1" applyAlignment="1"/>
    <xf numFmtId="0" fontId="54" fillId="0" borderId="0" xfId="72" applyFont="1" applyAlignment="1"/>
    <xf numFmtId="49" fontId="102" fillId="0" borderId="24" xfId="72" applyNumberFormat="1" applyFont="1" applyBorder="1" applyAlignment="1">
      <alignment horizontal="center"/>
    </xf>
    <xf numFmtId="0" fontId="102" fillId="0" borderId="24" xfId="72" applyFont="1" applyBorder="1" applyAlignment="1"/>
    <xf numFmtId="49" fontId="54" fillId="0" borderId="0" xfId="72" applyNumberFormat="1" applyFont="1" applyBorder="1" applyAlignment="1">
      <alignment horizontal="center"/>
    </xf>
    <xf numFmtId="0" fontId="102" fillId="0" borderId="0" xfId="72" applyFont="1" applyAlignment="1">
      <alignment horizontal="left"/>
    </xf>
    <xf numFmtId="0" fontId="102" fillId="0" borderId="0" xfId="72" applyFont="1" applyBorder="1" applyAlignment="1">
      <alignment horizontal="center"/>
    </xf>
    <xf numFmtId="0" fontId="102" fillId="0" borderId="0" xfId="72" applyFont="1" applyBorder="1" applyAlignment="1">
      <alignment horizontal="right"/>
    </xf>
    <xf numFmtId="0" fontId="103" fillId="0" borderId="0" xfId="72" applyFont="1" applyBorder="1" applyAlignment="1">
      <alignment horizontal="left"/>
    </xf>
    <xf numFmtId="3" fontId="102" fillId="0" borderId="24" xfId="72" applyNumberFormat="1" applyFont="1" applyBorder="1" applyAlignment="1"/>
    <xf numFmtId="3" fontId="107" fillId="0" borderId="0" xfId="0" applyNumberFormat="1" applyFont="1"/>
    <xf numFmtId="3" fontId="58" fillId="0" borderId="69" xfId="74" applyNumberFormat="1" applyFont="1" applyBorder="1"/>
    <xf numFmtId="3" fontId="35" fillId="0" borderId="69" xfId="0" applyNumberFormat="1" applyFont="1" applyBorder="1"/>
    <xf numFmtId="3" fontId="29" fillId="0" borderId="69" xfId="0" applyNumberFormat="1" applyFont="1" applyBorder="1"/>
    <xf numFmtId="3" fontId="31" fillId="0" borderId="69" xfId="0" applyNumberFormat="1" applyFont="1" applyBorder="1"/>
    <xf numFmtId="3" fontId="39" fillId="0" borderId="69" xfId="0" applyNumberFormat="1" applyFont="1" applyBorder="1"/>
    <xf numFmtId="3" fontId="25" fillId="0" borderId="69" xfId="0" applyNumberFormat="1" applyFont="1" applyBorder="1"/>
    <xf numFmtId="0" fontId="25" fillId="0" borderId="69" xfId="0" applyFont="1" applyBorder="1"/>
    <xf numFmtId="3" fontId="29" fillId="0" borderId="71" xfId="0" applyNumberFormat="1" applyFont="1" applyBorder="1"/>
    <xf numFmtId="3" fontId="58" fillId="0" borderId="69" xfId="0" applyNumberFormat="1" applyFont="1" applyBorder="1"/>
    <xf numFmtId="3" fontId="25" fillId="0" borderId="70" xfId="0" applyNumberFormat="1" applyFont="1" applyBorder="1"/>
    <xf numFmtId="3" fontId="29" fillId="0" borderId="72" xfId="0" applyNumberFormat="1" applyFont="1" applyBorder="1"/>
    <xf numFmtId="0" fontId="35" fillId="0" borderId="69" xfId="0" applyFont="1" applyBorder="1"/>
    <xf numFmtId="3" fontId="35" fillId="0" borderId="71" xfId="0" applyNumberFormat="1" applyFont="1" applyBorder="1"/>
    <xf numFmtId="0" fontId="35" fillId="0" borderId="49" xfId="0" applyFont="1" applyBorder="1" applyAlignment="1">
      <alignment horizontal="center" vertical="center"/>
    </xf>
    <xf numFmtId="0" fontId="25" fillId="0" borderId="27" xfId="0" applyFont="1" applyBorder="1" applyAlignment="1">
      <alignment wrapText="1"/>
    </xf>
    <xf numFmtId="3" fontId="25" fillId="0" borderId="73" xfId="0" applyNumberFormat="1" applyFont="1" applyBorder="1"/>
    <xf numFmtId="0" fontId="53" fillId="0" borderId="0" xfId="73" applyFont="1" applyAlignment="1">
      <alignment horizontal="right"/>
    </xf>
    <xf numFmtId="0" fontId="54" fillId="0" borderId="0" xfId="73" applyFont="1" applyAlignment="1">
      <alignment horizontal="center"/>
    </xf>
    <xf numFmtId="0" fontId="52" fillId="0" borderId="0" xfId="73" applyFont="1" applyAlignment="1">
      <alignment horizontal="center"/>
    </xf>
    <xf numFmtId="0" fontId="52" fillId="0" borderId="0" xfId="73" applyFont="1" applyAlignment="1">
      <alignment horizontal="right"/>
    </xf>
    <xf numFmtId="0" fontId="54" fillId="0" borderId="24" xfId="73" applyFont="1" applyBorder="1" applyAlignment="1">
      <alignment horizontal="center"/>
    </xf>
    <xf numFmtId="0" fontId="54" fillId="0" borderId="24" xfId="73" applyFont="1" applyBorder="1" applyAlignment="1">
      <alignment horizontal="center" vertical="center" wrapText="1"/>
    </xf>
    <xf numFmtId="0" fontId="20" fillId="0" borderId="0" xfId="73" applyFont="1" applyAlignment="1">
      <alignment horizontal="center"/>
    </xf>
    <xf numFmtId="0" fontId="20" fillId="0" borderId="0" xfId="73" applyFont="1" applyAlignment="1">
      <alignment horizontal="center" vertical="center"/>
    </xf>
    <xf numFmtId="0" fontId="104" fillId="0" borderId="0" xfId="73" applyFont="1" applyAlignment="1">
      <alignment wrapText="1"/>
    </xf>
    <xf numFmtId="0" fontId="106" fillId="0" borderId="0" xfId="73" applyFont="1" applyAlignment="1">
      <alignment wrapText="1"/>
    </xf>
    <xf numFmtId="0" fontId="20" fillId="0" borderId="0" xfId="73" applyFont="1" applyAlignment="1">
      <alignment wrapText="1"/>
    </xf>
    <xf numFmtId="0" fontId="100" fillId="0" borderId="0" xfId="73" applyFont="1"/>
    <xf numFmtId="3" fontId="36" fillId="0" borderId="71" xfId="0" applyNumberFormat="1" applyFont="1" applyBorder="1"/>
    <xf numFmtId="3" fontId="59" fillId="0" borderId="69" xfId="74" applyNumberFormat="1" applyFont="1" applyBorder="1"/>
    <xf numFmtId="3" fontId="59" fillId="0" borderId="69" xfId="0" applyNumberFormat="1" applyFont="1" applyBorder="1"/>
    <xf numFmtId="3" fontId="36" fillId="0" borderId="69" xfId="0" applyNumberFormat="1" applyFont="1" applyBorder="1"/>
    <xf numFmtId="3" fontId="40" fillId="0" borderId="69" xfId="0" applyNumberFormat="1" applyFont="1" applyBorder="1"/>
    <xf numFmtId="3" fontId="67" fillId="0" borderId="69" xfId="0" applyNumberFormat="1" applyFont="1" applyBorder="1"/>
    <xf numFmtId="0" fontId="31" fillId="0" borderId="69" xfId="0" applyFont="1" applyBorder="1"/>
    <xf numFmtId="3" fontId="31" fillId="0" borderId="70" xfId="0" applyNumberFormat="1" applyFont="1" applyBorder="1"/>
    <xf numFmtId="0" fontId="22" fillId="0" borderId="71" xfId="0" applyFont="1" applyBorder="1"/>
    <xf numFmtId="3" fontId="23" fillId="0" borderId="69" xfId="0" applyNumberFormat="1" applyFont="1" applyBorder="1"/>
    <xf numFmtId="165" fontId="49" fillId="0" borderId="10" xfId="0" applyNumberFormat="1" applyFont="1" applyBorder="1" applyAlignment="1">
      <alignment horizontal="right"/>
    </xf>
    <xf numFmtId="0" fontId="49" fillId="0" borderId="12" xfId="0" applyNumberFormat="1" applyFont="1" applyBorder="1" applyAlignment="1">
      <alignment horizontal="right"/>
    </xf>
    <xf numFmtId="0" fontId="25" fillId="0" borderId="0" xfId="0" applyFont="1" applyFill="1" applyBorder="1"/>
    <xf numFmtId="0" fontId="30" fillId="0" borderId="34" xfId="0" applyFont="1" applyBorder="1" applyAlignment="1">
      <alignment wrapText="1"/>
    </xf>
    <xf numFmtId="3" fontId="29" fillId="0" borderId="0" xfId="78" applyNumberFormat="1" applyFont="1" applyFill="1" applyBorder="1" applyAlignment="1">
      <alignment vertical="center"/>
    </xf>
    <xf numFmtId="3" fontId="29" fillId="0" borderId="0" xfId="78" applyNumberFormat="1" applyFont="1" applyBorder="1" applyAlignment="1">
      <alignment vertical="center"/>
    </xf>
    <xf numFmtId="3" fontId="36" fillId="0" borderId="0" xfId="78" applyNumberFormat="1" applyFont="1" applyAlignment="1">
      <alignment vertical="center"/>
    </xf>
    <xf numFmtId="3" fontId="25" fillId="0" borderId="0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horizontal="left" vertical="center" wrapText="1"/>
    </xf>
    <xf numFmtId="3" fontId="25" fillId="0" borderId="41" xfId="78" applyNumberFormat="1" applyFont="1" applyBorder="1" applyAlignment="1">
      <alignment horizontal="left" vertical="center" wrapText="1"/>
    </xf>
    <xf numFmtId="49" fontId="25" fillId="0" borderId="41" xfId="78" applyNumberFormat="1" applyFont="1" applyBorder="1" applyAlignment="1">
      <alignment horizontal="center" vertical="center" wrapText="1"/>
    </xf>
    <xf numFmtId="3" fontId="29" fillId="0" borderId="41" xfId="78" applyNumberFormat="1" applyFont="1" applyBorder="1" applyAlignment="1">
      <alignment horizontal="left" vertical="center" wrapText="1"/>
    </xf>
    <xf numFmtId="49" fontId="29" fillId="0" borderId="27" xfId="78" applyNumberFormat="1" applyFont="1" applyBorder="1" applyAlignment="1">
      <alignment horizontal="center" vertical="center" wrapText="1"/>
    </xf>
    <xf numFmtId="3" fontId="25" fillId="0" borderId="31" xfId="78" applyNumberFormat="1" applyFont="1" applyFill="1" applyBorder="1" applyAlignment="1">
      <alignment horizontal="left" vertical="center" wrapText="1"/>
    </xf>
    <xf numFmtId="3" fontId="25" fillId="0" borderId="75" xfId="78" applyNumberFormat="1" applyFont="1" applyBorder="1" applyAlignment="1">
      <alignment horizontal="left" vertical="center" wrapText="1"/>
    </xf>
    <xf numFmtId="49" fontId="29" fillId="0" borderId="41" xfId="78" applyNumberFormat="1" applyFont="1" applyBorder="1" applyAlignment="1">
      <alignment horizontal="center" vertical="center" wrapText="1"/>
    </xf>
    <xf numFmtId="49" fontId="25" fillId="0" borderId="27" xfId="78" applyNumberFormat="1" applyFont="1" applyBorder="1" applyAlignment="1">
      <alignment horizontal="center" vertical="center" wrapText="1"/>
    </xf>
    <xf numFmtId="3" fontId="29" fillId="0" borderId="27" xfId="78" applyNumberFormat="1" applyFont="1" applyBorder="1" applyAlignment="1">
      <alignment horizontal="center" vertical="center" wrapText="1"/>
    </xf>
    <xf numFmtId="3" fontId="25" fillId="0" borderId="41" xfId="78" applyNumberFormat="1" applyFont="1" applyBorder="1"/>
    <xf numFmtId="3" fontId="36" fillId="0" borderId="41" xfId="78" applyNumberFormat="1" applyFont="1" applyBorder="1"/>
    <xf numFmtId="3" fontId="25" fillId="0" borderId="76" xfId="78" applyNumberFormat="1" applyFont="1" applyBorder="1"/>
    <xf numFmtId="3" fontId="45" fillId="0" borderId="24" xfId="0" applyNumberFormat="1" applyFont="1" applyBorder="1" applyAlignment="1">
      <alignment horizontal="center" vertical="center"/>
    </xf>
    <xf numFmtId="0" fontId="45" fillId="0" borderId="24" xfId="0" applyFont="1" applyBorder="1" applyAlignment="1">
      <alignment horizontal="center"/>
    </xf>
    <xf numFmtId="3" fontId="54" fillId="0" borderId="24" xfId="0" applyNumberFormat="1" applyFont="1" applyBorder="1"/>
    <xf numFmtId="0" fontId="54" fillId="0" borderId="24" xfId="0" applyFont="1" applyBorder="1"/>
    <xf numFmtId="3" fontId="59" fillId="0" borderId="19" xfId="0" applyNumberFormat="1" applyFont="1" applyBorder="1"/>
    <xf numFmtId="3" fontId="59" fillId="0" borderId="19" xfId="0" applyNumberFormat="1" applyFont="1" applyFill="1" applyBorder="1"/>
    <xf numFmtId="3" fontId="59" fillId="0" borderId="22" xfId="0" applyNumberFormat="1" applyFont="1" applyBorder="1"/>
    <xf numFmtId="3" fontId="59" fillId="0" borderId="0" xfId="0" applyNumberFormat="1" applyFont="1" applyFill="1" applyBorder="1"/>
    <xf numFmtId="3" fontId="60" fillId="0" borderId="75" xfId="0" applyNumberFormat="1" applyFont="1" applyBorder="1"/>
    <xf numFmtId="3" fontId="65" fillId="0" borderId="78" xfId="0" applyNumberFormat="1" applyFont="1" applyBorder="1" applyAlignment="1">
      <alignment horizontal="right" vertical="center" wrapText="1"/>
    </xf>
    <xf numFmtId="3" fontId="65" fillId="0" borderId="79" xfId="0" applyNumberFormat="1" applyFont="1" applyBorder="1" applyAlignment="1">
      <alignment horizontal="center" vertical="center" wrapText="1"/>
    </xf>
    <xf numFmtId="3" fontId="25" fillId="0" borderId="67" xfId="0" applyNumberFormat="1" applyFont="1" applyBorder="1"/>
    <xf numFmtId="3" fontId="31" fillId="0" borderId="80" xfId="0" applyNumberFormat="1" applyFont="1" applyBorder="1"/>
    <xf numFmtId="0" fontId="25" fillId="0" borderId="27" xfId="0" applyFont="1" applyBorder="1"/>
    <xf numFmtId="3" fontId="31" fillId="0" borderId="73" xfId="0" applyNumberFormat="1" applyFont="1" applyBorder="1"/>
    <xf numFmtId="3" fontId="31" fillId="0" borderId="18" xfId="0" applyNumberFormat="1" applyFont="1" applyBorder="1"/>
    <xf numFmtId="3" fontId="65" fillId="0" borderId="61" xfId="0" applyNumberFormat="1" applyFont="1" applyBorder="1"/>
    <xf numFmtId="0" fontId="49" fillId="0" borderId="28" xfId="0" applyNumberFormat="1" applyFont="1" applyBorder="1" applyAlignment="1">
      <alignment horizontal="right"/>
    </xf>
    <xf numFmtId="49" fontId="49" fillId="0" borderId="0" xfId="0" applyNumberFormat="1" applyFont="1" applyBorder="1" applyAlignment="1">
      <alignment horizontal="right"/>
    </xf>
    <xf numFmtId="0" fontId="43" fillId="0" borderId="0" xfId="0" applyFont="1" applyBorder="1"/>
    <xf numFmtId="167" fontId="49" fillId="24" borderId="12" xfId="0" applyNumberFormat="1" applyFont="1" applyFill="1" applyBorder="1" applyAlignment="1">
      <alignment horizontal="right" vertical="center"/>
    </xf>
    <xf numFmtId="0" fontId="31" fillId="0" borderId="22" xfId="0" applyFont="1" applyBorder="1"/>
    <xf numFmtId="0" fontId="25" fillId="0" borderId="22" xfId="0" applyFont="1" applyBorder="1"/>
    <xf numFmtId="3" fontId="29" fillId="0" borderId="41" xfId="78" applyNumberFormat="1" applyFont="1" applyBorder="1"/>
    <xf numFmtId="3" fontId="31" fillId="0" borderId="0" xfId="78" applyNumberFormat="1" applyFont="1" applyAlignment="1">
      <alignment vertical="center"/>
    </xf>
    <xf numFmtId="3" fontId="25" fillId="0" borderId="18" xfId="78" applyNumberFormat="1" applyFont="1" applyBorder="1" applyAlignment="1">
      <alignment vertical="center"/>
    </xf>
    <xf numFmtId="0" fontId="58" fillId="0" borderId="0" xfId="0" applyFont="1" applyBorder="1" applyAlignment="1">
      <alignment horizontal="left"/>
    </xf>
    <xf numFmtId="3" fontId="58" fillId="0" borderId="22" xfId="0" applyNumberFormat="1" applyFont="1" applyBorder="1" applyAlignment="1">
      <alignment horizontal="right" wrapText="1"/>
    </xf>
    <xf numFmtId="3" fontId="58" fillId="0" borderId="0" xfId="0" applyNumberFormat="1" applyFont="1" applyBorder="1" applyAlignment="1"/>
    <xf numFmtId="0" fontId="65" fillId="0" borderId="49" xfId="0" applyFont="1" applyFill="1" applyBorder="1" applyAlignment="1"/>
    <xf numFmtId="3" fontId="58" fillId="0" borderId="81" xfId="0" applyNumberFormat="1" applyFont="1" applyFill="1" applyBorder="1"/>
    <xf numFmtId="3" fontId="58" fillId="0" borderId="69" xfId="0" applyNumberFormat="1" applyFont="1" applyBorder="1" applyAlignment="1">
      <alignment horizontal="center" vertical="center" wrapText="1"/>
    </xf>
    <xf numFmtId="3" fontId="65" fillId="0" borderId="69" xfId="0" applyNumberFormat="1" applyFont="1" applyBorder="1"/>
    <xf numFmtId="3" fontId="60" fillId="0" borderId="69" xfId="0" applyNumberFormat="1" applyFont="1" applyBorder="1"/>
    <xf numFmtId="3" fontId="65" fillId="0" borderId="82" xfId="0" applyNumberFormat="1" applyFont="1" applyFill="1" applyBorder="1"/>
    <xf numFmtId="3" fontId="65" fillId="0" borderId="58" xfId="0" applyNumberFormat="1" applyFont="1" applyBorder="1" applyAlignment="1">
      <alignment horizontal="right" vertical="center" wrapText="1"/>
    </xf>
    <xf numFmtId="0" fontId="65" fillId="0" borderId="83" xfId="0" applyFont="1" applyFill="1" applyBorder="1" applyAlignment="1"/>
    <xf numFmtId="3" fontId="65" fillId="0" borderId="50" xfId="0" applyNumberFormat="1" applyFont="1" applyFill="1" applyBorder="1"/>
    <xf numFmtId="3" fontId="65" fillId="0" borderId="65" xfId="0" applyNumberFormat="1" applyFont="1" applyBorder="1"/>
    <xf numFmtId="3" fontId="65" fillId="0" borderId="84" xfId="0" applyNumberFormat="1" applyFont="1" applyBorder="1"/>
    <xf numFmtId="3" fontId="65" fillId="0" borderId="85" xfId="0" applyNumberFormat="1" applyFont="1" applyBorder="1"/>
    <xf numFmtId="3" fontId="65" fillId="0" borderId="69" xfId="0" applyNumberFormat="1" applyFont="1" applyBorder="1" applyAlignment="1">
      <alignment horizontal="right"/>
    </xf>
    <xf numFmtId="0" fontId="58" fillId="0" borderId="0" xfId="0" applyFont="1" applyBorder="1" applyAlignment="1">
      <alignment horizontal="right"/>
    </xf>
    <xf numFmtId="0" fontId="91" fillId="0" borderId="0" xfId="0" applyFont="1" applyAlignment="1">
      <alignment horizontal="center"/>
    </xf>
    <xf numFmtId="3" fontId="65" fillId="0" borderId="86" xfId="0" applyNumberFormat="1" applyFont="1" applyBorder="1" applyAlignment="1">
      <alignment horizontal="center"/>
    </xf>
    <xf numFmtId="0" fontId="39" fillId="0" borderId="22" xfId="0" applyFont="1" applyBorder="1"/>
    <xf numFmtId="3" fontId="94" fillId="0" borderId="0" xfId="0" applyNumberFormat="1" applyFont="1"/>
    <xf numFmtId="3" fontId="94" fillId="0" borderId="22" xfId="0" applyNumberFormat="1" applyFont="1" applyBorder="1"/>
    <xf numFmtId="0" fontId="58" fillId="0" borderId="22" xfId="0" applyFont="1" applyBorder="1"/>
    <xf numFmtId="0" fontId="94" fillId="0" borderId="0" xfId="0" applyFont="1" applyBorder="1"/>
    <xf numFmtId="165" fontId="49" fillId="0" borderId="28" xfId="0" applyNumberFormat="1" applyFont="1" applyBorder="1" applyAlignment="1">
      <alignment horizontal="right"/>
    </xf>
    <xf numFmtId="0" fontId="63" fillId="0" borderId="0" xfId="0" applyFont="1" applyAlignment="1">
      <alignment wrapText="1"/>
    </xf>
    <xf numFmtId="0" fontId="40" fillId="0" borderId="22" xfId="0" applyFont="1" applyBorder="1"/>
    <xf numFmtId="3" fontId="25" fillId="0" borderId="87" xfId="78" applyNumberFormat="1" applyFont="1" applyBorder="1" applyAlignment="1">
      <alignment horizontal="center" vertical="center"/>
    </xf>
    <xf numFmtId="3" fontId="60" fillId="0" borderId="65" xfId="0" applyNumberFormat="1" applyFont="1" applyFill="1" applyBorder="1"/>
    <xf numFmtId="3" fontId="60" fillId="0" borderId="84" xfId="0" applyNumberFormat="1" applyFont="1" applyFill="1" applyBorder="1"/>
    <xf numFmtId="3" fontId="82" fillId="0" borderId="0" xfId="0" applyNumberFormat="1" applyFont="1" applyAlignment="1">
      <alignment wrapText="1"/>
    </xf>
    <xf numFmtId="3" fontId="57" fillId="0" borderId="0" xfId="71" applyNumberFormat="1" applyFont="1" applyAlignment="1">
      <alignment horizontal="right" vertical="center"/>
    </xf>
    <xf numFmtId="0" fontId="33" fillId="0" borderId="24" xfId="71" applyFont="1" applyBorder="1" applyAlignment="1">
      <alignment vertical="center"/>
    </xf>
    <xf numFmtId="4" fontId="32" fillId="0" borderId="24" xfId="71" applyNumberFormat="1" applyFont="1" applyBorder="1" applyAlignment="1">
      <alignment vertical="center"/>
    </xf>
    <xf numFmtId="3" fontId="32" fillId="0" borderId="24" xfId="71" applyNumberFormat="1" applyFont="1" applyBorder="1" applyAlignment="1">
      <alignment vertical="center"/>
    </xf>
    <xf numFmtId="3" fontId="23" fillId="0" borderId="24" xfId="71" applyNumberFormat="1" applyFont="1" applyFill="1" applyBorder="1" applyAlignment="1">
      <alignment vertical="center"/>
    </xf>
    <xf numFmtId="4" fontId="23" fillId="0" borderId="24" xfId="71" applyNumberFormat="1" applyFont="1" applyFill="1" applyBorder="1" applyAlignment="1">
      <alignment vertical="center"/>
    </xf>
    <xf numFmtId="3" fontId="36" fillId="0" borderId="24" xfId="71" applyNumberFormat="1" applyFont="1" applyFill="1" applyBorder="1" applyAlignment="1">
      <alignment vertical="center" wrapText="1"/>
    </xf>
    <xf numFmtId="0" fontId="32" fillId="0" borderId="24" xfId="71" applyFont="1" applyBorder="1" applyAlignment="1">
      <alignment vertical="center"/>
    </xf>
    <xf numFmtId="165" fontId="23" fillId="0" borderId="24" xfId="71" applyNumberFormat="1" applyFont="1" applyFill="1" applyBorder="1" applyAlignment="1">
      <alignment vertical="center"/>
    </xf>
    <xf numFmtId="165" fontId="23" fillId="0" borderId="24" xfId="71" applyNumberFormat="1" applyFont="1" applyFill="1" applyBorder="1" applyAlignment="1">
      <alignment horizontal="right" vertical="center"/>
    </xf>
    <xf numFmtId="0" fontId="113" fillId="0" borderId="0" xfId="0" applyFont="1"/>
    <xf numFmtId="0" fontId="1" fillId="0" borderId="0" xfId="70" applyAlignment="1">
      <alignment vertical="center"/>
    </xf>
    <xf numFmtId="0" fontId="30" fillId="0" borderId="48" xfId="71" applyFont="1" applyBorder="1" applyAlignment="1">
      <alignment vertical="center"/>
    </xf>
    <xf numFmtId="3" fontId="22" fillId="0" borderId="48" xfId="71" applyNumberFormat="1" applyFont="1" applyFill="1" applyBorder="1" applyAlignment="1">
      <alignment vertical="center"/>
    </xf>
    <xf numFmtId="0" fontId="33" fillId="0" borderId="48" xfId="71" applyFont="1" applyBorder="1" applyAlignment="1">
      <alignment vertical="center"/>
    </xf>
    <xf numFmtId="3" fontId="25" fillId="0" borderId="88" xfId="0" applyNumberFormat="1" applyFont="1" applyFill="1" applyBorder="1"/>
    <xf numFmtId="3" fontId="25" fillId="0" borderId="0" xfId="0" applyNumberFormat="1" applyFont="1" applyFill="1"/>
    <xf numFmtId="3" fontId="58" fillId="0" borderId="0" xfId="0" applyNumberFormat="1" applyFont="1" applyBorder="1" applyAlignment="1">
      <alignment horizontal="right"/>
    </xf>
    <xf numFmtId="0" fontId="58" fillId="0" borderId="78" xfId="0" applyFont="1" applyBorder="1"/>
    <xf numFmtId="0" fontId="58" fillId="0" borderId="69" xfId="0" applyFont="1" applyBorder="1"/>
    <xf numFmtId="0" fontId="58" fillId="0" borderId="72" xfId="0" applyFont="1" applyBorder="1"/>
    <xf numFmtId="3" fontId="65" fillId="0" borderId="72" xfId="0" applyNumberFormat="1" applyFont="1" applyBorder="1" applyAlignment="1">
      <alignment horizontal="right"/>
    </xf>
    <xf numFmtId="0" fontId="113" fillId="0" borderId="0" xfId="0" applyFont="1" applyAlignment="1">
      <alignment horizontal="left"/>
    </xf>
    <xf numFmtId="3" fontId="113" fillId="0" borderId="0" xfId="0" applyNumberFormat="1" applyFont="1"/>
    <xf numFmtId="3" fontId="114" fillId="0" borderId="0" xfId="0" applyNumberFormat="1" applyFont="1"/>
    <xf numFmtId="0" fontId="113" fillId="0" borderId="0" xfId="0" applyFont="1" applyBorder="1"/>
    <xf numFmtId="0" fontId="114" fillId="0" borderId="0" xfId="0" applyFont="1"/>
    <xf numFmtId="3" fontId="94" fillId="0" borderId="0" xfId="0" applyNumberFormat="1" applyFont="1" applyAlignment="1">
      <alignment wrapText="1"/>
    </xf>
    <xf numFmtId="0" fontId="29" fillId="0" borderId="0" xfId="0" applyFont="1" applyFill="1"/>
    <xf numFmtId="3" fontId="25" fillId="0" borderId="0" xfId="78" applyNumberFormat="1" applyFont="1" applyBorder="1" applyAlignment="1">
      <alignment horizontal="center" wrapText="1"/>
    </xf>
    <xf numFmtId="0" fontId="111" fillId="0" borderId="0" xfId="0" applyFont="1" applyFill="1"/>
    <xf numFmtId="10" fontId="23" fillId="0" borderId="0" xfId="0" applyNumberFormat="1" applyFont="1" applyFill="1" applyBorder="1" applyAlignment="1">
      <alignment horizontal="left"/>
    </xf>
    <xf numFmtId="0" fontId="22" fillId="0" borderId="69" xfId="0" applyFont="1" applyFill="1" applyBorder="1" applyAlignment="1">
      <alignment wrapText="1"/>
    </xf>
    <xf numFmtId="0" fontId="58" fillId="0" borderId="0" xfId="0" applyFont="1" applyFill="1"/>
    <xf numFmtId="0" fontId="91" fillId="0" borderId="0" xfId="0" applyFont="1" applyFill="1"/>
    <xf numFmtId="0" fontId="87" fillId="0" borderId="0" xfId="0" applyFont="1" applyFill="1"/>
    <xf numFmtId="3" fontId="22" fillId="0" borderId="26" xfId="0" applyNumberFormat="1" applyFont="1" applyFill="1" applyBorder="1"/>
    <xf numFmtId="3" fontId="24" fillId="0" borderId="26" xfId="0" applyNumberFormat="1" applyFont="1" applyFill="1" applyBorder="1"/>
    <xf numFmtId="3" fontId="22" fillId="0" borderId="48" xfId="0" applyNumberFormat="1" applyFont="1" applyFill="1" applyBorder="1"/>
    <xf numFmtId="3" fontId="59" fillId="0" borderId="19" xfId="0" applyNumberFormat="1" applyFont="1" applyBorder="1" applyAlignment="1">
      <alignment horizontal="right" wrapText="1"/>
    </xf>
    <xf numFmtId="0" fontId="44" fillId="0" borderId="0" xfId="0" applyFont="1" applyFill="1" applyBorder="1" applyAlignment="1">
      <alignment horizontal="left" wrapText="1"/>
    </xf>
    <xf numFmtId="0" fontId="44" fillId="0" borderId="0" xfId="0" applyFont="1" applyBorder="1"/>
    <xf numFmtId="0" fontId="55" fillId="0" borderId="10" xfId="0" applyFont="1" applyBorder="1" applyAlignment="1">
      <alignment horizontal="right"/>
    </xf>
    <xf numFmtId="167" fontId="20" fillId="0" borderId="0" xfId="0" applyNumberFormat="1" applyFont="1"/>
    <xf numFmtId="3" fontId="25" fillId="0" borderId="0" xfId="0" applyNumberFormat="1" applyFont="1" applyFill="1" applyBorder="1"/>
    <xf numFmtId="3" fontId="25" fillId="0" borderId="89" xfId="0" applyNumberFormat="1" applyFont="1" applyFill="1" applyBorder="1"/>
    <xf numFmtId="0" fontId="25" fillId="0" borderId="88" xfId="0" applyFont="1" applyBorder="1"/>
    <xf numFmtId="0" fontId="25" fillId="0" borderId="22" xfId="0" applyFont="1" applyBorder="1" applyAlignment="1">
      <alignment horizontal="center" vertical="center"/>
    </xf>
    <xf numFmtId="0" fontId="33" fillId="0" borderId="22" xfId="71" applyFont="1" applyBorder="1" applyAlignment="1">
      <alignment vertical="center"/>
    </xf>
    <xf numFmtId="0" fontId="1" fillId="0" borderId="22" xfId="70" applyBorder="1" applyAlignment="1">
      <alignment vertical="center"/>
    </xf>
    <xf numFmtId="0" fontId="33" fillId="0" borderId="22" xfId="71" applyFont="1" applyBorder="1" applyAlignment="1">
      <alignment vertical="center" wrapText="1"/>
    </xf>
    <xf numFmtId="0" fontId="108" fillId="0" borderId="22" xfId="71" applyFont="1" applyBorder="1" applyAlignment="1">
      <alignment horizontal="center" vertical="center" wrapText="1"/>
    </xf>
    <xf numFmtId="0" fontId="34" fillId="0" borderId="22" xfId="70" applyFont="1" applyBorder="1" applyAlignment="1">
      <alignment vertical="center" wrapText="1"/>
    </xf>
    <xf numFmtId="0" fontId="1" fillId="0" borderId="22" xfId="70" applyBorder="1" applyAlignment="1">
      <alignment vertical="center" wrapText="1"/>
    </xf>
    <xf numFmtId="0" fontId="109" fillId="0" borderId="22" xfId="71" applyFont="1" applyBorder="1" applyAlignment="1">
      <alignment vertical="center" wrapText="1"/>
    </xf>
    <xf numFmtId="0" fontId="34" fillId="0" borderId="22" xfId="0" applyFont="1" applyBorder="1"/>
    <xf numFmtId="0" fontId="40" fillId="0" borderId="0" xfId="0" applyFont="1" applyBorder="1"/>
    <xf numFmtId="0" fontId="41" fillId="0" borderId="22" xfId="0" applyFont="1" applyBorder="1"/>
    <xf numFmtId="0" fontId="38" fillId="0" borderId="22" xfId="78" applyFont="1" applyBorder="1"/>
    <xf numFmtId="0" fontId="29" fillId="0" borderId="22" xfId="78" applyFont="1" applyBorder="1"/>
    <xf numFmtId="0" fontId="61" fillId="0" borderId="22" xfId="78" applyFont="1" applyBorder="1"/>
    <xf numFmtId="0" fontId="36" fillId="0" borderId="22" xfId="78" applyFont="1" applyBorder="1"/>
    <xf numFmtId="0" fontId="62" fillId="0" borderId="22" xfId="78" applyFont="1" applyBorder="1"/>
    <xf numFmtId="0" fontId="31" fillId="0" borderId="22" xfId="78" applyFont="1" applyBorder="1"/>
    <xf numFmtId="3" fontId="36" fillId="0" borderId="22" xfId="0" applyNumberFormat="1" applyFont="1" applyBorder="1"/>
    <xf numFmtId="0" fontId="36" fillId="0" borderId="22" xfId="0" applyFont="1" applyBorder="1" applyAlignment="1"/>
    <xf numFmtId="0" fontId="31" fillId="0" borderId="22" xfId="0" applyFont="1" applyBorder="1" applyAlignment="1">
      <alignment horizontal="center" vertical="center"/>
    </xf>
    <xf numFmtId="0" fontId="67" fillId="0" borderId="22" xfId="0" applyFont="1" applyBorder="1"/>
    <xf numFmtId="0" fontId="23" fillId="0" borderId="22" xfId="0" applyFont="1" applyBorder="1"/>
    <xf numFmtId="0" fontId="85" fillId="0" borderId="22" xfId="0" applyFont="1" applyBorder="1"/>
    <xf numFmtId="0" fontId="20" fillId="0" borderId="22" xfId="0" applyFont="1" applyBorder="1"/>
    <xf numFmtId="0" fontId="54" fillId="0" borderId="22" xfId="0" applyFont="1" applyBorder="1"/>
    <xf numFmtId="0" fontId="31" fillId="0" borderId="22" xfId="0" applyFont="1" applyBorder="1" applyAlignment="1">
      <alignment horizontal="center" vertical="center" wrapText="1"/>
    </xf>
    <xf numFmtId="0" fontId="36" fillId="0" borderId="0" xfId="78" applyFont="1" applyBorder="1"/>
    <xf numFmtId="3" fontId="38" fillId="0" borderId="90" xfId="78" applyNumberFormat="1" applyFont="1" applyBorder="1"/>
    <xf numFmtId="3" fontId="38" fillId="0" borderId="0" xfId="78" applyNumberFormat="1" applyFont="1" applyBorder="1"/>
    <xf numFmtId="3" fontId="61" fillId="0" borderId="0" xfId="78" applyNumberFormat="1" applyFont="1" applyBorder="1"/>
    <xf numFmtId="3" fontId="86" fillId="0" borderId="0" xfId="78" applyNumberFormat="1" applyFont="1" applyBorder="1"/>
    <xf numFmtId="3" fontId="70" fillId="0" borderId="91" xfId="0" applyNumberFormat="1" applyFont="1" applyBorder="1" applyAlignment="1">
      <alignment horizontal="center" vertical="center" wrapText="1"/>
    </xf>
    <xf numFmtId="3" fontId="70" fillId="0" borderId="92" xfId="0" applyNumberFormat="1" applyFont="1" applyBorder="1" applyAlignment="1">
      <alignment horizontal="center" vertical="center" wrapText="1"/>
    </xf>
    <xf numFmtId="0" fontId="25" fillId="0" borderId="91" xfId="0" applyFont="1" applyBorder="1" applyAlignment="1">
      <alignment horizontal="center" vertical="center"/>
    </xf>
    <xf numFmtId="0" fontId="65" fillId="0" borderId="93" xfId="0" applyFont="1" applyBorder="1"/>
    <xf numFmtId="3" fontId="25" fillId="0" borderId="93" xfId="0" applyNumberFormat="1" applyFont="1" applyBorder="1"/>
    <xf numFmtId="3" fontId="44" fillId="0" borderId="44" xfId="0" applyNumberFormat="1" applyFont="1" applyBorder="1"/>
    <xf numFmtId="3" fontId="43" fillId="0" borderId="93" xfId="0" applyNumberFormat="1" applyFont="1" applyBorder="1"/>
    <xf numFmtId="0" fontId="43" fillId="0" borderId="94" xfId="0" applyFont="1" applyBorder="1"/>
    <xf numFmtId="3" fontId="44" fillId="0" borderId="22" xfId="0" applyNumberFormat="1" applyFont="1" applyBorder="1"/>
    <xf numFmtId="3" fontId="43" fillId="0" borderId="0" xfId="0" applyNumberFormat="1" applyFont="1" applyBorder="1"/>
    <xf numFmtId="0" fontId="43" fillId="0" borderId="69" xfId="0" applyFont="1" applyBorder="1"/>
    <xf numFmtId="3" fontId="44" fillId="0" borderId="0" xfId="0" applyNumberFormat="1" applyFont="1" applyBorder="1"/>
    <xf numFmtId="3" fontId="54" fillId="0" borderId="69" xfId="0" applyNumberFormat="1" applyFont="1" applyBorder="1"/>
    <xf numFmtId="3" fontId="20" fillId="0" borderId="0" xfId="0" applyNumberFormat="1" applyFont="1" applyBorder="1"/>
    <xf numFmtId="3" fontId="45" fillId="0" borderId="22" xfId="0" applyNumberFormat="1" applyFont="1" applyBorder="1"/>
    <xf numFmtId="3" fontId="45" fillId="0" borderId="0" xfId="0" applyNumberFormat="1" applyFont="1" applyBorder="1"/>
    <xf numFmtId="3" fontId="42" fillId="0" borderId="0" xfId="0" applyNumberFormat="1" applyFont="1" applyBorder="1"/>
    <xf numFmtId="0" fontId="54" fillId="0" borderId="69" xfId="0" applyFont="1" applyBorder="1"/>
    <xf numFmtId="0" fontId="20" fillId="0" borderId="69" xfId="0" applyFont="1" applyBorder="1"/>
    <xf numFmtId="3" fontId="20" fillId="0" borderId="69" xfId="0" applyNumberFormat="1" applyFont="1" applyBorder="1"/>
    <xf numFmtId="3" fontId="20" fillId="0" borderId="0" xfId="0" applyNumberFormat="1" applyFont="1" applyBorder="1" applyAlignment="1">
      <alignment vertical="center"/>
    </xf>
    <xf numFmtId="3" fontId="20" fillId="0" borderId="69" xfId="0" applyNumberFormat="1" applyFont="1" applyBorder="1" applyAlignment="1">
      <alignment vertical="center"/>
    </xf>
    <xf numFmtId="0" fontId="31" fillId="0" borderId="0" xfId="78" applyFont="1" applyBorder="1"/>
    <xf numFmtId="0" fontId="39" fillId="0" borderId="0" xfId="0" applyFont="1" applyBorder="1"/>
    <xf numFmtId="0" fontId="49" fillId="0" borderId="0" xfId="0" applyNumberFormat="1" applyFont="1" applyBorder="1" applyAlignment="1">
      <alignment horizontal="right"/>
    </xf>
    <xf numFmtId="3" fontId="32" fillId="0" borderId="26" xfId="0" applyNumberFormat="1" applyFont="1" applyBorder="1"/>
    <xf numFmtId="3" fontId="60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/>
    </xf>
    <xf numFmtId="0" fontId="55" fillId="0" borderId="15" xfId="0" applyFont="1" applyBorder="1" applyAlignment="1">
      <alignment wrapText="1"/>
    </xf>
    <xf numFmtId="0" fontId="49" fillId="0" borderId="20" xfId="0" applyFont="1" applyBorder="1" applyAlignment="1">
      <alignment wrapText="1"/>
    </xf>
    <xf numFmtId="0" fontId="49" fillId="0" borderId="20" xfId="0" applyFont="1" applyBorder="1"/>
    <xf numFmtId="0" fontId="55" fillId="0" borderId="20" xfId="0" applyFont="1" applyBorder="1" applyAlignment="1">
      <alignment horizontal="right"/>
    </xf>
    <xf numFmtId="4" fontId="49" fillId="0" borderId="20" xfId="0" applyNumberFormat="1" applyFont="1" applyBorder="1" applyAlignment="1">
      <alignment horizontal="right"/>
    </xf>
    <xf numFmtId="1" fontId="49" fillId="0" borderId="24" xfId="0" applyNumberFormat="1" applyFont="1" applyBorder="1" applyAlignment="1">
      <alignment horizontal="right"/>
    </xf>
    <xf numFmtId="0" fontId="56" fillId="0" borderId="15" xfId="0" applyFont="1" applyBorder="1" applyAlignment="1">
      <alignment wrapText="1"/>
    </xf>
    <xf numFmtId="3" fontId="122" fillId="0" borderId="24" xfId="71" applyNumberFormat="1" applyFont="1" applyBorder="1" applyAlignment="1">
      <alignment vertical="center"/>
    </xf>
    <xf numFmtId="0" fontId="123" fillId="0" borderId="22" xfId="0" applyFont="1" applyBorder="1"/>
    <xf numFmtId="3" fontId="124" fillId="0" borderId="0" xfId="0" applyNumberFormat="1" applyFont="1"/>
    <xf numFmtId="3" fontId="65" fillId="0" borderId="72" xfId="0" applyNumberFormat="1" applyFont="1" applyBorder="1"/>
    <xf numFmtId="0" fontId="55" fillId="0" borderId="0" xfId="72" applyFont="1" applyAlignment="1">
      <alignment horizontal="center"/>
    </xf>
    <xf numFmtId="0" fontId="49" fillId="0" borderId="24" xfId="72" applyFont="1" applyBorder="1" applyAlignment="1">
      <alignment horizontal="center"/>
    </xf>
    <xf numFmtId="0" fontId="49" fillId="0" borderId="24" xfId="72" applyFont="1" applyFill="1" applyBorder="1" applyAlignment="1">
      <alignment horizontal="center"/>
    </xf>
    <xf numFmtId="49" fontId="102" fillId="0" borderId="24" xfId="72" applyNumberFormat="1" applyFont="1" applyFill="1" applyBorder="1" applyAlignment="1">
      <alignment horizontal="center"/>
    </xf>
    <xf numFmtId="0" fontId="55" fillId="0" borderId="0" xfId="72" applyFont="1" applyBorder="1" applyAlignment="1">
      <alignment horizontal="center"/>
    </xf>
    <xf numFmtId="0" fontId="49" fillId="0" borderId="0" xfId="72" applyFont="1" applyAlignment="1">
      <alignment horizontal="left"/>
    </xf>
    <xf numFmtId="0" fontId="49" fillId="0" borderId="0" xfId="72" applyFont="1" applyBorder="1" applyAlignment="1">
      <alignment horizontal="center"/>
    </xf>
    <xf numFmtId="0" fontId="55" fillId="0" borderId="0" xfId="72" applyFont="1" applyFill="1" applyBorder="1" applyAlignment="1">
      <alignment horizontal="center"/>
    </xf>
    <xf numFmtId="0" fontId="55" fillId="0" borderId="0" xfId="72" applyFont="1" applyFill="1" applyAlignment="1">
      <alignment horizontal="left"/>
    </xf>
    <xf numFmtId="0" fontId="55" fillId="0" borderId="0" xfId="72" applyFont="1" applyFill="1" applyAlignment="1"/>
    <xf numFmtId="3" fontId="55" fillId="0" borderId="0" xfId="72" applyNumberFormat="1" applyFont="1" applyFill="1" applyAlignment="1"/>
    <xf numFmtId="0" fontId="55" fillId="0" borderId="0" xfId="72" applyFont="1" applyFill="1" applyBorder="1" applyAlignment="1">
      <alignment horizontal="left"/>
    </xf>
    <xf numFmtId="0" fontId="55" fillId="0" borderId="0" xfId="72" applyFont="1" applyFill="1" applyBorder="1" applyAlignment="1">
      <alignment horizontal="left" wrapText="1"/>
    </xf>
    <xf numFmtId="3" fontId="55" fillId="0" borderId="0" xfId="72" applyNumberFormat="1" applyFont="1" applyFill="1" applyBorder="1" applyAlignment="1">
      <alignment horizontal="right"/>
    </xf>
    <xf numFmtId="14" fontId="55" fillId="0" borderId="0" xfId="72" applyNumberFormat="1" applyFont="1" applyFill="1" applyBorder="1" applyAlignment="1" applyProtection="1">
      <alignment horizontal="left"/>
      <protection locked="0"/>
    </xf>
    <xf numFmtId="0" fontId="55" fillId="0" borderId="0" xfId="72" applyFont="1" applyFill="1" applyBorder="1" applyAlignment="1" applyProtection="1">
      <alignment horizontal="left" wrapText="1"/>
      <protection locked="0"/>
    </xf>
    <xf numFmtId="3" fontId="55" fillId="0" borderId="0" xfId="72" applyNumberFormat="1" applyFont="1" applyFill="1" applyBorder="1" applyAlignment="1" applyProtection="1">
      <alignment wrapText="1"/>
      <protection locked="0"/>
    </xf>
    <xf numFmtId="14" fontId="55" fillId="0" borderId="0" xfId="72" applyNumberFormat="1" applyFont="1" applyFill="1" applyBorder="1" applyAlignment="1" applyProtection="1">
      <alignment horizontal="left" vertical="center"/>
      <protection locked="0"/>
    </xf>
    <xf numFmtId="3" fontId="125" fillId="0" borderId="0" xfId="0" applyNumberFormat="1" applyFont="1" applyFill="1"/>
    <xf numFmtId="14" fontId="100" fillId="0" borderId="0" xfId="72" applyNumberFormat="1" applyFont="1" applyFill="1" applyBorder="1" applyAlignment="1" applyProtection="1">
      <alignment horizontal="left"/>
      <protection locked="0"/>
    </xf>
    <xf numFmtId="3" fontId="126" fillId="0" borderId="0" xfId="72" applyNumberFormat="1" applyFont="1" applyFill="1" applyBorder="1" applyAlignment="1" applyProtection="1">
      <alignment wrapText="1"/>
      <protection locked="0"/>
    </xf>
    <xf numFmtId="3" fontId="100" fillId="0" borderId="0" xfId="0" applyNumberFormat="1" applyFont="1" applyFill="1"/>
    <xf numFmtId="3" fontId="100" fillId="0" borderId="0" xfId="72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127" fillId="0" borderId="0" xfId="0" applyFont="1" applyFill="1"/>
    <xf numFmtId="0" fontId="128" fillId="0" borderId="24" xfId="0" applyFont="1" applyBorder="1" applyAlignment="1">
      <alignment horizontal="center"/>
    </xf>
    <xf numFmtId="0" fontId="49" fillId="0" borderId="0" xfId="72" applyFont="1" applyBorder="1" applyAlignment="1">
      <alignment horizontal="right"/>
    </xf>
    <xf numFmtId="14" fontId="55" fillId="0" borderId="0" xfId="72" applyNumberFormat="1" applyFont="1" applyFill="1" applyAlignment="1">
      <alignment horizontal="right"/>
    </xf>
    <xf numFmtId="14" fontId="55" fillId="0" borderId="0" xfId="72" applyNumberFormat="1" applyFont="1" applyFill="1" applyBorder="1" applyAlignment="1">
      <alignment horizontal="right"/>
    </xf>
    <xf numFmtId="0" fontId="55" fillId="0" borderId="0" xfId="72" applyFont="1" applyFill="1" applyAlignment="1">
      <alignment horizontal="right"/>
    </xf>
    <xf numFmtId="14" fontId="55" fillId="0" borderId="0" xfId="72" applyNumberFormat="1" applyFont="1" applyFill="1" applyBorder="1" applyAlignment="1" applyProtection="1">
      <alignment horizontal="right"/>
      <protection locked="0"/>
    </xf>
    <xf numFmtId="0" fontId="55" fillId="0" borderId="0" xfId="72" applyFont="1" applyFill="1" applyBorder="1" applyAlignment="1">
      <alignment horizontal="center" vertical="center"/>
    </xf>
    <xf numFmtId="0" fontId="55" fillId="0" borderId="0" xfId="72" applyFont="1" applyFill="1" applyBorder="1" applyAlignment="1" applyProtection="1">
      <alignment horizontal="left" vertical="center" wrapText="1"/>
      <protection locked="0"/>
    </xf>
    <xf numFmtId="14" fontId="55" fillId="0" borderId="0" xfId="72" applyNumberFormat="1" applyFont="1" applyFill="1" applyBorder="1" applyAlignment="1" applyProtection="1">
      <alignment horizontal="right" vertical="center"/>
      <protection locked="0"/>
    </xf>
    <xf numFmtId="3" fontId="55" fillId="0" borderId="0" xfId="72" applyNumberFormat="1" applyFont="1" applyFill="1" applyBorder="1" applyAlignment="1" applyProtection="1">
      <alignment vertical="center" wrapText="1"/>
      <protection locked="0"/>
    </xf>
    <xf numFmtId="14" fontId="100" fillId="0" borderId="0" xfId="72" applyNumberFormat="1" applyFont="1" applyFill="1" applyBorder="1" applyAlignment="1" applyProtection="1">
      <alignment horizontal="right"/>
      <protection locked="0"/>
    </xf>
    <xf numFmtId="0" fontId="125" fillId="0" borderId="0" xfId="0" applyFont="1" applyFill="1" applyAlignment="1">
      <alignment horizontal="center"/>
    </xf>
    <xf numFmtId="3" fontId="128" fillId="0" borderId="0" xfId="0" applyNumberFormat="1" applyFont="1"/>
    <xf numFmtId="0" fontId="0" fillId="0" borderId="0" xfId="0" applyAlignment="1"/>
    <xf numFmtId="0" fontId="32" fillId="0" borderId="24" xfId="71" applyFont="1" applyBorder="1" applyAlignment="1">
      <alignment vertical="center" wrapText="1"/>
    </xf>
    <xf numFmtId="2" fontId="23" fillId="0" borderId="24" xfId="71" applyNumberFormat="1" applyFont="1" applyFill="1" applyBorder="1" applyAlignment="1">
      <alignment vertical="center"/>
    </xf>
    <xf numFmtId="3" fontId="23" fillId="0" borderId="24" xfId="71" applyNumberFormat="1" applyFont="1" applyFill="1" applyBorder="1" applyAlignment="1">
      <alignment vertical="center" shrinkToFit="1"/>
    </xf>
    <xf numFmtId="3" fontId="123" fillId="0" borderId="24" xfId="71" applyNumberFormat="1" applyFont="1" applyFill="1" applyBorder="1" applyAlignment="1">
      <alignment vertical="center"/>
    </xf>
    <xf numFmtId="3" fontId="123" fillId="0" borderId="24" xfId="71" applyNumberFormat="1" applyFont="1" applyFill="1" applyBorder="1" applyAlignment="1">
      <alignment horizontal="right" vertical="center"/>
    </xf>
    <xf numFmtId="3" fontId="23" fillId="0" borderId="24" xfId="71" applyNumberFormat="1" applyFont="1" applyFill="1" applyBorder="1" applyAlignment="1">
      <alignment horizontal="right" vertical="center"/>
    </xf>
    <xf numFmtId="3" fontId="129" fillId="0" borderId="24" xfId="71" applyNumberFormat="1" applyFont="1" applyFill="1" applyBorder="1" applyAlignment="1">
      <alignment vertical="center"/>
    </xf>
    <xf numFmtId="0" fontId="122" fillId="0" borderId="24" xfId="71" applyFont="1" applyBorder="1" applyAlignment="1">
      <alignment vertical="center"/>
    </xf>
    <xf numFmtId="4" fontId="122" fillId="0" borderId="24" xfId="71" applyNumberFormat="1" applyFont="1" applyBorder="1" applyAlignment="1">
      <alignment vertical="center"/>
    </xf>
    <xf numFmtId="3" fontId="33" fillId="0" borderId="0" xfId="71" applyNumberFormat="1" applyFont="1" applyAlignment="1">
      <alignment vertical="center"/>
    </xf>
    <xf numFmtId="0" fontId="112" fillId="0" borderId="24" xfId="71" applyFont="1" applyBorder="1" applyAlignment="1">
      <alignment vertical="center"/>
    </xf>
    <xf numFmtId="167" fontId="32" fillId="0" borderId="24" xfId="71" applyNumberFormat="1" applyFont="1" applyBorder="1" applyAlignment="1">
      <alignment vertical="center"/>
    </xf>
    <xf numFmtId="4" fontId="123" fillId="0" borderId="24" xfId="71" applyNumberFormat="1" applyFont="1" applyFill="1" applyBorder="1" applyAlignment="1">
      <alignment vertical="center"/>
    </xf>
    <xf numFmtId="3" fontId="130" fillId="0" borderId="24" xfId="71" applyNumberFormat="1" applyFont="1" applyFill="1" applyBorder="1" applyAlignment="1">
      <alignment vertical="center" wrapText="1"/>
    </xf>
    <xf numFmtId="0" fontId="122" fillId="0" borderId="24" xfId="71" applyFont="1" applyBorder="1" applyAlignment="1">
      <alignment vertical="center" wrapText="1"/>
    </xf>
    <xf numFmtId="3" fontId="36" fillId="0" borderId="24" xfId="71" applyNumberFormat="1" applyFont="1" applyFill="1" applyBorder="1" applyAlignment="1">
      <alignment vertical="center" shrinkToFit="1"/>
    </xf>
    <xf numFmtId="164" fontId="123" fillId="0" borderId="24" xfId="71" applyNumberFormat="1" applyFont="1" applyFill="1" applyBorder="1" applyAlignment="1">
      <alignment vertical="center"/>
    </xf>
    <xf numFmtId="165" fontId="123" fillId="0" borderId="24" xfId="71" applyNumberFormat="1" applyFont="1" applyFill="1" applyBorder="1" applyAlignment="1">
      <alignment vertical="center"/>
    </xf>
    <xf numFmtId="168" fontId="123" fillId="0" borderId="24" xfId="71" applyNumberFormat="1" applyFont="1" applyFill="1" applyBorder="1" applyAlignment="1">
      <alignment vertical="center"/>
    </xf>
    <xf numFmtId="3" fontId="123" fillId="0" borderId="24" xfId="71" applyNumberFormat="1" applyFont="1" applyBorder="1" applyAlignment="1">
      <alignment vertical="center"/>
    </xf>
    <xf numFmtId="3" fontId="123" fillId="0" borderId="24" xfId="71" applyNumberFormat="1" applyFont="1" applyBorder="1" applyAlignment="1">
      <alignment horizontal="right" vertical="center"/>
    </xf>
    <xf numFmtId="165" fontId="123" fillId="0" borderId="24" xfId="71" applyNumberFormat="1" applyFont="1" applyBorder="1" applyAlignment="1">
      <alignment vertical="center"/>
    </xf>
    <xf numFmtId="0" fontId="131" fillId="0" borderId="24" xfId="75" applyFont="1" applyBorder="1" applyAlignment="1">
      <alignment vertical="center"/>
    </xf>
    <xf numFmtId="3" fontId="123" fillId="0" borderId="24" xfId="75" applyNumberFormat="1" applyFont="1" applyBorder="1" applyAlignment="1">
      <alignment vertical="center"/>
    </xf>
    <xf numFmtId="0" fontId="112" fillId="0" borderId="24" xfId="71" applyFont="1" applyBorder="1" applyAlignment="1">
      <alignment vertical="center" wrapText="1"/>
    </xf>
    <xf numFmtId="9" fontId="123" fillId="0" borderId="24" xfId="71" applyNumberFormat="1" applyFont="1" applyFill="1" applyBorder="1" applyAlignment="1">
      <alignment vertical="center"/>
    </xf>
    <xf numFmtId="0" fontId="122" fillId="0" borderId="25" xfId="71" applyFont="1" applyBorder="1" applyAlignment="1">
      <alignment vertical="center" wrapText="1"/>
    </xf>
    <xf numFmtId="3" fontId="123" fillId="0" borderId="25" xfId="71" applyNumberFormat="1" applyFont="1" applyBorder="1" applyAlignment="1">
      <alignment vertical="center"/>
    </xf>
    <xf numFmtId="3" fontId="123" fillId="0" borderId="25" xfId="71" applyNumberFormat="1" applyFont="1" applyFill="1" applyBorder="1" applyAlignment="1">
      <alignment vertical="center"/>
    </xf>
    <xf numFmtId="165" fontId="123" fillId="0" borderId="25" xfId="71" applyNumberFormat="1" applyFont="1" applyFill="1" applyBorder="1" applyAlignment="1">
      <alignment vertical="center"/>
    </xf>
    <xf numFmtId="3" fontId="122" fillId="0" borderId="25" xfId="71" applyNumberFormat="1" applyFont="1" applyBorder="1" applyAlignment="1">
      <alignment vertical="center"/>
    </xf>
    <xf numFmtId="4" fontId="122" fillId="0" borderId="25" xfId="71" applyNumberFormat="1" applyFont="1" applyBorder="1" applyAlignment="1">
      <alignment vertical="center"/>
    </xf>
    <xf numFmtId="0" fontId="112" fillId="0" borderId="98" xfId="71" applyFont="1" applyFill="1" applyBorder="1" applyAlignment="1">
      <alignment vertical="center"/>
    </xf>
    <xf numFmtId="3" fontId="132" fillId="0" borderId="65" xfId="71" applyNumberFormat="1" applyFont="1" applyFill="1" applyBorder="1" applyAlignment="1">
      <alignment vertical="center"/>
    </xf>
    <xf numFmtId="3" fontId="132" fillId="0" borderId="84" xfId="71" applyNumberFormat="1" applyFont="1" applyFill="1" applyBorder="1" applyAlignment="1">
      <alignment vertical="center"/>
    </xf>
    <xf numFmtId="3" fontId="132" fillId="0" borderId="34" xfId="71" applyNumberFormat="1" applyFont="1" applyFill="1" applyBorder="1" applyAlignment="1">
      <alignment vertical="center"/>
    </xf>
    <xf numFmtId="3" fontId="33" fillId="0" borderId="0" xfId="71" applyNumberFormat="1" applyFont="1" applyBorder="1" applyAlignment="1">
      <alignment vertical="center"/>
    </xf>
    <xf numFmtId="0" fontId="49" fillId="0" borderId="99" xfId="0" applyFont="1" applyBorder="1"/>
    <xf numFmtId="0" fontId="51" fillId="0" borderId="99" xfId="0" applyFont="1" applyBorder="1" applyAlignment="1">
      <alignment horizontal="right"/>
    </xf>
    <xf numFmtId="0" fontId="55" fillId="0" borderId="99" xfId="0" applyFont="1" applyBorder="1" applyAlignment="1">
      <alignment horizontal="right"/>
    </xf>
    <xf numFmtId="0" fontId="49" fillId="0" borderId="99" xfId="0" applyFont="1" applyBorder="1" applyAlignment="1">
      <alignment horizontal="right"/>
    </xf>
    <xf numFmtId="4" fontId="49" fillId="0" borderId="99" xfId="0" applyNumberFormat="1" applyFont="1" applyBorder="1" applyAlignment="1">
      <alignment horizontal="right"/>
    </xf>
    <xf numFmtId="0" fontId="49" fillId="0" borderId="45" xfId="0" applyFont="1" applyBorder="1" applyAlignment="1">
      <alignment shrinkToFit="1"/>
    </xf>
    <xf numFmtId="0" fontId="55" fillId="0" borderId="96" xfId="0" applyFont="1" applyBorder="1"/>
    <xf numFmtId="0" fontId="56" fillId="0" borderId="96" xfId="0" applyFont="1" applyBorder="1" applyAlignment="1">
      <alignment horizontal="right"/>
    </xf>
    <xf numFmtId="0" fontId="55" fillId="0" borderId="96" xfId="0" applyFont="1" applyBorder="1" applyAlignment="1">
      <alignment horizontal="right"/>
    </xf>
    <xf numFmtId="0" fontId="49" fillId="0" borderId="96" xfId="0" applyFont="1" applyBorder="1" applyAlignment="1">
      <alignment horizontal="right"/>
    </xf>
    <xf numFmtId="0" fontId="49" fillId="0" borderId="97" xfId="0" applyFont="1" applyFill="1" applyBorder="1" applyAlignment="1">
      <alignment horizontal="right"/>
    </xf>
    <xf numFmtId="14" fontId="100" fillId="0" borderId="0" xfId="72" applyNumberFormat="1" applyFont="1" applyFill="1" applyBorder="1" applyAlignment="1" applyProtection="1">
      <alignment horizontal="left" wrapText="1"/>
      <protection locked="0"/>
    </xf>
    <xf numFmtId="0" fontId="112" fillId="0" borderId="25" xfId="71" applyFont="1" applyBorder="1" applyAlignment="1">
      <alignment vertical="center" wrapText="1"/>
    </xf>
    <xf numFmtId="0" fontId="32" fillId="0" borderId="25" xfId="71" applyFont="1" applyBorder="1" applyAlignment="1">
      <alignment vertical="center" wrapText="1"/>
    </xf>
    <xf numFmtId="3" fontId="32" fillId="25" borderId="24" xfId="71" applyNumberFormat="1" applyFont="1" applyFill="1" applyBorder="1" applyAlignment="1">
      <alignment vertical="center"/>
    </xf>
    <xf numFmtId="4" fontId="23" fillId="25" borderId="24" xfId="71" applyNumberFormat="1" applyFont="1" applyFill="1" applyBorder="1" applyAlignment="1">
      <alignment vertical="center"/>
    </xf>
    <xf numFmtId="3" fontId="35" fillId="0" borderId="0" xfId="0" applyNumberFormat="1" applyFont="1" applyBorder="1" applyAlignment="1"/>
    <xf numFmtId="3" fontId="29" fillId="25" borderId="0" xfId="0" applyNumberFormat="1" applyFont="1" applyFill="1" applyBorder="1"/>
    <xf numFmtId="3" fontId="124" fillId="0" borderId="0" xfId="78" applyNumberFormat="1" applyFont="1" applyBorder="1"/>
    <xf numFmtId="167" fontId="49" fillId="0" borderId="24" xfId="0" applyNumberFormat="1" applyFont="1" applyBorder="1" applyAlignment="1">
      <alignment horizontal="right"/>
    </xf>
    <xf numFmtId="167" fontId="49" fillId="0" borderId="12" xfId="0" applyNumberFormat="1" applyFont="1" applyBorder="1"/>
    <xf numFmtId="3" fontId="124" fillId="0" borderId="0" xfId="78" applyNumberFormat="1" applyFont="1" applyBorder="1" applyAlignment="1">
      <alignment horizontal="left" vertical="center" wrapText="1"/>
    </xf>
    <xf numFmtId="3" fontId="133" fillId="0" borderId="0" xfId="0" applyNumberFormat="1" applyFont="1"/>
    <xf numFmtId="3" fontId="133" fillId="0" borderId="0" xfId="0" applyNumberFormat="1" applyFont="1" applyBorder="1"/>
    <xf numFmtId="0" fontId="29" fillId="0" borderId="0" xfId="78" applyFont="1" applyAlignment="1">
      <alignment vertical="center" wrapText="1"/>
    </xf>
    <xf numFmtId="0" fontId="121" fillId="0" borderId="0" xfId="0" applyFont="1"/>
    <xf numFmtId="0" fontId="133" fillId="0" borderId="0" xfId="0" applyFont="1"/>
    <xf numFmtId="0" fontId="134" fillId="0" borderId="0" xfId="0" applyFont="1"/>
    <xf numFmtId="0" fontId="135" fillId="0" borderId="0" xfId="0" applyFont="1"/>
    <xf numFmtId="3" fontId="20" fillId="0" borderId="0" xfId="73" applyNumberFormat="1" applyFont="1" applyAlignment="1">
      <alignment horizontal="right" vertical="center"/>
    </xf>
    <xf numFmtId="3" fontId="20" fillId="0" borderId="0" xfId="73" applyNumberFormat="1" applyFont="1"/>
    <xf numFmtId="3" fontId="20" fillId="0" borderId="0" xfId="73" applyNumberFormat="1" applyFont="1" applyAlignment="1">
      <alignment vertical="center"/>
    </xf>
    <xf numFmtId="3" fontId="54" fillId="0" borderId="0" xfId="73" applyNumberFormat="1" applyFont="1"/>
    <xf numFmtId="0" fontId="136" fillId="0" borderId="24" xfId="71" applyFont="1" applyBorder="1" applyAlignment="1">
      <alignment vertical="center"/>
    </xf>
    <xf numFmtId="2" fontId="123" fillId="0" borderId="24" xfId="71" applyNumberFormat="1" applyFont="1" applyFill="1" applyBorder="1" applyAlignment="1">
      <alignment vertical="center"/>
    </xf>
    <xf numFmtId="3" fontId="122" fillId="0" borderId="24" xfId="71" applyNumberFormat="1" applyFont="1" applyBorder="1" applyAlignment="1">
      <alignment vertical="center" wrapText="1"/>
    </xf>
    <xf numFmtId="0" fontId="137" fillId="0" borderId="24" xfId="71" applyFont="1" applyBorder="1" applyAlignment="1">
      <alignment vertical="center"/>
    </xf>
    <xf numFmtId="3" fontId="123" fillId="0" borderId="24" xfId="71" applyNumberFormat="1" applyFont="1" applyFill="1" applyBorder="1" applyAlignment="1">
      <alignment vertical="center" shrinkToFit="1"/>
    </xf>
    <xf numFmtId="165" fontId="32" fillId="0" borderId="24" xfId="71" applyNumberFormat="1" applyFont="1" applyBorder="1" applyAlignment="1">
      <alignment vertical="center"/>
    </xf>
    <xf numFmtId="3" fontId="130" fillId="0" borderId="24" xfId="71" applyNumberFormat="1" applyFont="1" applyFill="1" applyBorder="1" applyAlignment="1">
      <alignment vertical="center" shrinkToFit="1"/>
    </xf>
    <xf numFmtId="3" fontId="23" fillId="0" borderId="24" xfId="71" applyNumberFormat="1" applyFont="1" applyBorder="1" applyAlignment="1">
      <alignment horizontal="right" vertical="center"/>
    </xf>
    <xf numFmtId="165" fontId="23" fillId="0" borderId="24" xfId="71" applyNumberFormat="1" applyFont="1" applyBorder="1" applyAlignment="1">
      <alignment vertical="center"/>
    </xf>
    <xf numFmtId="3" fontId="23" fillId="0" borderId="24" xfId="71" applyNumberFormat="1" applyFont="1" applyBorder="1" applyAlignment="1">
      <alignment vertical="center"/>
    </xf>
    <xf numFmtId="9" fontId="23" fillId="0" borderId="24" xfId="71" applyNumberFormat="1" applyFont="1" applyFill="1" applyBorder="1" applyAlignment="1">
      <alignment vertical="center"/>
    </xf>
    <xf numFmtId="3" fontId="123" fillId="0" borderId="24" xfId="71" applyNumberFormat="1" applyFont="1" applyBorder="1" applyAlignment="1">
      <alignment vertical="center" wrapText="1"/>
    </xf>
    <xf numFmtId="0" fontId="117" fillId="0" borderId="0" xfId="71" applyFont="1" applyAlignment="1">
      <alignment vertical="center"/>
    </xf>
    <xf numFmtId="3" fontId="23" fillId="0" borderId="25" xfId="71" applyNumberFormat="1" applyFont="1" applyBorder="1" applyAlignment="1">
      <alignment vertical="center"/>
    </xf>
    <xf numFmtId="9" fontId="23" fillId="0" borderId="25" xfId="71" applyNumberFormat="1" applyFont="1" applyFill="1" applyBorder="1" applyAlignment="1">
      <alignment vertical="center"/>
    </xf>
    <xf numFmtId="3" fontId="23" fillId="0" borderId="25" xfId="71" applyNumberFormat="1" applyFont="1" applyFill="1" applyBorder="1" applyAlignment="1">
      <alignment vertical="center"/>
    </xf>
    <xf numFmtId="3" fontId="123" fillId="0" borderId="25" xfId="71" applyNumberFormat="1" applyFont="1" applyBorder="1" applyAlignment="1">
      <alignment vertical="center" wrapText="1"/>
    </xf>
    <xf numFmtId="4" fontId="32" fillId="0" borderId="25" xfId="71" applyNumberFormat="1" applyFont="1" applyBorder="1" applyAlignment="1">
      <alignment vertical="center"/>
    </xf>
    <xf numFmtId="3" fontId="32" fillId="0" borderId="25" xfId="71" applyNumberFormat="1" applyFont="1" applyBorder="1" applyAlignment="1">
      <alignment vertical="center"/>
    </xf>
    <xf numFmtId="0" fontId="109" fillId="0" borderId="0" xfId="71" applyFont="1" applyBorder="1" applyAlignment="1">
      <alignment vertical="center"/>
    </xf>
    <xf numFmtId="0" fontId="138" fillId="0" borderId="0" xfId="71" applyFont="1" applyAlignment="1">
      <alignment vertical="center"/>
    </xf>
    <xf numFmtId="0" fontId="44" fillId="0" borderId="0" xfId="71" applyFont="1" applyAlignment="1">
      <alignment vertical="center"/>
    </xf>
    <xf numFmtId="3" fontId="44" fillId="0" borderId="0" xfId="71" applyNumberFormat="1" applyFont="1" applyAlignment="1">
      <alignment vertical="center"/>
    </xf>
    <xf numFmtId="0" fontId="118" fillId="0" borderId="0" xfId="71" applyFont="1" applyAlignment="1">
      <alignment vertical="center"/>
    </xf>
    <xf numFmtId="0" fontId="37" fillId="0" borderId="0" xfId="0" applyFont="1" applyBorder="1"/>
    <xf numFmtId="0" fontId="54" fillId="0" borderId="24" xfId="77" applyFont="1" applyBorder="1" applyAlignment="1">
      <alignment horizontal="center"/>
    </xf>
    <xf numFmtId="0" fontId="36" fillId="0" borderId="0" xfId="77" applyFont="1" applyAlignment="1"/>
    <xf numFmtId="0" fontId="44" fillId="0" borderId="0" xfId="0" applyFont="1" applyBorder="1" applyAlignment="1">
      <alignment horizontal="left"/>
    </xf>
    <xf numFmtId="0" fontId="44" fillId="0" borderId="69" xfId="0" applyFont="1" applyBorder="1"/>
    <xf numFmtId="0" fontId="44" fillId="0" borderId="69" xfId="0" applyFont="1" applyFill="1" applyBorder="1" applyAlignment="1">
      <alignment horizontal="left" wrapText="1"/>
    </xf>
    <xf numFmtId="0" fontId="45" fillId="0" borderId="26" xfId="0" applyFont="1" applyBorder="1"/>
    <xf numFmtId="0" fontId="45" fillId="0" borderId="42" xfId="0" applyFont="1" applyBorder="1"/>
    <xf numFmtId="3" fontId="45" fillId="0" borderId="34" xfId="0" applyNumberFormat="1" applyFont="1" applyBorder="1"/>
    <xf numFmtId="0" fontId="25" fillId="0" borderId="0" xfId="0" applyFont="1" applyBorder="1" applyAlignment="1">
      <alignment wrapText="1"/>
    </xf>
    <xf numFmtId="0" fontId="29" fillId="0" borderId="0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20" fillId="0" borderId="12" xfId="0" applyFont="1" applyBorder="1" applyAlignment="1">
      <alignment horizontal="center"/>
    </xf>
    <xf numFmtId="0" fontId="102" fillId="0" borderId="0" xfId="72" applyFont="1" applyAlignment="1">
      <alignment horizontal="center"/>
    </xf>
    <xf numFmtId="0" fontId="100" fillId="0" borderId="0" xfId="72" applyFont="1" applyAlignment="1">
      <alignment horizontal="center"/>
    </xf>
    <xf numFmtId="0" fontId="102" fillId="0" borderId="24" xfId="72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44" fillId="0" borderId="0" xfId="0" applyFont="1" applyAlignment="1">
      <alignment vertical="center" wrapText="1"/>
    </xf>
    <xf numFmtId="0" fontId="54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54" fillId="0" borderId="12" xfId="0" applyFont="1" applyBorder="1" applyAlignment="1">
      <alignment horizontal="center"/>
    </xf>
    <xf numFmtId="3" fontId="26" fillId="0" borderId="12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center"/>
    </xf>
    <xf numFmtId="0" fontId="54" fillId="0" borderId="10" xfId="0" applyFont="1" applyBorder="1"/>
    <xf numFmtId="3" fontId="26" fillId="0" borderId="10" xfId="0" applyNumberFormat="1" applyFont="1" applyBorder="1"/>
    <xf numFmtId="3" fontId="26" fillId="0" borderId="28" xfId="0" applyNumberFormat="1" applyFont="1" applyBorder="1"/>
    <xf numFmtId="3" fontId="0" fillId="0" borderId="0" xfId="0" applyNumberFormat="1" applyFont="1"/>
    <xf numFmtId="0" fontId="54" fillId="0" borderId="13" xfId="0" applyFont="1" applyBorder="1"/>
    <xf numFmtId="3" fontId="26" fillId="0" borderId="18" xfId="0" applyNumberFormat="1" applyFont="1" applyBorder="1"/>
    <xf numFmtId="3" fontId="26" fillId="0" borderId="32" xfId="0" applyNumberFormat="1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102" fillId="0" borderId="24" xfId="72" applyFont="1" applyFill="1" applyBorder="1" applyAlignment="1">
      <alignment horizontal="center"/>
    </xf>
    <xf numFmtId="0" fontId="102" fillId="0" borderId="24" xfId="72" applyFont="1" applyBorder="1" applyAlignment="1">
      <alignment wrapText="1"/>
    </xf>
    <xf numFmtId="0" fontId="0" fillId="0" borderId="48" xfId="0" applyFont="1" applyBorder="1" applyAlignment="1">
      <alignment wrapText="1"/>
    </xf>
    <xf numFmtId="0" fontId="0" fillId="0" borderId="0" xfId="0" applyFont="1" applyAlignment="1">
      <alignment wrapText="1"/>
    </xf>
    <xf numFmtId="0" fontId="102" fillId="0" borderId="24" xfId="72" applyFont="1" applyBorder="1" applyAlignment="1">
      <alignment horizontal="center" wrapText="1"/>
    </xf>
    <xf numFmtId="49" fontId="102" fillId="0" borderId="24" xfId="72" applyNumberFormat="1" applyFont="1" applyFill="1" applyBorder="1" applyAlignment="1">
      <alignment horizontal="center" wrapText="1"/>
    </xf>
    <xf numFmtId="0" fontId="102" fillId="0" borderId="24" xfId="0" applyFont="1" applyBorder="1" applyAlignment="1">
      <alignment horizontal="center" wrapText="1"/>
    </xf>
    <xf numFmtId="0" fontId="100" fillId="0" borderId="0" xfId="72" applyFont="1" applyFill="1" applyBorder="1" applyAlignment="1">
      <alignment horizontal="center"/>
    </xf>
    <xf numFmtId="0" fontId="100" fillId="0" borderId="0" xfId="72" applyFont="1" applyFill="1" applyAlignment="1">
      <alignment horizontal="left" wrapText="1"/>
    </xf>
    <xf numFmtId="0" fontId="100" fillId="0" borderId="0" xfId="72" applyFont="1" applyFill="1" applyAlignment="1">
      <alignment wrapText="1"/>
    </xf>
    <xf numFmtId="0" fontId="100" fillId="0" borderId="0" xfId="72" applyFont="1" applyFill="1" applyAlignment="1">
      <alignment horizontal="center"/>
    </xf>
    <xf numFmtId="3" fontId="100" fillId="0" borderId="0" xfId="72" applyNumberFormat="1" applyFont="1" applyFill="1" applyAlignment="1">
      <alignment wrapText="1"/>
    </xf>
    <xf numFmtId="0" fontId="100" fillId="0" borderId="0" xfId="72" applyFont="1" applyFill="1" applyAlignment="1">
      <alignment horizontal="left"/>
    </xf>
    <xf numFmtId="0" fontId="100" fillId="0" borderId="0" xfId="72" applyFont="1" applyFill="1" applyAlignment="1"/>
    <xf numFmtId="3" fontId="100" fillId="0" borderId="0" xfId="72" applyNumberFormat="1" applyFont="1" applyFill="1" applyAlignment="1"/>
    <xf numFmtId="14" fontId="100" fillId="0" borderId="0" xfId="72" applyNumberFormat="1" applyFont="1" applyFill="1" applyAlignment="1">
      <alignment horizontal="center"/>
    </xf>
    <xf numFmtId="0" fontId="100" fillId="0" borderId="0" xfId="72" applyFont="1" applyFill="1" applyBorder="1" applyAlignment="1">
      <alignment horizontal="left"/>
    </xf>
    <xf numFmtId="0" fontId="100" fillId="0" borderId="0" xfId="72" applyFont="1" applyFill="1" applyBorder="1" applyAlignment="1">
      <alignment horizontal="left" wrapText="1"/>
    </xf>
    <xf numFmtId="14" fontId="100" fillId="0" borderId="0" xfId="72" applyNumberFormat="1" applyFont="1" applyFill="1" applyBorder="1" applyAlignment="1">
      <alignment horizontal="center"/>
    </xf>
    <xf numFmtId="3" fontId="100" fillId="0" borderId="0" xfId="72" applyNumberFormat="1" applyFont="1" applyFill="1" applyBorder="1" applyAlignment="1">
      <alignment horizontal="right"/>
    </xf>
    <xf numFmtId="0" fontId="100" fillId="0" borderId="0" xfId="72" applyFont="1" applyFill="1" applyBorder="1" applyAlignment="1" applyProtection="1">
      <alignment wrapText="1"/>
      <protection locked="0"/>
    </xf>
    <xf numFmtId="14" fontId="100" fillId="0" borderId="0" xfId="72" applyNumberFormat="1" applyFont="1" applyFill="1" applyBorder="1" applyAlignment="1" applyProtection="1">
      <alignment horizontal="center"/>
      <protection locked="0"/>
    </xf>
    <xf numFmtId="3" fontId="100" fillId="0" borderId="0" xfId="72" applyNumberFormat="1" applyFont="1" applyFill="1" applyBorder="1" applyAlignment="1" applyProtection="1">
      <alignment horizontal="right" wrapText="1"/>
      <protection locked="0"/>
    </xf>
    <xf numFmtId="3" fontId="100" fillId="0" borderId="0" xfId="72" applyNumberFormat="1" applyFont="1" applyFill="1" applyBorder="1" applyAlignment="1" applyProtection="1">
      <protection locked="0"/>
    </xf>
    <xf numFmtId="0" fontId="100" fillId="0" borderId="0" xfId="72" applyFont="1" applyFill="1" applyBorder="1" applyAlignment="1" applyProtection="1">
      <alignment horizontal="left" wrapText="1"/>
      <protection locked="0"/>
    </xf>
    <xf numFmtId="14" fontId="100" fillId="0" borderId="0" xfId="72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/>
    <xf numFmtId="0" fontId="20" fillId="0" borderId="0" xfId="0" applyFont="1" applyFill="1" applyAlignment="1">
      <alignment horizontal="center"/>
    </xf>
    <xf numFmtId="14" fontId="10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20" fillId="0" borderId="0" xfId="0" applyFont="1" applyFill="1"/>
    <xf numFmtId="14" fontId="2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3" fontId="54" fillId="0" borderId="0" xfId="0" applyNumberFormat="1" applyFont="1" applyFill="1"/>
    <xf numFmtId="3" fontId="102" fillId="0" borderId="0" xfId="0" applyNumberFormat="1" applyFont="1" applyFill="1"/>
    <xf numFmtId="3" fontId="32" fillId="0" borderId="24" xfId="71" applyNumberFormat="1" applyFont="1" applyBorder="1" applyAlignment="1">
      <alignment vertical="center" wrapText="1"/>
    </xf>
    <xf numFmtId="3" fontId="139" fillId="0" borderId="24" xfId="71" applyNumberFormat="1" applyFont="1" applyFill="1" applyBorder="1" applyAlignment="1">
      <alignment vertical="center"/>
    </xf>
    <xf numFmtId="3" fontId="36" fillId="0" borderId="24" xfId="71" applyNumberFormat="1" applyFont="1" applyBorder="1" applyAlignment="1">
      <alignment vertical="center" wrapText="1"/>
    </xf>
    <xf numFmtId="3" fontId="36" fillId="0" borderId="0" xfId="78" applyNumberFormat="1" applyFont="1" applyBorder="1" applyAlignment="1">
      <alignment vertical="center"/>
    </xf>
    <xf numFmtId="3" fontId="31" fillId="0" borderId="0" xfId="78" applyNumberFormat="1" applyFont="1" applyBorder="1" applyAlignment="1">
      <alignment vertical="center"/>
    </xf>
    <xf numFmtId="0" fontId="141" fillId="0" borderId="22" xfId="78" applyFont="1" applyBorder="1"/>
    <xf numFmtId="3" fontId="25" fillId="0" borderId="75" xfId="78" applyNumberFormat="1" applyFont="1" applyBorder="1"/>
    <xf numFmtId="0" fontId="49" fillId="0" borderId="0" xfId="0" applyFont="1" applyBorder="1" applyAlignment="1">
      <alignment horizontal="center" wrapText="1"/>
    </xf>
    <xf numFmtId="3" fontId="36" fillId="0" borderId="0" xfId="78" applyNumberFormat="1" applyFont="1" applyBorder="1" applyAlignment="1">
      <alignment horizontal="left" vertical="center" wrapText="1"/>
    </xf>
    <xf numFmtId="0" fontId="67" fillId="0" borderId="0" xfId="0" applyFont="1" applyBorder="1"/>
    <xf numFmtId="3" fontId="25" fillId="0" borderId="75" xfId="0" applyNumberFormat="1" applyFont="1" applyBorder="1"/>
    <xf numFmtId="3" fontId="31" fillId="0" borderId="77" xfId="0" applyNumberFormat="1" applyFont="1" applyBorder="1"/>
    <xf numFmtId="3" fontId="31" fillId="0" borderId="59" xfId="0" applyNumberFormat="1" applyFont="1" applyBorder="1"/>
    <xf numFmtId="49" fontId="49" fillId="0" borderId="28" xfId="0" applyNumberFormat="1" applyFont="1" applyBorder="1" applyAlignment="1">
      <alignment horizontal="right"/>
    </xf>
    <xf numFmtId="165" fontId="44" fillId="0" borderId="0" xfId="0" applyNumberFormat="1" applyFont="1"/>
    <xf numFmtId="0" fontId="91" fillId="0" borderId="22" xfId="0" applyFont="1" applyBorder="1"/>
    <xf numFmtId="3" fontId="59" fillId="0" borderId="0" xfId="0" applyNumberFormat="1" applyFont="1" applyBorder="1" applyAlignment="1">
      <alignment vertical="center"/>
    </xf>
    <xf numFmtId="3" fontId="59" fillId="0" borderId="69" xfId="0" applyNumberFormat="1" applyFont="1" applyBorder="1" applyAlignment="1">
      <alignment vertical="center"/>
    </xf>
    <xf numFmtId="3" fontId="59" fillId="0" borderId="0" xfId="0" applyNumberFormat="1" applyFont="1" applyAlignment="1">
      <alignment vertical="center"/>
    </xf>
    <xf numFmtId="49" fontId="29" fillId="0" borderId="0" xfId="78" applyNumberFormat="1" applyFont="1" applyBorder="1" applyAlignment="1">
      <alignment horizontal="center" wrapText="1"/>
    </xf>
    <xf numFmtId="3" fontId="29" fillId="0" borderId="0" xfId="78" applyNumberFormat="1" applyFont="1" applyFill="1" applyBorder="1" applyAlignment="1"/>
    <xf numFmtId="3" fontId="29" fillId="0" borderId="0" xfId="78" applyNumberFormat="1" applyFont="1" applyBorder="1" applyAlignment="1"/>
    <xf numFmtId="3" fontId="25" fillId="0" borderId="0" xfId="78" applyNumberFormat="1" applyFont="1" applyBorder="1" applyAlignment="1"/>
    <xf numFmtId="3" fontId="29" fillId="0" borderId="0" xfId="78" applyNumberFormat="1" applyFont="1" applyAlignment="1"/>
    <xf numFmtId="0" fontId="32" fillId="0" borderId="0" xfId="0" applyFont="1" applyBorder="1" applyAlignment="1">
      <alignment vertical="center" wrapText="1"/>
    </xf>
    <xf numFmtId="3" fontId="31" fillId="0" borderId="18" xfId="78" applyNumberFormat="1" applyFont="1" applyBorder="1"/>
    <xf numFmtId="3" fontId="31" fillId="0" borderId="27" xfId="78" applyNumberFormat="1" applyFont="1" applyBorder="1"/>
    <xf numFmtId="0" fontId="59" fillId="0" borderId="0" xfId="0" applyFont="1" applyBorder="1" applyAlignment="1">
      <alignment horizontal="left" vertical="center" wrapText="1"/>
    </xf>
    <xf numFmtId="3" fontId="95" fillId="0" borderId="0" xfId="0" applyNumberFormat="1" applyFont="1" applyBorder="1" applyAlignment="1">
      <alignment horizontal="center" vertical="center" wrapText="1"/>
    </xf>
    <xf numFmtId="3" fontId="95" fillId="0" borderId="19" xfId="0" applyNumberFormat="1" applyFont="1" applyBorder="1" applyAlignment="1">
      <alignment horizontal="center" vertical="center" wrapText="1"/>
    </xf>
    <xf numFmtId="3" fontId="84" fillId="0" borderId="19" xfId="0" applyNumberFormat="1" applyFont="1" applyBorder="1" applyAlignment="1">
      <alignment horizontal="center" vertical="center" wrapText="1"/>
    </xf>
    <xf numFmtId="3" fontId="95" fillId="0" borderId="63" xfId="0" applyNumberFormat="1" applyFont="1" applyBorder="1" applyAlignment="1">
      <alignment horizontal="center" vertical="center" wrapText="1"/>
    </xf>
    <xf numFmtId="3" fontId="95" fillId="0" borderId="71" xfId="0" applyNumberFormat="1" applyFont="1" applyBorder="1" applyAlignment="1">
      <alignment horizontal="center" vertical="center" wrapText="1"/>
    </xf>
    <xf numFmtId="3" fontId="60" fillId="0" borderId="64" xfId="0" applyNumberFormat="1" applyFont="1" applyBorder="1" applyAlignment="1">
      <alignment vertical="center"/>
    </xf>
    <xf numFmtId="3" fontId="95" fillId="0" borderId="69" xfId="0" applyNumberFormat="1" applyFont="1" applyBorder="1" applyAlignment="1">
      <alignment horizontal="center" vertical="center" wrapText="1"/>
    </xf>
    <xf numFmtId="3" fontId="84" fillId="0" borderId="0" xfId="0" applyNumberFormat="1" applyFont="1" applyBorder="1" applyAlignment="1">
      <alignment horizontal="center" vertical="center" wrapText="1"/>
    </xf>
    <xf numFmtId="3" fontId="59" fillId="0" borderId="22" xfId="0" applyNumberFormat="1" applyFont="1" applyBorder="1" applyAlignment="1">
      <alignment horizontal="left" vertical="center" wrapText="1"/>
    </xf>
    <xf numFmtId="3" fontId="60" fillId="0" borderId="0" xfId="0" applyNumberFormat="1" applyFont="1" applyBorder="1" applyAlignment="1">
      <alignment horizontal="center" vertical="center" wrapText="1"/>
    </xf>
    <xf numFmtId="3" fontId="60" fillId="0" borderId="19" xfId="0" applyNumberFormat="1" applyFont="1" applyBorder="1" applyAlignment="1">
      <alignment horizontal="center" vertical="center" wrapText="1"/>
    </xf>
    <xf numFmtId="3" fontId="59" fillId="0" borderId="19" xfId="0" applyNumberFormat="1" applyFont="1" applyBorder="1" applyAlignment="1">
      <alignment horizontal="right" vertical="center" wrapText="1"/>
    </xf>
    <xf numFmtId="3" fontId="60" fillId="0" borderId="63" xfId="0" applyNumberFormat="1" applyFont="1" applyBorder="1" applyAlignment="1">
      <alignment horizontal="center" vertical="center" wrapText="1"/>
    </xf>
    <xf numFmtId="3" fontId="60" fillId="0" borderId="69" xfId="0" applyNumberFormat="1" applyFont="1" applyBorder="1" applyAlignment="1">
      <alignment horizontal="center" vertical="center" wrapText="1"/>
    </xf>
    <xf numFmtId="0" fontId="59" fillId="0" borderId="0" xfId="0" applyFont="1" applyBorder="1" applyAlignment="1">
      <alignment horizontal="left"/>
    </xf>
    <xf numFmtId="3" fontId="59" fillId="0" borderId="0" xfId="0" applyNumberFormat="1" applyFont="1" applyBorder="1" applyAlignment="1">
      <alignment horizontal="center" vertical="center" wrapText="1"/>
    </xf>
    <xf numFmtId="3" fontId="59" fillId="0" borderId="19" xfId="0" applyNumberFormat="1" applyFont="1" applyBorder="1" applyAlignment="1">
      <alignment horizontal="center" vertical="center" wrapText="1"/>
    </xf>
    <xf numFmtId="3" fontId="59" fillId="0" borderId="63" xfId="0" applyNumberFormat="1" applyFont="1" applyBorder="1"/>
    <xf numFmtId="3" fontId="60" fillId="0" borderId="64" xfId="0" applyNumberFormat="1" applyFont="1" applyBorder="1"/>
    <xf numFmtId="0" fontId="59" fillId="0" borderId="0" xfId="0" applyFont="1" applyFill="1" applyBorder="1"/>
    <xf numFmtId="3" fontId="59" fillId="0" borderId="22" xfId="0" applyNumberFormat="1" applyFont="1" applyFill="1" applyBorder="1"/>
    <xf numFmtId="3" fontId="59" fillId="0" borderId="63" xfId="0" applyNumberFormat="1" applyFont="1" applyFill="1" applyBorder="1"/>
    <xf numFmtId="3" fontId="59" fillId="0" borderId="69" xfId="0" applyNumberFormat="1" applyFont="1" applyFill="1" applyBorder="1"/>
    <xf numFmtId="3" fontId="60" fillId="0" borderId="64" xfId="0" applyNumberFormat="1" applyFont="1" applyFill="1" applyBorder="1"/>
    <xf numFmtId="0" fontId="59" fillId="0" borderId="0" xfId="0" applyFont="1" applyBorder="1" applyAlignment="1">
      <alignment wrapText="1"/>
    </xf>
    <xf numFmtId="3" fontId="59" fillId="0" borderId="19" xfId="0" applyNumberFormat="1" applyFont="1" applyBorder="1" applyAlignment="1">
      <alignment vertical="center"/>
    </xf>
    <xf numFmtId="3" fontId="59" fillId="0" borderId="63" xfId="0" applyNumberFormat="1" applyFont="1" applyBorder="1" applyAlignment="1">
      <alignment vertical="center"/>
    </xf>
    <xf numFmtId="3" fontId="59" fillId="0" borderId="22" xfId="0" applyNumberFormat="1" applyFont="1" applyBorder="1" applyAlignment="1">
      <alignment horizontal="right" vertical="center" wrapText="1"/>
    </xf>
    <xf numFmtId="3" fontId="59" fillId="0" borderId="0" xfId="0" applyNumberFormat="1" applyFont="1" applyBorder="1" applyAlignment="1">
      <alignment horizontal="right" vertical="center" wrapText="1"/>
    </xf>
    <xf numFmtId="0" fontId="142" fillId="0" borderId="0" xfId="0" applyFont="1" applyBorder="1"/>
    <xf numFmtId="3" fontId="142" fillId="0" borderId="22" xfId="0" applyNumberFormat="1" applyFont="1" applyBorder="1"/>
    <xf numFmtId="0" fontId="59" fillId="0" borderId="0" xfId="0" applyFont="1" applyBorder="1" applyAlignment="1">
      <alignment vertical="center" wrapText="1"/>
    </xf>
    <xf numFmtId="3" fontId="59" fillId="0" borderId="22" xfId="0" applyNumberFormat="1" applyFont="1" applyBorder="1" applyAlignment="1">
      <alignment vertical="center"/>
    </xf>
    <xf numFmtId="3" fontId="59" fillId="0" borderId="72" xfId="0" applyNumberFormat="1" applyFont="1" applyBorder="1" applyAlignment="1">
      <alignment vertical="center"/>
    </xf>
    <xf numFmtId="0" fontId="59" fillId="0" borderId="69" xfId="0" applyFont="1" applyBorder="1" applyAlignment="1">
      <alignment horizontal="left" vertical="center" wrapText="1"/>
    </xf>
    <xf numFmtId="0" fontId="92" fillId="0" borderId="128" xfId="0" applyFont="1" applyBorder="1" applyAlignment="1">
      <alignment horizontal="center"/>
    </xf>
    <xf numFmtId="0" fontId="92" fillId="0" borderId="55" xfId="0" applyFont="1" applyBorder="1" applyAlignment="1">
      <alignment horizontal="center"/>
    </xf>
    <xf numFmtId="0" fontId="59" fillId="0" borderId="69" xfId="0" applyFont="1" applyBorder="1" applyAlignment="1">
      <alignment horizontal="center" vertical="center" textRotation="255"/>
    </xf>
    <xf numFmtId="0" fontId="59" fillId="0" borderId="69" xfId="0" applyFont="1" applyBorder="1" applyAlignment="1">
      <alignment horizontal="center" vertical="center"/>
    </xf>
    <xf numFmtId="0" fontId="59" fillId="0" borderId="26" xfId="0" applyFont="1" applyBorder="1" applyAlignment="1">
      <alignment horizontal="center" vertical="center"/>
    </xf>
    <xf numFmtId="0" fontId="59" fillId="0" borderId="42" xfId="0" applyFont="1" applyBorder="1" applyAlignment="1">
      <alignment horizontal="center" vertical="center"/>
    </xf>
    <xf numFmtId="0" fontId="59" fillId="0" borderId="69" xfId="0" applyFont="1" applyBorder="1"/>
    <xf numFmtId="0" fontId="84" fillId="0" borderId="69" xfId="0" applyFont="1" applyBorder="1"/>
    <xf numFmtId="0" fontId="87" fillId="0" borderId="69" xfId="0" applyFont="1" applyBorder="1"/>
    <xf numFmtId="0" fontId="87" fillId="0" borderId="69" xfId="0" applyFont="1" applyFill="1" applyBorder="1"/>
    <xf numFmtId="3" fontId="25" fillId="0" borderId="77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vertical="center"/>
    </xf>
    <xf numFmtId="0" fontId="34" fillId="0" borderId="0" xfId="0" applyFont="1" applyBorder="1"/>
    <xf numFmtId="0" fontId="79" fillId="0" borderId="0" xfId="0" applyFont="1" applyBorder="1"/>
    <xf numFmtId="0" fontId="25" fillId="0" borderId="0" xfId="0" applyFont="1" applyBorder="1" applyAlignment="1">
      <alignment horizontal="left"/>
    </xf>
    <xf numFmtId="3" fontId="65" fillId="0" borderId="91" xfId="0" applyNumberFormat="1" applyFont="1" applyBorder="1" applyAlignment="1">
      <alignment horizontal="center" vertical="center" wrapText="1"/>
    </xf>
    <xf numFmtId="3" fontId="29" fillId="0" borderId="94" xfId="0" applyNumberFormat="1" applyFont="1" applyBorder="1"/>
    <xf numFmtId="3" fontId="25" fillId="0" borderId="69" xfId="0" applyNumberFormat="1" applyFont="1" applyFill="1" applyBorder="1"/>
    <xf numFmtId="3" fontId="29" fillId="25" borderId="69" xfId="0" applyNumberFormat="1" applyFont="1" applyFill="1" applyBorder="1"/>
    <xf numFmtId="0" fontId="79" fillId="0" borderId="93" xfId="0" applyFont="1" applyBorder="1" applyAlignment="1">
      <alignment horizontal="left" vertical="center"/>
    </xf>
    <xf numFmtId="0" fontId="29" fillId="0" borderId="71" xfId="0" applyFont="1" applyBorder="1" applyAlignment="1">
      <alignment horizontal="center"/>
    </xf>
    <xf numFmtId="0" fontId="29" fillId="0" borderId="69" xfId="0" applyFont="1" applyBorder="1" applyAlignment="1">
      <alignment horizontal="center"/>
    </xf>
    <xf numFmtId="0" fontId="33" fillId="0" borderId="0" xfId="71" applyFont="1" applyAlignment="1">
      <alignment vertical="center" wrapText="1"/>
    </xf>
    <xf numFmtId="0" fontId="117" fillId="0" borderId="0" xfId="71" applyFont="1" applyAlignment="1">
      <alignment vertical="center" wrapText="1"/>
    </xf>
    <xf numFmtId="169" fontId="29" fillId="0" borderId="12" xfId="0" applyNumberFormat="1" applyFont="1" applyBorder="1" applyAlignment="1">
      <alignment horizontal="center" vertical="center"/>
    </xf>
    <xf numFmtId="3" fontId="49" fillId="0" borderId="12" xfId="0" applyNumberFormat="1" applyFont="1" applyBorder="1" applyAlignment="1">
      <alignment horizontal="right"/>
    </xf>
    <xf numFmtId="1" fontId="49" fillId="0" borderId="12" xfId="0" applyNumberFormat="1" applyFont="1" applyBorder="1" applyAlignment="1">
      <alignment horizontal="right"/>
    </xf>
    <xf numFmtId="1" fontId="49" fillId="0" borderId="28" xfId="0" applyNumberFormat="1" applyFont="1" applyBorder="1" applyAlignment="1">
      <alignment horizontal="right"/>
    </xf>
    <xf numFmtId="0" fontId="124" fillId="0" borderId="0" xfId="0" applyFont="1"/>
    <xf numFmtId="3" fontId="35" fillId="0" borderId="0" xfId="0" applyNumberFormat="1" applyFont="1" applyBorder="1" applyAlignment="1">
      <alignment horizontal="right"/>
    </xf>
    <xf numFmtId="3" fontId="65" fillId="0" borderId="12" xfId="0" applyNumberFormat="1" applyFont="1" applyBorder="1" applyAlignment="1">
      <alignment horizontal="center" vertical="center"/>
    </xf>
    <xf numFmtId="3" fontId="65" fillId="0" borderId="29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horizontal="center"/>
    </xf>
    <xf numFmtId="0" fontId="25" fillId="0" borderId="14" xfId="0" applyFont="1" applyBorder="1" applyAlignment="1">
      <alignment horizontal="right"/>
    </xf>
    <xf numFmtId="0" fontId="70" fillId="0" borderId="0" xfId="0" applyFont="1" applyBorder="1" applyAlignment="1">
      <alignment horizontal="center"/>
    </xf>
    <xf numFmtId="0" fontId="65" fillId="0" borderId="29" xfId="0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horizontal="center" vertical="center"/>
    </xf>
    <xf numFmtId="3" fontId="76" fillId="0" borderId="100" xfId="0" applyNumberFormat="1" applyFont="1" applyBorder="1" applyAlignment="1">
      <alignment horizontal="center" vertical="center"/>
    </xf>
    <xf numFmtId="3" fontId="76" fillId="0" borderId="11" xfId="0" applyNumberFormat="1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3" fontId="76" fillId="0" borderId="101" xfId="0" applyNumberFormat="1" applyFont="1" applyBorder="1" applyAlignment="1">
      <alignment horizontal="center" vertical="center"/>
    </xf>
    <xf numFmtId="3" fontId="76" fillId="0" borderId="10" xfId="0" applyNumberFormat="1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77" fillId="0" borderId="102" xfId="71" applyFont="1" applyFill="1" applyBorder="1" applyAlignment="1">
      <alignment horizontal="center" vertical="center"/>
    </xf>
    <xf numFmtId="0" fontId="77" fillId="0" borderId="103" xfId="71" applyFont="1" applyFill="1" applyBorder="1" applyAlignment="1">
      <alignment horizontal="center" vertical="center"/>
    </xf>
    <xf numFmtId="3" fontId="77" fillId="0" borderId="49" xfId="71" applyNumberFormat="1" applyFont="1" applyFill="1" applyBorder="1" applyAlignment="1">
      <alignment horizontal="center" vertical="center"/>
    </xf>
    <xf numFmtId="3" fontId="77" fillId="0" borderId="27" xfId="71" applyNumberFormat="1" applyFont="1" applyFill="1" applyBorder="1" applyAlignment="1">
      <alignment horizontal="center" vertical="center"/>
    </xf>
    <xf numFmtId="3" fontId="77" fillId="0" borderId="49" xfId="71" applyNumberFormat="1" applyFont="1" applyFill="1" applyBorder="1" applyAlignment="1">
      <alignment horizontal="center" vertical="center" wrapText="1"/>
    </xf>
    <xf numFmtId="3" fontId="77" fillId="0" borderId="27" xfId="71" applyNumberFormat="1" applyFont="1" applyFill="1" applyBorder="1" applyAlignment="1">
      <alignment horizontal="center" vertical="center" wrapText="1"/>
    </xf>
    <xf numFmtId="3" fontId="77" fillId="0" borderId="88" xfId="71" applyNumberFormat="1" applyFont="1" applyFill="1" applyBorder="1" applyAlignment="1">
      <alignment horizontal="center" vertical="center" wrapText="1"/>
    </xf>
    <xf numFmtId="3" fontId="112" fillId="0" borderId="34" xfId="71" applyNumberFormat="1" applyFont="1" applyBorder="1" applyAlignment="1">
      <alignment horizontal="right" vertical="center"/>
    </xf>
    <xf numFmtId="3" fontId="112" fillId="0" borderId="59" xfId="71" applyNumberFormat="1" applyFont="1" applyBorder="1" applyAlignment="1">
      <alignment horizontal="right" vertical="center"/>
    </xf>
    <xf numFmtId="0" fontId="28" fillId="0" borderId="0" xfId="75" applyFont="1" applyAlignment="1">
      <alignment horizontal="right"/>
    </xf>
    <xf numFmtId="0" fontId="119" fillId="0" borderId="0" xfId="71" applyFont="1" applyAlignment="1">
      <alignment horizontal="right" vertical="center"/>
    </xf>
    <xf numFmtId="0" fontId="30" fillId="0" borderId="0" xfId="71" applyFont="1" applyAlignment="1">
      <alignment horizontal="center" vertical="center"/>
    </xf>
    <xf numFmtId="0" fontId="1" fillId="0" borderId="0" xfId="70" applyAlignment="1">
      <alignment vertical="center"/>
    </xf>
    <xf numFmtId="0" fontId="33" fillId="0" borderId="0" xfId="71" applyFont="1" applyAlignment="1">
      <alignment horizontal="right" vertical="center"/>
    </xf>
    <xf numFmtId="3" fontId="28" fillId="0" borderId="0" xfId="0" applyNumberFormat="1" applyFont="1" applyBorder="1" applyAlignment="1">
      <alignment horizontal="right"/>
    </xf>
    <xf numFmtId="0" fontId="83" fillId="0" borderId="0" xfId="0" applyFont="1" applyBorder="1" applyAlignment="1"/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0" fillId="0" borderId="0" xfId="0" applyAlignment="1"/>
    <xf numFmtId="0" fontId="80" fillId="0" borderId="14" xfId="0" applyFont="1" applyBorder="1" applyAlignment="1">
      <alignment horizontal="right"/>
    </xf>
    <xf numFmtId="0" fontId="0" fillId="0" borderId="14" xfId="0" applyBorder="1" applyAlignment="1"/>
    <xf numFmtId="0" fontId="35" fillId="0" borderId="0" xfId="0" applyFont="1" applyBorder="1" applyAlignment="1">
      <alignment horizontal="right"/>
    </xf>
    <xf numFmtId="0" fontId="25" fillId="0" borderId="91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9" fillId="0" borderId="14" xfId="0" applyFont="1" applyBorder="1" applyAlignment="1">
      <alignment horizontal="right"/>
    </xf>
    <xf numFmtId="0" fontId="68" fillId="0" borderId="14" xfId="0" applyFont="1" applyBorder="1" applyAlignment="1">
      <alignment horizontal="right"/>
    </xf>
    <xf numFmtId="0" fontId="25" fillId="0" borderId="0" xfId="76" applyFont="1" applyBorder="1" applyAlignment="1">
      <alignment horizontal="center"/>
    </xf>
    <xf numFmtId="0" fontId="35" fillId="0" borderId="24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/>
    </xf>
    <xf numFmtId="0" fontId="71" fillId="0" borderId="0" xfId="0" applyFont="1" applyBorder="1" applyAlignment="1">
      <alignment horizontal="right"/>
    </xf>
    <xf numFmtId="3" fontId="30" fillId="0" borderId="96" xfId="0" applyNumberFormat="1" applyFont="1" applyBorder="1" applyAlignment="1">
      <alignment horizontal="right"/>
    </xf>
    <xf numFmtId="0" fontId="0" fillId="0" borderId="96" xfId="0" applyBorder="1" applyAlignment="1"/>
    <xf numFmtId="0" fontId="30" fillId="0" borderId="24" xfId="0" applyFont="1" applyBorder="1" applyAlignment="1">
      <alignment horizontal="center" vertical="center" wrapText="1"/>
    </xf>
    <xf numFmtId="3" fontId="30" fillId="0" borderId="24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horizontal="center"/>
    </xf>
    <xf numFmtId="0" fontId="32" fillId="0" borderId="0" xfId="0" applyFont="1" applyAlignment="1"/>
    <xf numFmtId="3" fontId="35" fillId="0" borderId="0" xfId="78" applyNumberFormat="1" applyFont="1" applyBorder="1" applyAlignment="1">
      <alignment horizontal="right"/>
    </xf>
    <xf numFmtId="3" fontId="25" fillId="0" borderId="0" xfId="78" applyNumberFormat="1" applyFont="1" applyBorder="1" applyAlignment="1">
      <alignment horizontal="center"/>
    </xf>
    <xf numFmtId="3" fontId="25" fillId="0" borderId="45" xfId="78" applyNumberFormat="1" applyFont="1" applyBorder="1" applyAlignment="1">
      <alignment horizontal="center" vertical="center"/>
    </xf>
    <xf numFmtId="3" fontId="25" fillId="0" borderId="104" xfId="78" applyNumberFormat="1" applyFont="1" applyBorder="1" applyAlignment="1">
      <alignment horizontal="center" vertical="center"/>
    </xf>
    <xf numFmtId="3" fontId="25" fillId="0" borderId="61" xfId="78" applyNumberFormat="1" applyFont="1" applyBorder="1" applyAlignment="1">
      <alignment horizontal="right"/>
    </xf>
    <xf numFmtId="0" fontId="0" fillId="0" borderId="61" xfId="0" applyBorder="1" applyAlignment="1"/>
    <xf numFmtId="49" fontId="25" fillId="0" borderId="105" xfId="78" applyNumberFormat="1" applyFont="1" applyBorder="1" applyAlignment="1">
      <alignment horizontal="center" vertical="center" textRotation="255" wrapText="1"/>
    </xf>
    <xf numFmtId="3" fontId="25" fillId="0" borderId="36" xfId="78" applyNumberFormat="1" applyFont="1" applyBorder="1" applyAlignment="1">
      <alignment horizontal="center" vertical="center" wrapText="1"/>
    </xf>
    <xf numFmtId="3" fontId="25" fillId="0" borderId="106" xfId="0" applyNumberFormat="1" applyFont="1" applyBorder="1" applyAlignment="1">
      <alignment horizontal="center" vertical="center" wrapText="1"/>
    </xf>
    <xf numFmtId="3" fontId="25" fillId="0" borderId="37" xfId="0" applyNumberFormat="1" applyFont="1" applyBorder="1" applyAlignment="1">
      <alignment horizontal="center" vertical="center" wrapText="1"/>
    </xf>
    <xf numFmtId="3" fontId="25" fillId="0" borderId="107" xfId="0" applyNumberFormat="1" applyFont="1" applyBorder="1" applyAlignment="1">
      <alignment horizontal="center" vertical="center" wrapText="1"/>
    </xf>
    <xf numFmtId="3" fontId="25" fillId="0" borderId="108" xfId="0" applyNumberFormat="1" applyFont="1" applyBorder="1" applyAlignment="1">
      <alignment horizontal="center" vertical="center" wrapText="1"/>
    </xf>
    <xf numFmtId="0" fontId="31" fillId="0" borderId="0" xfId="78" applyFont="1" applyAlignment="1">
      <alignment horizontal="center"/>
    </xf>
    <xf numFmtId="3" fontId="25" fillId="0" borderId="109" xfId="78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3" fontId="25" fillId="0" borderId="36" xfId="0" applyNumberFormat="1" applyFont="1" applyBorder="1" applyAlignment="1">
      <alignment horizontal="center" vertical="center" wrapText="1"/>
    </xf>
    <xf numFmtId="0" fontId="45" fillId="0" borderId="24" xfId="0" applyFont="1" applyBorder="1" applyAlignment="1">
      <alignment horizontal="center" vertical="center"/>
    </xf>
    <xf numFmtId="0" fontId="28" fillId="0" borderId="0" xfId="0" applyFont="1" applyBorder="1" applyAlignment="1">
      <alignment horizontal="right"/>
    </xf>
    <xf numFmtId="0" fontId="45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/>
    </xf>
    <xf numFmtId="0" fontId="44" fillId="0" borderId="96" xfId="0" applyFont="1" applyBorder="1" applyAlignment="1">
      <alignment horizontal="right"/>
    </xf>
    <xf numFmtId="0" fontId="0" fillId="0" borderId="96" xfId="0" applyBorder="1" applyAlignment="1">
      <alignment horizontal="right"/>
    </xf>
    <xf numFmtId="3" fontId="49" fillId="0" borderId="24" xfId="0" applyNumberFormat="1" applyFont="1" applyBorder="1" applyAlignment="1">
      <alignment horizontal="center" vertical="center" wrapText="1"/>
    </xf>
    <xf numFmtId="3" fontId="45" fillId="0" borderId="24" xfId="0" applyNumberFormat="1" applyFont="1" applyBorder="1" applyAlignment="1">
      <alignment horizontal="center"/>
    </xf>
    <xf numFmtId="0" fontId="48" fillId="0" borderId="24" xfId="0" applyFont="1" applyBorder="1" applyAlignment="1">
      <alignment horizontal="center" wrapText="1"/>
    </xf>
    <xf numFmtId="0" fontId="31" fillId="0" borderId="0" xfId="0" applyFont="1" applyAlignment="1">
      <alignment horizontal="center"/>
    </xf>
    <xf numFmtId="0" fontId="65" fillId="0" borderId="110" xfId="0" applyFont="1" applyBorder="1" applyAlignment="1">
      <alignment horizontal="center" vertical="center"/>
    </xf>
    <xf numFmtId="0" fontId="65" fillId="0" borderId="0" xfId="74" applyFont="1" applyBorder="1" applyAlignment="1">
      <alignment horizontal="center"/>
    </xf>
    <xf numFmtId="0" fontId="65" fillId="0" borderId="49" xfId="0" applyFont="1" applyFill="1" applyBorder="1" applyAlignment="1"/>
    <xf numFmtId="0" fontId="80" fillId="0" borderId="88" xfId="0" applyFont="1" applyBorder="1" applyAlignment="1"/>
    <xf numFmtId="0" fontId="65" fillId="0" borderId="119" xfId="0" applyFont="1" applyBorder="1" applyAlignment="1">
      <alignment horizontal="center" vertical="center"/>
    </xf>
    <xf numFmtId="0" fontId="65" fillId="0" borderId="26" xfId="0" applyFont="1" applyBorder="1" applyAlignment="1">
      <alignment horizontal="center" vertical="center"/>
    </xf>
    <xf numFmtId="0" fontId="65" fillId="0" borderId="42" xfId="0" applyFont="1" applyBorder="1" applyAlignment="1">
      <alignment horizontal="center" vertical="center"/>
    </xf>
    <xf numFmtId="3" fontId="65" fillId="0" borderId="28" xfId="0" applyNumberFormat="1" applyFont="1" applyBorder="1" applyAlignment="1">
      <alignment horizontal="center" vertical="center" wrapText="1"/>
    </xf>
    <xf numFmtId="3" fontId="65" fillId="0" borderId="12" xfId="0" applyNumberFormat="1" applyFont="1" applyBorder="1" applyAlignment="1">
      <alignment horizontal="center" vertical="center" wrapText="1"/>
    </xf>
    <xf numFmtId="3" fontId="65" fillId="0" borderId="43" xfId="0" applyNumberFormat="1" applyFont="1" applyBorder="1" applyAlignment="1">
      <alignment horizontal="center" vertical="center" wrapText="1"/>
    </xf>
    <xf numFmtId="3" fontId="65" fillId="0" borderId="55" xfId="0" applyNumberFormat="1" applyFont="1" applyBorder="1" applyAlignment="1">
      <alignment horizontal="center" vertical="center" wrapText="1"/>
    </xf>
    <xf numFmtId="3" fontId="65" fillId="0" borderId="109" xfId="0" applyNumberFormat="1" applyFont="1" applyBorder="1" applyAlignment="1">
      <alignment horizontal="center" vertical="center" wrapText="1"/>
    </xf>
    <xf numFmtId="3" fontId="65" fillId="0" borderId="111" xfId="0" applyNumberFormat="1" applyFont="1" applyBorder="1" applyAlignment="1">
      <alignment horizontal="center" vertical="center" wrapText="1"/>
    </xf>
    <xf numFmtId="3" fontId="58" fillId="0" borderId="112" xfId="0" applyNumberFormat="1" applyFont="1" applyBorder="1" applyAlignment="1">
      <alignment horizontal="center" vertical="center" wrapText="1"/>
    </xf>
    <xf numFmtId="3" fontId="58" fillId="0" borderId="113" xfId="0" applyNumberFormat="1" applyFont="1" applyBorder="1" applyAlignment="1">
      <alignment horizontal="center" vertical="center" wrapText="1"/>
    </xf>
    <xf numFmtId="0" fontId="58" fillId="0" borderId="114" xfId="0" applyFont="1" applyBorder="1" applyAlignment="1">
      <alignment horizontal="center" vertical="center" textRotation="255"/>
    </xf>
    <xf numFmtId="0" fontId="58" fillId="0" borderId="115" xfId="0" applyFont="1" applyBorder="1" applyAlignment="1">
      <alignment horizontal="center" vertical="center" textRotation="255"/>
    </xf>
    <xf numFmtId="0" fontId="0" fillId="0" borderId="116" xfId="0" applyBorder="1" applyAlignment="1"/>
    <xf numFmtId="3" fontId="65" fillId="0" borderId="117" xfId="0" applyNumberFormat="1" applyFont="1" applyBorder="1" applyAlignment="1">
      <alignment horizontal="center" vertical="center" wrapText="1"/>
    </xf>
    <xf numFmtId="3" fontId="65" fillId="0" borderId="118" xfId="0" applyNumberFormat="1" applyFont="1" applyBorder="1" applyAlignment="1">
      <alignment horizontal="center" vertical="center" wrapText="1"/>
    </xf>
    <xf numFmtId="3" fontId="65" fillId="0" borderId="16" xfId="0" applyNumberFormat="1" applyFont="1" applyBorder="1" applyAlignment="1">
      <alignment horizontal="center" vertical="center"/>
    </xf>
    <xf numFmtId="3" fontId="65" fillId="0" borderId="120" xfId="0" applyNumberFormat="1" applyFont="1" applyBorder="1" applyAlignment="1">
      <alignment horizontal="center" vertical="center"/>
    </xf>
    <xf numFmtId="3" fontId="65" fillId="0" borderId="122" xfId="0" applyNumberFormat="1" applyFont="1" applyBorder="1" applyAlignment="1">
      <alignment horizontal="center" vertical="center"/>
    </xf>
    <xf numFmtId="3" fontId="65" fillId="0" borderId="121" xfId="0" applyNumberFormat="1" applyFont="1" applyBorder="1" applyAlignment="1">
      <alignment horizontal="center" vertical="center"/>
    </xf>
    <xf numFmtId="3" fontId="65" fillId="0" borderId="123" xfId="0" applyNumberFormat="1" applyFont="1" applyBorder="1" applyAlignment="1">
      <alignment horizontal="center" vertical="center"/>
    </xf>
    <xf numFmtId="3" fontId="64" fillId="0" borderId="0" xfId="0" applyNumberFormat="1" applyFont="1" applyBorder="1" applyAlignment="1">
      <alignment horizontal="right"/>
    </xf>
    <xf numFmtId="3" fontId="65" fillId="0" borderId="10" xfId="0" applyNumberFormat="1" applyFont="1" applyBorder="1" applyAlignment="1">
      <alignment horizontal="center" vertical="center"/>
    </xf>
    <xf numFmtId="3" fontId="80" fillId="0" borderId="10" xfId="0" applyNumberFormat="1" applyFont="1" applyBorder="1" applyAlignment="1">
      <alignment horizontal="center" vertical="center"/>
    </xf>
    <xf numFmtId="3" fontId="80" fillId="0" borderId="124" xfId="0" applyNumberFormat="1" applyFont="1" applyBorder="1" applyAlignment="1">
      <alignment horizontal="center" vertical="center"/>
    </xf>
    <xf numFmtId="0" fontId="80" fillId="0" borderId="10" xfId="0" applyFont="1" applyBorder="1" applyAlignment="1">
      <alignment horizontal="center" vertical="center"/>
    </xf>
    <xf numFmtId="0" fontId="80" fillId="0" borderId="125" xfId="0" applyFont="1" applyBorder="1" applyAlignment="1">
      <alignment horizontal="center" vertical="center"/>
    </xf>
    <xf numFmtId="3" fontId="65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80" fillId="0" borderId="0" xfId="0" applyFont="1" applyAlignment="1">
      <alignment horizontal="right"/>
    </xf>
    <xf numFmtId="0" fontId="80" fillId="0" borderId="0" xfId="0" applyFont="1" applyAlignment="1"/>
    <xf numFmtId="3" fontId="59" fillId="0" borderId="0" xfId="0" applyNumberFormat="1" applyFont="1" applyAlignment="1">
      <alignment horizontal="center"/>
    </xf>
    <xf numFmtId="3" fontId="65" fillId="0" borderId="61" xfId="0" applyNumberFormat="1" applyFont="1" applyBorder="1" applyAlignment="1">
      <alignment horizontal="right"/>
    </xf>
    <xf numFmtId="3" fontId="65" fillId="0" borderId="112" xfId="0" applyNumberFormat="1" applyFont="1" applyBorder="1" applyAlignment="1">
      <alignment horizontal="center" vertical="center" wrapText="1"/>
    </xf>
    <xf numFmtId="0" fontId="65" fillId="0" borderId="126" xfId="0" applyFont="1" applyBorder="1" applyAlignment="1">
      <alignment horizontal="center" vertical="center" readingOrder="2"/>
    </xf>
    <xf numFmtId="0" fontId="80" fillId="0" borderId="124" xfId="0" applyFont="1" applyBorder="1" applyAlignment="1">
      <alignment horizontal="center" vertical="center"/>
    </xf>
    <xf numFmtId="0" fontId="58" fillId="0" borderId="105" xfId="0" applyFont="1" applyBorder="1" applyAlignment="1">
      <alignment horizontal="center" vertical="center" textRotation="255"/>
    </xf>
    <xf numFmtId="3" fontId="65" fillId="0" borderId="17" xfId="0" applyNumberFormat="1" applyFont="1" applyBorder="1" applyAlignment="1">
      <alignment horizontal="center" vertical="center"/>
    </xf>
    <xf numFmtId="0" fontId="92" fillId="0" borderId="94" xfId="0" applyFont="1" applyBorder="1" applyAlignment="1">
      <alignment horizontal="center" vertical="center" wrapText="1"/>
    </xf>
    <xf numFmtId="0" fontId="92" fillId="0" borderId="69" xfId="0" applyFont="1" applyBorder="1" applyAlignment="1">
      <alignment horizontal="center" vertical="center" wrapText="1"/>
    </xf>
    <xf numFmtId="0" fontId="90" fillId="0" borderId="97" xfId="0" applyFont="1" applyBorder="1" applyAlignment="1">
      <alignment horizontal="center" vertical="center" wrapText="1"/>
    </xf>
    <xf numFmtId="0" fontId="60" fillId="0" borderId="49" xfId="0" applyFont="1" applyBorder="1" applyAlignment="1">
      <alignment horizontal="left"/>
    </xf>
    <xf numFmtId="0" fontId="60" fillId="0" borderId="75" xfId="0" applyFont="1" applyBorder="1" applyAlignment="1">
      <alignment horizontal="left"/>
    </xf>
    <xf numFmtId="3" fontId="65" fillId="0" borderId="127" xfId="0" applyNumberFormat="1" applyFont="1" applyBorder="1" applyAlignment="1">
      <alignment horizontal="center"/>
    </xf>
    <xf numFmtId="3" fontId="91" fillId="0" borderId="128" xfId="0" applyNumberFormat="1" applyFont="1" applyBorder="1" applyAlignment="1">
      <alignment horizontal="center"/>
    </xf>
    <xf numFmtId="3" fontId="92" fillId="0" borderId="127" xfId="0" applyNumberFormat="1" applyFont="1" applyBorder="1" applyAlignment="1">
      <alignment horizontal="center"/>
    </xf>
    <xf numFmtId="3" fontId="92" fillId="0" borderId="29" xfId="0" applyNumberFormat="1" applyFont="1" applyBorder="1" applyAlignment="1">
      <alignment horizontal="center" vertical="center" wrapText="1"/>
    </xf>
    <xf numFmtId="3" fontId="92" fillId="0" borderId="12" xfId="0" applyNumberFormat="1" applyFont="1" applyBorder="1" applyAlignment="1">
      <alignment horizontal="center" vertical="center" wrapText="1"/>
    </xf>
    <xf numFmtId="0" fontId="90" fillId="0" borderId="0" xfId="0" applyFont="1" applyBorder="1" applyAlignment="1"/>
    <xf numFmtId="0" fontId="92" fillId="0" borderId="0" xfId="0" applyFont="1" applyBorder="1" applyAlignment="1">
      <alignment horizontal="center"/>
    </xf>
    <xf numFmtId="0" fontId="90" fillId="0" borderId="0" xfId="0" applyFont="1" applyAlignment="1"/>
    <xf numFmtId="0" fontId="91" fillId="0" borderId="25" xfId="0" applyFont="1" applyBorder="1" applyAlignment="1">
      <alignment horizontal="center" vertical="center" textRotation="255"/>
    </xf>
    <xf numFmtId="0" fontId="91" fillId="0" borderId="26" xfId="0" applyFont="1" applyBorder="1" applyAlignment="1">
      <alignment horizontal="center" vertical="center" textRotation="255"/>
    </xf>
    <xf numFmtId="0" fontId="91" fillId="0" borderId="48" xfId="0" applyFont="1" applyBorder="1" applyAlignment="1">
      <alignment horizontal="center" vertical="center" textRotation="255"/>
    </xf>
    <xf numFmtId="3" fontId="92" fillId="0" borderId="28" xfId="0" applyNumberFormat="1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09" xfId="0" applyBorder="1" applyAlignment="1">
      <alignment horizontal="center" vertical="center" wrapText="1"/>
    </xf>
    <xf numFmtId="0" fontId="0" fillId="0" borderId="111" xfId="0" applyBorder="1" applyAlignment="1">
      <alignment horizontal="center" vertical="center" wrapText="1"/>
    </xf>
    <xf numFmtId="3" fontId="92" fillId="0" borderId="129" xfId="0" applyNumberFormat="1" applyFont="1" applyBorder="1" applyAlignment="1">
      <alignment horizontal="center" vertical="center" wrapText="1"/>
    </xf>
    <xf numFmtId="3" fontId="92" fillId="0" borderId="64" xfId="0" applyNumberFormat="1" applyFont="1" applyBorder="1" applyAlignment="1">
      <alignment horizontal="center" vertical="center" wrapText="1"/>
    </xf>
    <xf numFmtId="0" fontId="90" fillId="0" borderId="130" xfId="0" applyFont="1" applyBorder="1" applyAlignment="1">
      <alignment horizontal="center" vertical="center" wrapText="1"/>
    </xf>
    <xf numFmtId="0" fontId="92" fillId="0" borderId="96" xfId="0" applyFont="1" applyBorder="1" applyAlignment="1">
      <alignment horizontal="right"/>
    </xf>
    <xf numFmtId="3" fontId="65" fillId="0" borderId="29" xfId="0" applyNumberFormat="1" applyFont="1" applyBorder="1" applyAlignment="1">
      <alignment horizontal="center"/>
    </xf>
    <xf numFmtId="0" fontId="90" fillId="0" borderId="10" xfId="0" applyFont="1" applyBorder="1" applyAlignment="1">
      <alignment horizontal="center"/>
    </xf>
    <xf numFmtId="0" fontId="90" fillId="0" borderId="110" xfId="0" applyFont="1" applyBorder="1" applyAlignment="1">
      <alignment horizontal="center"/>
    </xf>
    <xf numFmtId="0" fontId="45" fillId="0" borderId="15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right"/>
    </xf>
    <xf numFmtId="0" fontId="44" fillId="0" borderId="51" xfId="0" applyFont="1" applyBorder="1" applyAlignment="1">
      <alignment horizontal="center" textRotation="255"/>
    </xf>
    <xf numFmtId="0" fontId="44" fillId="0" borderId="23" xfId="0" applyFont="1" applyBorder="1" applyAlignment="1">
      <alignment horizontal="center" textRotation="255"/>
    </xf>
    <xf numFmtId="0" fontId="44" fillId="0" borderId="39" xfId="0" applyFont="1" applyBorder="1" applyAlignment="1">
      <alignment horizontal="center" textRotation="255"/>
    </xf>
    <xf numFmtId="0" fontId="45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3" fontId="65" fillId="0" borderId="51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24" fillId="0" borderId="0" xfId="0" applyFont="1" applyBorder="1" applyAlignment="1">
      <alignment horizontal="right"/>
    </xf>
    <xf numFmtId="0" fontId="28" fillId="0" borderId="0" xfId="0" applyFont="1" applyBorder="1" applyAlignment="1">
      <alignment horizontal="right" wrapText="1"/>
    </xf>
    <xf numFmtId="0" fontId="0" fillId="0" borderId="0" xfId="0" applyAlignment="1">
      <alignment wrapText="1"/>
    </xf>
    <xf numFmtId="0" fontId="22" fillId="0" borderId="51" xfId="0" applyFont="1" applyBorder="1" applyAlignment="1">
      <alignment horizontal="center" textRotation="255"/>
    </xf>
    <xf numFmtId="0" fontId="22" fillId="0" borderId="23" xfId="0" applyFont="1" applyBorder="1" applyAlignment="1">
      <alignment horizontal="center" textRotation="255"/>
    </xf>
    <xf numFmtId="0" fontId="22" fillId="0" borderId="39" xfId="0" applyFont="1" applyBorder="1" applyAlignment="1">
      <alignment horizontal="center" textRotation="255"/>
    </xf>
    <xf numFmtId="0" fontId="24" fillId="0" borderId="12" xfId="0" applyFont="1" applyBorder="1" applyAlignment="1">
      <alignment horizontal="center"/>
    </xf>
    <xf numFmtId="0" fontId="24" fillId="0" borderId="24" xfId="0" applyFont="1" applyBorder="1" applyAlignment="1">
      <alignment horizontal="left"/>
    </xf>
    <xf numFmtId="3" fontId="25" fillId="0" borderId="51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3" fontId="60" fillId="0" borderId="12" xfId="0" applyNumberFormat="1" applyFont="1" applyBorder="1" applyAlignment="1">
      <alignment horizontal="center" vertical="center"/>
    </xf>
    <xf numFmtId="0" fontId="60" fillId="0" borderId="29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3" fontId="76" fillId="0" borderId="55" xfId="0" applyNumberFormat="1" applyFont="1" applyBorder="1" applyAlignment="1">
      <alignment horizontal="center" vertical="center"/>
    </xf>
    <xf numFmtId="3" fontId="76" fillId="0" borderId="111" xfId="0" applyNumberFormat="1" applyFont="1" applyBorder="1" applyAlignment="1">
      <alignment horizontal="center" vertical="center"/>
    </xf>
    <xf numFmtId="3" fontId="65" fillId="0" borderId="28" xfId="0" applyNumberFormat="1" applyFont="1" applyBorder="1" applyAlignment="1">
      <alignment horizontal="center" vertical="center"/>
    </xf>
    <xf numFmtId="3" fontId="60" fillId="0" borderId="29" xfId="0" applyNumberFormat="1" applyFont="1" applyBorder="1" applyAlignment="1">
      <alignment horizontal="center" vertical="center"/>
    </xf>
    <xf numFmtId="3" fontId="60" fillId="0" borderId="10" xfId="0" applyNumberFormat="1" applyFont="1" applyBorder="1" applyAlignment="1">
      <alignment horizontal="center" vertical="center"/>
    </xf>
    <xf numFmtId="3" fontId="60" fillId="0" borderId="28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3" fontId="40" fillId="0" borderId="0" xfId="0" applyNumberFormat="1" applyFont="1" applyBorder="1" applyAlignment="1">
      <alignment horizontal="right"/>
    </xf>
    <xf numFmtId="3" fontId="27" fillId="0" borderId="0" xfId="0" applyNumberFormat="1" applyFont="1" applyBorder="1" applyAlignment="1">
      <alignment horizontal="right"/>
    </xf>
    <xf numFmtId="0" fontId="54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49" fillId="0" borderId="0" xfId="0" applyFont="1" applyBorder="1" applyAlignment="1">
      <alignment horizontal="center" wrapText="1"/>
    </xf>
    <xf numFmtId="0" fontId="55" fillId="0" borderId="0" xfId="0" applyFont="1" applyBorder="1" applyAlignment="1">
      <alignment horizontal="left" wrapText="1"/>
    </xf>
    <xf numFmtId="0" fontId="44" fillId="0" borderId="12" xfId="0" applyFont="1" applyBorder="1" applyAlignment="1">
      <alignment horizontal="center" textRotation="255"/>
    </xf>
    <xf numFmtId="0" fontId="49" fillId="0" borderId="12" xfId="0" applyFont="1" applyBorder="1" applyAlignment="1">
      <alignment horizontal="center"/>
    </xf>
    <xf numFmtId="0" fontId="49" fillId="0" borderId="28" xfId="0" applyFont="1" applyBorder="1" applyAlignment="1">
      <alignment horizontal="center"/>
    </xf>
    <xf numFmtId="0" fontId="57" fillId="0" borderId="12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56" fillId="0" borderId="0" xfId="0" applyFont="1" applyBorder="1" applyAlignment="1">
      <alignment horizontal="right"/>
    </xf>
    <xf numFmtId="0" fontId="49" fillId="0" borderId="0" xfId="0" applyFont="1" applyBorder="1" applyAlignment="1">
      <alignment horizontal="center"/>
    </xf>
    <xf numFmtId="0" fontId="49" fillId="0" borderId="29" xfId="0" applyFont="1" applyBorder="1" applyAlignment="1">
      <alignment horizontal="center"/>
    </xf>
    <xf numFmtId="0" fontId="57" fillId="0" borderId="12" xfId="0" applyFont="1" applyBorder="1" applyAlignment="1">
      <alignment horizontal="center" vertical="center"/>
    </xf>
    <xf numFmtId="0" fontId="102" fillId="0" borderId="0" xfId="72" applyFont="1" applyAlignment="1">
      <alignment horizontal="center"/>
    </xf>
    <xf numFmtId="0" fontId="102" fillId="0" borderId="0" xfId="72" applyFont="1" applyAlignment="1">
      <alignment horizontal="right"/>
    </xf>
    <xf numFmtId="0" fontId="115" fillId="0" borderId="24" xfId="72" applyFont="1" applyBorder="1" applyAlignment="1">
      <alignment horizontal="center"/>
    </xf>
    <xf numFmtId="0" fontId="49" fillId="0" borderId="104" xfId="72" applyFont="1" applyBorder="1" applyAlignment="1">
      <alignment horizontal="center" wrapText="1"/>
    </xf>
    <xf numFmtId="0" fontId="49" fillId="0" borderId="24" xfId="72" applyFont="1" applyBorder="1" applyAlignment="1">
      <alignment horizontal="center" vertical="center"/>
    </xf>
    <xf numFmtId="0" fontId="49" fillId="0" borderId="24" xfId="72" applyFont="1" applyBorder="1" applyAlignment="1">
      <alignment horizontal="center"/>
    </xf>
    <xf numFmtId="0" fontId="49" fillId="0" borderId="96" xfId="72" applyFont="1" applyBorder="1" applyAlignment="1">
      <alignment horizontal="center"/>
    </xf>
    <xf numFmtId="0" fontId="49" fillId="0" borderId="97" xfId="72" applyFont="1" applyBorder="1" applyAlignment="1">
      <alignment horizontal="center"/>
    </xf>
    <xf numFmtId="0" fontId="101" fillId="0" borderId="0" xfId="0" applyFont="1" applyBorder="1" applyAlignment="1">
      <alignment horizontal="right"/>
    </xf>
    <xf numFmtId="0" fontId="100" fillId="0" borderId="24" xfId="72" applyFont="1" applyBorder="1" applyAlignment="1">
      <alignment horizontal="center"/>
    </xf>
    <xf numFmtId="0" fontId="102" fillId="0" borderId="104" xfId="72" applyFont="1" applyBorder="1" applyAlignment="1">
      <alignment horizontal="center" wrapText="1"/>
    </xf>
    <xf numFmtId="0" fontId="102" fillId="0" borderId="24" xfId="72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102" fillId="0" borderId="0" xfId="72" applyFont="1" applyAlignment="1"/>
    <xf numFmtId="0" fontId="102" fillId="0" borderId="45" xfId="72" applyFont="1" applyBorder="1" applyAlignment="1">
      <alignment horizontal="center"/>
    </xf>
    <xf numFmtId="0" fontId="102" fillId="0" borderId="99" xfId="72" applyFont="1" applyBorder="1" applyAlignment="1">
      <alignment horizontal="center"/>
    </xf>
    <xf numFmtId="0" fontId="102" fillId="0" borderId="104" xfId="72" applyFont="1" applyBorder="1" applyAlignment="1">
      <alignment horizontal="center"/>
    </xf>
    <xf numFmtId="0" fontId="101" fillId="0" borderId="0" xfId="72" applyFont="1" applyAlignment="1">
      <alignment horizontal="right"/>
    </xf>
    <xf numFmtId="0" fontId="100" fillId="0" borderId="0" xfId="72" applyFont="1" applyAlignment="1">
      <alignment horizontal="center"/>
    </xf>
    <xf numFmtId="0" fontId="100" fillId="0" borderId="0" xfId="72" applyFont="1" applyAlignment="1">
      <alignment horizontal="right"/>
    </xf>
    <xf numFmtId="0" fontId="102" fillId="0" borderId="24" xfId="72" applyFont="1" applyBorder="1" applyAlignment="1">
      <alignment horizontal="center"/>
    </xf>
    <xf numFmtId="0" fontId="53" fillId="0" borderId="0" xfId="73" applyFont="1" applyAlignment="1">
      <alignment horizontal="right"/>
    </xf>
    <xf numFmtId="0" fontId="20" fillId="0" borderId="24" xfId="73" applyFont="1" applyBorder="1" applyAlignment="1">
      <alignment horizontal="center"/>
    </xf>
    <xf numFmtId="0" fontId="54" fillId="0" borderId="0" xfId="73" applyFont="1" applyAlignment="1">
      <alignment horizontal="center"/>
    </xf>
    <xf numFmtId="0" fontId="36" fillId="0" borderId="0" xfId="77" applyFont="1" applyAlignment="1">
      <alignment horizontal="right"/>
    </xf>
    <xf numFmtId="0" fontId="20" fillId="0" borderId="24" xfId="77" applyFont="1" applyBorder="1" applyAlignment="1">
      <alignment horizontal="center"/>
    </xf>
    <xf numFmtId="0" fontId="54" fillId="0" borderId="0" xfId="77" applyFont="1" applyAlignment="1">
      <alignment horizontal="center"/>
    </xf>
    <xf numFmtId="0" fontId="54" fillId="0" borderId="24" xfId="77" applyFont="1" applyBorder="1" applyAlignment="1">
      <alignment horizontal="center"/>
    </xf>
    <xf numFmtId="0" fontId="54" fillId="0" borderId="25" xfId="77" applyFont="1" applyBorder="1" applyAlignment="1">
      <alignment horizontal="center" vertical="center"/>
    </xf>
    <xf numFmtId="0" fontId="54" fillId="0" borderId="48" xfId="77" applyFont="1" applyBorder="1" applyAlignment="1">
      <alignment horizontal="center" vertical="center"/>
    </xf>
    <xf numFmtId="0" fontId="54" fillId="0" borderId="25" xfId="77" applyFont="1" applyBorder="1" applyAlignment="1">
      <alignment horizontal="center" vertical="center" wrapText="1"/>
    </xf>
    <xf numFmtId="0" fontId="54" fillId="0" borderId="48" xfId="77" applyFont="1" applyBorder="1" applyAlignment="1">
      <alignment horizontal="center" vertical="center" wrapText="1"/>
    </xf>
    <xf numFmtId="0" fontId="54" fillId="0" borderId="44" xfId="77" applyFont="1" applyBorder="1" applyAlignment="1">
      <alignment horizontal="center" vertical="center"/>
    </xf>
    <xf numFmtId="0" fontId="54" fillId="0" borderId="95" xfId="77" applyFont="1" applyBorder="1" applyAlignment="1">
      <alignment horizontal="center" vertical="center"/>
    </xf>
    <xf numFmtId="0" fontId="54" fillId="0" borderId="96" xfId="77" applyFont="1" applyBorder="1" applyAlignment="1">
      <alignment horizontal="right"/>
    </xf>
    <xf numFmtId="3" fontId="143" fillId="0" borderId="0" xfId="0" applyNumberFormat="1" applyFont="1" applyBorder="1"/>
    <xf numFmtId="3" fontId="40" fillId="0" borderId="22" xfId="0" applyNumberFormat="1" applyFont="1" applyBorder="1"/>
    <xf numFmtId="3" fontId="60" fillId="0" borderId="22" xfId="0" applyNumberFormat="1" applyFont="1" applyBorder="1"/>
    <xf numFmtId="3" fontId="84" fillId="0" borderId="22" xfId="0" applyNumberFormat="1" applyFont="1" applyBorder="1"/>
    <xf numFmtId="3" fontId="142" fillId="0" borderId="0" xfId="0" applyNumberFormat="1" applyFont="1" applyBorder="1"/>
    <xf numFmtId="3" fontId="31" fillId="0" borderId="22" xfId="0" applyNumberFormat="1" applyFont="1" applyBorder="1"/>
    <xf numFmtId="3" fontId="59" fillId="0" borderId="22" xfId="0" applyNumberFormat="1" applyFont="1" applyBorder="1" applyAlignment="1">
      <alignment wrapText="1"/>
    </xf>
    <xf numFmtId="3" fontId="60" fillId="0" borderId="0" xfId="0" applyNumberFormat="1" applyFont="1" applyBorder="1" applyAlignment="1">
      <alignment wrapText="1"/>
    </xf>
    <xf numFmtId="3" fontId="59" fillId="0" borderId="0" xfId="0" applyNumberFormat="1" applyFont="1" applyBorder="1" applyAlignment="1">
      <alignment wrapText="1"/>
    </xf>
    <xf numFmtId="3" fontId="31" fillId="0" borderId="50" xfId="0" applyNumberFormat="1" applyFont="1" applyBorder="1"/>
    <xf numFmtId="3" fontId="31" fillId="0" borderId="27" xfId="0" applyNumberFormat="1" applyFont="1" applyFill="1" applyBorder="1"/>
    <xf numFmtId="0" fontId="31" fillId="0" borderId="88" xfId="0" applyFont="1" applyBorder="1"/>
    <xf numFmtId="3" fontId="31" fillId="0" borderId="32" xfId="0" applyNumberFormat="1" applyFont="1" applyBorder="1"/>
    <xf numFmtId="3" fontId="31" fillId="0" borderId="89" xfId="0" applyNumberFormat="1" applyFont="1" applyFill="1" applyBorder="1"/>
    <xf numFmtId="3" fontId="142" fillId="0" borderId="0" xfId="74" applyNumberFormat="1" applyFont="1" applyBorder="1"/>
    <xf numFmtId="3" fontId="60" fillId="0" borderId="0" xfId="0" applyNumberFormat="1" applyFont="1" applyFill="1" applyBorder="1"/>
    <xf numFmtId="3" fontId="31" fillId="0" borderId="31" xfId="0" applyNumberFormat="1" applyFont="1" applyBorder="1"/>
    <xf numFmtId="3" fontId="23" fillId="0" borderId="22" xfId="0" applyNumberFormat="1" applyFont="1" applyBorder="1"/>
    <xf numFmtId="3" fontId="26" fillId="0" borderId="19" xfId="0" applyNumberFormat="1" applyFont="1" applyBorder="1"/>
    <xf numFmtId="3" fontId="26" fillId="0" borderId="69" xfId="0" applyNumberFormat="1" applyFont="1" applyBorder="1"/>
    <xf numFmtId="3" fontId="23" fillId="0" borderId="74" xfId="0" applyNumberFormat="1" applyFont="1" applyBorder="1"/>
    <xf numFmtId="3" fontId="26" fillId="0" borderId="12" xfId="0" applyNumberFormat="1" applyFont="1" applyFill="1" applyBorder="1"/>
    <xf numFmtId="3" fontId="25" fillId="0" borderId="88" xfId="0" applyNumberFormat="1" applyFont="1" applyBorder="1"/>
    <xf numFmtId="3" fontId="32" fillId="0" borderId="0" xfId="0" applyNumberFormat="1" applyFont="1" applyBorder="1"/>
    <xf numFmtId="3" fontId="112" fillId="0" borderId="26" xfId="0" applyNumberFormat="1" applyFont="1" applyBorder="1"/>
    <xf numFmtId="3" fontId="112" fillId="0" borderId="0" xfId="0" applyNumberFormat="1" applyFont="1" applyBorder="1"/>
    <xf numFmtId="3" fontId="32" fillId="0" borderId="26" xfId="0" applyNumberFormat="1" applyFont="1" applyBorder="1" applyAlignment="1">
      <alignment vertical="center"/>
    </xf>
    <xf numFmtId="3" fontId="32" fillId="0" borderId="0" xfId="0" applyNumberFormat="1" applyFont="1" applyBorder="1" applyAlignment="1">
      <alignment vertical="center"/>
    </xf>
    <xf numFmtId="3" fontId="112" fillId="0" borderId="34" xfId="0" applyNumberFormat="1" applyFont="1" applyBorder="1"/>
    <xf numFmtId="3" fontId="112" fillId="0" borderId="59" xfId="0" applyNumberFormat="1" applyFont="1" applyBorder="1"/>
    <xf numFmtId="3" fontId="20" fillId="0" borderId="22" xfId="0" applyNumberFormat="1" applyFont="1" applyBorder="1"/>
    <xf numFmtId="3" fontId="20" fillId="0" borderId="22" xfId="0" applyNumberFormat="1" applyFont="1" applyBorder="1" applyAlignment="1">
      <alignment vertical="center"/>
    </xf>
    <xf numFmtId="3" fontId="54" fillId="0" borderId="22" xfId="0" applyNumberFormat="1" applyFont="1" applyBorder="1"/>
    <xf numFmtId="3" fontId="54" fillId="0" borderId="95" xfId="0" applyNumberFormat="1" applyFont="1" applyBorder="1"/>
    <xf numFmtId="3" fontId="54" fillId="0" borderId="96" xfId="0" applyNumberFormat="1" applyFont="1" applyBorder="1"/>
    <xf numFmtId="3" fontId="54" fillId="0" borderId="97" xfId="0" applyNumberFormat="1" applyFont="1" applyBorder="1"/>
    <xf numFmtId="0" fontId="42" fillId="0" borderId="0" xfId="0" applyFont="1" applyBorder="1"/>
    <xf numFmtId="3" fontId="36" fillId="0" borderId="69" xfId="74" applyNumberFormat="1" applyFont="1" applyBorder="1"/>
    <xf numFmtId="3" fontId="40" fillId="0" borderId="0" xfId="74" applyNumberFormat="1" applyFont="1" applyBorder="1"/>
    <xf numFmtId="0" fontId="59" fillId="0" borderId="22" xfId="0" applyFont="1" applyBorder="1"/>
    <xf numFmtId="3" fontId="31" fillId="0" borderId="82" xfId="0" applyNumberFormat="1" applyFont="1" applyFill="1" applyBorder="1"/>
    <xf numFmtId="0" fontId="31" fillId="0" borderId="27" xfId="0" applyFont="1" applyBorder="1"/>
    <xf numFmtId="3" fontId="31" fillId="0" borderId="88" xfId="0" applyNumberFormat="1" applyFont="1" applyFill="1" applyBorder="1"/>
  </cellXfs>
  <cellStyles count="8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Figyelmeztetés" xfId="54" builtinId="11" customBuiltin="1"/>
    <cellStyle name="Good" xfId="55"/>
    <cellStyle name="Heading 1" xfId="56"/>
    <cellStyle name="Heading 2" xfId="57"/>
    <cellStyle name="Heading 3" xfId="58"/>
    <cellStyle name="Heading 4" xfId="59"/>
    <cellStyle name="Hivatkozott cella" xfId="60" builtinId="24" customBuiltin="1"/>
    <cellStyle name="Input" xfId="61"/>
    <cellStyle name="Jegyzet" xfId="62" builtinId="10" customBuiltin="1"/>
    <cellStyle name="Jó" xfId="63" builtinId="26" customBuiltin="1"/>
    <cellStyle name="Kimenet" xfId="64" builtinId="21" customBuiltin="1"/>
    <cellStyle name="Linked Cell" xfId="65"/>
    <cellStyle name="Magyarázó szöveg" xfId="66" builtinId="53" customBuiltin="1"/>
    <cellStyle name="Neutral" xfId="67"/>
    <cellStyle name="Normál" xfId="0" builtinId="0"/>
    <cellStyle name="Normál 2" xfId="68"/>
    <cellStyle name="Normál 3" xfId="69"/>
    <cellStyle name="Normál 4" xfId="70"/>
    <cellStyle name="Normál_  3   _2010.évi állami" xfId="71"/>
    <cellStyle name="Normál_004.03. 2013. évi  Költségvetés táblázatai (2013.03.07.) 16 óra." xfId="72"/>
    <cellStyle name="Normál_006 00  Közvetett támogatás" xfId="73"/>
    <cellStyle name="Normál_2006.I.févi pénzügyi mérleg" xfId="74"/>
    <cellStyle name="Normál_2014%20évi%20támogatás%20MÁK%20adatok%20alapján(1)" xfId="75"/>
    <cellStyle name="Normál_Kiss Anita" xfId="76"/>
    <cellStyle name="Normál_Kiss Anita_Hitelállomány 2014 01 01" xfId="77"/>
    <cellStyle name="Normál_konc. 2005. év tábl." xfId="78"/>
    <cellStyle name="Normal_tanusitv" xfId="79"/>
    <cellStyle name="Note" xfId="80"/>
    <cellStyle name="Output" xfId="81"/>
    <cellStyle name="Összesen" xfId="82" builtinId="25" customBuiltin="1"/>
    <cellStyle name="Rossz" xfId="83" builtinId="27" customBuiltin="1"/>
    <cellStyle name="Semleges" xfId="84" builtinId="28" customBuiltin="1"/>
    <cellStyle name="Számítás" xfId="85" builtinId="22" customBuiltin="1"/>
    <cellStyle name="Title" xfId="86"/>
    <cellStyle name="Total" xfId="87"/>
    <cellStyle name="Warning Text" xfId="88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V54"/>
  <sheetViews>
    <sheetView tabSelected="1" zoomScale="120" workbookViewId="0">
      <selection activeCell="O10" sqref="O10"/>
    </sheetView>
  </sheetViews>
  <sheetFormatPr defaultRowHeight="11.25" x14ac:dyDescent="0.2"/>
  <cols>
    <col min="1" max="1" width="3.85546875" style="172" customWidth="1"/>
    <col min="2" max="2" width="36.28515625" style="172" customWidth="1"/>
    <col min="3" max="3" width="13.28515625" style="173" customWidth="1"/>
    <col min="4" max="4" width="11.140625" style="173" customWidth="1"/>
    <col min="5" max="5" width="13.42578125" style="173" customWidth="1"/>
    <col min="6" max="6" width="36.85546875" style="173" customWidth="1"/>
    <col min="7" max="8" width="12" style="173" customWidth="1"/>
    <col min="9" max="9" width="14" style="173" customWidth="1"/>
    <col min="10" max="12" width="0" style="172" hidden="1" customWidth="1"/>
    <col min="13" max="22" width="9.140625" style="172"/>
    <col min="23" max="16384" width="9.140625" style="10"/>
  </cols>
  <sheetData>
    <row r="1" spans="1:22" ht="12.75" customHeight="1" x14ac:dyDescent="0.2">
      <c r="A1" s="1003" t="s">
        <v>1193</v>
      </c>
      <c r="B1" s="1003"/>
      <c r="C1" s="1003"/>
      <c r="D1" s="1003"/>
      <c r="E1" s="1003"/>
      <c r="F1" s="1003"/>
      <c r="G1" s="1003"/>
      <c r="H1" s="1003"/>
      <c r="I1" s="1003"/>
    </row>
    <row r="2" spans="1:22" x14ac:dyDescent="0.2">
      <c r="B2" s="622"/>
      <c r="I2" s="174"/>
    </row>
    <row r="3" spans="1:22" s="125" customFormat="1" x14ac:dyDescent="0.2">
      <c r="A3" s="175"/>
      <c r="B3" s="1006" t="s">
        <v>54</v>
      </c>
      <c r="C3" s="1006"/>
      <c r="D3" s="1006"/>
      <c r="E3" s="1006"/>
      <c r="F3" s="1006"/>
      <c r="G3" s="1006"/>
      <c r="H3" s="1006"/>
      <c r="I3" s="1006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</row>
    <row r="4" spans="1:22" s="125" customFormat="1" x14ac:dyDescent="0.2">
      <c r="A4" s="175"/>
      <c r="B4" s="1008" t="s">
        <v>1007</v>
      </c>
      <c r="C4" s="1008"/>
      <c r="D4" s="1008"/>
      <c r="E4" s="1008"/>
      <c r="F4" s="1008"/>
      <c r="G4" s="1008"/>
      <c r="H4" s="1008"/>
      <c r="I4" s="1008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</row>
    <row r="5" spans="1:22" s="125" customFormat="1" x14ac:dyDescent="0.2">
      <c r="A5" s="175"/>
      <c r="B5" s="1007" t="s">
        <v>340</v>
      </c>
      <c r="C5" s="1007"/>
      <c r="D5" s="1007"/>
      <c r="E5" s="1007"/>
      <c r="F5" s="1007"/>
      <c r="G5" s="1007"/>
      <c r="H5" s="1007"/>
      <c r="I5" s="1007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</row>
    <row r="6" spans="1:22" s="125" customFormat="1" ht="12.75" customHeight="1" x14ac:dyDescent="0.2">
      <c r="A6" s="1011" t="s">
        <v>56</v>
      </c>
      <c r="B6" s="1012" t="s">
        <v>57</v>
      </c>
      <c r="C6" s="1013" t="s">
        <v>58</v>
      </c>
      <c r="D6" s="1013"/>
      <c r="E6" s="1014"/>
      <c r="F6" s="1015" t="s">
        <v>59</v>
      </c>
      <c r="G6" s="1009" t="s">
        <v>60</v>
      </c>
      <c r="H6" s="1010"/>
      <c r="I6" s="1010"/>
      <c r="J6" s="175"/>
      <c r="K6" s="175"/>
      <c r="L6" s="175"/>
      <c r="M6" s="175"/>
      <c r="N6" s="175"/>
      <c r="O6" s="175"/>
      <c r="P6" s="175"/>
    </row>
    <row r="7" spans="1:22" s="125" customFormat="1" ht="12.75" customHeight="1" x14ac:dyDescent="0.2">
      <c r="A7" s="1011"/>
      <c r="B7" s="1012"/>
      <c r="C7" s="1004" t="s">
        <v>1008</v>
      </c>
      <c r="D7" s="1004"/>
      <c r="E7" s="1005"/>
      <c r="F7" s="1016"/>
      <c r="G7" s="1004" t="s">
        <v>1008</v>
      </c>
      <c r="H7" s="1004"/>
      <c r="I7" s="1004"/>
      <c r="J7" s="175"/>
      <c r="K7" s="175"/>
      <c r="L7" s="175"/>
      <c r="M7" s="175"/>
      <c r="N7" s="175"/>
      <c r="O7" s="175"/>
      <c r="P7" s="175"/>
    </row>
    <row r="8" spans="1:22" s="126" customFormat="1" ht="36.6" customHeight="1" x14ac:dyDescent="0.2">
      <c r="A8" s="1011"/>
      <c r="B8" s="176" t="s">
        <v>61</v>
      </c>
      <c r="C8" s="139" t="s">
        <v>62</v>
      </c>
      <c r="D8" s="139" t="s">
        <v>63</v>
      </c>
      <c r="E8" s="177" t="s">
        <v>64</v>
      </c>
      <c r="F8" s="178" t="s">
        <v>65</v>
      </c>
      <c r="G8" s="139" t="s">
        <v>62</v>
      </c>
      <c r="H8" s="139" t="s">
        <v>63</v>
      </c>
      <c r="I8" s="139" t="s">
        <v>64</v>
      </c>
      <c r="J8" s="205"/>
      <c r="K8" s="205"/>
      <c r="L8" s="205"/>
      <c r="M8" s="205"/>
      <c r="N8" s="205"/>
      <c r="O8" s="205"/>
      <c r="P8" s="205"/>
    </row>
    <row r="9" spans="1:22" ht="11.45" customHeight="1" x14ac:dyDescent="0.2">
      <c r="A9" s="179">
        <v>1</v>
      </c>
      <c r="B9" s="180" t="s">
        <v>24</v>
      </c>
      <c r="C9" s="181"/>
      <c r="D9" s="181"/>
      <c r="E9" s="181"/>
      <c r="F9" s="142" t="s">
        <v>25</v>
      </c>
      <c r="G9" s="181"/>
      <c r="H9" s="181"/>
      <c r="I9" s="485"/>
      <c r="J9" s="195"/>
      <c r="Q9" s="10"/>
      <c r="R9" s="10"/>
      <c r="S9" s="10"/>
      <c r="T9" s="10"/>
      <c r="U9" s="10"/>
      <c r="V9" s="10"/>
    </row>
    <row r="10" spans="1:22" x14ac:dyDescent="0.2">
      <c r="A10" s="179">
        <f t="shared" ref="A10:A52" si="0">A9+1</f>
        <v>2</v>
      </c>
      <c r="B10" s="182" t="s">
        <v>215</v>
      </c>
      <c r="C10" s="121"/>
      <c r="D10" s="121"/>
      <c r="E10" s="122">
        <f>SUM(C10:D10)</f>
        <v>0</v>
      </c>
      <c r="F10" s="143" t="s">
        <v>240</v>
      </c>
      <c r="G10" s="122">
        <f>'pü.mérleg Önkorm.'!G10+'pü.mérleg Hivatal'!H12+'püm. GAMESZ. '!G12+'püm-TASZII.'!G12+püm.Brunszvik!G12+'püm Festetics'!G12</f>
        <v>560277</v>
      </c>
      <c r="H10" s="122">
        <f>'pü.mérleg Önkorm.'!H10+'pü.mérleg Hivatal'!I12+'püm. GAMESZ. '!H12+'püm-TASZII.'!H12+püm.Brunszvik!H12+'püm Festetics'!H12</f>
        <v>266828</v>
      </c>
      <c r="I10" s="478">
        <f>SUM(G10:H10)</f>
        <v>827105</v>
      </c>
      <c r="J10" s="184" t="e">
        <f>'pü.mérleg Önkorm.'!#REF!+'pü.mérleg Hivatal'!#REF!+'püm. GAMESZ. '!#REF!+püm.Brunszvik!#REF!+'püm-TASZII.'!#REF!</f>
        <v>#REF!</v>
      </c>
      <c r="K10" s="173" t="e">
        <f>'pü.mérleg Önkorm.'!#REF!+'pü.mérleg Hivatal'!#REF!+'püm. GAMESZ. '!#REF!++'püm-TASZII.'!#REF!+püm.Brunszvik!#REF!</f>
        <v>#REF!</v>
      </c>
      <c r="L10" s="173" t="e">
        <f>'pü.mérleg Önkorm.'!#REF!+'pü.mérleg Hivatal'!#REF!+'püm. GAMESZ. '!#REF!+püm.Brunszvik!#REF!+'püm-TASZII.'!#REF!</f>
        <v>#REF!</v>
      </c>
      <c r="N10" s="173"/>
      <c r="Q10" s="10"/>
      <c r="R10" s="10"/>
      <c r="S10" s="10"/>
      <c r="T10" s="10"/>
      <c r="U10" s="10"/>
      <c r="V10" s="10"/>
    </row>
    <row r="11" spans="1:22" x14ac:dyDescent="0.2">
      <c r="A11" s="179">
        <f t="shared" si="0"/>
        <v>3</v>
      </c>
      <c r="B11" s="182" t="s">
        <v>208</v>
      </c>
      <c r="C11" s="121">
        <f>'tám, végl. pe.átv  '!C11</f>
        <v>629350</v>
      </c>
      <c r="D11" s="121">
        <f>'tám, végl. pe.átv  '!D11</f>
        <v>79560</v>
      </c>
      <c r="E11" s="121">
        <f>SUM(C11:D11)</f>
        <v>708910</v>
      </c>
      <c r="F11" s="584" t="s">
        <v>241</v>
      </c>
      <c r="G11" s="122">
        <f>'pü.mérleg Önkorm.'!G11+'pü.mérleg Hivatal'!H13+'püm. GAMESZ. '!G13+püm.Brunszvik!G13+'püm-TASZII.'!G13+'püm Festetics'!G13</f>
        <v>140643</v>
      </c>
      <c r="H11" s="122">
        <f>'pü.mérleg Önkorm.'!H11+'pü.mérleg Hivatal'!I13+'püm. GAMESZ. '!H13+püm.Brunszvik!H13+'püm-TASZII.'!H13+'püm Festetics'!H13</f>
        <v>70321</v>
      </c>
      <c r="I11" s="486">
        <f>SUM(G11:H11)</f>
        <v>210964</v>
      </c>
      <c r="J11" s="173" t="e">
        <f>'pü.mérleg Önkorm.'!#REF!+'pü.mérleg Hivatal'!#REF!+'püm. GAMESZ. '!#REF!+püm.Brunszvik!#REF!+'püm-TASZII.'!#REF!</f>
        <v>#REF!</v>
      </c>
      <c r="K11" s="173" t="e">
        <f>'pü.mérleg Önkorm.'!#REF!+'pü.mérleg Hivatal'!#REF!+'püm. GAMESZ. '!#REF!+püm.Brunszvik!#REF!+'püm-TASZII.'!#REF!</f>
        <v>#REF!</v>
      </c>
      <c r="L11" s="173" t="e">
        <f>'pü.mérleg Önkorm.'!#REF!+'pü.mérleg Hivatal'!#REF!+'püm. GAMESZ. '!#REF!+püm.Brunszvik!#REF!+'püm-TASZII.'!#REF!</f>
        <v>#REF!</v>
      </c>
      <c r="N11" s="173"/>
      <c r="Q11" s="10"/>
      <c r="R11" s="10"/>
      <c r="S11" s="10"/>
      <c r="T11" s="10"/>
      <c r="U11" s="10"/>
      <c r="V11" s="10"/>
    </row>
    <row r="12" spans="1:22" x14ac:dyDescent="0.2">
      <c r="A12" s="179">
        <f t="shared" si="0"/>
        <v>4</v>
      </c>
      <c r="B12" s="182" t="s">
        <v>206</v>
      </c>
      <c r="C12" s="121">
        <f>'pü.mérleg Önkorm.'!C12</f>
        <v>0</v>
      </c>
      <c r="D12" s="121">
        <f>'pü.mérleg Önkorm.'!D12</f>
        <v>0</v>
      </c>
      <c r="E12" s="121">
        <f>'pü.mérleg Önkorm.'!E12</f>
        <v>0</v>
      </c>
      <c r="F12" s="143" t="s">
        <v>242</v>
      </c>
      <c r="G12" s="122">
        <f>'pü.mérleg Önkorm.'!G12+'pü.mérleg Hivatal'!H14+'püm. GAMESZ. '!G14+püm.Brunszvik!G14+'püm-TASZII.'!G14+'püm Festetics'!G14</f>
        <v>408355</v>
      </c>
      <c r="H12" s="122">
        <f>'pü.mérleg Önkorm.'!H12+'pü.mérleg Hivatal'!I14+'püm. GAMESZ. '!H14+püm.Brunszvik!H14+'püm-TASZII.'!H14+'püm Festetics'!H14</f>
        <v>487729</v>
      </c>
      <c r="I12" s="486">
        <f>SUM(G12:H12)</f>
        <v>896084</v>
      </c>
      <c r="J12" s="173" t="e">
        <f>'pü.mérleg Önkorm.'!#REF!+'pü.mérleg Hivatal'!#REF!+'püm. GAMESZ. '!#REF!+püm.Brunszvik!#REF!+'püm-TASZII.'!#REF!</f>
        <v>#REF!</v>
      </c>
      <c r="K12" s="173" t="e">
        <f>'pü.mérleg Önkorm.'!#REF!+'pü.mérleg Hivatal'!#REF!+'püm. GAMESZ. '!#REF!+püm.Brunszvik!#REF!+'püm-TASZII.'!#REF!</f>
        <v>#REF!</v>
      </c>
      <c r="L12" s="173" t="e">
        <f>'pü.mérleg Önkorm.'!#REF!+'pü.mérleg Hivatal'!#REF!+'püm. GAMESZ. '!#REF!+püm.Brunszvik!#REF!+'püm-TASZII.'!#REF!</f>
        <v>#REF!</v>
      </c>
      <c r="N12" s="173"/>
      <c r="Q12" s="10"/>
      <c r="R12" s="10"/>
      <c r="S12" s="10"/>
      <c r="T12" s="10"/>
      <c r="U12" s="10"/>
      <c r="V12" s="10"/>
    </row>
    <row r="13" spans="1:22" ht="12" customHeight="1" x14ac:dyDescent="0.2">
      <c r="A13" s="179">
        <f t="shared" si="0"/>
        <v>5</v>
      </c>
      <c r="B13" s="586" t="s">
        <v>209</v>
      </c>
      <c r="C13" s="121">
        <f>'pü.mérleg Önkorm.'!C13+'püm. GAMESZ. '!C14+püm.Brunszvik!C14+'püm-TASZII.'!C14+'pü.mérleg Hivatal'!D13+püm.Brunszvik!C14</f>
        <v>52648</v>
      </c>
      <c r="D13" s="121">
        <f>'pü.mérleg Önkorm.'!D13+'püm. GAMESZ. '!D14+püm.Brunszvik!D14+'püm-TASZII.'!D14+'pü.mérleg Hivatal'!E13+püm.Brunszvik!D14</f>
        <v>0</v>
      </c>
      <c r="E13" s="121">
        <f>'pü.mérleg Önkorm.'!E13+'püm. GAMESZ. '!E14+püm.Brunszvik!E14+'püm-TASZII.'!E14+'pü.mérleg Hivatal'!F13+püm.Brunszvik!E14</f>
        <v>52648</v>
      </c>
      <c r="F13" s="143"/>
      <c r="G13" s="121"/>
      <c r="H13" s="121"/>
      <c r="I13" s="478"/>
      <c r="J13" s="195"/>
      <c r="O13" s="195"/>
      <c r="Q13" s="10"/>
      <c r="R13" s="10"/>
      <c r="S13" s="10"/>
      <c r="T13" s="10"/>
      <c r="U13" s="10"/>
      <c r="V13" s="10"/>
    </row>
    <row r="14" spans="1:22" x14ac:dyDescent="0.2">
      <c r="A14" s="179">
        <f t="shared" si="0"/>
        <v>6</v>
      </c>
      <c r="B14" s="586" t="s">
        <v>210</v>
      </c>
      <c r="C14" s="121">
        <f>'pü.mérleg Önkorm.'!C14+'püm. GAMESZ. '!C16+püm.Brunszvik!C16+'püm-TASZII.'!C16+'pü.mérleg Hivatal'!D15+püm.Brunszvik!C16</f>
        <v>0</v>
      </c>
      <c r="D14" s="121">
        <f>'felh. bev.  '!E31</f>
        <v>0</v>
      </c>
      <c r="E14" s="122">
        <f>SUM(C14:D14)</f>
        <v>0</v>
      </c>
      <c r="F14" s="143" t="s">
        <v>243</v>
      </c>
      <c r="G14" s="122">
        <f>'pü.mérleg Önkorm.'!G14+'pü.mérleg Hivatal'!H16</f>
        <v>850</v>
      </c>
      <c r="H14" s="122">
        <f>'pü.mérleg Önkorm.'!H14+'pü.mérleg Hivatal'!I16</f>
        <v>14350</v>
      </c>
      <c r="I14" s="486">
        <f>'pü.mérleg Önkorm.'!I14+'pü.mérleg Hivatal'!J16</f>
        <v>15200</v>
      </c>
      <c r="J14" s="173" t="e">
        <f>'pü.mérleg Önkorm.'!#REF!+'pü.mérleg Hivatal'!#REF!</f>
        <v>#REF!</v>
      </c>
      <c r="K14" s="173" t="e">
        <f>'pü.mérleg Önkorm.'!#REF!+'pü.mérleg Hivatal'!#REF!</f>
        <v>#REF!</v>
      </c>
      <c r="L14" s="173" t="e">
        <f>'pü.mérleg Önkorm.'!#REF!+'pü.mérleg Hivatal'!#REF!</f>
        <v>#REF!</v>
      </c>
      <c r="Q14" s="10"/>
      <c r="R14" s="10"/>
      <c r="S14" s="10"/>
      <c r="T14" s="10"/>
      <c r="U14" s="10"/>
      <c r="V14" s="10"/>
    </row>
    <row r="15" spans="1:22" x14ac:dyDescent="0.2">
      <c r="A15" s="179">
        <f t="shared" si="0"/>
        <v>7</v>
      </c>
      <c r="B15" s="182"/>
      <c r="C15" s="121"/>
      <c r="D15" s="121"/>
      <c r="E15" s="122"/>
      <c r="F15" s="143" t="s">
        <v>244</v>
      </c>
      <c r="G15" s="184"/>
      <c r="H15" s="184"/>
      <c r="I15" s="478"/>
      <c r="J15" s="195"/>
      <c r="Q15" s="10"/>
      <c r="R15" s="10"/>
      <c r="S15" s="10"/>
      <c r="T15" s="10"/>
      <c r="U15" s="10"/>
      <c r="V15" s="10"/>
    </row>
    <row r="16" spans="1:22" x14ac:dyDescent="0.2">
      <c r="A16" s="179">
        <f t="shared" si="0"/>
        <v>8</v>
      </c>
      <c r="B16" s="182" t="s">
        <v>211</v>
      </c>
      <c r="C16" s="318">
        <f>'pü.mérleg Önkorm.'!C16+'püm. GAMESZ. '!C18+püm.Brunszvik!C18+'püm-TASZII.'!C18+'pü.mérleg Hivatal'!D17+püm.Brunszvik!C18</f>
        <v>468462</v>
      </c>
      <c r="D16" s="318">
        <f>'mük. bev.Önkor és Hivatal '!F40</f>
        <v>756858</v>
      </c>
      <c r="E16" s="306">
        <f>SUM(C16:D16)</f>
        <v>1225320</v>
      </c>
      <c r="F16" s="543" t="s">
        <v>245</v>
      </c>
      <c r="G16" s="306">
        <f>'pü.mérleg Önkorm.'!G16</f>
        <v>8730</v>
      </c>
      <c r="H16" s="306">
        <f>'pü.mérleg Önkorm.'!H16+'pü.mérleg Hivatal'!I18+'püm. GAMESZ. '!H18+püm.Brunszvik!H18+'püm-TASZII.'!H18</f>
        <v>51612</v>
      </c>
      <c r="I16" s="508">
        <f>'pü.mérleg Önkorm.'!I16+'pü.mérleg Hivatal'!J18</f>
        <v>60342</v>
      </c>
      <c r="J16" s="173" t="e">
        <f>'pü.mérleg Önkorm.'!#REF!</f>
        <v>#REF!</v>
      </c>
      <c r="K16" s="173" t="e">
        <f>'pü.mérleg Önkorm.'!#REF!</f>
        <v>#REF!</v>
      </c>
      <c r="L16" s="173" t="e">
        <f>'pü.mérleg Önkorm.'!#REF!</f>
        <v>#REF!</v>
      </c>
      <c r="Q16" s="10"/>
      <c r="R16" s="10"/>
      <c r="S16" s="10"/>
      <c r="T16" s="10"/>
      <c r="U16" s="10"/>
      <c r="V16" s="10"/>
    </row>
    <row r="17" spans="1:22" x14ac:dyDescent="0.2">
      <c r="A17" s="179">
        <f t="shared" si="0"/>
        <v>9</v>
      </c>
      <c r="B17" s="185" t="s">
        <v>40</v>
      </c>
      <c r="C17" s="318">
        <f>'pü.mérleg Önkorm.'!C17+'püm. GAMESZ. '!C19+püm.Brunszvik!C19+'püm-TASZII.'!C19+'pü.mérleg Hivatal'!D18+püm.Brunszvik!C19</f>
        <v>0</v>
      </c>
      <c r="D17" s="390"/>
      <c r="E17" s="390"/>
      <c r="F17" s="543" t="s">
        <v>246</v>
      </c>
      <c r="G17" s="306">
        <f>'pü.mérleg Önkorm.'!G17</f>
        <v>250082</v>
      </c>
      <c r="H17" s="306">
        <f>'pü.mérleg Önkorm.'!H17</f>
        <v>33686</v>
      </c>
      <c r="I17" s="508">
        <f>'pü.mérleg Önkorm.'!I17</f>
        <v>283768</v>
      </c>
      <c r="J17" s="173" t="e">
        <f>'pü.mérleg Önkorm.'!#REF!</f>
        <v>#REF!</v>
      </c>
      <c r="K17" s="173" t="e">
        <f>'pü.mérleg Önkorm.'!#REF!</f>
        <v>#REF!</v>
      </c>
      <c r="L17" s="173" t="e">
        <f>'pü.mérleg Önkorm.'!#REF!</f>
        <v>#REF!</v>
      </c>
      <c r="Q17" s="10"/>
      <c r="R17" s="10"/>
      <c r="S17" s="10"/>
      <c r="T17" s="10"/>
      <c r="U17" s="10"/>
      <c r="V17" s="10"/>
    </row>
    <row r="18" spans="1:22" x14ac:dyDescent="0.2">
      <c r="A18" s="179">
        <f t="shared" si="0"/>
        <v>10</v>
      </c>
      <c r="B18" s="185"/>
      <c r="C18" s="318"/>
      <c r="D18" s="390"/>
      <c r="E18" s="390"/>
      <c r="F18" s="543" t="s">
        <v>247</v>
      </c>
      <c r="G18" s="306">
        <f>'pü.mérleg Önkorm.'!G18+'pü.mérleg Hivatal'!H20+'püm. GAMESZ. '!G20+püm.Brunszvik!G20+'püm Festetics'!G20+'püm-TASZII.'!G20</f>
        <v>84</v>
      </c>
      <c r="H18" s="306">
        <f>'pü.mérleg Önkorm.'!H18+'pü.mérleg Hivatal'!I20+'püm. GAMESZ. '!H20+püm.Brunszvik!H20+'püm Festetics'!H20+'püm-TASZII.'!H20</f>
        <v>0</v>
      </c>
      <c r="I18" s="306">
        <f>'pü.mérleg Önkorm.'!I18+'pü.mérleg Hivatal'!J20+'püm. GAMESZ. '!I20+püm.Brunszvik!I20+'püm Festetics'!I20+'püm-TASZII.'!I20</f>
        <v>84</v>
      </c>
      <c r="J18" s="122">
        <f>'pü.mérleg Önkorm.'!J18+'pü.mérleg Hivatal'!K20+'püm. GAMESZ. '!J20+püm.Brunszvik!J20+'püm Festetics'!J20+'püm-TASZII.'!J20</f>
        <v>0</v>
      </c>
      <c r="K18" s="122">
        <f>'pü.mérleg Önkorm.'!K18+'pü.mérleg Hivatal'!L20+'püm. GAMESZ. '!K20+püm.Brunszvik!K20+'püm Festetics'!K20+'püm-TASZII.'!K20</f>
        <v>0</v>
      </c>
      <c r="L18" s="122">
        <f>'pü.mérleg Önkorm.'!L18+'pü.mérleg Hivatal'!M20+'püm. GAMESZ. '!L20+püm.Brunszvik!L20+'püm Festetics'!L20+'püm-TASZII.'!L20</f>
        <v>0</v>
      </c>
      <c r="Q18" s="10"/>
      <c r="R18" s="10"/>
      <c r="S18" s="10"/>
      <c r="T18" s="10"/>
      <c r="U18" s="10"/>
      <c r="V18" s="10"/>
    </row>
    <row r="19" spans="1:22" x14ac:dyDescent="0.2">
      <c r="A19" s="179">
        <f t="shared" si="0"/>
        <v>11</v>
      </c>
      <c r="B19" s="119" t="s">
        <v>212</v>
      </c>
      <c r="C19" s="318">
        <f>'pü.mérleg Önkorm.'!C19+'pü.mérleg Hivatal'!D20+'püm. GAMESZ. '!C20+püm.Brunszvik!C20+'püm-TASZII.'!C20+'püm Festetics'!C20</f>
        <v>152239</v>
      </c>
      <c r="D19" s="318">
        <f>'pü.mérleg Önkorm.'!D19+'pü.mérleg Hivatal'!E20+'püm. GAMESZ. '!D20+püm.Brunszvik!D20+'püm-TASZII.'!D20+'püm Festetics'!D20</f>
        <v>183055</v>
      </c>
      <c r="E19" s="318">
        <f>SUM(C19:D19)</f>
        <v>335294</v>
      </c>
      <c r="F19" s="543" t="s">
        <v>248</v>
      </c>
      <c r="G19" s="306"/>
      <c r="H19" s="306">
        <f>'pü.mérleg Önkorm.'!H19</f>
        <v>19067</v>
      </c>
      <c r="I19" s="507">
        <f>SUM(G19:H19)</f>
        <v>19067</v>
      </c>
      <c r="J19" s="195"/>
      <c r="Q19" s="10"/>
      <c r="R19" s="10"/>
      <c r="S19" s="10"/>
      <c r="T19" s="10"/>
      <c r="U19" s="10"/>
      <c r="V19" s="10"/>
    </row>
    <row r="20" spans="1:22" x14ac:dyDescent="0.2">
      <c r="A20" s="179">
        <f t="shared" si="0"/>
        <v>12</v>
      </c>
      <c r="C20" s="390"/>
      <c r="D20" s="390"/>
      <c r="E20" s="390"/>
      <c r="F20" s="543" t="s">
        <v>249</v>
      </c>
      <c r="G20" s="306">
        <f>'pü.mérleg Önkorm.'!G20</f>
        <v>3000</v>
      </c>
      <c r="H20" s="306">
        <f>'pü.mérleg Önkorm.'!H20</f>
        <v>96000</v>
      </c>
      <c r="I20" s="507">
        <f>SUM(G20:H20)</f>
        <v>99000</v>
      </c>
      <c r="J20" s="195"/>
      <c r="Q20" s="10"/>
      <c r="R20" s="10"/>
      <c r="S20" s="10"/>
      <c r="T20" s="10"/>
      <c r="U20" s="10"/>
      <c r="V20" s="10"/>
    </row>
    <row r="21" spans="1:22" s="127" customFormat="1" x14ac:dyDescent="0.2">
      <c r="A21" s="179">
        <f t="shared" si="0"/>
        <v>13</v>
      </c>
      <c r="B21" s="172" t="s">
        <v>214</v>
      </c>
      <c r="C21" s="390"/>
      <c r="D21" s="390"/>
      <c r="E21" s="390"/>
      <c r="F21" s="658"/>
      <c r="G21" s="313"/>
      <c r="H21" s="313"/>
      <c r="I21" s="509"/>
      <c r="J21" s="695"/>
      <c r="K21" s="206"/>
      <c r="L21" s="206"/>
      <c r="M21" s="206"/>
      <c r="N21" s="206"/>
      <c r="O21" s="206"/>
      <c r="P21" s="206"/>
    </row>
    <row r="22" spans="1:22" s="127" customFormat="1" x14ac:dyDescent="0.2">
      <c r="A22" s="179">
        <f t="shared" si="0"/>
        <v>14</v>
      </c>
      <c r="B22" s="172" t="s">
        <v>213</v>
      </c>
      <c r="C22" s="390"/>
      <c r="D22" s="390"/>
      <c r="E22" s="390"/>
      <c r="F22" s="658"/>
      <c r="G22" s="313"/>
      <c r="H22" s="313"/>
      <c r="I22" s="509"/>
      <c r="J22" s="695"/>
      <c r="K22" s="206"/>
      <c r="L22" s="206"/>
      <c r="M22" s="206"/>
      <c r="N22" s="206"/>
      <c r="O22" s="206"/>
      <c r="P22" s="206"/>
    </row>
    <row r="23" spans="1:22" x14ac:dyDescent="0.2">
      <c r="A23" s="179">
        <f t="shared" si="0"/>
        <v>15</v>
      </c>
      <c r="B23" s="182" t="s">
        <v>216</v>
      </c>
      <c r="C23" s="1245"/>
      <c r="D23" s="1245">
        <f>'pü.mérleg Önkorm.'!D23+'pü.mérleg Hivatal'!E24+'püm. GAMESZ. '!D24+püm.Brunszvik!D24+'püm-TASZII.'!D24</f>
        <v>0</v>
      </c>
      <c r="E23" s="390">
        <f>SUM(C23:D23)</f>
        <v>0</v>
      </c>
      <c r="F23" s="1246" t="s">
        <v>66</v>
      </c>
      <c r="G23" s="391">
        <f>SUM(G10:G21)</f>
        <v>1372021</v>
      </c>
      <c r="H23" s="391">
        <f>SUM(H10:H21)</f>
        <v>1039593</v>
      </c>
      <c r="I23" s="510">
        <f>SUM(I10:I21)</f>
        <v>2411614</v>
      </c>
      <c r="J23" s="173" t="e">
        <f>'pü.mérleg Önkorm.'!#REF!+'pü.mérleg Hivatal'!#REF!+'püm. GAMESZ. '!#REF!+püm.Brunszvik!#REF!+'püm-TASZII.'!#REF!</f>
        <v>#REF!</v>
      </c>
      <c r="K23" s="173" t="e">
        <f>'pü.mérleg Önkorm.'!#REF!+'pü.mérleg Hivatal'!#REF!+'püm. GAMESZ. '!#REF!+püm.Brunszvik!#REF!+'püm-TASZII.'!#REF!</f>
        <v>#REF!</v>
      </c>
      <c r="L23" s="173" t="e">
        <f>'pü.mérleg Önkorm.'!#REF!+'pü.mérleg Hivatal'!#REF!+'püm. GAMESZ. '!#REF!+püm.Brunszvik!#REF!+'püm-TASZII.'!#REF!</f>
        <v>#REF!</v>
      </c>
      <c r="Q23" s="10"/>
      <c r="R23" s="10"/>
      <c r="S23" s="10"/>
      <c r="T23" s="10"/>
      <c r="U23" s="10"/>
      <c r="V23" s="10"/>
    </row>
    <row r="24" spans="1:22" x14ac:dyDescent="0.2">
      <c r="A24" s="179">
        <f t="shared" si="0"/>
        <v>16</v>
      </c>
      <c r="B24" s="182" t="s">
        <v>217</v>
      </c>
      <c r="C24" s="390">
        <f>'felh. bev.  '!D17</f>
        <v>0</v>
      </c>
      <c r="D24" s="390">
        <f>'pü.mérleg Önkorm.'!D24+'pü.mérleg Hivatal'!E25+'püm. GAMESZ. '!D25+püm.Brunszvik!D25+'püm-TASZII.'!D25</f>
        <v>0</v>
      </c>
      <c r="E24" s="390">
        <f>SUM(C24:D24)</f>
        <v>0</v>
      </c>
      <c r="F24" s="658"/>
      <c r="G24" s="313"/>
      <c r="H24" s="313"/>
      <c r="I24" s="509"/>
      <c r="J24" s="195"/>
      <c r="Q24" s="10"/>
      <c r="R24" s="10"/>
      <c r="S24" s="10"/>
      <c r="T24" s="10"/>
      <c r="U24" s="10"/>
      <c r="V24" s="10"/>
    </row>
    <row r="25" spans="1:22" x14ac:dyDescent="0.2">
      <c r="A25" s="179">
        <f t="shared" si="0"/>
        <v>17</v>
      </c>
      <c r="B25" s="119" t="s">
        <v>218</v>
      </c>
      <c r="C25" s="698"/>
      <c r="D25" s="306">
        <f>'pü.mérleg Önkorm.'!D25</f>
        <v>0</v>
      </c>
      <c r="E25" s="390">
        <f>SUM(C25:D25)</f>
        <v>0</v>
      </c>
      <c r="F25" s="1247" t="s">
        <v>250</v>
      </c>
      <c r="G25" s="393"/>
      <c r="H25" s="393"/>
      <c r="I25" s="509"/>
      <c r="J25" s="195"/>
      <c r="Q25" s="10"/>
      <c r="R25" s="10"/>
      <c r="S25" s="10"/>
      <c r="T25" s="10"/>
      <c r="U25" s="10"/>
      <c r="V25" s="10"/>
    </row>
    <row r="26" spans="1:22" x14ac:dyDescent="0.2">
      <c r="A26" s="179">
        <f t="shared" si="0"/>
        <v>18</v>
      </c>
      <c r="B26" s="182" t="s">
        <v>219</v>
      </c>
      <c r="C26" s="306"/>
      <c r="D26" s="306"/>
      <c r="E26" s="306"/>
      <c r="F26" s="543" t="s">
        <v>251</v>
      </c>
      <c r="G26" s="313">
        <f>'pü.mérleg Önkorm.'!G26+'pü.mérleg Hivatal'!H27+'püm. GAMESZ. '!G27+'püm-TASZII.'!G27+püm.Brunszvik!G27+'püm Festetics'!G27</f>
        <v>351237</v>
      </c>
      <c r="H26" s="313">
        <f>'pü.mérleg Önkorm.'!H26+'pü.mérleg Hivatal'!I27+'püm. GAMESZ. '!H27+'püm-TASZII.'!H27+'püm Festetics'!H27</f>
        <v>52420</v>
      </c>
      <c r="I26" s="509">
        <f>SUM(G26:H26)</f>
        <v>403657</v>
      </c>
      <c r="J26" s="173" t="e">
        <f>'pü.mérleg Önkorm.'!#REF!+'pü.mérleg Hivatal'!#REF!+'püm. GAMESZ. '!#REF!+püm.Brunszvik!#REF!+'püm-TASZII.'!#REF!</f>
        <v>#REF!</v>
      </c>
      <c r="K26" s="173" t="e">
        <f>'pü.mérleg Önkorm.'!#REF!+'pü.mérleg Hivatal'!#REF!+'püm. GAMESZ. '!#REF!+püm.Brunszvik!#REF!+'püm-TASZII.'!#REF!</f>
        <v>#REF!</v>
      </c>
      <c r="L26" s="173" t="e">
        <f>'pü.mérleg Önkorm.'!#REF!+'pü.mérleg Hivatal'!#REF!+'püm. GAMESZ. '!#REF!+püm.Brunszvik!#REF!+'püm-TASZII.'!#REF!</f>
        <v>#REF!</v>
      </c>
      <c r="M26" s="173"/>
      <c r="N26" s="173"/>
      <c r="Q26" s="10"/>
      <c r="R26" s="10"/>
      <c r="S26" s="10"/>
      <c r="T26" s="10"/>
      <c r="U26" s="10"/>
      <c r="V26" s="10"/>
    </row>
    <row r="27" spans="1:22" x14ac:dyDescent="0.2">
      <c r="A27" s="179">
        <f t="shared" si="0"/>
        <v>19</v>
      </c>
      <c r="B27" s="182"/>
      <c r="C27" s="306"/>
      <c r="D27" s="306"/>
      <c r="E27" s="306"/>
      <c r="F27" s="543" t="s">
        <v>252</v>
      </c>
      <c r="G27" s="313">
        <f>'felhalm. kiad.  '!G23</f>
        <v>27542</v>
      </c>
      <c r="H27" s="313">
        <f>'felhalm. kiad.  '!H23</f>
        <v>912</v>
      </c>
      <c r="I27" s="509">
        <f>SUM(G27:H27)</f>
        <v>28454</v>
      </c>
      <c r="J27" s="195"/>
      <c r="Q27" s="10"/>
      <c r="R27" s="10"/>
      <c r="S27" s="10"/>
      <c r="T27" s="10"/>
      <c r="U27" s="10"/>
      <c r="V27" s="10"/>
    </row>
    <row r="28" spans="1:22" x14ac:dyDescent="0.2">
      <c r="A28" s="179">
        <f t="shared" si="0"/>
        <v>20</v>
      </c>
      <c r="B28" s="172" t="s">
        <v>220</v>
      </c>
      <c r="C28" s="306"/>
      <c r="D28" s="306"/>
      <c r="E28" s="306"/>
      <c r="F28" s="543" t="s">
        <v>253</v>
      </c>
      <c r="G28" s="313"/>
      <c r="H28" s="313"/>
      <c r="I28" s="509">
        <f>SUM(G28:H28)</f>
        <v>0</v>
      </c>
      <c r="J28" s="195"/>
      <c r="Q28" s="10"/>
      <c r="R28" s="10"/>
      <c r="S28" s="10"/>
      <c r="T28" s="10"/>
      <c r="U28" s="10"/>
      <c r="V28" s="10"/>
    </row>
    <row r="29" spans="1:22" s="127" customFormat="1" x14ac:dyDescent="0.2">
      <c r="A29" s="179">
        <f t="shared" si="0"/>
        <v>21</v>
      </c>
      <c r="B29" s="172" t="s">
        <v>221</v>
      </c>
      <c r="C29" s="306">
        <f>'felh. bev.  '!D35+'felh. bev.  '!D41</f>
        <v>0</v>
      </c>
      <c r="D29" s="306">
        <f>'felh. bev.  '!E35+'felh. bev.  '!E41</f>
        <v>2870</v>
      </c>
      <c r="E29" s="306">
        <f>SUM(C29:D29)</f>
        <v>2870</v>
      </c>
      <c r="F29" s="1248" t="s">
        <v>255</v>
      </c>
      <c r="G29" s="313">
        <f>'felhalm. kiad.  '!G76</f>
        <v>0</v>
      </c>
      <c r="H29" s="313">
        <f>'felhalm. kiad.  '!H76</f>
        <v>0</v>
      </c>
      <c r="I29" s="509">
        <f>SUM(G29:H29)</f>
        <v>0</v>
      </c>
      <c r="J29" s="695"/>
      <c r="K29" s="206"/>
      <c r="L29" s="206"/>
      <c r="M29" s="206"/>
      <c r="N29" s="206"/>
      <c r="O29" s="206"/>
      <c r="P29" s="206"/>
    </row>
    <row r="30" spans="1:22" x14ac:dyDescent="0.2">
      <c r="A30" s="179">
        <f t="shared" si="0"/>
        <v>22</v>
      </c>
      <c r="C30" s="306"/>
      <c r="D30" s="306"/>
      <c r="E30" s="306"/>
      <c r="F30" s="1248" t="s">
        <v>306</v>
      </c>
      <c r="G30" s="313">
        <f>'pü.mérleg Önkorm.'!G30+'pü.mérleg Hivatal'!H31+'püm. GAMESZ. '!G31+'püm-TASZII.'!G31</f>
        <v>5430</v>
      </c>
      <c r="H30" s="313">
        <f>'pü.mérleg Önkorm.'!H30+'pü.mérleg Hivatal'!I31+'püm. GAMESZ. '!H31+'püm-TASZII.'!H31</f>
        <v>20000</v>
      </c>
      <c r="I30" s="509">
        <f>SUM(G30:H30)</f>
        <v>25430</v>
      </c>
      <c r="J30" s="173" t="e">
        <f>'pü.mérleg Önkorm.'!#REF!+'pü.mérleg Hivatal'!#REF!+'püm. GAMESZ. '!#REF!</f>
        <v>#REF!</v>
      </c>
      <c r="K30" s="173" t="e">
        <f>'pü.mérleg Önkorm.'!#REF!+'pü.mérleg Hivatal'!#REF!+'püm. GAMESZ. '!#REF!</f>
        <v>#REF!</v>
      </c>
      <c r="L30" s="173" t="e">
        <f>'pü.mérleg Önkorm.'!#REF!+'pü.mérleg Hivatal'!#REF!+'püm. GAMESZ. '!#REF!</f>
        <v>#REF!</v>
      </c>
      <c r="Q30" s="10"/>
      <c r="R30" s="10"/>
      <c r="S30" s="10"/>
      <c r="T30" s="10"/>
      <c r="U30" s="10"/>
      <c r="V30" s="10"/>
    </row>
    <row r="31" spans="1:22" s="11" customFormat="1" x14ac:dyDescent="0.2">
      <c r="A31" s="179">
        <f t="shared" si="0"/>
        <v>23</v>
      </c>
      <c r="B31" s="189" t="s">
        <v>52</v>
      </c>
      <c r="C31" s="390">
        <f>C12+C19+C11+C16+C13</f>
        <v>1302699</v>
      </c>
      <c r="D31" s="390">
        <f>D12+D19+D11+D16+D13</f>
        <v>1019473</v>
      </c>
      <c r="E31" s="390">
        <f>E12+E19+E11+E16+E13</f>
        <v>2322172</v>
      </c>
      <c r="F31" s="543" t="s">
        <v>307</v>
      </c>
      <c r="G31" s="311">
        <f>tartalék!C17</f>
        <v>0</v>
      </c>
      <c r="H31" s="311">
        <f>tartalék!D17</f>
        <v>0</v>
      </c>
      <c r="I31" s="509">
        <f>tartalék!E17</f>
        <v>0</v>
      </c>
      <c r="J31" s="193"/>
      <c r="K31" s="198"/>
      <c r="L31" s="198"/>
      <c r="M31" s="198"/>
      <c r="N31" s="198"/>
      <c r="O31" s="198"/>
      <c r="P31" s="198"/>
    </row>
    <row r="32" spans="1:22" x14ac:dyDescent="0.2">
      <c r="A32" s="179">
        <f t="shared" si="0"/>
        <v>24</v>
      </c>
      <c r="B32" s="185" t="s">
        <v>67</v>
      </c>
      <c r="C32" s="1249">
        <f>C14+C22+C23+C24+C25+C26+C29</f>
        <v>0</v>
      </c>
      <c r="D32" s="1249">
        <f>D14+D22+D23+D24+D25+D26+D29</f>
        <v>2870</v>
      </c>
      <c r="E32" s="1249">
        <f>E14+E22+E23+E24+E25+E26+E29</f>
        <v>2870</v>
      </c>
      <c r="F32" s="969" t="s">
        <v>68</v>
      </c>
      <c r="G32" s="391">
        <f>SUM(G26:G31)</f>
        <v>384209</v>
      </c>
      <c r="H32" s="391">
        <f>SUM(H26:H31)</f>
        <v>73332</v>
      </c>
      <c r="I32" s="510">
        <f>SUM(I26:I31)</f>
        <v>457541</v>
      </c>
      <c r="J32" s="173" t="e">
        <f>'pü.mérleg Önkorm.'!#REF!+'pü.mérleg Hivatal'!#REF!+'püm. GAMESZ. '!#REF!+püm.Brunszvik!#REF!+'püm-TASZII.'!#REF!</f>
        <v>#REF!</v>
      </c>
      <c r="K32" s="173" t="e">
        <f>'pü.mérleg Önkorm.'!#REF!+'pü.mérleg Hivatal'!#REF!+'püm. GAMESZ. '!#REF!+püm.Brunszvik!#REF!+'püm-TASZII.'!#REF!</f>
        <v>#REF!</v>
      </c>
      <c r="L32" s="173" t="e">
        <f>'pü.mérleg Önkorm.'!#REF!+'pü.mérleg Hivatal'!#REF!+'püm. GAMESZ. '!#REF!+püm.Brunszvik!#REF!+'püm-TASZII.'!#REF!</f>
        <v>#REF!</v>
      </c>
      <c r="Q32" s="10"/>
      <c r="R32" s="10"/>
      <c r="S32" s="10"/>
      <c r="T32" s="10"/>
      <c r="U32" s="10"/>
      <c r="V32" s="10"/>
    </row>
    <row r="33" spans="1:22" x14ac:dyDescent="0.2">
      <c r="A33" s="179">
        <f t="shared" si="0"/>
        <v>25</v>
      </c>
      <c r="B33" s="193" t="s">
        <v>51</v>
      </c>
      <c r="C33" s="698">
        <f>SUM(C31:C32)</f>
        <v>1302699</v>
      </c>
      <c r="D33" s="698">
        <f>SUM(D31:D32)</f>
        <v>1022343</v>
      </c>
      <c r="E33" s="698">
        <f>SUM(C33:D33)</f>
        <v>2325042</v>
      </c>
      <c r="F33" s="1250" t="s">
        <v>69</v>
      </c>
      <c r="G33" s="393">
        <f>G23+G32</f>
        <v>1756230</v>
      </c>
      <c r="H33" s="393">
        <f>H23+H32</f>
        <v>1112925</v>
      </c>
      <c r="I33" s="481">
        <f>I23+I32</f>
        <v>2869155</v>
      </c>
      <c r="J33" s="195"/>
      <c r="Q33" s="10"/>
      <c r="R33" s="10"/>
      <c r="S33" s="10"/>
      <c r="T33" s="10"/>
      <c r="U33" s="10"/>
      <c r="V33" s="10"/>
    </row>
    <row r="34" spans="1:22" x14ac:dyDescent="0.2">
      <c r="A34" s="179">
        <f t="shared" si="0"/>
        <v>26</v>
      </c>
      <c r="B34" s="195"/>
      <c r="C34" s="306"/>
      <c r="D34" s="306"/>
      <c r="E34" s="306"/>
      <c r="F34" s="658"/>
      <c r="G34" s="313"/>
      <c r="H34" s="313"/>
      <c r="I34" s="509"/>
      <c r="J34" s="195"/>
      <c r="Q34" s="10"/>
      <c r="R34" s="10"/>
      <c r="S34" s="10"/>
      <c r="T34" s="10"/>
      <c r="U34" s="10"/>
      <c r="V34" s="10"/>
    </row>
    <row r="35" spans="1:22" x14ac:dyDescent="0.2">
      <c r="A35" s="179">
        <f t="shared" si="0"/>
        <v>27</v>
      </c>
      <c r="B35" s="853" t="s">
        <v>23</v>
      </c>
      <c r="C35" s="306">
        <f>C33-G33</f>
        <v>-453531</v>
      </c>
      <c r="D35" s="306">
        <f t="shared" ref="D35:E35" si="1">D33-H33</f>
        <v>-90582</v>
      </c>
      <c r="E35" s="306">
        <f t="shared" si="1"/>
        <v>-544113</v>
      </c>
      <c r="F35" s="1246"/>
      <c r="G35" s="391"/>
      <c r="H35" s="391"/>
      <c r="I35" s="510"/>
      <c r="J35" s="195"/>
      <c r="Q35" s="10"/>
      <c r="R35" s="10"/>
      <c r="S35" s="10"/>
      <c r="T35" s="10"/>
      <c r="U35" s="10"/>
      <c r="V35" s="10"/>
    </row>
    <row r="36" spans="1:22" s="11" customFormat="1" x14ac:dyDescent="0.2">
      <c r="A36" s="179">
        <f t="shared" si="0"/>
        <v>28</v>
      </c>
      <c r="B36" s="195"/>
      <c r="C36" s="306"/>
      <c r="D36" s="306"/>
      <c r="E36" s="306"/>
      <c r="F36" s="658"/>
      <c r="G36" s="313"/>
      <c r="H36" s="313"/>
      <c r="I36" s="509"/>
      <c r="J36" s="193"/>
      <c r="K36" s="198"/>
      <c r="L36" s="198"/>
      <c r="M36" s="198"/>
      <c r="N36" s="198"/>
      <c r="O36" s="198"/>
      <c r="P36" s="198"/>
    </row>
    <row r="37" spans="1:22" s="11" customFormat="1" x14ac:dyDescent="0.2">
      <c r="A37" s="854">
        <f t="shared" si="0"/>
        <v>29</v>
      </c>
      <c r="B37" s="129" t="s">
        <v>222</v>
      </c>
      <c r="C37" s="698"/>
      <c r="D37" s="698"/>
      <c r="E37" s="698"/>
      <c r="F37" s="1247" t="s">
        <v>256</v>
      </c>
      <c r="G37" s="393"/>
      <c r="H37" s="393"/>
      <c r="I37" s="481"/>
      <c r="J37" s="193"/>
      <c r="K37" s="198"/>
      <c r="L37" s="198"/>
      <c r="M37" s="198"/>
      <c r="N37" s="198"/>
      <c r="O37" s="198"/>
      <c r="P37" s="198"/>
    </row>
    <row r="38" spans="1:22" s="11" customFormat="1" x14ac:dyDescent="0.2">
      <c r="A38" s="179">
        <f t="shared" si="0"/>
        <v>30</v>
      </c>
      <c r="B38" s="140" t="s">
        <v>223</v>
      </c>
      <c r="C38" s="698"/>
      <c r="D38" s="698"/>
      <c r="E38" s="698"/>
      <c r="F38" s="1251" t="s">
        <v>257</v>
      </c>
      <c r="G38" s="207"/>
      <c r="I38" s="512"/>
      <c r="J38" s="193"/>
      <c r="K38" s="198"/>
      <c r="L38" s="198"/>
      <c r="M38" s="198"/>
      <c r="N38" s="198"/>
      <c r="O38" s="198"/>
      <c r="P38" s="198"/>
    </row>
    <row r="39" spans="1:22" s="11" customFormat="1" x14ac:dyDescent="0.2">
      <c r="A39" s="179">
        <f t="shared" si="0"/>
        <v>31</v>
      </c>
      <c r="B39" s="172" t="s">
        <v>230</v>
      </c>
      <c r="C39" s="698"/>
      <c r="D39" s="698"/>
      <c r="E39" s="698"/>
      <c r="F39" s="208" t="s">
        <v>1195</v>
      </c>
      <c r="G39" s="393"/>
      <c r="H39" s="393"/>
      <c r="I39" s="481"/>
      <c r="J39" s="193"/>
      <c r="K39" s="198"/>
      <c r="L39" s="198"/>
      <c r="M39" s="198"/>
      <c r="N39" s="198"/>
      <c r="O39" s="198"/>
      <c r="P39" s="198"/>
    </row>
    <row r="40" spans="1:22" x14ac:dyDescent="0.2">
      <c r="A40" s="179">
        <f t="shared" si="0"/>
        <v>32</v>
      </c>
      <c r="B40" s="121" t="s">
        <v>231</v>
      </c>
      <c r="C40" s="1252"/>
      <c r="D40" s="1253">
        <f>'pü.mérleg Önkorm.'!D40</f>
        <v>0</v>
      </c>
      <c r="E40" s="1253">
        <f>SUM(C40:D40)</f>
        <v>0</v>
      </c>
      <c r="F40" s="543" t="s">
        <v>258</v>
      </c>
      <c r="G40" s="393"/>
      <c r="H40" s="393"/>
      <c r="I40" s="481"/>
      <c r="J40" s="195"/>
      <c r="Q40" s="10"/>
      <c r="R40" s="10"/>
      <c r="S40" s="10"/>
      <c r="T40" s="10"/>
      <c r="U40" s="10"/>
      <c r="V40" s="10"/>
    </row>
    <row r="41" spans="1:22" x14ac:dyDescent="0.2">
      <c r="A41" s="179">
        <f t="shared" si="0"/>
        <v>33</v>
      </c>
      <c r="B41" s="121" t="s">
        <v>232</v>
      </c>
      <c r="C41" s="306"/>
      <c r="D41" s="306"/>
      <c r="E41" s="306"/>
      <c r="F41" s="543" t="s">
        <v>259</v>
      </c>
      <c r="G41" s="207"/>
      <c r="H41" s="207"/>
      <c r="I41" s="481"/>
      <c r="J41" s="195"/>
      <c r="Q41" s="10"/>
      <c r="R41" s="10"/>
      <c r="S41" s="10"/>
      <c r="T41" s="10"/>
      <c r="U41" s="10"/>
      <c r="V41" s="10"/>
    </row>
    <row r="42" spans="1:22" x14ac:dyDescent="0.2">
      <c r="A42" s="179">
        <f t="shared" si="0"/>
        <v>34</v>
      </c>
      <c r="B42" s="621" t="s">
        <v>1083</v>
      </c>
      <c r="C42" s="306">
        <f>'pü.mérleg Önkorm.'!C42+'pü.mérleg Hivatal'!D43+'püm. GAMESZ. '!C43+püm.Brunszvik!C43+'püm-TASZII.'!C43</f>
        <v>477557</v>
      </c>
      <c r="D42" s="306">
        <f>'pü.mérleg Önkorm.'!D42+'pü.mérleg Hivatal'!E43+'püm. GAMESZ. '!D43+püm.Brunszvik!D43+'püm-TASZII.'!D43</f>
        <v>93643</v>
      </c>
      <c r="E42" s="306">
        <f>SUM(C42:D42)</f>
        <v>571200</v>
      </c>
      <c r="F42" s="543" t="s">
        <v>260</v>
      </c>
      <c r="G42" s="207"/>
      <c r="H42" s="207"/>
      <c r="I42" s="481"/>
      <c r="J42" s="195"/>
      <c r="Q42" s="10"/>
      <c r="R42" s="10"/>
      <c r="S42" s="10"/>
      <c r="T42" s="10"/>
      <c r="U42" s="10"/>
      <c r="V42" s="10"/>
    </row>
    <row r="43" spans="1:22" x14ac:dyDescent="0.2">
      <c r="A43" s="179">
        <f t="shared" si="0"/>
        <v>35</v>
      </c>
      <c r="B43" s="122" t="s">
        <v>234</v>
      </c>
      <c r="C43" s="306"/>
      <c r="D43" s="306"/>
      <c r="E43" s="306"/>
      <c r="F43" s="543" t="s">
        <v>261</v>
      </c>
      <c r="G43" s="393"/>
      <c r="H43" s="393"/>
      <c r="I43" s="509"/>
      <c r="J43" s="195"/>
      <c r="Q43" s="10"/>
      <c r="R43" s="10"/>
      <c r="S43" s="10"/>
      <c r="T43" s="10"/>
      <c r="U43" s="10"/>
      <c r="V43" s="10"/>
    </row>
    <row r="44" spans="1:22" x14ac:dyDescent="0.2">
      <c r="A44" s="179">
        <f t="shared" si="0"/>
        <v>36</v>
      </c>
      <c r="B44" s="122" t="s">
        <v>235</v>
      </c>
      <c r="C44" s="698"/>
      <c r="D44" s="698"/>
      <c r="E44" s="698"/>
      <c r="F44" s="1248" t="s">
        <v>262</v>
      </c>
      <c r="G44" s="313">
        <f>'pü.mérleg Önkorm.'!G44</f>
        <v>24026</v>
      </c>
      <c r="H44" s="313">
        <f>'pü.mérleg Önkorm.'!H44</f>
        <v>3061</v>
      </c>
      <c r="I44" s="509">
        <f>'pü.mérleg Önkorm.'!I44</f>
        <v>27087</v>
      </c>
      <c r="J44" s="195"/>
      <c r="Q44" s="10"/>
      <c r="R44" s="10"/>
      <c r="S44" s="10"/>
      <c r="T44" s="10"/>
      <c r="U44" s="10"/>
      <c r="V44" s="10"/>
    </row>
    <row r="45" spans="1:22" x14ac:dyDescent="0.2">
      <c r="A45" s="179">
        <f t="shared" si="0"/>
        <v>37</v>
      </c>
      <c r="B45" s="121" t="s">
        <v>236</v>
      </c>
      <c r="C45" s="306"/>
      <c r="D45" s="306"/>
      <c r="E45" s="306"/>
      <c r="F45" s="543" t="s">
        <v>263</v>
      </c>
      <c r="G45" s="313"/>
      <c r="H45" s="313"/>
      <c r="I45" s="509"/>
      <c r="J45" s="195"/>
      <c r="Q45" s="10"/>
      <c r="R45" s="10"/>
      <c r="S45" s="10"/>
      <c r="T45" s="10"/>
      <c r="U45" s="10"/>
      <c r="V45" s="10"/>
    </row>
    <row r="46" spans="1:22" x14ac:dyDescent="0.2">
      <c r="A46" s="179">
        <f t="shared" si="0"/>
        <v>38</v>
      </c>
      <c r="B46" s="583" t="s">
        <v>237</v>
      </c>
      <c r="C46" s="306"/>
      <c r="D46" s="306"/>
      <c r="E46" s="306"/>
      <c r="F46" s="543" t="s">
        <v>264</v>
      </c>
      <c r="G46" s="313"/>
      <c r="H46" s="313"/>
      <c r="I46" s="509"/>
      <c r="J46" s="195"/>
      <c r="Q46" s="10"/>
      <c r="R46" s="10"/>
      <c r="S46" s="10"/>
      <c r="T46" s="10"/>
      <c r="U46" s="10"/>
      <c r="V46" s="10"/>
    </row>
    <row r="47" spans="1:22" x14ac:dyDescent="0.2">
      <c r="A47" s="179">
        <f t="shared" si="0"/>
        <v>39</v>
      </c>
      <c r="B47" s="583" t="s">
        <v>238</v>
      </c>
      <c r="C47" s="306"/>
      <c r="D47" s="306"/>
      <c r="E47" s="306"/>
      <c r="F47" s="543" t="s">
        <v>265</v>
      </c>
      <c r="G47" s="313"/>
      <c r="H47" s="313"/>
      <c r="I47" s="509"/>
      <c r="J47" s="195"/>
      <c r="Q47" s="10"/>
      <c r="R47" s="10"/>
      <c r="S47" s="10"/>
      <c r="T47" s="10"/>
      <c r="U47" s="10"/>
      <c r="V47" s="10"/>
    </row>
    <row r="48" spans="1:22" x14ac:dyDescent="0.2">
      <c r="A48" s="179">
        <f t="shared" si="0"/>
        <v>40</v>
      </c>
      <c r="B48" s="121" t="s">
        <v>239</v>
      </c>
      <c r="C48" s="306">
        <f>'pü.mérleg Önkorm.'!C48</f>
        <v>0</v>
      </c>
      <c r="D48" s="306">
        <f>'pü.mérleg Önkorm.'!D48</f>
        <v>0</v>
      </c>
      <c r="E48" s="306">
        <f>SUM(C48:D48)</f>
        <v>0</v>
      </c>
      <c r="F48" s="543" t="s">
        <v>266</v>
      </c>
      <c r="G48" s="313"/>
      <c r="H48" s="313"/>
      <c r="I48" s="509"/>
      <c r="J48" s="195"/>
      <c r="Q48" s="10"/>
      <c r="R48" s="10"/>
      <c r="S48" s="10"/>
      <c r="T48" s="10"/>
      <c r="U48" s="10"/>
      <c r="V48" s="10"/>
    </row>
    <row r="49" spans="1:22" x14ac:dyDescent="0.2">
      <c r="A49" s="179">
        <f t="shared" si="0"/>
        <v>41</v>
      </c>
      <c r="B49" s="121"/>
      <c r="C49" s="306"/>
      <c r="D49" s="306"/>
      <c r="E49" s="306"/>
      <c r="F49" s="543" t="s">
        <v>267</v>
      </c>
      <c r="G49" s="313"/>
      <c r="H49" s="313"/>
      <c r="I49" s="509"/>
      <c r="J49" s="195"/>
      <c r="Q49" s="10"/>
      <c r="R49" s="10"/>
      <c r="S49" s="10"/>
      <c r="T49" s="10"/>
      <c r="U49" s="10"/>
      <c r="V49" s="10"/>
    </row>
    <row r="50" spans="1:22" x14ac:dyDescent="0.2">
      <c r="A50" s="179">
        <f t="shared" si="0"/>
        <v>42</v>
      </c>
      <c r="B50" s="121"/>
      <c r="C50" s="306"/>
      <c r="D50" s="306"/>
      <c r="E50" s="306"/>
      <c r="F50" s="543" t="s">
        <v>268</v>
      </c>
      <c r="G50" s="313"/>
      <c r="H50" s="313"/>
      <c r="I50" s="509"/>
      <c r="J50" s="195"/>
      <c r="Q50" s="10"/>
      <c r="R50" s="10"/>
      <c r="S50" s="10"/>
      <c r="T50" s="10"/>
      <c r="U50" s="10"/>
      <c r="V50" s="10"/>
    </row>
    <row r="51" spans="1:22" ht="12" thickBot="1" x14ac:dyDescent="0.25">
      <c r="A51" s="179">
        <f t="shared" si="0"/>
        <v>43</v>
      </c>
      <c r="B51" s="193" t="s">
        <v>492</v>
      </c>
      <c r="C51" s="698">
        <f>SUM(C38:C49)</f>
        <v>477557</v>
      </c>
      <c r="D51" s="698">
        <f>SUM(D38:D49)</f>
        <v>93643</v>
      </c>
      <c r="E51" s="698">
        <f>SUM(E38:E49)</f>
        <v>571200</v>
      </c>
      <c r="F51" s="1247" t="s">
        <v>485</v>
      </c>
      <c r="G51" s="393">
        <f>SUM(G38:G50)</f>
        <v>24026</v>
      </c>
      <c r="H51" s="393">
        <f>SUM(H38:H50)</f>
        <v>3061</v>
      </c>
      <c r="I51" s="513">
        <f>SUM(I38:I50)</f>
        <v>27087</v>
      </c>
      <c r="J51" s="195"/>
      <c r="Q51" s="10"/>
      <c r="R51" s="10"/>
      <c r="S51" s="10"/>
      <c r="T51" s="10"/>
      <c r="U51" s="10"/>
      <c r="V51" s="10"/>
    </row>
    <row r="52" spans="1:22" ht="12" thickBot="1" x14ac:dyDescent="0.25">
      <c r="A52" s="179">
        <f t="shared" si="0"/>
        <v>44</v>
      </c>
      <c r="B52" s="326" t="s">
        <v>487</v>
      </c>
      <c r="C52" s="1254">
        <f>C33+C51</f>
        <v>1780256</v>
      </c>
      <c r="D52" s="1254">
        <f>D33+D51</f>
        <v>1115986</v>
      </c>
      <c r="E52" s="1255">
        <f>E33+E51</f>
        <v>2896242</v>
      </c>
      <c r="F52" s="1256" t="s">
        <v>486</v>
      </c>
      <c r="G52" s="1257">
        <f>G33+G51</f>
        <v>1780256</v>
      </c>
      <c r="H52" s="1257">
        <f>H33+H51</f>
        <v>1115986</v>
      </c>
      <c r="I52" s="1258">
        <f>I33+I51</f>
        <v>2896242</v>
      </c>
      <c r="J52" s="195"/>
      <c r="Q52" s="10"/>
      <c r="R52" s="10"/>
      <c r="S52" s="10"/>
      <c r="T52" s="10"/>
      <c r="U52" s="10"/>
      <c r="V52" s="10"/>
    </row>
    <row r="53" spans="1:22" x14ac:dyDescent="0.2">
      <c r="B53" s="198"/>
      <c r="C53" s="197"/>
      <c r="D53" s="197"/>
      <c r="E53" s="197"/>
      <c r="F53" s="197"/>
      <c r="G53" s="197"/>
      <c r="H53" s="197"/>
      <c r="I53" s="197"/>
      <c r="T53" s="10"/>
      <c r="U53" s="10"/>
      <c r="V53" s="10"/>
    </row>
    <row r="54" spans="1:22" s="11" customFormat="1" ht="12.75" x14ac:dyDescent="0.2">
      <c r="A54" s="198"/>
      <c r="B54" s="198"/>
      <c r="C54" s="197"/>
      <c r="D54" s="197"/>
      <c r="E54" s="477">
        <f>E52-I52</f>
        <v>0</v>
      </c>
      <c r="F54" s="197"/>
      <c r="G54" s="197"/>
      <c r="H54" s="197"/>
      <c r="I54" s="197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</row>
  </sheetData>
  <sheetProtection selectLockedCells="1" selectUnlockedCells="1"/>
  <mergeCells count="11">
    <mergeCell ref="A1:I1"/>
    <mergeCell ref="C7:E7"/>
    <mergeCell ref="G7:I7"/>
    <mergeCell ref="B3:I3"/>
    <mergeCell ref="B5:I5"/>
    <mergeCell ref="B4:I4"/>
    <mergeCell ref="G6:I6"/>
    <mergeCell ref="A6:A8"/>
    <mergeCell ref="B6:B7"/>
    <mergeCell ref="C6:E6"/>
    <mergeCell ref="F6:F7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129"/>
  <sheetViews>
    <sheetView workbookViewId="0">
      <pane xSplit="2" ySplit="9" topLeftCell="C10" activePane="bottomRight" state="frozen"/>
      <selection activeCell="B65" sqref="B65"/>
      <selection pane="topRight" activeCell="B65" sqref="B65"/>
      <selection pane="bottomLeft" activeCell="B65" sqref="B65"/>
      <selection pane="bottomRight" activeCell="B29" sqref="B29"/>
    </sheetView>
  </sheetViews>
  <sheetFormatPr defaultRowHeight="14.1" customHeight="1" x14ac:dyDescent="0.2"/>
  <cols>
    <col min="1" max="1" width="3.7109375" style="351" customWidth="1"/>
    <col min="2" max="2" width="41.42578125" style="369" customWidth="1"/>
    <col min="3" max="3" width="9.85546875" style="87" customWidth="1"/>
    <col min="4" max="4" width="8.7109375" style="87" customWidth="1"/>
    <col min="5" max="5" width="7.85546875" style="87" customWidth="1"/>
    <col min="6" max="6" width="8.42578125" style="100" customWidth="1"/>
    <col min="7" max="7" width="9.85546875" style="117" customWidth="1"/>
    <col min="8" max="8" width="7.28515625" style="117" customWidth="1"/>
    <col min="9" max="16384" width="9.140625" style="86"/>
  </cols>
  <sheetData>
    <row r="1" spans="1:9" ht="12.75" customHeight="1" x14ac:dyDescent="0.2">
      <c r="A1" s="1064" t="s">
        <v>1202</v>
      </c>
      <c r="B1" s="1064"/>
      <c r="C1" s="1064"/>
      <c r="D1" s="1064"/>
      <c r="E1" s="1064"/>
      <c r="F1" s="1064"/>
      <c r="G1" s="1042"/>
      <c r="H1" s="1042"/>
    </row>
    <row r="2" spans="1:9" ht="14.1" customHeight="1" x14ac:dyDescent="0.2">
      <c r="A2" s="1065" t="s">
        <v>78</v>
      </c>
      <c r="B2" s="1065"/>
      <c r="C2" s="1065"/>
      <c r="D2" s="1065"/>
      <c r="E2" s="1065"/>
      <c r="F2" s="1065"/>
      <c r="G2" s="1042"/>
      <c r="H2" s="1042"/>
    </row>
    <row r="3" spans="1:9" ht="14.1" customHeight="1" x14ac:dyDescent="0.2">
      <c r="A3" s="370"/>
      <c r="B3" s="1076" t="s">
        <v>167</v>
      </c>
      <c r="C3" s="1076"/>
      <c r="D3" s="1076"/>
      <c r="E3" s="1076"/>
      <c r="F3" s="1076"/>
      <c r="G3" s="1076"/>
      <c r="H3" s="1076"/>
    </row>
    <row r="4" spans="1:9" ht="14.25" customHeight="1" thickBot="1" x14ac:dyDescent="0.25">
      <c r="A4" s="1068" t="s">
        <v>335</v>
      </c>
      <c r="B4" s="1068"/>
      <c r="C4" s="1068"/>
      <c r="D4" s="1068"/>
      <c r="E4" s="1068"/>
      <c r="F4" s="1068"/>
      <c r="G4" s="1069"/>
      <c r="H4" s="1069"/>
    </row>
    <row r="5" spans="1:9" ht="24" customHeight="1" thickBot="1" x14ac:dyDescent="0.25">
      <c r="A5" s="1070" t="s">
        <v>516</v>
      </c>
      <c r="B5" s="366" t="s">
        <v>57</v>
      </c>
      <c r="C5" s="89" t="s">
        <v>58</v>
      </c>
      <c r="D5" s="89" t="s">
        <v>59</v>
      </c>
      <c r="E5" s="89" t="s">
        <v>60</v>
      </c>
      <c r="F5" s="90" t="s">
        <v>517</v>
      </c>
      <c r="G5" s="90" t="s">
        <v>518</v>
      </c>
      <c r="H5" s="590" t="s">
        <v>519</v>
      </c>
    </row>
    <row r="6" spans="1:9" ht="1.9" hidden="1" customHeight="1" thickBot="1" x14ac:dyDescent="0.25">
      <c r="A6" s="1070"/>
      <c r="B6" s="367"/>
      <c r="C6" s="145"/>
      <c r="D6" s="145"/>
      <c r="E6" s="145"/>
      <c r="F6" s="146"/>
    </row>
    <row r="7" spans="1:9" s="291" customFormat="1" ht="23.25" customHeight="1" thickBot="1" x14ac:dyDescent="0.25">
      <c r="A7" s="1070"/>
      <c r="B7" s="367"/>
      <c r="C7" s="145"/>
      <c r="D7" s="1077" t="s">
        <v>353</v>
      </c>
      <c r="E7" s="1078"/>
      <c r="F7" s="1079"/>
      <c r="G7" s="1066" t="s">
        <v>1008</v>
      </c>
      <c r="H7" s="1067"/>
    </row>
    <row r="8" spans="1:9" s="85" customFormat="1" ht="30.75" customHeight="1" thickBot="1" x14ac:dyDescent="0.25">
      <c r="A8" s="1070"/>
      <c r="B8" s="1071" t="s">
        <v>86</v>
      </c>
      <c r="C8" s="1071" t="s">
        <v>520</v>
      </c>
      <c r="D8" s="1080" t="s">
        <v>521</v>
      </c>
      <c r="E8" s="1080" t="s">
        <v>522</v>
      </c>
      <c r="F8" s="1073" t="s">
        <v>523</v>
      </c>
      <c r="G8" s="1072" t="s">
        <v>62</v>
      </c>
      <c r="H8" s="1074" t="s">
        <v>63</v>
      </c>
    </row>
    <row r="9" spans="1:9" s="85" customFormat="1" ht="41.25" customHeight="1" thickBot="1" x14ac:dyDescent="0.25">
      <c r="A9" s="1070"/>
      <c r="B9" s="1071"/>
      <c r="C9" s="1071"/>
      <c r="D9" s="1080"/>
      <c r="E9" s="1080"/>
      <c r="F9" s="1073"/>
      <c r="G9" s="1073"/>
      <c r="H9" s="1075"/>
    </row>
    <row r="10" spans="1:9" ht="14.1" customHeight="1" x14ac:dyDescent="0.2">
      <c r="A10" s="134"/>
      <c r="B10" s="91" t="s">
        <v>78</v>
      </c>
      <c r="C10" s="92"/>
      <c r="D10" s="92"/>
      <c r="E10" s="92"/>
      <c r="F10" s="93"/>
      <c r="H10" s="668"/>
      <c r="I10" s="652"/>
    </row>
    <row r="11" spans="1:9" ht="14.1" customHeight="1" x14ac:dyDescent="0.2">
      <c r="A11" s="134"/>
      <c r="B11" s="91"/>
      <c r="C11" s="92"/>
      <c r="D11" s="92"/>
      <c r="E11" s="92"/>
      <c r="F11" s="93"/>
      <c r="H11" s="669"/>
      <c r="I11" s="652"/>
    </row>
    <row r="12" spans="1:9" ht="14.1" customHeight="1" x14ac:dyDescent="0.2">
      <c r="A12" s="347" t="s">
        <v>524</v>
      </c>
      <c r="B12" s="91" t="s">
        <v>525</v>
      </c>
      <c r="C12" s="92"/>
      <c r="D12" s="92"/>
      <c r="E12" s="92"/>
      <c r="F12" s="93"/>
      <c r="H12" s="669"/>
      <c r="I12" s="652"/>
    </row>
    <row r="13" spans="1:9" ht="14.1" customHeight="1" x14ac:dyDescent="0.2">
      <c r="A13" s="305" t="s">
        <v>1038</v>
      </c>
      <c r="B13" s="111" t="s">
        <v>1039</v>
      </c>
      <c r="C13" s="92" t="s">
        <v>527</v>
      </c>
      <c r="D13" s="132">
        <v>1620</v>
      </c>
      <c r="E13" s="132">
        <v>437</v>
      </c>
      <c r="F13" s="109">
        <f>D13+E13</f>
        <v>2057</v>
      </c>
      <c r="G13" s="88">
        <f>F13</f>
        <v>2057</v>
      </c>
      <c r="H13" s="132"/>
      <c r="I13" s="652"/>
    </row>
    <row r="14" spans="1:9" ht="14.1" customHeight="1" x14ac:dyDescent="0.2">
      <c r="A14" s="305" t="s">
        <v>1161</v>
      </c>
      <c r="B14" s="111" t="s">
        <v>1162</v>
      </c>
      <c r="C14" s="521" t="s">
        <v>1108</v>
      </c>
      <c r="D14" s="132">
        <v>3000</v>
      </c>
      <c r="E14" s="132">
        <v>810</v>
      </c>
      <c r="F14" s="109">
        <f>D14+E14</f>
        <v>3810</v>
      </c>
      <c r="G14" s="88"/>
      <c r="H14" s="132">
        <f>F14</f>
        <v>3810</v>
      </c>
      <c r="I14" s="652"/>
    </row>
    <row r="15" spans="1:9" s="103" customFormat="1" ht="10.5" customHeight="1" thickBot="1" x14ac:dyDescent="0.25">
      <c r="A15" s="305"/>
      <c r="B15" s="94"/>
      <c r="C15" s="92"/>
      <c r="D15" s="132"/>
      <c r="E15" s="132"/>
      <c r="F15" s="109"/>
      <c r="G15" s="87"/>
      <c r="H15" s="92"/>
      <c r="I15" s="653"/>
    </row>
    <row r="16" spans="1:9" s="103" customFormat="1" ht="15" customHeight="1" thickBot="1" x14ac:dyDescent="0.25">
      <c r="A16" s="348"/>
      <c r="B16" s="95" t="s">
        <v>528</v>
      </c>
      <c r="C16" s="96"/>
      <c r="D16" s="936">
        <f>SUM(D13:D14)</f>
        <v>4620</v>
      </c>
      <c r="E16" s="936">
        <f t="shared" ref="E16:H16" si="0">SUM(E13:E14)</f>
        <v>1247</v>
      </c>
      <c r="F16" s="936">
        <f t="shared" si="0"/>
        <v>5867</v>
      </c>
      <c r="G16" s="936">
        <f t="shared" si="0"/>
        <v>2057</v>
      </c>
      <c r="H16" s="936">
        <f t="shared" si="0"/>
        <v>3810</v>
      </c>
      <c r="I16" s="655"/>
    </row>
    <row r="17" spans="1:9" ht="14.1" customHeight="1" x14ac:dyDescent="0.2">
      <c r="A17" s="349"/>
      <c r="B17" s="94"/>
      <c r="C17" s="92"/>
      <c r="D17" s="92"/>
      <c r="E17" s="92"/>
      <c r="F17" s="93"/>
      <c r="H17" s="669"/>
      <c r="I17" s="652"/>
    </row>
    <row r="18" spans="1:9" ht="12" customHeight="1" x14ac:dyDescent="0.2">
      <c r="A18" s="349" t="s">
        <v>529</v>
      </c>
      <c r="B18" s="91" t="s">
        <v>530</v>
      </c>
      <c r="C18" s="92"/>
      <c r="D18" s="92"/>
      <c r="E18" s="92"/>
      <c r="F18" s="93"/>
      <c r="H18" s="669"/>
      <c r="I18" s="652"/>
    </row>
    <row r="19" spans="1:9" ht="12" customHeight="1" x14ac:dyDescent="0.2">
      <c r="A19" s="134" t="s">
        <v>526</v>
      </c>
      <c r="B19" s="111" t="s">
        <v>1040</v>
      </c>
      <c r="C19" s="92" t="s">
        <v>527</v>
      </c>
      <c r="D19" s="132">
        <v>13813</v>
      </c>
      <c r="E19" s="132">
        <v>3729</v>
      </c>
      <c r="F19" s="109">
        <f>D19+E19</f>
        <v>17542</v>
      </c>
      <c r="G19" s="88">
        <f>F19</f>
        <v>17542</v>
      </c>
      <c r="H19" s="132"/>
      <c r="I19" s="652"/>
    </row>
    <row r="20" spans="1:9" ht="12" customHeight="1" x14ac:dyDescent="0.2">
      <c r="A20" s="134" t="s">
        <v>534</v>
      </c>
      <c r="B20" s="111" t="s">
        <v>1041</v>
      </c>
      <c r="C20" s="92" t="s">
        <v>527</v>
      </c>
      <c r="D20" s="132">
        <v>718</v>
      </c>
      <c r="E20" s="132">
        <v>194</v>
      </c>
      <c r="F20" s="109">
        <f>D20+E20</f>
        <v>912</v>
      </c>
      <c r="G20" s="88"/>
      <c r="H20" s="132">
        <f>F20</f>
        <v>912</v>
      </c>
      <c r="I20" s="652"/>
    </row>
    <row r="21" spans="1:9" ht="26.25" customHeight="1" x14ac:dyDescent="0.2">
      <c r="A21" s="134" t="s">
        <v>535</v>
      </c>
      <c r="B21" s="111" t="s">
        <v>1114</v>
      </c>
      <c r="C21" s="521" t="s">
        <v>527</v>
      </c>
      <c r="D21" s="132">
        <v>7874</v>
      </c>
      <c r="E21" s="132">
        <v>2126</v>
      </c>
      <c r="F21" s="109">
        <f>D21+E21</f>
        <v>10000</v>
      </c>
      <c r="G21" s="88">
        <f>F21</f>
        <v>10000</v>
      </c>
      <c r="H21" s="132"/>
      <c r="I21" s="916"/>
    </row>
    <row r="22" spans="1:9" ht="13.5" customHeight="1" thickBot="1" x14ac:dyDescent="0.25">
      <c r="A22" s="134"/>
      <c r="B22" s="111"/>
      <c r="C22" s="92"/>
      <c r="D22" s="132"/>
      <c r="E22" s="132"/>
      <c r="F22" s="109"/>
      <c r="G22" s="88"/>
      <c r="H22" s="132"/>
      <c r="I22" s="916"/>
    </row>
    <row r="23" spans="1:9" ht="12" customHeight="1" thickBot="1" x14ac:dyDescent="0.25">
      <c r="A23" s="532"/>
      <c r="B23" s="524" t="s">
        <v>531</v>
      </c>
      <c r="C23" s="168"/>
      <c r="D23" s="937">
        <f>SUM(D19:D21)</f>
        <v>22405</v>
      </c>
      <c r="E23" s="937">
        <f t="shared" ref="E23:H23" si="1">SUM(E19:E21)</f>
        <v>6049</v>
      </c>
      <c r="F23" s="937">
        <f t="shared" si="1"/>
        <v>28454</v>
      </c>
      <c r="G23" s="937">
        <f>SUM(G19:G21)</f>
        <v>27542</v>
      </c>
      <c r="H23" s="937">
        <f t="shared" si="1"/>
        <v>912</v>
      </c>
      <c r="I23" s="652"/>
    </row>
    <row r="24" spans="1:9" ht="12" customHeight="1" x14ac:dyDescent="0.2">
      <c r="A24" s="349"/>
      <c r="B24" s="97"/>
      <c r="C24" s="92"/>
      <c r="D24" s="92"/>
      <c r="E24" s="92"/>
      <c r="F24" s="93"/>
      <c r="H24" s="669"/>
      <c r="I24" s="652"/>
    </row>
    <row r="25" spans="1:9" ht="11.25" customHeight="1" x14ac:dyDescent="0.2">
      <c r="A25" s="349"/>
      <c r="B25" s="102"/>
      <c r="C25" s="99"/>
      <c r="D25" s="92"/>
      <c r="E25" s="92"/>
      <c r="F25" s="93"/>
      <c r="H25" s="669"/>
      <c r="I25" s="652"/>
    </row>
    <row r="26" spans="1:9" ht="15.75" customHeight="1" x14ac:dyDescent="0.2">
      <c r="A26" s="623" t="s">
        <v>532</v>
      </c>
      <c r="B26" s="102" t="s">
        <v>533</v>
      </c>
      <c r="C26" s="99"/>
      <c r="D26" s="92"/>
      <c r="E26" s="92"/>
      <c r="F26" s="93"/>
      <c r="H26" s="669"/>
      <c r="I26" s="652"/>
    </row>
    <row r="27" spans="1:9" s="103" customFormat="1" ht="19.5" customHeight="1" x14ac:dyDescent="0.2">
      <c r="A27" s="134" t="s">
        <v>526</v>
      </c>
      <c r="B27" s="98" t="s">
        <v>318</v>
      </c>
      <c r="C27" s="521" t="s">
        <v>527</v>
      </c>
      <c r="D27" s="914">
        <v>20137</v>
      </c>
      <c r="E27" s="914">
        <v>5437</v>
      </c>
      <c r="F27" s="915">
        <f>D27+E27</f>
        <v>25574</v>
      </c>
      <c r="G27" s="522">
        <f>F27</f>
        <v>25574</v>
      </c>
      <c r="H27" s="132"/>
      <c r="I27" s="653"/>
    </row>
    <row r="28" spans="1:9" s="103" customFormat="1" ht="23.25" customHeight="1" x14ac:dyDescent="0.2">
      <c r="A28" s="134" t="s">
        <v>534</v>
      </c>
      <c r="B28" s="98" t="s">
        <v>319</v>
      </c>
      <c r="C28" s="521" t="s">
        <v>527</v>
      </c>
      <c r="D28" s="914">
        <v>15791</v>
      </c>
      <c r="E28" s="914">
        <v>4264</v>
      </c>
      <c r="F28" s="915">
        <f t="shared" ref="F28:F44" si="2">D28+E28</f>
        <v>20055</v>
      </c>
      <c r="G28" s="522">
        <f>F28</f>
        <v>20055</v>
      </c>
      <c r="H28" s="914"/>
      <c r="I28" s="653"/>
    </row>
    <row r="29" spans="1:9" s="103" customFormat="1" ht="24.75" customHeight="1" x14ac:dyDescent="0.2">
      <c r="A29" s="134" t="s">
        <v>535</v>
      </c>
      <c r="B29" s="98" t="s">
        <v>1203</v>
      </c>
      <c r="C29" s="521" t="s">
        <v>527</v>
      </c>
      <c r="D29" s="914">
        <v>23622</v>
      </c>
      <c r="E29" s="914">
        <v>6378</v>
      </c>
      <c r="F29" s="915">
        <f t="shared" si="2"/>
        <v>30000</v>
      </c>
      <c r="G29" s="522">
        <f>F29</f>
        <v>30000</v>
      </c>
      <c r="H29" s="132"/>
      <c r="I29" s="653"/>
    </row>
    <row r="30" spans="1:9" s="103" customFormat="1" ht="21.75" customHeight="1" x14ac:dyDescent="0.2">
      <c r="A30" s="134" t="s">
        <v>536</v>
      </c>
      <c r="B30" s="94" t="s">
        <v>320</v>
      </c>
      <c r="C30" s="521" t="s">
        <v>527</v>
      </c>
      <c r="D30" s="914">
        <v>17500</v>
      </c>
      <c r="E30" s="914">
        <v>4725</v>
      </c>
      <c r="F30" s="915">
        <f t="shared" si="2"/>
        <v>22225</v>
      </c>
      <c r="G30" s="522">
        <f>F30</f>
        <v>22225</v>
      </c>
      <c r="H30" s="132"/>
      <c r="I30" s="653"/>
    </row>
    <row r="31" spans="1:9" s="103" customFormat="1" ht="21.75" customHeight="1" x14ac:dyDescent="0.2">
      <c r="A31" s="134" t="s">
        <v>537</v>
      </c>
      <c r="B31" s="811" t="s">
        <v>196</v>
      </c>
      <c r="C31" s="521" t="s">
        <v>527</v>
      </c>
      <c r="D31" s="914">
        <v>5468</v>
      </c>
      <c r="E31" s="914">
        <v>1486</v>
      </c>
      <c r="F31" s="915">
        <f t="shared" si="2"/>
        <v>6954</v>
      </c>
      <c r="G31" s="522"/>
      <c r="H31" s="914">
        <f>F31</f>
        <v>6954</v>
      </c>
      <c r="I31" s="653"/>
    </row>
    <row r="32" spans="1:9" s="103" customFormat="1" ht="21.75" customHeight="1" x14ac:dyDescent="0.2">
      <c r="A32" s="134" t="s">
        <v>538</v>
      </c>
      <c r="B32" s="811" t="s">
        <v>1042</v>
      </c>
      <c r="C32" s="521" t="s">
        <v>527</v>
      </c>
      <c r="D32" s="914">
        <v>5512</v>
      </c>
      <c r="E32" s="914">
        <v>1193</v>
      </c>
      <c r="F32" s="915">
        <f t="shared" si="2"/>
        <v>6705</v>
      </c>
      <c r="G32" s="522">
        <f>F32</f>
        <v>6705</v>
      </c>
      <c r="H32" s="914"/>
      <c r="I32" s="653"/>
    </row>
    <row r="33" spans="1:9" s="103" customFormat="1" ht="21.75" customHeight="1" x14ac:dyDescent="0.2">
      <c r="A33" s="134" t="s">
        <v>539</v>
      </c>
      <c r="B33" s="811" t="s">
        <v>1043</v>
      </c>
      <c r="C33" s="521" t="s">
        <v>527</v>
      </c>
      <c r="D33" s="914">
        <v>7000</v>
      </c>
      <c r="E33" s="914"/>
      <c r="F33" s="915">
        <f t="shared" si="2"/>
        <v>7000</v>
      </c>
      <c r="G33" s="522">
        <f>F33</f>
        <v>7000</v>
      </c>
      <c r="H33" s="914"/>
      <c r="I33" s="653"/>
    </row>
    <row r="34" spans="1:9" s="103" customFormat="1" ht="21.75" customHeight="1" x14ac:dyDescent="0.2">
      <c r="A34" s="134" t="s">
        <v>540</v>
      </c>
      <c r="B34" s="811" t="s">
        <v>1044</v>
      </c>
      <c r="C34" s="521" t="s">
        <v>527</v>
      </c>
      <c r="D34" s="914">
        <v>2638</v>
      </c>
      <c r="E34" s="914">
        <v>712</v>
      </c>
      <c r="F34" s="915">
        <f t="shared" si="2"/>
        <v>3350</v>
      </c>
      <c r="G34" s="522">
        <f>F34</f>
        <v>3350</v>
      </c>
      <c r="H34" s="914"/>
      <c r="I34" s="653"/>
    </row>
    <row r="35" spans="1:9" s="103" customFormat="1" ht="21.75" customHeight="1" x14ac:dyDescent="0.2">
      <c r="A35" s="134" t="s">
        <v>541</v>
      </c>
      <c r="B35" s="811" t="s">
        <v>1045</v>
      </c>
      <c r="C35" s="521" t="s">
        <v>527</v>
      </c>
      <c r="D35" s="914">
        <v>10021</v>
      </c>
      <c r="E35" s="914">
        <v>2705</v>
      </c>
      <c r="F35" s="915">
        <f t="shared" si="2"/>
        <v>12726</v>
      </c>
      <c r="G35" s="522">
        <f>F35</f>
        <v>12726</v>
      </c>
      <c r="H35" s="914"/>
      <c r="I35" s="653"/>
    </row>
    <row r="36" spans="1:9" s="103" customFormat="1" ht="21.75" customHeight="1" x14ac:dyDescent="0.2">
      <c r="A36" s="134" t="s">
        <v>583</v>
      </c>
      <c r="B36" s="811" t="s">
        <v>1046</v>
      </c>
      <c r="C36" s="521" t="s">
        <v>527</v>
      </c>
      <c r="D36" s="914">
        <v>11412</v>
      </c>
      <c r="E36" s="914">
        <v>3080</v>
      </c>
      <c r="F36" s="915">
        <f t="shared" si="2"/>
        <v>14492</v>
      </c>
      <c r="G36" s="522"/>
      <c r="H36" s="914">
        <f>F36</f>
        <v>14492</v>
      </c>
      <c r="I36" s="653"/>
    </row>
    <row r="37" spans="1:9" s="103" customFormat="1" ht="21.75" customHeight="1" x14ac:dyDescent="0.2">
      <c r="A37" s="134" t="s">
        <v>584</v>
      </c>
      <c r="B37" s="811" t="s">
        <v>1115</v>
      </c>
      <c r="C37" s="521" t="s">
        <v>527</v>
      </c>
      <c r="D37" s="914">
        <v>11616</v>
      </c>
      <c r="E37" s="914">
        <v>3137</v>
      </c>
      <c r="F37" s="915">
        <f t="shared" si="2"/>
        <v>14753</v>
      </c>
      <c r="G37" s="522">
        <f t="shared" ref="G37:G44" si="3">F37</f>
        <v>14753</v>
      </c>
      <c r="H37" s="914"/>
      <c r="I37" s="653"/>
    </row>
    <row r="38" spans="1:9" s="103" customFormat="1" ht="21.75" customHeight="1" x14ac:dyDescent="0.2">
      <c r="A38" s="134" t="s">
        <v>585</v>
      </c>
      <c r="B38" s="811" t="s">
        <v>1116</v>
      </c>
      <c r="C38" s="521" t="s">
        <v>527</v>
      </c>
      <c r="D38" s="914">
        <v>80132</v>
      </c>
      <c r="E38" s="914">
        <v>21635</v>
      </c>
      <c r="F38" s="915">
        <f t="shared" si="2"/>
        <v>101767</v>
      </c>
      <c r="G38" s="522">
        <f t="shared" si="3"/>
        <v>101767</v>
      </c>
      <c r="H38" s="914"/>
      <c r="I38" s="653"/>
    </row>
    <row r="39" spans="1:9" s="103" customFormat="1" ht="21.75" customHeight="1" x14ac:dyDescent="0.2">
      <c r="A39" s="134" t="s">
        <v>586</v>
      </c>
      <c r="B39" s="811" t="s">
        <v>1047</v>
      </c>
      <c r="C39" s="521" t="s">
        <v>527</v>
      </c>
      <c r="D39" s="914">
        <v>1945</v>
      </c>
      <c r="E39" s="914">
        <v>525</v>
      </c>
      <c r="F39" s="915">
        <f t="shared" si="2"/>
        <v>2470</v>
      </c>
      <c r="G39" s="522">
        <f t="shared" si="3"/>
        <v>2470</v>
      </c>
      <c r="H39" s="914"/>
      <c r="I39" s="653"/>
    </row>
    <row r="40" spans="1:9" s="103" customFormat="1" ht="21.75" customHeight="1" x14ac:dyDescent="0.2">
      <c r="A40" s="134" t="s">
        <v>587</v>
      </c>
      <c r="B40" s="811" t="s">
        <v>1048</v>
      </c>
      <c r="C40" s="521" t="s">
        <v>527</v>
      </c>
      <c r="D40" s="914">
        <v>21951</v>
      </c>
      <c r="E40" s="914">
        <v>5927</v>
      </c>
      <c r="F40" s="915">
        <f t="shared" si="2"/>
        <v>27878</v>
      </c>
      <c r="G40" s="522">
        <f t="shared" si="3"/>
        <v>27878</v>
      </c>
      <c r="H40" s="914"/>
      <c r="I40" s="653"/>
    </row>
    <row r="41" spans="1:9" s="103" customFormat="1" ht="21.75" customHeight="1" x14ac:dyDescent="0.2">
      <c r="A41" s="134" t="s">
        <v>588</v>
      </c>
      <c r="B41" s="811" t="s">
        <v>1106</v>
      </c>
      <c r="C41" s="521" t="s">
        <v>1108</v>
      </c>
      <c r="D41" s="914">
        <v>10000</v>
      </c>
      <c r="E41" s="914">
        <v>2700</v>
      </c>
      <c r="F41" s="915">
        <f t="shared" si="2"/>
        <v>12700</v>
      </c>
      <c r="G41" s="522">
        <f t="shared" si="3"/>
        <v>12700</v>
      </c>
      <c r="H41" s="914"/>
      <c r="I41" s="916"/>
    </row>
    <row r="42" spans="1:9" s="103" customFormat="1" ht="21.75" customHeight="1" x14ac:dyDescent="0.2">
      <c r="A42" s="134" t="s">
        <v>589</v>
      </c>
      <c r="B42" s="811" t="s">
        <v>1107</v>
      </c>
      <c r="C42" s="521" t="s">
        <v>1108</v>
      </c>
      <c r="D42" s="914">
        <v>3000</v>
      </c>
      <c r="E42" s="914">
        <v>810</v>
      </c>
      <c r="F42" s="915">
        <f t="shared" si="2"/>
        <v>3810</v>
      </c>
      <c r="G42" s="522">
        <f t="shared" si="3"/>
        <v>3810</v>
      </c>
      <c r="H42" s="914"/>
      <c r="I42" s="916"/>
    </row>
    <row r="43" spans="1:9" s="103" customFormat="1" ht="21.75" customHeight="1" x14ac:dyDescent="0.2">
      <c r="A43" s="134" t="s">
        <v>590</v>
      </c>
      <c r="B43" s="811" t="s">
        <v>1113</v>
      </c>
      <c r="C43" s="521" t="s">
        <v>527</v>
      </c>
      <c r="D43" s="914">
        <v>6102</v>
      </c>
      <c r="E43" s="914">
        <v>1648</v>
      </c>
      <c r="F43" s="915">
        <f t="shared" si="2"/>
        <v>7750</v>
      </c>
      <c r="G43" s="522">
        <f t="shared" si="3"/>
        <v>7750</v>
      </c>
      <c r="H43" s="914"/>
      <c r="I43" s="916"/>
    </row>
    <row r="44" spans="1:9" s="103" customFormat="1" ht="21.75" customHeight="1" x14ac:dyDescent="0.2">
      <c r="A44" s="134" t="s">
        <v>592</v>
      </c>
      <c r="B44" s="811" t="s">
        <v>1169</v>
      </c>
      <c r="C44" s="521" t="s">
        <v>1108</v>
      </c>
      <c r="D44" s="914">
        <v>12598</v>
      </c>
      <c r="E44" s="914">
        <v>3402</v>
      </c>
      <c r="F44" s="915">
        <f t="shared" si="2"/>
        <v>16000</v>
      </c>
      <c r="G44" s="522">
        <f t="shared" si="3"/>
        <v>16000</v>
      </c>
      <c r="H44" s="914"/>
      <c r="I44" s="916"/>
    </row>
    <row r="45" spans="1:9" s="103" customFormat="1" ht="14.25" customHeight="1" thickBot="1" x14ac:dyDescent="0.25">
      <c r="A45" s="531"/>
      <c r="B45" s="368"/>
      <c r="D45" s="88"/>
      <c r="E45" s="88"/>
      <c r="F45" s="101"/>
      <c r="G45" s="88"/>
      <c r="H45" s="132"/>
      <c r="I45" s="653"/>
    </row>
    <row r="46" spans="1:9" ht="13.9" customHeight="1" thickBot="1" x14ac:dyDescent="0.25">
      <c r="A46" s="533"/>
      <c r="B46" s="95" t="s">
        <v>542</v>
      </c>
      <c r="C46" s="104"/>
      <c r="D46" s="936">
        <f>SUM(D27:D44)</f>
        <v>266445</v>
      </c>
      <c r="E46" s="936">
        <f>SUM(E27:E44)</f>
        <v>69764</v>
      </c>
      <c r="F46" s="936">
        <f>SUM(F27:F44)</f>
        <v>336209</v>
      </c>
      <c r="G46" s="936">
        <f>SUM(G27:G44)</f>
        <v>314763</v>
      </c>
      <c r="H46" s="936">
        <f>SUM(H27:H40)</f>
        <v>21446</v>
      </c>
      <c r="I46" s="652"/>
    </row>
    <row r="47" spans="1:9" s="103" customFormat="1" ht="13.9" customHeight="1" x14ac:dyDescent="0.2">
      <c r="A47" s="305"/>
      <c r="B47" s="94"/>
      <c r="C47" s="99"/>
      <c r="D47" s="92"/>
      <c r="E47" s="92"/>
      <c r="F47" s="93"/>
      <c r="G47" s="87"/>
      <c r="H47" s="93"/>
      <c r="I47" s="653"/>
    </row>
    <row r="48" spans="1:9" s="103" customFormat="1" ht="13.9" customHeight="1" x14ac:dyDescent="0.2">
      <c r="A48" s="134"/>
      <c r="B48" s="94"/>
      <c r="C48" s="99"/>
      <c r="D48" s="92"/>
      <c r="E48" s="92"/>
      <c r="F48" s="93"/>
      <c r="G48" s="87"/>
      <c r="H48" s="92"/>
      <c r="I48" s="653"/>
    </row>
    <row r="49" spans="1:9" s="107" customFormat="1" ht="15.75" customHeight="1" x14ac:dyDescent="0.15">
      <c r="A49" s="349" t="s">
        <v>543</v>
      </c>
      <c r="B49" s="105" t="s">
        <v>544</v>
      </c>
      <c r="C49" s="106"/>
      <c r="D49" s="93"/>
      <c r="E49" s="93"/>
      <c r="F49" s="93"/>
      <c r="G49" s="118"/>
      <c r="H49" s="670"/>
      <c r="I49" s="654"/>
    </row>
    <row r="50" spans="1:9" s="107" customFormat="1" ht="15.75" customHeight="1" x14ac:dyDescent="0.2">
      <c r="A50" s="134" t="s">
        <v>545</v>
      </c>
      <c r="B50" s="94" t="s">
        <v>602</v>
      </c>
      <c r="C50" s="106" t="s">
        <v>341</v>
      </c>
      <c r="D50" s="365">
        <v>2000</v>
      </c>
      <c r="E50" s="365">
        <f>D50*0.27</f>
        <v>540</v>
      </c>
      <c r="F50" s="372">
        <f>D50+E50</f>
        <v>2540</v>
      </c>
      <c r="G50" s="364">
        <v>2540</v>
      </c>
      <c r="H50" s="365"/>
      <c r="I50" s="654"/>
    </row>
    <row r="51" spans="1:9" s="107" customFormat="1" ht="15.75" customHeight="1" x14ac:dyDescent="0.2">
      <c r="A51" s="134" t="s">
        <v>534</v>
      </c>
      <c r="B51" s="108" t="s">
        <v>186</v>
      </c>
      <c r="C51" s="99" t="s">
        <v>341</v>
      </c>
      <c r="D51" s="92">
        <v>396</v>
      </c>
      <c r="E51" s="92">
        <v>107</v>
      </c>
      <c r="F51" s="93">
        <f>SUM(D51:E51)</f>
        <v>503</v>
      </c>
      <c r="G51" s="100"/>
      <c r="H51" s="92">
        <v>503</v>
      </c>
      <c r="I51" s="654"/>
    </row>
    <row r="52" spans="1:9" s="107" customFormat="1" ht="15" customHeight="1" x14ac:dyDescent="0.2">
      <c r="A52" s="930" t="s">
        <v>535</v>
      </c>
      <c r="B52" s="108" t="s">
        <v>601</v>
      </c>
      <c r="C52" s="931" t="s">
        <v>341</v>
      </c>
      <c r="D52" s="932">
        <v>1000</v>
      </c>
      <c r="E52" s="932">
        <v>150</v>
      </c>
      <c r="F52" s="933">
        <f>SUM(D52:E52)</f>
        <v>1150</v>
      </c>
      <c r="G52" s="934">
        <v>122</v>
      </c>
      <c r="H52" s="932">
        <f>F52-G52</f>
        <v>1028</v>
      </c>
      <c r="I52" s="654"/>
    </row>
    <row r="53" spans="1:9" s="107" customFormat="1" ht="15" customHeight="1" x14ac:dyDescent="0.2">
      <c r="A53" s="930"/>
      <c r="B53" s="108" t="s">
        <v>1185</v>
      </c>
      <c r="C53" s="931"/>
      <c r="D53" s="932">
        <v>1575</v>
      </c>
      <c r="E53" s="932">
        <v>425</v>
      </c>
      <c r="F53" s="933">
        <v>2000</v>
      </c>
      <c r="G53" s="934"/>
      <c r="H53" s="932">
        <f>F53</f>
        <v>2000</v>
      </c>
      <c r="I53" s="654"/>
    </row>
    <row r="54" spans="1:9" s="107" customFormat="1" ht="9.75" customHeight="1" thickBot="1" x14ac:dyDescent="0.25">
      <c r="A54" s="134"/>
      <c r="B54" s="108"/>
      <c r="C54" s="99"/>
      <c r="D54" s="92"/>
      <c r="E54" s="92"/>
      <c r="F54" s="93"/>
      <c r="G54" s="100"/>
      <c r="H54" s="92"/>
      <c r="I54" s="654"/>
    </row>
    <row r="55" spans="1:9" s="107" customFormat="1" ht="12" customHeight="1" thickBot="1" x14ac:dyDescent="0.2">
      <c r="A55" s="350"/>
      <c r="B55" s="95" t="s">
        <v>546</v>
      </c>
      <c r="C55" s="104"/>
      <c r="D55" s="96">
        <f>SUM(D50:D53)</f>
        <v>4971</v>
      </c>
      <c r="E55" s="96">
        <f t="shared" ref="E55:H55" si="4">SUM(E50:E53)</f>
        <v>1222</v>
      </c>
      <c r="F55" s="96">
        <f t="shared" si="4"/>
        <v>6193</v>
      </c>
      <c r="G55" s="96">
        <f t="shared" si="4"/>
        <v>2662</v>
      </c>
      <c r="H55" s="96">
        <f t="shared" si="4"/>
        <v>3531</v>
      </c>
      <c r="I55" s="654"/>
    </row>
    <row r="56" spans="1:9" s="107" customFormat="1" ht="12" customHeight="1" x14ac:dyDescent="0.15">
      <c r="A56" s="349"/>
      <c r="B56" s="105"/>
      <c r="C56" s="106"/>
      <c r="D56" s="93"/>
      <c r="E56" s="93"/>
      <c r="F56" s="93"/>
      <c r="G56" s="93"/>
      <c r="H56" s="93"/>
      <c r="I56" s="654"/>
    </row>
    <row r="57" spans="1:9" s="107" customFormat="1" ht="12" customHeight="1" x14ac:dyDescent="0.15">
      <c r="A57" s="349"/>
      <c r="B57" s="105"/>
      <c r="C57" s="106"/>
      <c r="D57" s="93"/>
      <c r="E57" s="93"/>
      <c r="F57" s="93"/>
      <c r="G57" s="118"/>
      <c r="H57" s="670"/>
      <c r="I57" s="654"/>
    </row>
    <row r="58" spans="1:9" s="85" customFormat="1" ht="15" customHeight="1" x14ac:dyDescent="0.2">
      <c r="A58" s="349" t="s">
        <v>547</v>
      </c>
      <c r="B58" s="91" t="s">
        <v>548</v>
      </c>
      <c r="C58" s="93"/>
      <c r="D58" s="93"/>
      <c r="E58" s="93"/>
      <c r="F58" s="93"/>
      <c r="G58" s="88"/>
      <c r="H58" s="132"/>
      <c r="I58" s="655"/>
    </row>
    <row r="59" spans="1:9" s="85" customFormat="1" ht="15" customHeight="1" thickBot="1" x14ac:dyDescent="0.25">
      <c r="A59" s="349"/>
      <c r="B59" s="111"/>
      <c r="C59" s="99"/>
      <c r="D59" s="92"/>
      <c r="E59" s="92"/>
      <c r="F59" s="93"/>
      <c r="G59" s="88"/>
      <c r="H59" s="132"/>
      <c r="I59" s="655"/>
    </row>
    <row r="60" spans="1:9" s="85" customFormat="1" ht="13.5" customHeight="1" thickBot="1" x14ac:dyDescent="0.25">
      <c r="A60" s="350"/>
      <c r="B60" s="110" t="s">
        <v>549</v>
      </c>
      <c r="C60" s="96"/>
      <c r="D60" s="96">
        <f>SUM(D59)</f>
        <v>0</v>
      </c>
      <c r="E60" s="96">
        <f>SUM(E59)</f>
        <v>0</v>
      </c>
      <c r="F60" s="96">
        <f>SUM(F59)</f>
        <v>0</v>
      </c>
      <c r="G60" s="96">
        <f>SUM(G59)</f>
        <v>0</v>
      </c>
      <c r="H60" s="96">
        <f>SUM(H59)</f>
        <v>0</v>
      </c>
      <c r="I60" s="655"/>
    </row>
    <row r="61" spans="1:9" s="85" customFormat="1" ht="13.5" customHeight="1" x14ac:dyDescent="0.2">
      <c r="A61" s="349"/>
      <c r="B61" s="91"/>
      <c r="C61" s="93"/>
      <c r="D61" s="93"/>
      <c r="E61" s="93"/>
      <c r="F61" s="93"/>
      <c r="G61" s="93"/>
      <c r="H61" s="93"/>
      <c r="I61" s="655"/>
    </row>
    <row r="62" spans="1:9" s="85" customFormat="1" ht="13.5" customHeight="1" x14ac:dyDescent="0.2">
      <c r="A62" s="349"/>
      <c r="B62" s="91"/>
      <c r="C62" s="93"/>
      <c r="D62" s="93"/>
      <c r="E62" s="93"/>
      <c r="F62" s="93"/>
      <c r="G62" s="88"/>
      <c r="H62" s="132"/>
      <c r="I62" s="655"/>
    </row>
    <row r="63" spans="1:9" s="85" customFormat="1" ht="13.5" customHeight="1" x14ac:dyDescent="0.2">
      <c r="A63" s="349" t="s">
        <v>90</v>
      </c>
      <c r="B63" s="91" t="s">
        <v>187</v>
      </c>
      <c r="C63" s="93"/>
      <c r="F63" s="92"/>
      <c r="G63" s="88"/>
      <c r="H63" s="92"/>
      <c r="I63" s="655"/>
    </row>
    <row r="64" spans="1:9" s="85" customFormat="1" ht="20.25" customHeight="1" x14ac:dyDescent="0.2">
      <c r="A64" s="134" t="s">
        <v>545</v>
      </c>
      <c r="B64" s="111" t="s">
        <v>603</v>
      </c>
      <c r="C64" s="93" t="s">
        <v>341</v>
      </c>
      <c r="D64" s="521">
        <v>1000</v>
      </c>
      <c r="E64" s="521">
        <f>D64*0.27</f>
        <v>270</v>
      </c>
      <c r="F64" s="523">
        <f>SUM(D64:E64)</f>
        <v>1270</v>
      </c>
      <c r="G64" s="522"/>
      <c r="H64" s="521">
        <f>SUM(F64:G64)</f>
        <v>1270</v>
      </c>
      <c r="I64" s="655"/>
    </row>
    <row r="65" spans="1:9" s="85" customFormat="1" ht="13.5" customHeight="1" x14ac:dyDescent="0.2">
      <c r="A65" s="134" t="s">
        <v>729</v>
      </c>
      <c r="B65" s="108" t="s">
        <v>604</v>
      </c>
      <c r="C65" s="99" t="s">
        <v>341</v>
      </c>
      <c r="D65" s="92">
        <v>1000</v>
      </c>
      <c r="E65" s="92">
        <f>D65*0.27</f>
        <v>270</v>
      </c>
      <c r="F65" s="93">
        <f>SUM(D65:E65)</f>
        <v>1270</v>
      </c>
      <c r="G65" s="88"/>
      <c r="H65" s="92">
        <f>F65</f>
        <v>1270</v>
      </c>
      <c r="I65" s="655"/>
    </row>
    <row r="66" spans="1:9" s="85" customFormat="1" ht="25.5" customHeight="1" x14ac:dyDescent="0.2">
      <c r="A66" s="134" t="s">
        <v>101</v>
      </c>
      <c r="B66" s="108" t="s">
        <v>978</v>
      </c>
      <c r="C66" s="520" t="s">
        <v>341</v>
      </c>
      <c r="D66" s="521">
        <v>3600</v>
      </c>
      <c r="E66" s="521">
        <v>972</v>
      </c>
      <c r="F66" s="523">
        <f>SUM(D66:E66)</f>
        <v>4572</v>
      </c>
      <c r="G66" s="522"/>
      <c r="H66" s="521">
        <f>F66</f>
        <v>4572</v>
      </c>
      <c r="I66" s="655"/>
    </row>
    <row r="67" spans="1:9" s="85" customFormat="1" ht="17.25" customHeight="1" x14ac:dyDescent="0.2">
      <c r="A67" s="134" t="s">
        <v>336</v>
      </c>
      <c r="B67" s="111" t="s">
        <v>1109</v>
      </c>
      <c r="C67" s="520" t="s">
        <v>527</v>
      </c>
      <c r="D67" s="521">
        <v>409</v>
      </c>
      <c r="E67" s="521">
        <v>111</v>
      </c>
      <c r="F67" s="523">
        <f>SUM(D67:E67)</f>
        <v>520</v>
      </c>
      <c r="G67" s="522">
        <f>F67</f>
        <v>520</v>
      </c>
      <c r="H67" s="521"/>
      <c r="I67" s="916"/>
    </row>
    <row r="68" spans="1:9" s="85" customFormat="1" ht="15.75" customHeight="1" x14ac:dyDescent="0.2">
      <c r="A68" s="134" t="s">
        <v>728</v>
      </c>
      <c r="B68" s="111" t="s">
        <v>1110</v>
      </c>
      <c r="C68" s="520" t="s">
        <v>527</v>
      </c>
      <c r="D68" s="521">
        <v>709</v>
      </c>
      <c r="E68" s="521">
        <v>191</v>
      </c>
      <c r="F68" s="523">
        <f t="shared" ref="F68:F70" si="5">SUM(D68:E68)</f>
        <v>900</v>
      </c>
      <c r="G68" s="522">
        <f t="shared" ref="G68:G70" si="6">F68</f>
        <v>900</v>
      </c>
      <c r="H68" s="521"/>
      <c r="I68" s="916"/>
    </row>
    <row r="69" spans="1:9" s="85" customFormat="1" ht="18" customHeight="1" x14ac:dyDescent="0.2">
      <c r="A69" s="134" t="s">
        <v>1036</v>
      </c>
      <c r="B69" s="111" t="s">
        <v>1186</v>
      </c>
      <c r="C69" s="520" t="s">
        <v>527</v>
      </c>
      <c r="D69" s="521">
        <v>898</v>
      </c>
      <c r="E69" s="521">
        <v>242</v>
      </c>
      <c r="F69" s="523">
        <f t="shared" si="5"/>
        <v>1140</v>
      </c>
      <c r="G69" s="522">
        <f t="shared" si="6"/>
        <v>1140</v>
      </c>
      <c r="H69" s="521"/>
      <c r="I69" s="916"/>
    </row>
    <row r="70" spans="1:9" s="85" customFormat="1" ht="24" customHeight="1" x14ac:dyDescent="0.2">
      <c r="A70" s="134" t="s">
        <v>1112</v>
      </c>
      <c r="B70" s="111" t="s">
        <v>1111</v>
      </c>
      <c r="C70" s="520" t="s">
        <v>527</v>
      </c>
      <c r="D70" s="521">
        <v>465</v>
      </c>
      <c r="E70" s="521">
        <v>125</v>
      </c>
      <c r="F70" s="523">
        <f t="shared" si="5"/>
        <v>590</v>
      </c>
      <c r="G70" s="522">
        <f t="shared" si="6"/>
        <v>590</v>
      </c>
      <c r="H70" s="521"/>
      <c r="I70" s="916"/>
    </row>
    <row r="71" spans="1:9" s="85" customFormat="1" ht="13.5" customHeight="1" thickBot="1" x14ac:dyDescent="0.25">
      <c r="A71" s="526"/>
      <c r="B71" s="527"/>
      <c r="C71" s="93"/>
      <c r="D71" s="92"/>
      <c r="E71" s="92"/>
      <c r="F71" s="92"/>
      <c r="G71" s="88"/>
      <c r="H71" s="92"/>
      <c r="I71" s="655"/>
    </row>
    <row r="72" spans="1:9" s="85" customFormat="1" ht="12.75" customHeight="1" thickBot="1" x14ac:dyDescent="0.25">
      <c r="A72" s="528"/>
      <c r="B72" s="524" t="s">
        <v>188</v>
      </c>
      <c r="C72" s="168"/>
      <c r="D72" s="168">
        <f>SUM(D64:D71)</f>
        <v>8081</v>
      </c>
      <c r="E72" s="168">
        <f>SUM(E64:E71)</f>
        <v>2181</v>
      </c>
      <c r="F72" s="168">
        <f>SUM(F64:F71)</f>
        <v>10262</v>
      </c>
      <c r="G72" s="168">
        <f>SUM(G64:G71)</f>
        <v>3150</v>
      </c>
      <c r="H72" s="168">
        <f>SUM(H64:H71)</f>
        <v>7112</v>
      </c>
      <c r="I72" s="655"/>
    </row>
    <row r="73" spans="1:9" s="85" customFormat="1" ht="12.75" customHeight="1" x14ac:dyDescent="0.2">
      <c r="A73" s="134"/>
      <c r="B73" s="91"/>
      <c r="C73" s="93"/>
      <c r="D73" s="93"/>
      <c r="E73" s="93"/>
      <c r="F73" s="93"/>
      <c r="G73" s="88"/>
      <c r="H73" s="132"/>
      <c r="I73" s="655"/>
    </row>
    <row r="74" spans="1:9" s="85" customFormat="1" ht="24" customHeight="1" x14ac:dyDescent="0.2">
      <c r="A74" s="349" t="s">
        <v>91</v>
      </c>
      <c r="B74" s="91" t="s">
        <v>73</v>
      </c>
      <c r="C74" s="93"/>
      <c r="D74" s="93"/>
      <c r="E74" s="93"/>
      <c r="F74" s="93"/>
      <c r="G74" s="88"/>
      <c r="H74" s="132"/>
      <c r="I74" s="655"/>
    </row>
    <row r="75" spans="1:9" s="85" customFormat="1" ht="13.5" customHeight="1" thickBot="1" x14ac:dyDescent="0.25">
      <c r="A75" s="134"/>
      <c r="B75" s="94"/>
      <c r="C75" s="92"/>
      <c r="D75" s="93"/>
      <c r="E75" s="93"/>
      <c r="F75" s="92"/>
      <c r="G75" s="88"/>
      <c r="H75" s="132"/>
      <c r="I75" s="655"/>
    </row>
    <row r="76" spans="1:9" s="85" customFormat="1" ht="22.5" customHeight="1" thickBot="1" x14ac:dyDescent="0.25">
      <c r="A76" s="528"/>
      <c r="B76" s="529" t="s">
        <v>550</v>
      </c>
      <c r="C76" s="536"/>
      <c r="D76" s="96">
        <f>SUM(D75:D75)</f>
        <v>0</v>
      </c>
      <c r="E76" s="96">
        <f>SUM(E75:E75)</f>
        <v>0</v>
      </c>
      <c r="F76" s="96">
        <f>SUM(F75:F75)</f>
        <v>0</v>
      </c>
      <c r="G76" s="96">
        <f>SUM(G75:G75)</f>
        <v>0</v>
      </c>
      <c r="H76" s="96">
        <f>SUM(H75:H75)</f>
        <v>0</v>
      </c>
      <c r="I76" s="655"/>
    </row>
    <row r="77" spans="1:9" s="85" customFormat="1" ht="12.75" customHeight="1" x14ac:dyDescent="0.2">
      <c r="A77" s="134"/>
      <c r="B77" s="112"/>
      <c r="C77" s="92"/>
      <c r="D77" s="93"/>
      <c r="E77" s="93"/>
      <c r="F77" s="93"/>
      <c r="G77" s="88"/>
      <c r="H77" s="132"/>
      <c r="I77" s="655"/>
    </row>
    <row r="78" spans="1:9" s="85" customFormat="1" ht="12" customHeight="1" x14ac:dyDescent="0.2">
      <c r="A78" s="134"/>
      <c r="B78" s="111"/>
      <c r="C78" s="92"/>
      <c r="D78" s="92"/>
      <c r="E78" s="92"/>
      <c r="F78" s="93"/>
      <c r="G78" s="88"/>
      <c r="H78" s="132"/>
      <c r="I78" s="655"/>
    </row>
    <row r="79" spans="1:9" s="85" customFormat="1" ht="12.75" customHeight="1" x14ac:dyDescent="0.2">
      <c r="A79" s="349" t="s">
        <v>92</v>
      </c>
      <c r="B79" s="91" t="s">
        <v>334</v>
      </c>
      <c r="C79" s="92"/>
      <c r="D79" s="92"/>
      <c r="E79" s="92"/>
      <c r="F79" s="93"/>
      <c r="G79" s="88"/>
      <c r="H79" s="132"/>
      <c r="I79" s="655"/>
    </row>
    <row r="80" spans="1:9" s="113" customFormat="1" ht="13.5" customHeight="1" x14ac:dyDescent="0.2">
      <c r="A80" s="134" t="s">
        <v>526</v>
      </c>
      <c r="B80" s="111" t="s">
        <v>74</v>
      </c>
      <c r="C80" s="92"/>
      <c r="D80" s="92">
        <v>5430</v>
      </c>
      <c r="E80" s="92"/>
      <c r="F80" s="93">
        <f>SUM(D80:E80)</f>
        <v>5430</v>
      </c>
      <c r="G80" s="87">
        <v>5430</v>
      </c>
      <c r="H80" s="92"/>
      <c r="I80" s="656"/>
    </row>
    <row r="81" spans="1:9" s="113" customFormat="1" ht="24.75" customHeight="1" x14ac:dyDescent="0.2">
      <c r="A81" s="134" t="s">
        <v>534</v>
      </c>
      <c r="B81" s="935" t="s">
        <v>1035</v>
      </c>
      <c r="C81" s="914"/>
      <c r="D81" s="914">
        <v>16000</v>
      </c>
      <c r="E81" s="914"/>
      <c r="F81" s="915">
        <f>D81+E81</f>
        <v>16000</v>
      </c>
      <c r="G81" s="522"/>
      <c r="H81" s="914">
        <f>F81</f>
        <v>16000</v>
      </c>
      <c r="I81" s="656"/>
    </row>
    <row r="82" spans="1:9" s="113" customFormat="1" ht="12.75" customHeight="1" x14ac:dyDescent="0.2">
      <c r="A82" s="134" t="s">
        <v>535</v>
      </c>
      <c r="B82" s="935" t="s">
        <v>315</v>
      </c>
      <c r="C82" s="914"/>
      <c r="D82" s="914">
        <v>1000</v>
      </c>
      <c r="E82" s="914"/>
      <c r="F82" s="915">
        <f>D82+E82</f>
        <v>1000</v>
      </c>
      <c r="G82" s="522"/>
      <c r="H82" s="914">
        <f>F82</f>
        <v>1000</v>
      </c>
      <c r="I82" s="656"/>
    </row>
    <row r="83" spans="1:9" s="113" customFormat="1" ht="7.5" customHeight="1" thickBot="1" x14ac:dyDescent="0.25">
      <c r="A83" s="531"/>
      <c r="B83" s="111"/>
      <c r="C83" s="92"/>
      <c r="D83" s="92"/>
      <c r="E83" s="92"/>
      <c r="F83" s="93"/>
      <c r="G83" s="167"/>
      <c r="H83" s="93"/>
      <c r="I83" s="656"/>
    </row>
    <row r="84" spans="1:9" s="85" customFormat="1" ht="13.5" customHeight="1" thickBot="1" x14ac:dyDescent="0.25">
      <c r="A84" s="528"/>
      <c r="B84" s="110" t="s">
        <v>551</v>
      </c>
      <c r="C84" s="96"/>
      <c r="D84" s="96">
        <f t="shared" ref="D84:G84" si="7">SUM(D80:D82)</f>
        <v>22430</v>
      </c>
      <c r="E84" s="96">
        <f t="shared" si="7"/>
        <v>0</v>
      </c>
      <c r="F84" s="96">
        <f t="shared" si="7"/>
        <v>22430</v>
      </c>
      <c r="G84" s="96">
        <f t="shared" si="7"/>
        <v>5430</v>
      </c>
      <c r="H84" s="96">
        <f>SUM(H80:H82)</f>
        <v>17000</v>
      </c>
      <c r="I84" s="655"/>
    </row>
    <row r="85" spans="1:9" s="85" customFormat="1" ht="12.75" customHeight="1" x14ac:dyDescent="0.2">
      <c r="A85" s="134"/>
      <c r="B85" s="91"/>
      <c r="C85" s="92"/>
      <c r="D85" s="92"/>
      <c r="E85" s="92"/>
      <c r="F85" s="93"/>
      <c r="G85" s="88"/>
      <c r="H85" s="132"/>
      <c r="I85" s="655"/>
    </row>
    <row r="86" spans="1:9" ht="12.75" customHeight="1" x14ac:dyDescent="0.2">
      <c r="A86" s="349" t="s">
        <v>555</v>
      </c>
      <c r="B86" s="114" t="s">
        <v>746</v>
      </c>
      <c r="C86" s="92"/>
      <c r="D86" s="92"/>
      <c r="E86" s="92"/>
      <c r="F86" s="93"/>
      <c r="H86" s="669"/>
      <c r="I86" s="652"/>
    </row>
    <row r="87" spans="1:9" s="113" customFormat="1" ht="12.75" customHeight="1" x14ac:dyDescent="0.2">
      <c r="A87" s="134" t="s">
        <v>545</v>
      </c>
      <c r="B87" s="111" t="s">
        <v>552</v>
      </c>
      <c r="C87" s="92"/>
      <c r="D87" s="92">
        <v>800</v>
      </c>
      <c r="E87" s="92"/>
      <c r="F87" s="93">
        <f>SUM(D87:E87)</f>
        <v>800</v>
      </c>
      <c r="G87" s="167"/>
      <c r="H87" s="92">
        <f>F87</f>
        <v>800</v>
      </c>
      <c r="I87" s="656"/>
    </row>
    <row r="88" spans="1:9" s="113" customFormat="1" ht="13.5" customHeight="1" thickBot="1" x14ac:dyDescent="0.25">
      <c r="A88" s="134" t="s">
        <v>729</v>
      </c>
      <c r="B88" s="111" t="s">
        <v>553</v>
      </c>
      <c r="C88" s="92"/>
      <c r="D88" s="92">
        <v>2200</v>
      </c>
      <c r="E88" s="92"/>
      <c r="F88" s="93">
        <f>SUM(D88:E88)</f>
        <v>2200</v>
      </c>
      <c r="G88" s="167"/>
      <c r="H88" s="92">
        <f>F88</f>
        <v>2200</v>
      </c>
      <c r="I88" s="656"/>
    </row>
    <row r="89" spans="1:9" s="85" customFormat="1" ht="13.5" customHeight="1" thickBot="1" x14ac:dyDescent="0.25">
      <c r="A89" s="528"/>
      <c r="B89" s="110" t="s">
        <v>554</v>
      </c>
      <c r="C89" s="96"/>
      <c r="D89" s="96">
        <f>SUM(D86:D88)</f>
        <v>3000</v>
      </c>
      <c r="E89" s="96">
        <f>SUM(E86:E88)</f>
        <v>0</v>
      </c>
      <c r="F89" s="96">
        <f>SUM(F86:F88)</f>
        <v>3000</v>
      </c>
      <c r="G89" s="96">
        <f>SUM(G86:G88)</f>
        <v>0</v>
      </c>
      <c r="H89" s="96">
        <f>SUM(H86:H88)</f>
        <v>3000</v>
      </c>
      <c r="I89" s="655"/>
    </row>
    <row r="90" spans="1:9" s="85" customFormat="1" ht="13.5" customHeight="1" x14ac:dyDescent="0.2">
      <c r="A90" s="134"/>
      <c r="B90" s="91"/>
      <c r="C90" s="93"/>
      <c r="D90" s="93"/>
      <c r="E90" s="93"/>
      <c r="F90" s="93"/>
      <c r="G90" s="93"/>
      <c r="H90" s="93"/>
      <c r="I90" s="655"/>
    </row>
    <row r="91" spans="1:9" s="85" customFormat="1" ht="13.5" customHeight="1" thickBot="1" x14ac:dyDescent="0.25">
      <c r="A91" s="531"/>
      <c r="B91" s="525"/>
      <c r="C91" s="534"/>
      <c r="D91" s="534"/>
      <c r="E91" s="534"/>
      <c r="F91" s="534"/>
      <c r="G91" s="535"/>
      <c r="H91" s="535"/>
      <c r="I91" s="655"/>
    </row>
    <row r="92" spans="1:9" s="85" customFormat="1" ht="13.5" customHeight="1" thickBot="1" x14ac:dyDescent="0.25">
      <c r="A92" s="528"/>
      <c r="B92" s="524" t="s">
        <v>189</v>
      </c>
      <c r="C92" s="168"/>
      <c r="D92" s="168">
        <f>D16+D23+D46+D55+D60+D72+D76+D84+D89</f>
        <v>331952</v>
      </c>
      <c r="E92" s="168">
        <f>E16+E23+E46+E55+E60+E72+E76+E84+E89</f>
        <v>80463</v>
      </c>
      <c r="F92" s="168">
        <f>F16+F23+F46+F55+F60+F72+F76+F84+F89</f>
        <v>412415</v>
      </c>
      <c r="G92" s="168">
        <f>G16+G23+G46+G55+G60+G72+G76+G84+G89</f>
        <v>355604</v>
      </c>
      <c r="H92" s="917">
        <f>H16+H23+H46+H55+H60+H72+H76+H84+H89</f>
        <v>56811</v>
      </c>
      <c r="I92" s="667"/>
    </row>
    <row r="93" spans="1:9" s="85" customFormat="1" ht="13.5" customHeight="1" x14ac:dyDescent="0.2">
      <c r="A93" s="134"/>
      <c r="B93" s="91"/>
      <c r="C93" s="93"/>
      <c r="D93" s="93"/>
      <c r="E93" s="93"/>
      <c r="F93" s="93"/>
      <c r="G93" s="132"/>
      <c r="H93" s="132"/>
      <c r="I93" s="655"/>
    </row>
    <row r="94" spans="1:9" s="115" customFormat="1" ht="13.5" customHeight="1" x14ac:dyDescent="0.15">
      <c r="A94" s="134"/>
      <c r="B94" s="91"/>
      <c r="C94" s="93"/>
      <c r="D94" s="93"/>
      <c r="E94" s="93"/>
      <c r="F94" s="93"/>
      <c r="G94" s="109"/>
      <c r="H94" s="109"/>
      <c r="I94" s="657"/>
    </row>
    <row r="95" spans="1:9" s="115" customFormat="1" ht="15.75" customHeight="1" x14ac:dyDescent="0.15">
      <c r="A95" s="349" t="s">
        <v>558</v>
      </c>
      <c r="B95" s="91" t="s">
        <v>556</v>
      </c>
      <c r="C95" s="93"/>
      <c r="D95" s="93"/>
      <c r="E95" s="93"/>
      <c r="F95" s="93"/>
      <c r="G95" s="109"/>
      <c r="H95" s="109"/>
      <c r="I95" s="657"/>
    </row>
    <row r="96" spans="1:9" s="115" customFormat="1" ht="15.75" customHeight="1" x14ac:dyDescent="0.2">
      <c r="A96" s="134" t="s">
        <v>526</v>
      </c>
      <c r="B96" s="111" t="s">
        <v>1184</v>
      </c>
      <c r="C96" s="92" t="s">
        <v>341</v>
      </c>
      <c r="D96" s="92">
        <f>980+1500</f>
        <v>2480</v>
      </c>
      <c r="E96" s="92">
        <f>265+405</f>
        <v>670</v>
      </c>
      <c r="F96" s="93">
        <f>SUM(D96:E96)</f>
        <v>3150</v>
      </c>
      <c r="G96" s="88">
        <v>1905</v>
      </c>
      <c r="H96" s="132">
        <f>F96</f>
        <v>3150</v>
      </c>
      <c r="I96" s="657"/>
    </row>
    <row r="97" spans="1:9" s="115" customFormat="1" ht="21.75" customHeight="1" x14ac:dyDescent="0.2">
      <c r="A97" s="134" t="s">
        <v>534</v>
      </c>
      <c r="B97" s="111" t="s">
        <v>1183</v>
      </c>
      <c r="C97" s="521" t="s">
        <v>341</v>
      </c>
      <c r="D97" s="521">
        <v>686</v>
      </c>
      <c r="E97" s="521">
        <v>185</v>
      </c>
      <c r="F97" s="523">
        <f>SUM(D97:E97)</f>
        <v>871</v>
      </c>
      <c r="G97" s="561"/>
      <c r="H97" s="132">
        <f>F97</f>
        <v>871</v>
      </c>
      <c r="I97" s="657"/>
    </row>
    <row r="98" spans="1:9" s="115" customFormat="1" ht="10.5" customHeight="1" thickBot="1" x14ac:dyDescent="0.25">
      <c r="A98" s="531"/>
      <c r="B98" s="111"/>
      <c r="C98" s="92"/>
      <c r="D98" s="92"/>
      <c r="E98" s="92"/>
      <c r="F98" s="93"/>
      <c r="G98" s="101"/>
      <c r="H98" s="132"/>
      <c r="I98" s="657"/>
    </row>
    <row r="99" spans="1:9" s="115" customFormat="1" ht="16.5" customHeight="1" thickBot="1" x14ac:dyDescent="0.2">
      <c r="A99" s="528"/>
      <c r="B99" s="110" t="s">
        <v>557</v>
      </c>
      <c r="C99" s="96"/>
      <c r="D99" s="562">
        <f>SUM(D96:D97)</f>
        <v>3166</v>
      </c>
      <c r="E99" s="562">
        <f>SUM(E96:E97)</f>
        <v>855</v>
      </c>
      <c r="F99" s="562">
        <f>SUM(F96:F97)</f>
        <v>4021</v>
      </c>
      <c r="G99" s="562">
        <f>SUM(G96:G97)</f>
        <v>1905</v>
      </c>
      <c r="H99" s="562">
        <f>SUM(H96:H97)</f>
        <v>4021</v>
      </c>
      <c r="I99" s="657"/>
    </row>
    <row r="100" spans="1:9" s="115" customFormat="1" ht="13.5" customHeight="1" x14ac:dyDescent="0.15">
      <c r="A100" s="134"/>
      <c r="B100" s="91"/>
      <c r="C100" s="93"/>
      <c r="D100" s="93"/>
      <c r="E100" s="93"/>
      <c r="F100" s="93"/>
      <c r="G100" s="101"/>
      <c r="H100" s="109"/>
      <c r="I100" s="657"/>
    </row>
    <row r="101" spans="1:9" s="115" customFormat="1" ht="13.5" customHeight="1" x14ac:dyDescent="0.15">
      <c r="A101" s="349" t="s">
        <v>190</v>
      </c>
      <c r="B101" s="91" t="s">
        <v>76</v>
      </c>
      <c r="C101" s="93"/>
      <c r="D101" s="93"/>
      <c r="E101" s="93"/>
      <c r="F101" s="93"/>
      <c r="G101" s="101"/>
      <c r="H101" s="109"/>
      <c r="I101" s="657"/>
    </row>
    <row r="102" spans="1:9" s="85" customFormat="1" ht="13.5" customHeight="1" thickBot="1" x14ac:dyDescent="0.25">
      <c r="A102" s="134" t="s">
        <v>526</v>
      </c>
      <c r="B102" s="111" t="s">
        <v>343</v>
      </c>
      <c r="C102" s="92" t="s">
        <v>344</v>
      </c>
      <c r="D102" s="92">
        <v>4724</v>
      </c>
      <c r="E102" s="92">
        <v>1276</v>
      </c>
      <c r="F102" s="93">
        <f>SUM(D102:E102)</f>
        <v>6000</v>
      </c>
      <c r="G102" s="88">
        <v>6000</v>
      </c>
      <c r="H102" s="132"/>
      <c r="I102" s="655"/>
    </row>
    <row r="103" spans="1:9" s="85" customFormat="1" ht="15.75" customHeight="1" thickBot="1" x14ac:dyDescent="0.25">
      <c r="A103" s="528"/>
      <c r="B103" s="524" t="s">
        <v>75</v>
      </c>
      <c r="C103" s="168"/>
      <c r="D103" s="168">
        <f>SUM(D102:D102)</f>
        <v>4724</v>
      </c>
      <c r="E103" s="168">
        <f>SUM(E102:E102)</f>
        <v>1276</v>
      </c>
      <c r="F103" s="168">
        <f>SUM(F102:F102)</f>
        <v>6000</v>
      </c>
      <c r="G103" s="168">
        <f>SUM(G102:G102)</f>
        <v>6000</v>
      </c>
      <c r="H103" s="168">
        <f>SUM(H102:H102)</f>
        <v>0</v>
      </c>
      <c r="I103" s="655"/>
    </row>
    <row r="104" spans="1:9" s="85" customFormat="1" ht="13.5" customHeight="1" x14ac:dyDescent="0.2">
      <c r="A104" s="134"/>
      <c r="B104" s="111"/>
      <c r="C104" s="92"/>
      <c r="D104" s="92"/>
      <c r="E104" s="92"/>
      <c r="F104" s="92"/>
      <c r="G104" s="88"/>
      <c r="H104" s="132"/>
      <c r="I104" s="655"/>
    </row>
    <row r="105" spans="1:9" s="115" customFormat="1" ht="26.45" customHeight="1" x14ac:dyDescent="0.2">
      <c r="A105" s="134"/>
      <c r="B105" s="91" t="s">
        <v>1177</v>
      </c>
      <c r="C105" s="93"/>
      <c r="D105" s="92"/>
      <c r="E105" s="92"/>
      <c r="F105" s="93"/>
      <c r="G105" s="101"/>
      <c r="H105" s="109"/>
      <c r="I105" s="657"/>
    </row>
    <row r="106" spans="1:9" s="115" customFormat="1" ht="26.45" customHeight="1" x14ac:dyDescent="0.2">
      <c r="A106" s="134" t="s">
        <v>526</v>
      </c>
      <c r="B106" s="111" t="s">
        <v>1163</v>
      </c>
      <c r="C106" s="521" t="s">
        <v>341</v>
      </c>
      <c r="D106" s="92">
        <v>7874</v>
      </c>
      <c r="E106" s="92">
        <v>2126</v>
      </c>
      <c r="F106" s="93">
        <f>D106+E106</f>
        <v>10000</v>
      </c>
      <c r="G106" s="88"/>
      <c r="H106" s="132">
        <f>F106</f>
        <v>10000</v>
      </c>
      <c r="I106" s="657"/>
    </row>
    <row r="107" spans="1:9" s="115" customFormat="1" ht="26.45" customHeight="1" x14ac:dyDescent="0.2">
      <c r="A107" s="134" t="s">
        <v>534</v>
      </c>
      <c r="B107" s="111" t="s">
        <v>1164</v>
      </c>
      <c r="C107" s="521" t="s">
        <v>341</v>
      </c>
      <c r="D107" s="92">
        <v>5906</v>
      </c>
      <c r="E107" s="92">
        <v>1594</v>
      </c>
      <c r="F107" s="93">
        <f>D107+E107</f>
        <v>7500</v>
      </c>
      <c r="G107" s="88">
        <f>F107</f>
        <v>7500</v>
      </c>
      <c r="H107" s="109"/>
      <c r="I107" s="657"/>
    </row>
    <row r="108" spans="1:9" s="115" customFormat="1" ht="15.6" customHeight="1" x14ac:dyDescent="0.2">
      <c r="A108" s="134" t="s">
        <v>535</v>
      </c>
      <c r="B108" s="919" t="s">
        <v>1165</v>
      </c>
      <c r="C108" s="521" t="s">
        <v>341</v>
      </c>
      <c r="D108" s="132">
        <v>1969</v>
      </c>
      <c r="E108" s="132">
        <v>531</v>
      </c>
      <c r="F108" s="109">
        <f>SUM(D108:E108)</f>
        <v>2500</v>
      </c>
      <c r="G108" s="101"/>
      <c r="H108" s="132">
        <f>F108</f>
        <v>2500</v>
      </c>
      <c r="I108" s="657"/>
    </row>
    <row r="109" spans="1:9" s="115" customFormat="1" ht="11.25" customHeight="1" thickBot="1" x14ac:dyDescent="0.25">
      <c r="A109" s="134"/>
      <c r="B109" s="808"/>
      <c r="C109" s="805"/>
      <c r="D109" s="132"/>
      <c r="E109" s="132"/>
      <c r="F109" s="132"/>
      <c r="G109" s="101"/>
      <c r="H109" s="132"/>
      <c r="I109" s="657"/>
    </row>
    <row r="110" spans="1:9" s="115" customFormat="1" ht="15" customHeight="1" thickBot="1" x14ac:dyDescent="0.2">
      <c r="A110" s="532"/>
      <c r="B110" s="530" t="s">
        <v>1176</v>
      </c>
      <c r="C110" s="984"/>
      <c r="D110" s="985">
        <f>SUM(D106:D109)</f>
        <v>15749</v>
      </c>
      <c r="E110" s="985">
        <f>SUM(E106:E109)</f>
        <v>4251</v>
      </c>
      <c r="F110" s="985">
        <f t="shared" ref="F110:H110" si="8">SUM(F106:F109)</f>
        <v>20000</v>
      </c>
      <c r="G110" s="985">
        <f t="shared" si="8"/>
        <v>7500</v>
      </c>
      <c r="H110" s="985">
        <f t="shared" si="8"/>
        <v>12500</v>
      </c>
      <c r="I110" s="657"/>
    </row>
    <row r="111" spans="1:9" s="115" customFormat="1" ht="13.5" customHeight="1" x14ac:dyDescent="0.15">
      <c r="A111" s="349"/>
      <c r="B111" s="91"/>
      <c r="C111" s="93"/>
      <c r="D111" s="93"/>
      <c r="E111" s="93"/>
      <c r="F111" s="93"/>
      <c r="G111" s="93"/>
      <c r="H111" s="93"/>
      <c r="I111" s="657"/>
    </row>
    <row r="112" spans="1:9" s="115" customFormat="1" ht="13.5" customHeight="1" x14ac:dyDescent="0.15">
      <c r="A112" s="349"/>
      <c r="B112" s="91" t="s">
        <v>762</v>
      </c>
      <c r="C112" s="93"/>
      <c r="D112" s="93"/>
      <c r="E112" s="93"/>
      <c r="F112" s="93"/>
      <c r="G112" s="93"/>
      <c r="H112" s="93"/>
      <c r="I112" s="657"/>
    </row>
    <row r="113" spans="1:14" s="115" customFormat="1" ht="13.5" customHeight="1" x14ac:dyDescent="0.2">
      <c r="A113" s="134" t="s">
        <v>526</v>
      </c>
      <c r="B113" s="919" t="s">
        <v>1104</v>
      </c>
      <c r="C113" s="109"/>
      <c r="D113" s="132">
        <v>7480</v>
      </c>
      <c r="E113" s="132">
        <v>2020</v>
      </c>
      <c r="F113" s="109">
        <f>D113+E113</f>
        <v>9500</v>
      </c>
      <c r="G113" s="132">
        <f>F113</f>
        <v>9500</v>
      </c>
      <c r="H113" s="93"/>
      <c r="I113" s="657"/>
    </row>
    <row r="114" spans="1:14" s="115" customFormat="1" ht="26.25" customHeight="1" x14ac:dyDescent="0.2">
      <c r="A114" s="134" t="s">
        <v>534</v>
      </c>
      <c r="B114" s="919" t="s">
        <v>1105</v>
      </c>
      <c r="C114" s="109"/>
      <c r="D114" s="132">
        <v>158</v>
      </c>
      <c r="E114" s="132">
        <v>42</v>
      </c>
      <c r="F114" s="109">
        <f>D114+E114</f>
        <v>200</v>
      </c>
      <c r="G114" s="132">
        <f>F114</f>
        <v>200</v>
      </c>
      <c r="H114" s="93"/>
      <c r="I114" s="657"/>
    </row>
    <row r="115" spans="1:14" s="115" customFormat="1" ht="13.5" customHeight="1" thickBot="1" x14ac:dyDescent="0.25">
      <c r="A115" s="134" t="s">
        <v>535</v>
      </c>
      <c r="B115" s="111" t="s">
        <v>1030</v>
      </c>
      <c r="C115" s="92" t="s">
        <v>341</v>
      </c>
      <c r="D115" s="92">
        <v>2362</v>
      </c>
      <c r="E115" s="92">
        <v>638</v>
      </c>
      <c r="F115" s="93">
        <f>SUM(D115:E115)</f>
        <v>3000</v>
      </c>
      <c r="G115" s="92">
        <v>3000</v>
      </c>
      <c r="H115" s="92"/>
      <c r="I115" s="657"/>
    </row>
    <row r="116" spans="1:14" s="115" customFormat="1" ht="13.5" customHeight="1" thickBot="1" x14ac:dyDescent="0.2">
      <c r="A116" s="532"/>
      <c r="B116" s="524" t="s">
        <v>16</v>
      </c>
      <c r="C116" s="168"/>
      <c r="D116" s="168">
        <f>D113+D114+D115</f>
        <v>10000</v>
      </c>
      <c r="E116" s="168">
        <f t="shared" ref="E116:G116" si="9">E113+E114+E115</f>
        <v>2700</v>
      </c>
      <c r="F116" s="168">
        <f t="shared" si="9"/>
        <v>12700</v>
      </c>
      <c r="G116" s="168">
        <f t="shared" si="9"/>
        <v>12700</v>
      </c>
      <c r="H116" s="168">
        <f>SUM(H115:H115)</f>
        <v>0</v>
      </c>
      <c r="I116" s="657"/>
    </row>
    <row r="117" spans="1:14" s="115" customFormat="1" ht="13.5" customHeight="1" x14ac:dyDescent="0.15">
      <c r="A117" s="349"/>
      <c r="B117" s="91"/>
      <c r="C117" s="93"/>
      <c r="D117" s="93"/>
      <c r="E117" s="93"/>
      <c r="F117" s="93"/>
      <c r="G117" s="93"/>
      <c r="H117" s="93"/>
      <c r="I117" s="657"/>
    </row>
    <row r="118" spans="1:14" s="115" customFormat="1" ht="13.5" customHeight="1" x14ac:dyDescent="0.15">
      <c r="A118" s="349"/>
      <c r="B118" s="91" t="s">
        <v>201</v>
      </c>
      <c r="C118" s="93"/>
      <c r="D118" s="93"/>
      <c r="E118" s="93"/>
      <c r="F118" s="93"/>
      <c r="G118" s="93"/>
      <c r="H118" s="93"/>
      <c r="I118" s="657"/>
    </row>
    <row r="119" spans="1:14" s="115" customFormat="1" ht="13.5" customHeight="1" thickBot="1" x14ac:dyDescent="0.25">
      <c r="A119" s="531" t="s">
        <v>526</v>
      </c>
      <c r="B119" s="527" t="s">
        <v>200</v>
      </c>
      <c r="C119" s="560" t="s">
        <v>341</v>
      </c>
      <c r="D119" s="560">
        <v>394</v>
      </c>
      <c r="E119" s="560">
        <v>106</v>
      </c>
      <c r="F119" s="534">
        <v>500</v>
      </c>
      <c r="G119" s="560">
        <v>500</v>
      </c>
      <c r="H119" s="534"/>
      <c r="I119" s="657"/>
    </row>
    <row r="120" spans="1:14" s="115" customFormat="1" ht="13.5" customHeight="1" thickBot="1" x14ac:dyDescent="0.2">
      <c r="A120" s="532"/>
      <c r="B120" s="524" t="s">
        <v>202</v>
      </c>
      <c r="C120" s="168"/>
      <c r="D120" s="168">
        <f>SUM(D119)</f>
        <v>394</v>
      </c>
      <c r="E120" s="168">
        <f>SUM(E119)</f>
        <v>106</v>
      </c>
      <c r="F120" s="168">
        <f>SUM(F119)</f>
        <v>500</v>
      </c>
      <c r="G120" s="168">
        <f>SUM(G119)</f>
        <v>500</v>
      </c>
      <c r="H120" s="168"/>
      <c r="I120" s="657"/>
    </row>
    <row r="121" spans="1:14" s="115" customFormat="1" ht="13.5" customHeight="1" x14ac:dyDescent="0.2">
      <c r="A121" s="134"/>
      <c r="B121" s="111"/>
      <c r="C121" s="92"/>
      <c r="D121" s="92"/>
      <c r="E121" s="92"/>
      <c r="F121" s="93"/>
      <c r="G121" s="101"/>
      <c r="H121" s="109"/>
      <c r="I121" s="657"/>
      <c r="N121" s="694"/>
    </row>
    <row r="122" spans="1:14" s="115" customFormat="1" ht="13.5" customHeight="1" x14ac:dyDescent="0.15">
      <c r="A122" s="349" t="s">
        <v>559</v>
      </c>
      <c r="B122" s="91" t="s">
        <v>560</v>
      </c>
      <c r="C122" s="93"/>
      <c r="D122" s="93"/>
      <c r="E122" s="93"/>
      <c r="F122" s="93"/>
      <c r="G122" s="101"/>
      <c r="H122" s="109"/>
      <c r="I122" s="657"/>
    </row>
    <row r="123" spans="1:14" s="115" customFormat="1" ht="18.75" customHeight="1" thickBot="1" x14ac:dyDescent="0.25">
      <c r="A123" s="531"/>
      <c r="B123" s="111"/>
      <c r="C123" s="92"/>
      <c r="D123" s="92"/>
      <c r="E123" s="92"/>
      <c r="F123" s="93"/>
      <c r="G123" s="88"/>
      <c r="H123" s="671"/>
      <c r="I123" s="657"/>
    </row>
    <row r="124" spans="1:14" s="115" customFormat="1" ht="17.25" customHeight="1" thickBot="1" x14ac:dyDescent="0.25">
      <c r="A124" s="528"/>
      <c r="B124" s="110" t="s">
        <v>561</v>
      </c>
      <c r="C124" s="116"/>
      <c r="D124" s="96"/>
      <c r="E124" s="96"/>
      <c r="F124" s="96"/>
      <c r="G124" s="96"/>
      <c r="H124" s="96"/>
      <c r="I124" s="657"/>
    </row>
    <row r="125" spans="1:14" s="85" customFormat="1" ht="13.5" customHeight="1" thickBot="1" x14ac:dyDescent="0.25">
      <c r="A125" s="134"/>
      <c r="B125" s="111"/>
      <c r="C125" s="92"/>
      <c r="D125" s="92"/>
      <c r="E125" s="92"/>
      <c r="F125" s="93"/>
      <c r="G125" s="88"/>
      <c r="H125" s="132"/>
      <c r="I125" s="655"/>
    </row>
    <row r="126" spans="1:14" s="115" customFormat="1" ht="20.25" customHeight="1" thickBot="1" x14ac:dyDescent="0.2">
      <c r="A126" s="528"/>
      <c r="B126" s="110" t="s">
        <v>562</v>
      </c>
      <c r="C126" s="96"/>
      <c r="D126" s="96">
        <f>D16+D23+D46+D55+D60+D72+D76+D84+D89+D99+D103+D110+D116+D124+D120</f>
        <v>365985</v>
      </c>
      <c r="E126" s="96">
        <f>E16+E23+E46+E55+E60+E72+E76+E84+E89+E99+E103+E110+E116+E124+E120</f>
        <v>89651</v>
      </c>
      <c r="F126" s="96">
        <f>F16+F23+F46+F55+F60+F72+F76+F84+F89+F99+F103+F110+F116+F124+F120</f>
        <v>455636</v>
      </c>
      <c r="G126" s="96">
        <f>G16+G23+G46+G55+G60+G72+G76+G84+G89+G99+G103+G110+G116+G124+G120</f>
        <v>384209</v>
      </c>
      <c r="H126" s="96">
        <f>H16+H23+H46+H55+H60+H72+H76+H84+H89+H99+H103+H110+H116+H124+H120</f>
        <v>73332</v>
      </c>
      <c r="I126" s="657"/>
    </row>
    <row r="129" spans="5:6" ht="14.1" customHeight="1" x14ac:dyDescent="0.2">
      <c r="E129" s="117"/>
      <c r="F129" s="118"/>
    </row>
  </sheetData>
  <sheetProtection selectLockedCells="1" selectUnlockedCells="1"/>
  <mergeCells count="14">
    <mergeCell ref="A1:H1"/>
    <mergeCell ref="A2:H2"/>
    <mergeCell ref="G7:H7"/>
    <mergeCell ref="A4:H4"/>
    <mergeCell ref="A5:A9"/>
    <mergeCell ref="B8:B9"/>
    <mergeCell ref="C8:C9"/>
    <mergeCell ref="G8:G9"/>
    <mergeCell ref="H8:H9"/>
    <mergeCell ref="B3:H3"/>
    <mergeCell ref="D7:F7"/>
    <mergeCell ref="E8:E9"/>
    <mergeCell ref="F8:F9"/>
    <mergeCell ref="D8:D9"/>
  </mergeCells>
  <phoneticPr fontId="34" type="noConversion"/>
  <pageMargins left="0" right="0" top="0.39370078740157483" bottom="0.39370078740157483" header="0.51181102362204722" footer="0.51181102362204722"/>
  <pageSetup paperSize="9" scale="97" firstPageNumber="0" fitToHeight="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36"/>
  <sheetViews>
    <sheetView workbookViewId="0">
      <selection activeCell="G16" sqref="G16"/>
    </sheetView>
  </sheetViews>
  <sheetFormatPr defaultRowHeight="15.75" x14ac:dyDescent="0.25"/>
  <cols>
    <col min="1" max="1" width="6" style="15" customWidth="1"/>
    <col min="2" max="2" width="52" style="16" customWidth="1"/>
    <col min="3" max="3" width="16.85546875" style="39" customWidth="1"/>
    <col min="4" max="4" width="14" style="39" customWidth="1"/>
    <col min="5" max="5" width="20.42578125" style="16" customWidth="1"/>
    <col min="6" max="16384" width="9.140625" style="16"/>
  </cols>
  <sheetData>
    <row r="1" spans="1:5" x14ac:dyDescent="0.25">
      <c r="B1" s="17"/>
      <c r="C1" s="25"/>
    </row>
    <row r="2" spans="1:5" x14ac:dyDescent="0.25">
      <c r="A2" s="1082" t="s">
        <v>1204</v>
      </c>
      <c r="B2" s="1082"/>
      <c r="C2" s="1082"/>
      <c r="D2" s="1082"/>
      <c r="E2" s="1082"/>
    </row>
    <row r="3" spans="1:5" x14ac:dyDescent="0.25">
      <c r="B3" s="18"/>
      <c r="C3" s="359"/>
    </row>
    <row r="4" spans="1:5" ht="15" customHeight="1" x14ac:dyDescent="0.25">
      <c r="A4" s="1083" t="s">
        <v>78</v>
      </c>
      <c r="B4" s="1083"/>
      <c r="C4" s="1083"/>
      <c r="D4" s="1083"/>
      <c r="E4" s="1083"/>
    </row>
    <row r="5" spans="1:5" ht="15" customHeight="1" x14ac:dyDescent="0.25">
      <c r="A5" s="1084" t="s">
        <v>1018</v>
      </c>
      <c r="B5" s="1084"/>
      <c r="C5" s="1084"/>
      <c r="D5" s="1084"/>
      <c r="E5" s="1084"/>
    </row>
    <row r="6" spans="1:5" ht="15" customHeight="1" x14ac:dyDescent="0.25">
      <c r="A6" s="1084" t="s">
        <v>572</v>
      </c>
      <c r="B6" s="1084"/>
      <c r="C6" s="1084"/>
      <c r="D6" s="1084"/>
      <c r="E6" s="1084"/>
    </row>
    <row r="7" spans="1:5" ht="15" customHeight="1" x14ac:dyDescent="0.25">
      <c r="B7" s="1084"/>
      <c r="C7" s="1084"/>
    </row>
    <row r="8" spans="1:5" s="19" customFormat="1" ht="20.100000000000001" customHeight="1" x14ac:dyDescent="0.25">
      <c r="A8" s="1085" t="s">
        <v>335</v>
      </c>
      <c r="B8" s="1086"/>
      <c r="C8" s="1086"/>
      <c r="D8" s="1086"/>
      <c r="E8" s="1086"/>
    </row>
    <row r="9" spans="1:5" s="19" customFormat="1" ht="20.100000000000001" customHeight="1" x14ac:dyDescent="0.25">
      <c r="A9" s="1089" t="s">
        <v>77</v>
      </c>
      <c r="B9" s="538" t="s">
        <v>57</v>
      </c>
      <c r="C9" s="1088" t="s">
        <v>58</v>
      </c>
      <c r="D9" s="1088"/>
      <c r="E9" s="1088"/>
    </row>
    <row r="10" spans="1:5" ht="46.5" customHeight="1" x14ac:dyDescent="0.25">
      <c r="A10" s="1089"/>
      <c r="B10" s="1081" t="s">
        <v>86</v>
      </c>
      <c r="C10" s="1087" t="s">
        <v>1019</v>
      </c>
      <c r="D10" s="1087"/>
      <c r="E10" s="1087"/>
    </row>
    <row r="11" spans="1:5" ht="20.100000000000001" customHeight="1" x14ac:dyDescent="0.25">
      <c r="A11" s="1089"/>
      <c r="B11" s="1081"/>
      <c r="C11" s="537" t="s">
        <v>191</v>
      </c>
      <c r="D11" s="539" t="s">
        <v>192</v>
      </c>
      <c r="E11" s="540" t="s">
        <v>193</v>
      </c>
    </row>
    <row r="12" spans="1:5" ht="20.100000000000001" customHeight="1" x14ac:dyDescent="0.25">
      <c r="A12" s="21"/>
      <c r="B12" s="22" t="s">
        <v>573</v>
      </c>
      <c r="C12" s="677"/>
      <c r="D12" s="678"/>
      <c r="E12" s="679"/>
    </row>
    <row r="13" spans="1:5" ht="20.100000000000001" customHeight="1" x14ac:dyDescent="0.25">
      <c r="A13" s="21"/>
      <c r="B13" s="23" t="s">
        <v>693</v>
      </c>
      <c r="C13" s="680"/>
      <c r="D13" s="681"/>
      <c r="E13" s="682"/>
    </row>
    <row r="14" spans="1:5" ht="30.75" customHeight="1" x14ac:dyDescent="0.25">
      <c r="A14" s="21">
        <v>1</v>
      </c>
      <c r="B14" s="24" t="s">
        <v>337</v>
      </c>
      <c r="C14" s="680"/>
      <c r="D14" s="683">
        <v>0</v>
      </c>
      <c r="E14" s="684">
        <f>C14+D14</f>
        <v>0</v>
      </c>
    </row>
    <row r="15" spans="1:5" ht="24.6" customHeight="1" x14ac:dyDescent="0.25">
      <c r="A15" s="21">
        <f>A14+1</f>
        <v>2</v>
      </c>
      <c r="B15" s="24" t="s">
        <v>702</v>
      </c>
      <c r="C15" s="680">
        <v>0</v>
      </c>
      <c r="D15" s="683">
        <v>0</v>
      </c>
      <c r="E15" s="684">
        <f>C15+D15</f>
        <v>0</v>
      </c>
    </row>
    <row r="16" spans="1:5" ht="24.6" customHeight="1" x14ac:dyDescent="0.25">
      <c r="A16" s="21">
        <v>3</v>
      </c>
      <c r="B16" s="28" t="s">
        <v>357</v>
      </c>
      <c r="C16" s="680"/>
      <c r="D16" s="685"/>
      <c r="E16" s="684"/>
    </row>
    <row r="17" spans="1:11" s="15" customFormat="1" ht="19.5" customHeight="1" x14ac:dyDescent="0.25">
      <c r="A17" s="21">
        <v>4</v>
      </c>
      <c r="B17" s="26" t="s">
        <v>49</v>
      </c>
      <c r="C17" s="686">
        <f>SUM(C14:C16)</f>
        <v>0</v>
      </c>
      <c r="D17" s="687">
        <f>SUM(D14:D16)</f>
        <v>0</v>
      </c>
      <c r="E17" s="684">
        <f>C17+D17</f>
        <v>0</v>
      </c>
    </row>
    <row r="18" spans="1:11" s="15" customFormat="1" ht="19.5" customHeight="1" x14ac:dyDescent="0.25">
      <c r="A18" s="21">
        <v>5</v>
      </c>
      <c r="B18" s="26"/>
      <c r="C18" s="686"/>
      <c r="D18" s="688"/>
      <c r="E18" s="689"/>
    </row>
    <row r="19" spans="1:11" ht="19.5" customHeight="1" x14ac:dyDescent="0.25">
      <c r="A19" s="21">
        <v>6</v>
      </c>
      <c r="B19" s="26" t="s">
        <v>694</v>
      </c>
      <c r="C19" s="680"/>
      <c r="D19" s="681"/>
      <c r="E19" s="690"/>
    </row>
    <row r="20" spans="1:11" ht="21" customHeight="1" x14ac:dyDescent="0.25">
      <c r="A20" s="21">
        <v>7</v>
      </c>
      <c r="B20" s="17" t="s">
        <v>574</v>
      </c>
      <c r="C20" s="680"/>
      <c r="D20" s="683">
        <f>57534-43467</f>
        <v>14067</v>
      </c>
      <c r="E20" s="684">
        <f>C20+D20</f>
        <v>14067</v>
      </c>
    </row>
    <row r="21" spans="1:11" ht="21.75" customHeight="1" x14ac:dyDescent="0.25">
      <c r="A21" s="21">
        <v>8</v>
      </c>
      <c r="B21" s="24" t="s">
        <v>575</v>
      </c>
      <c r="C21" s="680"/>
      <c r="D21" s="683">
        <v>5000</v>
      </c>
      <c r="E21" s="684">
        <f>C21+D21</f>
        <v>5000</v>
      </c>
    </row>
    <row r="22" spans="1:11" s="15" customFormat="1" ht="21" customHeight="1" x14ac:dyDescent="0.25">
      <c r="A22" s="21">
        <v>9</v>
      </c>
      <c r="B22" s="26" t="s">
        <v>695</v>
      </c>
      <c r="C22" s="686">
        <f>SUM(C20:C21)</f>
        <v>0</v>
      </c>
      <c r="D22" s="687">
        <f>SUM(D20:D21)</f>
        <v>19067</v>
      </c>
      <c r="E22" s="684">
        <f>C22+D22</f>
        <v>19067</v>
      </c>
    </row>
    <row r="23" spans="1:11" s="15" customFormat="1" ht="22.5" customHeight="1" x14ac:dyDescent="0.25">
      <c r="A23" s="21">
        <v>10</v>
      </c>
      <c r="B23" s="28" t="s">
        <v>576</v>
      </c>
      <c r="C23" s="686">
        <f>C17+C22</f>
        <v>0</v>
      </c>
      <c r="D23" s="687">
        <f>D17+D22</f>
        <v>19067</v>
      </c>
      <c r="E23" s="684">
        <f>C23+D23</f>
        <v>19067</v>
      </c>
    </row>
    <row r="24" spans="1:11" ht="20.100000000000001" customHeight="1" x14ac:dyDescent="0.25">
      <c r="A24" s="21">
        <f>A23+1</f>
        <v>11</v>
      </c>
      <c r="B24" s="24"/>
      <c r="C24" s="680"/>
      <c r="D24" s="681"/>
      <c r="E24" s="690"/>
    </row>
    <row r="25" spans="1:11" ht="20.100000000000001" customHeight="1" x14ac:dyDescent="0.25">
      <c r="A25" s="21">
        <v>12</v>
      </c>
      <c r="B25" s="22" t="s">
        <v>577</v>
      </c>
      <c r="C25" s="680"/>
      <c r="D25" s="681"/>
      <c r="E25" s="690"/>
    </row>
    <row r="26" spans="1:11" ht="20.100000000000001" customHeight="1" x14ac:dyDescent="0.25">
      <c r="A26" s="21">
        <v>13</v>
      </c>
      <c r="B26" s="17" t="s">
        <v>578</v>
      </c>
      <c r="C26" s="1275">
        <v>3000</v>
      </c>
      <c r="D26" s="685">
        <v>96000</v>
      </c>
      <c r="E26" s="691">
        <f>C26+D26</f>
        <v>99000</v>
      </c>
    </row>
    <row r="27" spans="1:11" ht="20.100000000000001" customHeight="1" x14ac:dyDescent="0.25">
      <c r="A27" s="21">
        <f>A26+1</f>
        <v>14</v>
      </c>
      <c r="B27" s="28" t="s">
        <v>203</v>
      </c>
      <c r="C27" s="1275"/>
      <c r="D27" s="685"/>
      <c r="E27" s="691"/>
    </row>
    <row r="28" spans="1:11" ht="32.25" customHeight="1" x14ac:dyDescent="0.25">
      <c r="A28" s="860">
        <v>15</v>
      </c>
      <c r="B28" s="861" t="s">
        <v>325</v>
      </c>
      <c r="C28" s="1276">
        <v>0</v>
      </c>
      <c r="D28" s="692"/>
      <c r="E28" s="693">
        <f>SUM(C28:D28)</f>
        <v>0</v>
      </c>
    </row>
    <row r="29" spans="1:11" s="15" customFormat="1" ht="20.100000000000001" customHeight="1" x14ac:dyDescent="0.25">
      <c r="A29" s="21">
        <v>16</v>
      </c>
      <c r="B29" s="29" t="s">
        <v>579</v>
      </c>
      <c r="C29" s="1277">
        <f>C26</f>
        <v>3000</v>
      </c>
      <c r="D29" s="37">
        <f t="shared" ref="D29:E29" si="0">D26</f>
        <v>96000</v>
      </c>
      <c r="E29" s="684">
        <f t="shared" si="0"/>
        <v>99000</v>
      </c>
    </row>
    <row r="30" spans="1:11" s="15" customFormat="1" ht="20.100000000000001" customHeight="1" x14ac:dyDescent="0.25">
      <c r="A30" s="21">
        <f>A29+1</f>
        <v>17</v>
      </c>
      <c r="B30" s="29" t="s">
        <v>338</v>
      </c>
      <c r="C30" s="1278">
        <f>C23+C29</f>
        <v>3000</v>
      </c>
      <c r="D30" s="1279">
        <f>D23+D29</f>
        <v>115067</v>
      </c>
      <c r="E30" s="1280">
        <f>E23+E29</f>
        <v>118067</v>
      </c>
      <c r="K30" s="1281"/>
    </row>
    <row r="31" spans="1:11" s="15" customFormat="1" ht="20.100000000000001" customHeight="1" x14ac:dyDescent="0.25">
      <c r="A31" s="16"/>
      <c r="B31" s="29"/>
      <c r="C31" s="27"/>
      <c r="D31" s="397"/>
    </row>
    <row r="32" spans="1:11" ht="19.5" customHeight="1" x14ac:dyDescent="0.25">
      <c r="B32" s="30"/>
      <c r="C32" s="25"/>
    </row>
    <row r="33" spans="2:3" ht="15" customHeight="1" x14ac:dyDescent="0.25">
      <c r="B33" s="17"/>
      <c r="C33" s="25"/>
    </row>
    <row r="34" spans="2:3" x14ac:dyDescent="0.25">
      <c r="B34" s="17"/>
      <c r="C34" s="25"/>
    </row>
    <row r="35" spans="2:3" x14ac:dyDescent="0.25">
      <c r="B35" s="17"/>
      <c r="C35" s="25"/>
    </row>
    <row r="36" spans="2:3" x14ac:dyDescent="0.25">
      <c r="B36" s="17"/>
      <c r="C36" s="25"/>
    </row>
  </sheetData>
  <sheetProtection selectLockedCells="1" selectUnlockedCells="1"/>
  <mergeCells count="10">
    <mergeCell ref="B10:B11"/>
    <mergeCell ref="A2:E2"/>
    <mergeCell ref="A4:E4"/>
    <mergeCell ref="A5:E5"/>
    <mergeCell ref="A6:E6"/>
    <mergeCell ref="A8:E8"/>
    <mergeCell ref="B7:C7"/>
    <mergeCell ref="C10:E10"/>
    <mergeCell ref="C9:E9"/>
    <mergeCell ref="A9:A11"/>
  </mergeCells>
  <phoneticPr fontId="34" type="noConversion"/>
  <pageMargins left="0.74803149606299213" right="0.74803149606299213" top="0.98425196850393704" bottom="0.98425196850393704" header="0.51181102362204722" footer="0.51181102362204722"/>
  <pageSetup paperSize="9" scale="80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59"/>
  <sheetViews>
    <sheetView zoomScale="120" workbookViewId="0">
      <selection activeCell="O50" sqref="O50"/>
    </sheetView>
  </sheetViews>
  <sheetFormatPr defaultRowHeight="11.25" x14ac:dyDescent="0.2"/>
  <cols>
    <col min="1" max="1" width="3.7109375" style="172" customWidth="1"/>
    <col min="2" max="2" width="37.28515625" style="172" customWidth="1"/>
    <col min="3" max="3" width="12" style="173" customWidth="1"/>
    <col min="4" max="4" width="11.140625" style="173" customWidth="1"/>
    <col min="5" max="5" width="12.140625" style="173" customWidth="1"/>
    <col min="6" max="6" width="38.7109375" style="173" customWidth="1"/>
    <col min="7" max="7" width="11.5703125" style="173" customWidth="1"/>
    <col min="8" max="8" width="11.7109375" style="173" customWidth="1"/>
    <col min="9" max="9" width="14.5703125" style="173" customWidth="1"/>
    <col min="10" max="10" width="7.7109375" style="352" hidden="1" customWidth="1"/>
    <col min="11" max="11" width="7.140625" style="352" hidden="1" customWidth="1"/>
    <col min="12" max="12" width="7.85546875" style="352" hidden="1" customWidth="1"/>
    <col min="13" max="16384" width="9.140625" style="10"/>
  </cols>
  <sheetData>
    <row r="1" spans="1:13" ht="12.75" x14ac:dyDescent="0.2">
      <c r="C1" s="1003" t="s">
        <v>1205</v>
      </c>
      <c r="D1" s="1042"/>
      <c r="E1" s="1042"/>
      <c r="F1" s="1042"/>
      <c r="G1" s="1042"/>
      <c r="H1" s="1042"/>
      <c r="I1" s="1042"/>
      <c r="J1" s="1042"/>
      <c r="K1" s="1042"/>
      <c r="L1" s="1042"/>
    </row>
    <row r="2" spans="1:13" x14ac:dyDescent="0.2">
      <c r="I2" s="174"/>
    </row>
    <row r="3" spans="1:13" s="125" customFormat="1" ht="12.75" x14ac:dyDescent="0.2">
      <c r="A3" s="175"/>
      <c r="B3" s="1006" t="s">
        <v>78</v>
      </c>
      <c r="C3" s="1006"/>
      <c r="D3" s="1006"/>
      <c r="E3" s="1006"/>
      <c r="F3" s="1006"/>
      <c r="G3" s="1006"/>
      <c r="H3" s="1006"/>
      <c r="I3" s="1006"/>
      <c r="J3" s="1042"/>
      <c r="K3" s="1042"/>
      <c r="L3" s="1042"/>
    </row>
    <row r="4" spans="1:13" s="125" customFormat="1" x14ac:dyDescent="0.2">
      <c r="A4" s="175"/>
      <c r="B4" s="1090" t="s">
        <v>1020</v>
      </c>
      <c r="C4" s="1090"/>
      <c r="D4" s="1090"/>
      <c r="E4" s="1090"/>
      <c r="F4" s="1090"/>
      <c r="G4" s="1090"/>
      <c r="H4" s="1090"/>
      <c r="I4" s="1090"/>
    </row>
    <row r="5" spans="1:13" s="125" customFormat="1" ht="12.75" x14ac:dyDescent="0.2">
      <c r="A5" s="1007" t="s">
        <v>335</v>
      </c>
      <c r="B5" s="1044"/>
      <c r="C5" s="1044"/>
      <c r="D5" s="1044"/>
      <c r="E5" s="1044"/>
      <c r="F5" s="1044"/>
      <c r="G5" s="1044"/>
      <c r="H5" s="1044"/>
      <c r="I5" s="1044"/>
      <c r="J5" s="1044"/>
      <c r="K5" s="1044"/>
      <c r="L5" s="1044"/>
    </row>
    <row r="6" spans="1:13" s="125" customFormat="1" ht="12.75" customHeight="1" x14ac:dyDescent="0.2">
      <c r="A6" s="1011" t="s">
        <v>56</v>
      </c>
      <c r="B6" s="1012" t="s">
        <v>57</v>
      </c>
      <c r="C6" s="1017" t="s">
        <v>58</v>
      </c>
      <c r="D6" s="1017"/>
      <c r="E6" s="1018"/>
      <c r="F6" s="1019" t="s">
        <v>59</v>
      </c>
      <c r="G6" s="1009" t="s">
        <v>60</v>
      </c>
      <c r="H6" s="1010"/>
      <c r="I6" s="1091"/>
      <c r="M6" s="659"/>
    </row>
    <row r="7" spans="1:13" s="125" customFormat="1" ht="12.75" customHeight="1" x14ac:dyDescent="0.2">
      <c r="A7" s="1011"/>
      <c r="B7" s="1012"/>
      <c r="C7" s="1004" t="s">
        <v>1008</v>
      </c>
      <c r="D7" s="1004"/>
      <c r="E7" s="1005"/>
      <c r="F7" s="1019"/>
      <c r="G7" s="1004" t="s">
        <v>1008</v>
      </c>
      <c r="H7" s="1004"/>
      <c r="I7" s="1004"/>
      <c r="M7" s="659"/>
    </row>
    <row r="8" spans="1:13" s="126" customFormat="1" ht="36.6" customHeight="1" x14ac:dyDescent="0.2">
      <c r="A8" s="1011"/>
      <c r="B8" s="176" t="s">
        <v>61</v>
      </c>
      <c r="C8" s="139" t="s">
        <v>62</v>
      </c>
      <c r="D8" s="139" t="s">
        <v>63</v>
      </c>
      <c r="E8" s="177" t="s">
        <v>64</v>
      </c>
      <c r="F8" s="178" t="s">
        <v>65</v>
      </c>
      <c r="G8" s="139" t="s">
        <v>62</v>
      </c>
      <c r="H8" s="139" t="s">
        <v>63</v>
      </c>
      <c r="I8" s="139" t="s">
        <v>64</v>
      </c>
      <c r="M8" s="660"/>
    </row>
    <row r="9" spans="1:13" ht="11.45" customHeight="1" x14ac:dyDescent="0.2">
      <c r="A9" s="179">
        <v>1</v>
      </c>
      <c r="B9" s="180" t="s">
        <v>24</v>
      </c>
      <c r="C9" s="181"/>
      <c r="D9" s="181"/>
      <c r="E9" s="181"/>
      <c r="F9" s="142" t="s">
        <v>25</v>
      </c>
      <c r="G9" s="181"/>
      <c r="H9" s="181"/>
      <c r="I9" s="485"/>
      <c r="J9" s="10"/>
      <c r="K9" s="10"/>
      <c r="L9" s="10"/>
      <c r="M9" s="208"/>
    </row>
    <row r="10" spans="1:13" x14ac:dyDescent="0.2">
      <c r="A10" s="179">
        <f t="shared" ref="A10:A52" si="0">A9+1</f>
        <v>2</v>
      </c>
      <c r="B10" s="182" t="s">
        <v>35</v>
      </c>
      <c r="C10" s="121"/>
      <c r="D10" s="121"/>
      <c r="E10" s="122">
        <f>SUM(C10:D10)</f>
        <v>0</v>
      </c>
      <c r="F10" s="143" t="s">
        <v>240</v>
      </c>
      <c r="G10" s="306">
        <f>'műk. kiad. szakf Önkorm. '!D61</f>
        <v>45845</v>
      </c>
      <c r="H10" s="122">
        <f>'műk. kiad. szakf Önkorm. '!E61</f>
        <v>34688</v>
      </c>
      <c r="I10" s="507">
        <f>SUM(G10:H10)</f>
        <v>80533</v>
      </c>
      <c r="J10" s="10"/>
      <c r="K10" s="10"/>
      <c r="L10" s="10"/>
      <c r="M10" s="208"/>
    </row>
    <row r="11" spans="1:13" x14ac:dyDescent="0.2">
      <c r="A11" s="179">
        <f t="shared" si="0"/>
        <v>3</v>
      </c>
      <c r="B11" s="182" t="s">
        <v>208</v>
      </c>
      <c r="C11" s="121">
        <f>'tám, végl. pe.átv  '!C11</f>
        <v>629350</v>
      </c>
      <c r="D11" s="121">
        <f>'tám, végl. pe.átv  '!D11</f>
        <v>79560</v>
      </c>
      <c r="E11" s="121">
        <f>C11+D11</f>
        <v>708910</v>
      </c>
      <c r="F11" s="143" t="s">
        <v>241</v>
      </c>
      <c r="G11" s="122">
        <f>'műk. kiad. szakf Önkorm. '!F61</f>
        <v>14068</v>
      </c>
      <c r="H11" s="122">
        <f>'műk. kiad. szakf Önkorm. '!G61</f>
        <v>16226</v>
      </c>
      <c r="I11" s="478">
        <f>SUM(G11:H11)</f>
        <v>30294</v>
      </c>
      <c r="J11" s="10"/>
      <c r="K11" s="10"/>
      <c r="L11" s="10"/>
      <c r="M11" s="208"/>
    </row>
    <row r="12" spans="1:13" x14ac:dyDescent="0.2">
      <c r="A12" s="179">
        <f t="shared" si="0"/>
        <v>4</v>
      </c>
      <c r="B12" s="182" t="s">
        <v>205</v>
      </c>
      <c r="C12" s="121"/>
      <c r="D12" s="121">
        <f>'mük. bev.Önkor és Hivatal '!J40</f>
        <v>0</v>
      </c>
      <c r="E12" s="121">
        <f>C12+D12</f>
        <v>0</v>
      </c>
      <c r="F12" s="143" t="s">
        <v>242</v>
      </c>
      <c r="G12" s="122">
        <f>'műk. kiad. szakf Önkorm. '!H61</f>
        <v>136454</v>
      </c>
      <c r="H12" s="122">
        <f>'műk. kiad. szakf Önkorm. '!I61</f>
        <v>188339</v>
      </c>
      <c r="I12" s="478">
        <f>SUM(G12:H12)</f>
        <v>324793</v>
      </c>
      <c r="J12" s="10"/>
      <c r="K12" s="10"/>
      <c r="L12" s="10"/>
      <c r="M12" s="208"/>
    </row>
    <row r="13" spans="1:13" ht="12" customHeight="1" x14ac:dyDescent="0.2">
      <c r="A13" s="179">
        <f t="shared" si="0"/>
        <v>5</v>
      </c>
      <c r="B13" s="586" t="s">
        <v>209</v>
      </c>
      <c r="C13" s="121">
        <f>'tám, végl. pe.átv  '!C22+'tám, végl. pe.átv  '!C31+'tám, végl. pe.átv  '!C40</f>
        <v>32757</v>
      </c>
      <c r="D13" s="121">
        <f>'tám, végl. pe.átv  '!D22+'tám, végl. pe.átv  '!D31+'tám, végl. pe.átv  '!D40+'tám, végl. pe.átv  '!D39</f>
        <v>0</v>
      </c>
      <c r="E13" s="121">
        <f>C13+D13</f>
        <v>32757</v>
      </c>
      <c r="F13" s="143"/>
      <c r="G13" s="121"/>
      <c r="H13" s="121"/>
      <c r="I13" s="478"/>
      <c r="J13" s="10"/>
      <c r="K13" s="10"/>
      <c r="L13" s="10"/>
      <c r="M13" s="208"/>
    </row>
    <row r="14" spans="1:13" x14ac:dyDescent="0.2">
      <c r="A14" s="179">
        <f t="shared" si="0"/>
        <v>6</v>
      </c>
      <c r="B14" s="182" t="s">
        <v>210</v>
      </c>
      <c r="C14" s="121">
        <f>'felh. bev.  '!D31</f>
        <v>0</v>
      </c>
      <c r="D14" s="121">
        <f>'felh. bev.  '!E31</f>
        <v>0</v>
      </c>
      <c r="E14" s="122">
        <f>SUM(C14:D14)</f>
        <v>0</v>
      </c>
      <c r="F14" s="143" t="s">
        <v>243</v>
      </c>
      <c r="G14" s="184">
        <f>'műk. kiad. szakf Önkorm. '!P61</f>
        <v>500</v>
      </c>
      <c r="H14" s="184">
        <f>'ellátottak önk.'!F27</f>
        <v>14350</v>
      </c>
      <c r="I14" s="478">
        <f>SUM(G14:H14)</f>
        <v>14850</v>
      </c>
      <c r="J14" s="10"/>
      <c r="K14" s="10"/>
      <c r="L14" s="10"/>
      <c r="M14" s="208"/>
    </row>
    <row r="15" spans="1:13" x14ac:dyDescent="0.2">
      <c r="A15" s="179">
        <f t="shared" si="0"/>
        <v>7</v>
      </c>
      <c r="B15" s="182"/>
      <c r="C15" s="121"/>
      <c r="D15" s="121"/>
      <c r="E15" s="122"/>
      <c r="F15" s="143" t="s">
        <v>244</v>
      </c>
      <c r="G15" s="184"/>
      <c r="H15" s="184"/>
      <c r="I15" s="478"/>
      <c r="J15" s="10"/>
      <c r="K15" s="10"/>
      <c r="L15" s="10"/>
      <c r="M15" s="208"/>
    </row>
    <row r="16" spans="1:13" x14ac:dyDescent="0.2">
      <c r="A16" s="179">
        <f t="shared" si="0"/>
        <v>8</v>
      </c>
      <c r="B16" s="182" t="s">
        <v>211</v>
      </c>
      <c r="C16" s="318">
        <f>'közhatalmi bevételek'!D31</f>
        <v>468462</v>
      </c>
      <c r="D16" s="318">
        <f>'közhatalmi bevételek'!E31</f>
        <v>756858</v>
      </c>
      <c r="E16" s="318">
        <f>'közhatalmi bevételek'!F31</f>
        <v>1225320</v>
      </c>
      <c r="F16" s="543" t="s">
        <v>245</v>
      </c>
      <c r="G16" s="313">
        <f>mc.pe.átad!D20</f>
        <v>8730</v>
      </c>
      <c r="H16" s="313">
        <f>mc.pe.átad!E20</f>
        <v>51612</v>
      </c>
      <c r="I16" s="313">
        <f>mc.pe.átad!F20</f>
        <v>60342</v>
      </c>
      <c r="J16" s="10"/>
      <c r="K16" s="10"/>
      <c r="L16" s="10"/>
      <c r="M16" s="208"/>
    </row>
    <row r="17" spans="1:14" x14ac:dyDescent="0.2">
      <c r="A17" s="179">
        <f t="shared" si="0"/>
        <v>9</v>
      </c>
      <c r="B17" s="185" t="s">
        <v>40</v>
      </c>
      <c r="C17" s="390"/>
      <c r="D17" s="390"/>
      <c r="E17" s="390"/>
      <c r="F17" s="543" t="s">
        <v>246</v>
      </c>
      <c r="G17" s="313">
        <f>mc.pe.átad!D43</f>
        <v>250082</v>
      </c>
      <c r="H17" s="313">
        <f>mc.pe.átad!E43</f>
        <v>33686</v>
      </c>
      <c r="I17" s="313">
        <f>mc.pe.átad!F43</f>
        <v>283768</v>
      </c>
      <c r="J17" s="10"/>
      <c r="K17" s="10"/>
      <c r="L17" s="10"/>
      <c r="M17" s="208"/>
    </row>
    <row r="18" spans="1:14" x14ac:dyDescent="0.2">
      <c r="A18" s="179">
        <f t="shared" si="0"/>
        <v>10</v>
      </c>
      <c r="B18" s="185"/>
      <c r="C18" s="390"/>
      <c r="D18" s="390"/>
      <c r="E18" s="390"/>
      <c r="F18" s="543" t="s">
        <v>294</v>
      </c>
      <c r="G18" s="313">
        <f>'műk. kiad. szakf Önkorm. '!N61</f>
        <v>84</v>
      </c>
      <c r="H18" s="313">
        <f>'műk. kiad. szakf Önkorm. '!O61</f>
        <v>0</v>
      </c>
      <c r="I18" s="313">
        <f>G18+H18</f>
        <v>84</v>
      </c>
      <c r="J18" s="10"/>
      <c r="K18" s="10"/>
      <c r="L18" s="10"/>
      <c r="M18" s="208"/>
    </row>
    <row r="19" spans="1:14" x14ac:dyDescent="0.2">
      <c r="A19" s="179">
        <f t="shared" si="0"/>
        <v>11</v>
      </c>
      <c r="B19" s="119" t="s">
        <v>212</v>
      </c>
      <c r="C19" s="390">
        <f>'mük. bev.Önkor és Hivatal '!C40</f>
        <v>40369</v>
      </c>
      <c r="D19" s="390">
        <f>'mük. bev.Önkor és Hivatal '!D40</f>
        <v>43113</v>
      </c>
      <c r="E19" s="390">
        <f>SUM(C19:D19)</f>
        <v>83482</v>
      </c>
      <c r="F19" s="543" t="s">
        <v>248</v>
      </c>
      <c r="G19" s="313">
        <f>tartalék!C22</f>
        <v>0</v>
      </c>
      <c r="H19" s="313">
        <f>tartalék!D22</f>
        <v>19067</v>
      </c>
      <c r="I19" s="1282">
        <f>SUM(G19:H19)</f>
        <v>19067</v>
      </c>
      <c r="J19" s="10"/>
      <c r="K19" s="10"/>
      <c r="L19" s="10"/>
      <c r="M19" s="208"/>
    </row>
    <row r="20" spans="1:14" x14ac:dyDescent="0.2">
      <c r="A20" s="179">
        <f t="shared" si="0"/>
        <v>12</v>
      </c>
      <c r="C20" s="390"/>
      <c r="D20" s="390"/>
      <c r="E20" s="390"/>
      <c r="F20" s="543" t="s">
        <v>295</v>
      </c>
      <c r="G20" s="313">
        <f>tartalék!C29</f>
        <v>3000</v>
      </c>
      <c r="H20" s="313">
        <f>tartalék!D29</f>
        <v>96000</v>
      </c>
      <c r="I20" s="313">
        <f>tartalék!E29</f>
        <v>99000</v>
      </c>
      <c r="J20" s="10"/>
      <c r="K20" s="10"/>
      <c r="L20" s="10"/>
      <c r="M20" s="208"/>
    </row>
    <row r="21" spans="1:14" s="127" customFormat="1" x14ac:dyDescent="0.2">
      <c r="A21" s="179">
        <f t="shared" si="0"/>
        <v>13</v>
      </c>
      <c r="B21" s="172" t="s">
        <v>42</v>
      </c>
      <c r="C21" s="390"/>
      <c r="D21" s="390"/>
      <c r="E21" s="390"/>
      <c r="F21" s="658"/>
      <c r="G21" s="313"/>
      <c r="H21" s="313"/>
      <c r="I21" s="509"/>
      <c r="M21" s="661"/>
    </row>
    <row r="22" spans="1:14" s="127" customFormat="1" x14ac:dyDescent="0.2">
      <c r="A22" s="179">
        <f t="shared" si="0"/>
        <v>14</v>
      </c>
      <c r="B22" s="172" t="s">
        <v>1080</v>
      </c>
      <c r="C22" s="390"/>
      <c r="D22" s="390"/>
      <c r="E22" s="390"/>
      <c r="F22" s="658"/>
      <c r="G22" s="313"/>
      <c r="H22" s="313"/>
      <c r="I22" s="509"/>
      <c r="M22" s="661"/>
    </row>
    <row r="23" spans="1:14" x14ac:dyDescent="0.2">
      <c r="A23" s="179">
        <f t="shared" si="0"/>
        <v>15</v>
      </c>
      <c r="B23" s="182" t="s">
        <v>1079</v>
      </c>
      <c r="C23" s="1245"/>
      <c r="D23" s="306">
        <f>'felh. bev.  '!E13</f>
        <v>0</v>
      </c>
      <c r="E23" s="390">
        <f>SUM(C23:D23)</f>
        <v>0</v>
      </c>
      <c r="F23" s="1246" t="s">
        <v>66</v>
      </c>
      <c r="G23" s="391">
        <f t="shared" ref="G23:L23" si="1">SUM(G10:G21)</f>
        <v>458763</v>
      </c>
      <c r="H23" s="391">
        <f t="shared" si="1"/>
        <v>453968</v>
      </c>
      <c r="I23" s="510">
        <f t="shared" si="1"/>
        <v>912731</v>
      </c>
      <c r="J23" s="128">
        <f t="shared" si="1"/>
        <v>0</v>
      </c>
      <c r="K23" s="128">
        <f t="shared" si="1"/>
        <v>0</v>
      </c>
      <c r="L23" s="479">
        <f t="shared" si="1"/>
        <v>0</v>
      </c>
      <c r="M23" s="208"/>
    </row>
    <row r="24" spans="1:14" x14ac:dyDescent="0.2">
      <c r="A24" s="179">
        <f t="shared" si="0"/>
        <v>16</v>
      </c>
      <c r="B24" s="182" t="s">
        <v>217</v>
      </c>
      <c r="C24" s="390">
        <f>'felh. bev.  '!D14+'felh. bev.  '!D15</f>
        <v>0</v>
      </c>
      <c r="D24" s="390">
        <f>'felh. bev.  '!E14+'felh. bev.  '!E15</f>
        <v>0</v>
      </c>
      <c r="E24" s="390">
        <f>SUM(C24:D24)</f>
        <v>0</v>
      </c>
      <c r="F24" s="658"/>
      <c r="G24" s="313"/>
      <c r="H24" s="313"/>
      <c r="I24" s="509"/>
      <c r="J24" s="10"/>
      <c r="K24" s="10"/>
      <c r="L24" s="10"/>
      <c r="M24" s="208"/>
    </row>
    <row r="25" spans="1:14" x14ac:dyDescent="0.2">
      <c r="A25" s="179">
        <f t="shared" si="0"/>
        <v>17</v>
      </c>
      <c r="B25" s="119" t="s">
        <v>218</v>
      </c>
      <c r="C25" s="306">
        <f>'felh. bev.  '!D21</f>
        <v>0</v>
      </c>
      <c r="D25" s="306">
        <f>'felh. bev.  '!E21</f>
        <v>0</v>
      </c>
      <c r="E25" s="306">
        <f>'felh. bev.  '!F21</f>
        <v>0</v>
      </c>
      <c r="F25" s="1247" t="s">
        <v>34</v>
      </c>
      <c r="G25" s="393"/>
      <c r="H25" s="393"/>
      <c r="I25" s="509"/>
      <c r="J25" s="10"/>
      <c r="K25" s="10"/>
      <c r="L25" s="10"/>
      <c r="M25" s="208"/>
    </row>
    <row r="26" spans="1:14" x14ac:dyDescent="0.2">
      <c r="A26" s="179">
        <f t="shared" si="0"/>
        <v>18</v>
      </c>
      <c r="B26" s="182" t="s">
        <v>219</v>
      </c>
      <c r="C26" s="306"/>
      <c r="D26" s="306"/>
      <c r="E26" s="306"/>
      <c r="F26" s="543" t="s">
        <v>297</v>
      </c>
      <c r="G26" s="313">
        <f>'felhalm. kiad.  '!G16+'felhalm. kiad.  '!G46+'felhalm. kiad.  '!G55+'felhalm. kiad.  '!G60+'felhalm. kiad.  '!G72+'felhalm. kiad.  '!G124+'felhalm. kiad.  '!L20</f>
        <v>322632</v>
      </c>
      <c r="H26" s="313">
        <f>'felhalm. kiad.  '!H16+'felhalm. kiad.  '!H46+'felhalm. kiad.  '!H55+'felhalm. kiad.  '!H60+'felhalm. kiad.  '!H72+'felhalm. kiad.  '!H124</f>
        <v>35899</v>
      </c>
      <c r="I26" s="509">
        <f>SUM(G26:H26)</f>
        <v>358531</v>
      </c>
      <c r="J26" s="10"/>
      <c r="K26" s="10"/>
      <c r="L26" s="10"/>
      <c r="M26" s="658"/>
      <c r="N26" s="1002"/>
    </row>
    <row r="27" spans="1:14" x14ac:dyDescent="0.2">
      <c r="A27" s="179">
        <f t="shared" si="0"/>
        <v>19</v>
      </c>
      <c r="B27" s="182"/>
      <c r="C27" s="306"/>
      <c r="D27" s="306"/>
      <c r="E27" s="306"/>
      <c r="F27" s="543" t="s">
        <v>252</v>
      </c>
      <c r="G27" s="313">
        <f>'felhalm. kiad.  '!G23</f>
        <v>27542</v>
      </c>
      <c r="H27" s="313">
        <f>'felhalm. kiad.  '!H23</f>
        <v>912</v>
      </c>
      <c r="I27" s="509">
        <f>SUM(G27:H27)</f>
        <v>28454</v>
      </c>
      <c r="J27" s="10"/>
      <c r="K27" s="10"/>
      <c r="L27" s="10"/>
      <c r="M27" s="208"/>
    </row>
    <row r="28" spans="1:14" x14ac:dyDescent="0.2">
      <c r="A28" s="179">
        <f t="shared" si="0"/>
        <v>20</v>
      </c>
      <c r="B28" s="172" t="s">
        <v>220</v>
      </c>
      <c r="C28" s="306"/>
      <c r="D28" s="306"/>
      <c r="E28" s="306"/>
      <c r="F28" s="543" t="s">
        <v>253</v>
      </c>
      <c r="G28" s="313"/>
      <c r="H28" s="313"/>
      <c r="I28" s="509">
        <f>SUM(G28:H28)</f>
        <v>0</v>
      </c>
      <c r="J28" s="10"/>
      <c r="K28" s="10"/>
      <c r="L28" s="10"/>
      <c r="M28" s="208"/>
    </row>
    <row r="29" spans="1:14" s="127" customFormat="1" x14ac:dyDescent="0.2">
      <c r="A29" s="179">
        <f t="shared" si="0"/>
        <v>21</v>
      </c>
      <c r="B29" s="172" t="s">
        <v>293</v>
      </c>
      <c r="C29" s="306">
        <f>'felh. bev.  '!D35+'felh. bev.  '!D41</f>
        <v>0</v>
      </c>
      <c r="D29" s="306">
        <f>'felh. bev.  '!E35+'felh. bev.  '!E41</f>
        <v>2870</v>
      </c>
      <c r="E29" s="306">
        <f>'felh. bev.  '!F35+'felh. bev.  '!F41</f>
        <v>2870</v>
      </c>
      <c r="F29" s="543" t="s">
        <v>255</v>
      </c>
      <c r="G29" s="313">
        <f>'felhalm. kiad.  '!G76</f>
        <v>0</v>
      </c>
      <c r="H29" s="313">
        <f>'felhalm. kiad.  '!H76</f>
        <v>0</v>
      </c>
      <c r="I29" s="509">
        <f>SUM(G29:H29)</f>
        <v>0</v>
      </c>
      <c r="M29" s="661"/>
    </row>
    <row r="30" spans="1:14" x14ac:dyDescent="0.2">
      <c r="A30" s="179">
        <f t="shared" si="0"/>
        <v>22</v>
      </c>
      <c r="C30" s="306"/>
      <c r="D30" s="306"/>
      <c r="E30" s="306"/>
      <c r="F30" s="543" t="s">
        <v>254</v>
      </c>
      <c r="G30" s="313">
        <f>'felhalm. kiad.  '!G84+'felhalm. kiad.  '!G89</f>
        <v>5430</v>
      </c>
      <c r="H30" s="313">
        <f>'felhalm. kiad.  '!H84+'felhalm. kiad.  '!H89</f>
        <v>20000</v>
      </c>
      <c r="I30" s="509">
        <f>SUM(G30:H30)</f>
        <v>25430</v>
      </c>
      <c r="J30" s="10"/>
      <c r="K30" s="10"/>
      <c r="L30" s="10"/>
      <c r="M30" s="208"/>
    </row>
    <row r="31" spans="1:14" s="11" customFormat="1" x14ac:dyDescent="0.2">
      <c r="A31" s="179">
        <f t="shared" si="0"/>
        <v>23</v>
      </c>
      <c r="B31" s="189" t="s">
        <v>52</v>
      </c>
      <c r="C31" s="1283">
        <f>C12+C19+C11+C16+C13</f>
        <v>1170938</v>
      </c>
      <c r="D31" s="1283">
        <f>D12+D19+D11+D16+D13</f>
        <v>879531</v>
      </c>
      <c r="E31" s="1283">
        <f>E12+E19+E11+E16+E13</f>
        <v>2050469</v>
      </c>
      <c r="F31" s="543" t="s">
        <v>296</v>
      </c>
      <c r="G31" s="311">
        <f>tartalék!C17</f>
        <v>0</v>
      </c>
      <c r="H31" s="311">
        <f>tartalék!D17</f>
        <v>0</v>
      </c>
      <c r="I31" s="311">
        <f>tartalék!E17</f>
        <v>0</v>
      </c>
      <c r="M31" s="558"/>
    </row>
    <row r="32" spans="1:14" x14ac:dyDescent="0.2">
      <c r="A32" s="179">
        <f t="shared" si="0"/>
        <v>24</v>
      </c>
      <c r="B32" s="190" t="s">
        <v>67</v>
      </c>
      <c r="C32" s="391">
        <f>C14+C22+C23+C24+C25+C26+C29</f>
        <v>0</v>
      </c>
      <c r="D32" s="391">
        <f>D14+D22+D23+D24+D25+D26+D29</f>
        <v>2870</v>
      </c>
      <c r="E32" s="391">
        <f>E14+E22+E23+E24+E25+E26+E29</f>
        <v>2870</v>
      </c>
      <c r="F32" s="969" t="s">
        <v>68</v>
      </c>
      <c r="G32" s="391">
        <f>SUM(G26:G31)</f>
        <v>355604</v>
      </c>
      <c r="H32" s="391">
        <f>SUM(H26:H31)</f>
        <v>56811</v>
      </c>
      <c r="I32" s="510">
        <f>SUM(I26:I31)</f>
        <v>412415</v>
      </c>
      <c r="J32" s="10"/>
      <c r="K32" s="10"/>
      <c r="L32" s="10"/>
      <c r="M32" s="208"/>
    </row>
    <row r="33" spans="1:13" x14ac:dyDescent="0.2">
      <c r="A33" s="179">
        <f t="shared" si="0"/>
        <v>25</v>
      </c>
      <c r="B33" s="193" t="s">
        <v>51</v>
      </c>
      <c r="C33" s="393">
        <f>SUM(C31:C32)</f>
        <v>1170938</v>
      </c>
      <c r="D33" s="393">
        <f>SUM(D31:D32)</f>
        <v>882401</v>
      </c>
      <c r="E33" s="393">
        <f>SUM(C33:D33)</f>
        <v>2053339</v>
      </c>
      <c r="F33" s="1250" t="s">
        <v>69</v>
      </c>
      <c r="G33" s="393">
        <f t="shared" ref="G33:L33" si="2">G23+G32</f>
        <v>814367</v>
      </c>
      <c r="H33" s="393">
        <f t="shared" si="2"/>
        <v>510779</v>
      </c>
      <c r="I33" s="481">
        <f t="shared" si="2"/>
        <v>1325146</v>
      </c>
      <c r="J33" s="188">
        <f t="shared" si="2"/>
        <v>0</v>
      </c>
      <c r="K33" s="188">
        <f t="shared" si="2"/>
        <v>0</v>
      </c>
      <c r="L33" s="483">
        <f t="shared" si="2"/>
        <v>0</v>
      </c>
      <c r="M33" s="208"/>
    </row>
    <row r="34" spans="1:13" x14ac:dyDescent="0.2">
      <c r="A34" s="179">
        <f t="shared" si="0"/>
        <v>26</v>
      </c>
      <c r="B34" s="195"/>
      <c r="C34" s="313"/>
      <c r="D34" s="313"/>
      <c r="E34" s="313"/>
      <c r="F34" s="658"/>
      <c r="G34" s="313"/>
      <c r="H34" s="313"/>
      <c r="I34" s="509"/>
      <c r="J34" s="10"/>
      <c r="K34" s="10"/>
      <c r="L34" s="10"/>
      <c r="M34" s="208"/>
    </row>
    <row r="35" spans="1:13" x14ac:dyDescent="0.2">
      <c r="A35" s="179">
        <f t="shared" si="0"/>
        <v>27</v>
      </c>
      <c r="B35" s="193" t="s">
        <v>23</v>
      </c>
      <c r="C35" s="393">
        <f>C33-G33</f>
        <v>356571</v>
      </c>
      <c r="D35" s="393">
        <f t="shared" ref="D35:E35" si="3">D33-H33</f>
        <v>371622</v>
      </c>
      <c r="E35" s="393">
        <f t="shared" si="3"/>
        <v>728193</v>
      </c>
      <c r="F35" s="1246"/>
      <c r="G35" s="391"/>
      <c r="H35" s="391"/>
      <c r="I35" s="510"/>
      <c r="J35" s="10"/>
      <c r="K35" s="10"/>
      <c r="L35" s="10"/>
      <c r="M35" s="208"/>
    </row>
    <row r="36" spans="1:13" s="11" customFormat="1" x14ac:dyDescent="0.2">
      <c r="A36" s="179">
        <f t="shared" si="0"/>
        <v>28</v>
      </c>
      <c r="B36" s="195"/>
      <c r="C36" s="313"/>
      <c r="D36" s="313"/>
      <c r="E36" s="509"/>
      <c r="F36" s="658"/>
      <c r="G36" s="313"/>
      <c r="H36" s="313"/>
      <c r="I36" s="509"/>
      <c r="M36" s="558"/>
    </row>
    <row r="37" spans="1:13" s="11" customFormat="1" x14ac:dyDescent="0.2">
      <c r="A37" s="854">
        <f t="shared" si="0"/>
        <v>29</v>
      </c>
      <c r="B37" s="129" t="s">
        <v>53</v>
      </c>
      <c r="C37" s="698"/>
      <c r="D37" s="698"/>
      <c r="E37" s="698"/>
      <c r="F37" s="1247" t="s">
        <v>33</v>
      </c>
      <c r="G37" s="393"/>
      <c r="H37" s="393"/>
      <c r="I37" s="481"/>
      <c r="M37" s="558"/>
    </row>
    <row r="38" spans="1:13" s="11" customFormat="1" x14ac:dyDescent="0.2">
      <c r="A38" s="179">
        <f t="shared" si="0"/>
        <v>30</v>
      </c>
      <c r="B38" s="140" t="s">
        <v>751</v>
      </c>
      <c r="C38" s="698"/>
      <c r="D38" s="698"/>
      <c r="E38" s="698"/>
      <c r="F38" s="1251" t="s">
        <v>4</v>
      </c>
      <c r="G38" s="207"/>
      <c r="I38" s="512"/>
      <c r="M38" s="558"/>
    </row>
    <row r="39" spans="1:13" s="11" customFormat="1" x14ac:dyDescent="0.2">
      <c r="A39" s="179">
        <f t="shared" si="0"/>
        <v>31</v>
      </c>
      <c r="B39" s="172" t="s">
        <v>227</v>
      </c>
      <c r="C39" s="698"/>
      <c r="D39" s="698"/>
      <c r="E39" s="698"/>
      <c r="F39" s="1284" t="s">
        <v>3</v>
      </c>
      <c r="G39" s="393"/>
      <c r="H39" s="393"/>
      <c r="I39" s="481"/>
      <c r="M39" s="558"/>
    </row>
    <row r="40" spans="1:13" x14ac:dyDescent="0.2">
      <c r="A40" s="179">
        <f t="shared" si="0"/>
        <v>32</v>
      </c>
      <c r="B40" s="121" t="s">
        <v>753</v>
      </c>
      <c r="C40" s="1252"/>
      <c r="D40" s="1253"/>
      <c r="E40" s="1253">
        <f>SUM(C40:D40)</f>
        <v>0</v>
      </c>
      <c r="F40" s="543" t="s">
        <v>5</v>
      </c>
      <c r="G40" s="393"/>
      <c r="H40" s="393"/>
      <c r="I40" s="481"/>
      <c r="J40" s="10"/>
      <c r="K40" s="10"/>
      <c r="L40" s="10"/>
      <c r="M40" s="208"/>
    </row>
    <row r="41" spans="1:13" x14ac:dyDescent="0.2">
      <c r="A41" s="179">
        <f t="shared" si="0"/>
        <v>33</v>
      </c>
      <c r="B41" s="121" t="s">
        <v>232</v>
      </c>
      <c r="C41" s="306"/>
      <c r="D41" s="306"/>
      <c r="E41" s="306"/>
      <c r="F41" s="543" t="s">
        <v>6</v>
      </c>
      <c r="G41" s="207"/>
      <c r="H41" s="207"/>
      <c r="I41" s="481"/>
      <c r="J41" s="10"/>
      <c r="K41" s="10"/>
      <c r="L41" s="10"/>
      <c r="M41" s="208"/>
    </row>
    <row r="42" spans="1:13" x14ac:dyDescent="0.2">
      <c r="A42" s="179">
        <f t="shared" si="0"/>
        <v>34</v>
      </c>
      <c r="B42" s="583" t="s">
        <v>233</v>
      </c>
      <c r="C42" s="306">
        <v>477557</v>
      </c>
      <c r="D42" s="306">
        <v>93643</v>
      </c>
      <c r="E42" s="306">
        <f>SUM(C42:D42)</f>
        <v>571200</v>
      </c>
      <c r="F42" s="543" t="s">
        <v>7</v>
      </c>
      <c r="G42" s="207"/>
      <c r="H42" s="207"/>
      <c r="I42" s="481"/>
      <c r="J42" s="10"/>
      <c r="K42" s="10"/>
      <c r="L42" s="10"/>
      <c r="M42" s="208"/>
    </row>
    <row r="43" spans="1:13" x14ac:dyDescent="0.2">
      <c r="A43" s="179">
        <f t="shared" si="0"/>
        <v>35</v>
      </c>
      <c r="B43" s="122" t="s">
        <v>754</v>
      </c>
      <c r="C43" s="306"/>
      <c r="D43" s="306"/>
      <c r="E43" s="306"/>
      <c r="F43" s="543" t="s">
        <v>8</v>
      </c>
      <c r="G43" s="393"/>
      <c r="H43" s="393"/>
      <c r="I43" s="509"/>
      <c r="J43" s="10"/>
      <c r="K43" s="10"/>
      <c r="L43" s="10"/>
      <c r="M43" s="208"/>
    </row>
    <row r="44" spans="1:13" x14ac:dyDescent="0.2">
      <c r="A44" s="179">
        <f t="shared" si="0"/>
        <v>36</v>
      </c>
      <c r="B44" s="122" t="s">
        <v>755</v>
      </c>
      <c r="C44" s="698"/>
      <c r="D44" s="698"/>
      <c r="E44" s="698"/>
      <c r="F44" s="543" t="s">
        <v>298</v>
      </c>
      <c r="G44" s="313">
        <v>24026</v>
      </c>
      <c r="H44" s="313">
        <v>3061</v>
      </c>
      <c r="I44" s="509">
        <f>SUM(G44:H44)</f>
        <v>27087</v>
      </c>
      <c r="J44" s="10"/>
      <c r="K44" s="10"/>
      <c r="L44" s="10"/>
      <c r="M44" s="208"/>
    </row>
    <row r="45" spans="1:13" x14ac:dyDescent="0.2">
      <c r="A45" s="179">
        <f t="shared" si="0"/>
        <v>37</v>
      </c>
      <c r="B45" s="121" t="s">
        <v>756</v>
      </c>
      <c r="C45" s="306"/>
      <c r="D45" s="306"/>
      <c r="E45" s="306"/>
      <c r="F45" s="543" t="s">
        <v>263</v>
      </c>
      <c r="G45" s="313"/>
      <c r="H45" s="313"/>
      <c r="I45" s="509"/>
      <c r="J45" s="10"/>
      <c r="K45" s="10"/>
      <c r="L45" s="10"/>
      <c r="M45" s="208"/>
    </row>
    <row r="46" spans="1:13" x14ac:dyDescent="0.2">
      <c r="A46" s="179">
        <f t="shared" si="0"/>
        <v>38</v>
      </c>
      <c r="B46" s="121" t="s">
        <v>757</v>
      </c>
      <c r="C46" s="306"/>
      <c r="D46" s="306"/>
      <c r="E46" s="306"/>
      <c r="F46" s="1248" t="s">
        <v>264</v>
      </c>
      <c r="G46" s="313">
        <f>'pü.mérleg Hivatal'!D47+'püm. GAMESZ. '!C47+'püm-TASZII.'!C47+püm.Brunszvik!C47+'püm Festetics'!C47</f>
        <v>781497</v>
      </c>
      <c r="H46" s="313">
        <f>'pü.mérleg Hivatal'!E47+'püm. GAMESZ. '!D47+'püm-TASZII.'!D47+püm.Brunszvik!D47+'püm Festetics'!D47</f>
        <v>445683</v>
      </c>
      <c r="I46" s="509">
        <f>SUM(G46:H46)</f>
        <v>1227180</v>
      </c>
      <c r="J46" s="10"/>
      <c r="K46" s="10"/>
      <c r="L46" s="10"/>
      <c r="M46" s="208"/>
    </row>
    <row r="47" spans="1:13" x14ac:dyDescent="0.2">
      <c r="A47" s="179">
        <f t="shared" si="0"/>
        <v>39</v>
      </c>
      <c r="B47" s="121" t="s">
        <v>0</v>
      </c>
      <c r="C47" s="306"/>
      <c r="D47" s="306"/>
      <c r="E47" s="306"/>
      <c r="F47" s="1248" t="s">
        <v>265</v>
      </c>
      <c r="G47" s="313">
        <f>'pü.mérleg Hivatal'!D48+'püm. GAMESZ. '!C48+'püm-TASZII.'!C48+püm.Brunszvik!C48+'püm Festetics'!C48</f>
        <v>28605</v>
      </c>
      <c r="H47" s="313">
        <f>'pü.mérleg Hivatal'!E48+'püm. GAMESZ. '!D48+'püm-TASZII.'!D48+püm.Brunszvik!D48+'püm Festetics'!D48</f>
        <v>16521</v>
      </c>
      <c r="I47" s="313">
        <f>'pü.mérleg Hivatal'!F48+'püm. GAMESZ. '!E48+'püm-TASZII.'!E48+püm.Brunszvik!E48+'püm Festetics'!E48</f>
        <v>45126</v>
      </c>
      <c r="J47" s="10"/>
      <c r="K47" s="10"/>
      <c r="L47" s="10"/>
      <c r="M47" s="208"/>
    </row>
    <row r="48" spans="1:13" x14ac:dyDescent="0.2">
      <c r="A48" s="179">
        <f t="shared" si="0"/>
        <v>40</v>
      </c>
      <c r="B48" s="121" t="s">
        <v>1</v>
      </c>
      <c r="C48" s="306"/>
      <c r="D48" s="306"/>
      <c r="E48" s="306">
        <f>SUM(C48:D48)</f>
        <v>0</v>
      </c>
      <c r="F48" s="543" t="s">
        <v>13</v>
      </c>
      <c r="G48" s="313"/>
      <c r="H48" s="313"/>
      <c r="I48" s="509"/>
      <c r="J48" s="10"/>
      <c r="K48" s="10"/>
      <c r="L48" s="10"/>
      <c r="M48" s="208"/>
    </row>
    <row r="49" spans="1:13" x14ac:dyDescent="0.2">
      <c r="A49" s="179">
        <f t="shared" si="0"/>
        <v>41</v>
      </c>
      <c r="B49" s="121"/>
      <c r="C49" s="306"/>
      <c r="D49" s="306"/>
      <c r="E49" s="306"/>
      <c r="F49" s="543" t="s">
        <v>14</v>
      </c>
      <c r="G49" s="313"/>
      <c r="H49" s="313"/>
      <c r="I49" s="509"/>
      <c r="J49" s="10"/>
      <c r="K49" s="10"/>
      <c r="L49" s="10"/>
      <c r="M49" s="208"/>
    </row>
    <row r="50" spans="1:13" x14ac:dyDescent="0.2">
      <c r="A50" s="179">
        <f t="shared" si="0"/>
        <v>42</v>
      </c>
      <c r="B50" s="121"/>
      <c r="C50" s="306"/>
      <c r="D50" s="306"/>
      <c r="E50" s="306"/>
      <c r="F50" s="543" t="s">
        <v>15</v>
      </c>
      <c r="G50" s="313"/>
      <c r="H50" s="313"/>
      <c r="I50" s="509"/>
      <c r="J50" s="10"/>
      <c r="K50" s="10"/>
      <c r="L50" s="10"/>
      <c r="M50" s="208"/>
    </row>
    <row r="51" spans="1:13" ht="12" thickBot="1" x14ac:dyDescent="0.25">
      <c r="A51" s="179">
        <f t="shared" si="0"/>
        <v>43</v>
      </c>
      <c r="B51" s="193" t="s">
        <v>492</v>
      </c>
      <c r="C51" s="698">
        <f>SUM(C38:C49)</f>
        <v>477557</v>
      </c>
      <c r="D51" s="698">
        <f>SUM(D38:D49)</f>
        <v>93643</v>
      </c>
      <c r="E51" s="698">
        <f>SUM(E38:E49)</f>
        <v>571200</v>
      </c>
      <c r="F51" s="1247" t="s">
        <v>485</v>
      </c>
      <c r="G51" s="393">
        <f t="shared" ref="G51:L51" si="4">SUM(G38:G50)</f>
        <v>834128</v>
      </c>
      <c r="H51" s="393">
        <f t="shared" si="4"/>
        <v>465265</v>
      </c>
      <c r="I51" s="481">
        <f t="shared" si="4"/>
        <v>1299393</v>
      </c>
      <c r="J51" s="188">
        <f t="shared" si="4"/>
        <v>0</v>
      </c>
      <c r="K51" s="188">
        <f t="shared" si="4"/>
        <v>0</v>
      </c>
      <c r="L51" s="483">
        <f t="shared" si="4"/>
        <v>0</v>
      </c>
      <c r="M51" s="208"/>
    </row>
    <row r="52" spans="1:13" ht="12" thickBot="1" x14ac:dyDescent="0.25">
      <c r="A52" s="179">
        <f t="shared" si="0"/>
        <v>44</v>
      </c>
      <c r="B52" s="326" t="s">
        <v>487</v>
      </c>
      <c r="C52" s="1254">
        <f>C33+C51</f>
        <v>1648495</v>
      </c>
      <c r="D52" s="1254">
        <f>D33+D51</f>
        <v>976044</v>
      </c>
      <c r="E52" s="1285">
        <f>E33+E51</f>
        <v>2624539</v>
      </c>
      <c r="F52" s="1286" t="s">
        <v>486</v>
      </c>
      <c r="G52" s="551">
        <f t="shared" ref="G52:L52" si="5">G33+G51</f>
        <v>1648495</v>
      </c>
      <c r="H52" s="395">
        <f t="shared" si="5"/>
        <v>976044</v>
      </c>
      <c r="I52" s="1287">
        <f t="shared" si="5"/>
        <v>2624539</v>
      </c>
      <c r="J52" s="493">
        <f t="shared" si="5"/>
        <v>0</v>
      </c>
      <c r="K52" s="548">
        <f t="shared" si="5"/>
        <v>0</v>
      </c>
      <c r="L52" s="609">
        <f t="shared" si="5"/>
        <v>0</v>
      </c>
      <c r="M52" s="312"/>
    </row>
    <row r="53" spans="1:13" x14ac:dyDescent="0.2">
      <c r="B53" s="198"/>
      <c r="C53" s="197"/>
      <c r="D53" s="197"/>
      <c r="E53" s="197"/>
      <c r="F53" s="188"/>
      <c r="G53" s="197"/>
      <c r="H53" s="197"/>
      <c r="I53" s="197"/>
      <c r="J53" s="10"/>
      <c r="K53" s="10"/>
      <c r="L53" s="10"/>
    </row>
    <row r="59" spans="1:13" x14ac:dyDescent="0.2">
      <c r="H59" s="184"/>
    </row>
  </sheetData>
  <sheetProtection selectLockedCells="1" selectUnlockedCells="1"/>
  <mergeCells count="11">
    <mergeCell ref="A5:L5"/>
    <mergeCell ref="A6:A8"/>
    <mergeCell ref="C1:L1"/>
    <mergeCell ref="G7:I7"/>
    <mergeCell ref="B4:I4"/>
    <mergeCell ref="G6:I6"/>
    <mergeCell ref="B6:B7"/>
    <mergeCell ref="F6:F7"/>
    <mergeCell ref="C7:E7"/>
    <mergeCell ref="C6:E6"/>
    <mergeCell ref="B3:L3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K54"/>
  <sheetViews>
    <sheetView topLeftCell="A19" zoomScale="120" workbookViewId="0">
      <selection activeCell="L24" sqref="L24"/>
    </sheetView>
  </sheetViews>
  <sheetFormatPr defaultRowHeight="11.25" x14ac:dyDescent="0.2"/>
  <cols>
    <col min="1" max="1" width="9.140625" style="10"/>
    <col min="2" max="2" width="3.7109375" style="172" customWidth="1"/>
    <col min="3" max="3" width="36.140625" style="172" customWidth="1"/>
    <col min="4" max="5" width="10.28515625" style="173" customWidth="1"/>
    <col min="6" max="6" width="9" style="173" customWidth="1"/>
    <col min="7" max="7" width="36.140625" style="173" customWidth="1"/>
    <col min="8" max="8" width="7.85546875" style="173" customWidth="1"/>
    <col min="9" max="9" width="10.140625" style="173" customWidth="1"/>
    <col min="10" max="10" width="10" style="173" customWidth="1"/>
    <col min="11" max="16384" width="9.140625" style="10"/>
  </cols>
  <sheetData>
    <row r="1" spans="2:11" ht="12.75" x14ac:dyDescent="0.2">
      <c r="D1" s="1003" t="s">
        <v>1206</v>
      </c>
      <c r="E1" s="1042"/>
      <c r="F1" s="1042"/>
      <c r="G1" s="1042"/>
      <c r="H1" s="1042"/>
      <c r="I1" s="1042"/>
      <c r="J1" s="1042"/>
    </row>
    <row r="2" spans="2:11" x14ac:dyDescent="0.2">
      <c r="G2" s="174"/>
      <c r="H2" s="174"/>
      <c r="I2" s="174"/>
      <c r="J2" s="174"/>
    </row>
    <row r="3" spans="2:11" x14ac:dyDescent="0.2">
      <c r="G3" s="174"/>
      <c r="H3" s="174"/>
      <c r="I3" s="174"/>
      <c r="J3" s="174"/>
    </row>
    <row r="4" spans="2:11" s="125" customFormat="1" x14ac:dyDescent="0.2">
      <c r="B4" s="175"/>
      <c r="C4" s="1006" t="s">
        <v>78</v>
      </c>
      <c r="D4" s="1006"/>
      <c r="E4" s="1006"/>
      <c r="F4" s="1006"/>
      <c r="G4" s="1006"/>
      <c r="H4" s="1006"/>
      <c r="I4" s="1006"/>
      <c r="J4" s="1006"/>
    </row>
    <row r="5" spans="2:11" s="125" customFormat="1" x14ac:dyDescent="0.2">
      <c r="B5" s="175"/>
      <c r="C5" s="1092" t="s">
        <v>197</v>
      </c>
      <c r="D5" s="1092"/>
      <c r="E5" s="1092"/>
      <c r="F5" s="1092"/>
      <c r="G5" s="1092"/>
      <c r="H5" s="1092"/>
      <c r="I5" s="1092"/>
      <c r="J5" s="1092"/>
    </row>
    <row r="6" spans="2:11" s="125" customFormat="1" x14ac:dyDescent="0.2">
      <c r="B6" s="175"/>
      <c r="C6" s="1006" t="s">
        <v>1021</v>
      </c>
      <c r="D6" s="1006"/>
      <c r="E6" s="1006"/>
      <c r="F6" s="1006"/>
      <c r="G6" s="1006"/>
      <c r="H6" s="1006"/>
      <c r="I6" s="1006"/>
      <c r="J6" s="1006"/>
    </row>
    <row r="7" spans="2:11" s="125" customFormat="1" ht="12.75" x14ac:dyDescent="0.2">
      <c r="B7" s="1007" t="s">
        <v>335</v>
      </c>
      <c r="C7" s="1044"/>
      <c r="D7" s="1044"/>
      <c r="E7" s="1044"/>
      <c r="F7" s="1044"/>
      <c r="G7" s="1044"/>
      <c r="H7" s="1044"/>
      <c r="I7" s="1044"/>
      <c r="J7" s="1044"/>
    </row>
    <row r="8" spans="2:11" s="125" customFormat="1" ht="12.75" customHeight="1" x14ac:dyDescent="0.2">
      <c r="B8" s="1011" t="s">
        <v>56</v>
      </c>
      <c r="C8" s="1012" t="s">
        <v>57</v>
      </c>
      <c r="D8" s="1017" t="s">
        <v>58</v>
      </c>
      <c r="E8" s="1017"/>
      <c r="F8" s="1018"/>
      <c r="G8" s="1019" t="s">
        <v>59</v>
      </c>
      <c r="H8" s="1009" t="s">
        <v>60</v>
      </c>
      <c r="I8" s="1010"/>
      <c r="J8" s="1010"/>
      <c r="K8" s="659"/>
    </row>
    <row r="9" spans="2:11" s="125" customFormat="1" ht="12.75" customHeight="1" x14ac:dyDescent="0.2">
      <c r="B9" s="1011"/>
      <c r="C9" s="1012"/>
      <c r="D9" s="1004" t="s">
        <v>1008</v>
      </c>
      <c r="E9" s="1004"/>
      <c r="F9" s="1005"/>
      <c r="G9" s="1019"/>
      <c r="H9" s="1004" t="s">
        <v>1008</v>
      </c>
      <c r="I9" s="1004"/>
      <c r="J9" s="1004"/>
      <c r="K9" s="659"/>
    </row>
    <row r="10" spans="2:11" s="126" customFormat="1" ht="36.6" customHeight="1" x14ac:dyDescent="0.2">
      <c r="B10" s="1011"/>
      <c r="C10" s="176" t="s">
        <v>61</v>
      </c>
      <c r="D10" s="139" t="s">
        <v>62</v>
      </c>
      <c r="E10" s="139" t="s">
        <v>63</v>
      </c>
      <c r="F10" s="177" t="s">
        <v>64</v>
      </c>
      <c r="G10" s="178" t="s">
        <v>65</v>
      </c>
      <c r="H10" s="139" t="s">
        <v>62</v>
      </c>
      <c r="I10" s="139" t="s">
        <v>63</v>
      </c>
      <c r="J10" s="139" t="s">
        <v>64</v>
      </c>
      <c r="K10" s="660"/>
    </row>
    <row r="11" spans="2:11" ht="11.45" customHeight="1" x14ac:dyDescent="0.2">
      <c r="B11" s="179">
        <v>1</v>
      </c>
      <c r="C11" s="180" t="s">
        <v>24</v>
      </c>
      <c r="D11" s="181"/>
      <c r="E11" s="181"/>
      <c r="F11" s="181"/>
      <c r="G11" s="142" t="s">
        <v>25</v>
      </c>
      <c r="H11" s="181"/>
      <c r="I11" s="181"/>
      <c r="J11" s="485"/>
      <c r="K11" s="208"/>
    </row>
    <row r="12" spans="2:11" x14ac:dyDescent="0.2">
      <c r="B12" s="179">
        <f t="shared" ref="B12:B53" si="0">B11+1</f>
        <v>2</v>
      </c>
      <c r="C12" s="182" t="s">
        <v>35</v>
      </c>
      <c r="D12" s="121"/>
      <c r="E12" s="121"/>
      <c r="F12" s="122">
        <f>SUM(D12:E12)</f>
        <v>0</v>
      </c>
      <c r="G12" s="143" t="s">
        <v>240</v>
      </c>
      <c r="H12" s="122">
        <v>98869</v>
      </c>
      <c r="I12" s="122">
        <v>66350</v>
      </c>
      <c r="J12" s="478">
        <f>SUM(H12:I12)</f>
        <v>165219</v>
      </c>
      <c r="K12" s="208"/>
    </row>
    <row r="13" spans="2:11" x14ac:dyDescent="0.2">
      <c r="B13" s="179">
        <f t="shared" si="0"/>
        <v>3</v>
      </c>
      <c r="C13" s="182" t="s">
        <v>36</v>
      </c>
      <c r="D13" s="121"/>
      <c r="E13" s="121"/>
      <c r="F13" s="122">
        <f>SUM(D13:E13)</f>
        <v>0</v>
      </c>
      <c r="G13" s="584" t="s">
        <v>241</v>
      </c>
      <c r="H13" s="122">
        <v>27812</v>
      </c>
      <c r="I13" s="122">
        <f>18516-2700</f>
        <v>15816</v>
      </c>
      <c r="J13" s="478">
        <f>SUM(H13:I13)</f>
        <v>43628</v>
      </c>
      <c r="K13" s="208"/>
    </row>
    <row r="14" spans="2:11" x14ac:dyDescent="0.2">
      <c r="B14" s="179">
        <f t="shared" si="0"/>
        <v>4</v>
      </c>
      <c r="C14" s="182" t="s">
        <v>37</v>
      </c>
      <c r="D14" s="121"/>
      <c r="E14" s="121"/>
      <c r="F14" s="122">
        <f>SUM(D14:E14)</f>
        <v>0</v>
      </c>
      <c r="G14" s="143" t="s">
        <v>242</v>
      </c>
      <c r="H14" s="122">
        <v>5780</v>
      </c>
      <c r="I14" s="122">
        <v>59962</v>
      </c>
      <c r="J14" s="478">
        <f>SUM(H14:I14)</f>
        <v>65742</v>
      </c>
      <c r="K14" s="208"/>
    </row>
    <row r="15" spans="2:11" ht="12" customHeight="1" x14ac:dyDescent="0.2">
      <c r="B15" s="179">
        <f t="shared" si="0"/>
        <v>5</v>
      </c>
      <c r="C15" s="131"/>
      <c r="D15" s="121"/>
      <c r="E15" s="121"/>
      <c r="F15" s="122"/>
      <c r="G15" s="143"/>
      <c r="H15" s="121"/>
      <c r="I15" s="121"/>
      <c r="J15" s="478"/>
      <c r="K15" s="208"/>
    </row>
    <row r="16" spans="2:11" x14ac:dyDescent="0.2">
      <c r="B16" s="179">
        <f t="shared" si="0"/>
        <v>6</v>
      </c>
      <c r="C16" s="182" t="s">
        <v>38</v>
      </c>
      <c r="D16" s="121"/>
      <c r="E16" s="121"/>
      <c r="F16" s="122">
        <f>SUM(D16:E16)</f>
        <v>0</v>
      </c>
      <c r="G16" s="143" t="s">
        <v>28</v>
      </c>
      <c r="H16" s="184">
        <f>'ellátottak hivatal'!E17</f>
        <v>350</v>
      </c>
      <c r="I16" s="184">
        <f>'ellátottak hivatal'!F17</f>
        <v>0</v>
      </c>
      <c r="J16" s="478">
        <f>SUM(H16:I16)</f>
        <v>350</v>
      </c>
      <c r="K16" s="208"/>
    </row>
    <row r="17" spans="2:11" x14ac:dyDescent="0.2">
      <c r="B17" s="179">
        <f t="shared" si="0"/>
        <v>7</v>
      </c>
      <c r="C17" s="182"/>
      <c r="D17" s="121"/>
      <c r="E17" s="121"/>
      <c r="F17" s="122"/>
      <c r="G17" s="143" t="s">
        <v>30</v>
      </c>
      <c r="H17" s="184"/>
      <c r="I17" s="184"/>
      <c r="J17" s="478"/>
      <c r="K17" s="208"/>
    </row>
    <row r="18" spans="2:11" x14ac:dyDescent="0.2">
      <c r="B18" s="179">
        <f t="shared" si="0"/>
        <v>8</v>
      </c>
      <c r="C18" s="182" t="s">
        <v>39</v>
      </c>
      <c r="D18" s="121"/>
      <c r="E18" s="121"/>
      <c r="F18" s="122">
        <f>SUM(D18:E18)</f>
        <v>0</v>
      </c>
      <c r="G18" s="143" t="s">
        <v>490</v>
      </c>
      <c r="H18" s="184"/>
      <c r="I18" s="184">
        <v>0</v>
      </c>
      <c r="J18" s="478">
        <v>0</v>
      </c>
      <c r="K18" s="208"/>
    </row>
    <row r="19" spans="2:11" x14ac:dyDescent="0.2">
      <c r="B19" s="179">
        <f t="shared" si="0"/>
        <v>9</v>
      </c>
      <c r="C19" s="185" t="s">
        <v>40</v>
      </c>
      <c r="D19" s="183"/>
      <c r="E19" s="183"/>
      <c r="F19" s="183"/>
      <c r="G19" s="143" t="s">
        <v>489</v>
      </c>
      <c r="H19" s="184"/>
      <c r="I19" s="184"/>
      <c r="J19" s="480"/>
      <c r="K19" s="208"/>
    </row>
    <row r="20" spans="2:11" x14ac:dyDescent="0.2">
      <c r="B20" s="179">
        <f t="shared" si="0"/>
        <v>10</v>
      </c>
      <c r="C20" s="119" t="s">
        <v>212</v>
      </c>
      <c r="D20" s="390">
        <f>'mük. bev.Önkor és Hivatal '!C80</f>
        <v>15</v>
      </c>
      <c r="E20" s="390">
        <f>'mük. bev.Önkor és Hivatal '!D80</f>
        <v>402</v>
      </c>
      <c r="F20" s="390">
        <f>SUM(D20:E20)</f>
        <v>417</v>
      </c>
      <c r="G20" s="143" t="s">
        <v>247</v>
      </c>
      <c r="H20" s="184"/>
      <c r="I20" s="184">
        <v>0</v>
      </c>
      <c r="J20" s="480">
        <f>I20+H20</f>
        <v>0</v>
      </c>
      <c r="K20" s="208"/>
    </row>
    <row r="21" spans="2:11" x14ac:dyDescent="0.2">
      <c r="B21" s="179">
        <f t="shared" si="0"/>
        <v>11</v>
      </c>
      <c r="D21" s="183"/>
      <c r="E21" s="183"/>
      <c r="F21" s="183"/>
      <c r="G21" s="143" t="s">
        <v>482</v>
      </c>
      <c r="H21" s="184"/>
      <c r="I21" s="184"/>
      <c r="J21" s="480"/>
      <c r="K21" s="208"/>
    </row>
    <row r="22" spans="2:11" s="127" customFormat="1" x14ac:dyDescent="0.2">
      <c r="B22" s="179">
        <f t="shared" si="0"/>
        <v>12</v>
      </c>
      <c r="C22" s="172" t="s">
        <v>42</v>
      </c>
      <c r="D22" s="183"/>
      <c r="E22" s="183"/>
      <c r="F22" s="183"/>
      <c r="G22" s="143" t="s">
        <v>483</v>
      </c>
      <c r="H22" s="184"/>
      <c r="I22" s="184"/>
      <c r="J22" s="480"/>
      <c r="K22" s="661"/>
    </row>
    <row r="23" spans="2:11" s="127" customFormat="1" x14ac:dyDescent="0.2">
      <c r="B23" s="179">
        <f t="shared" si="0"/>
        <v>13</v>
      </c>
      <c r="C23" s="172" t="s">
        <v>43</v>
      </c>
      <c r="D23" s="183"/>
      <c r="E23" s="183"/>
      <c r="F23" s="183"/>
      <c r="G23" s="186"/>
      <c r="H23" s="184"/>
      <c r="I23" s="184"/>
      <c r="J23" s="480"/>
      <c r="K23" s="661"/>
    </row>
    <row r="24" spans="2:11" x14ac:dyDescent="0.2">
      <c r="B24" s="179">
        <f t="shared" si="0"/>
        <v>14</v>
      </c>
      <c r="C24" s="182" t="s">
        <v>44</v>
      </c>
      <c r="D24" s="133"/>
      <c r="E24" s="133"/>
      <c r="F24" s="133"/>
      <c r="G24" s="187" t="s">
        <v>66</v>
      </c>
      <c r="H24" s="128">
        <f>SUM(H12:H22)</f>
        <v>132811</v>
      </c>
      <c r="I24" s="128">
        <f>SUM(I12:I22)</f>
        <v>142128</v>
      </c>
      <c r="J24" s="479">
        <f>SUM(J12:J22)</f>
        <v>274939</v>
      </c>
      <c r="K24" s="208"/>
    </row>
    <row r="25" spans="2:11" x14ac:dyDescent="0.2">
      <c r="B25" s="179">
        <f t="shared" si="0"/>
        <v>15</v>
      </c>
      <c r="C25" s="182" t="s">
        <v>45</v>
      </c>
      <c r="D25" s="183"/>
      <c r="E25" s="183"/>
      <c r="F25" s="183"/>
      <c r="G25" s="186"/>
      <c r="H25" s="184"/>
      <c r="I25" s="184"/>
      <c r="J25" s="480"/>
      <c r="K25" s="208"/>
    </row>
    <row r="26" spans="2:11" x14ac:dyDescent="0.2">
      <c r="B26" s="179">
        <f t="shared" si="0"/>
        <v>16</v>
      </c>
      <c r="C26" s="119" t="s">
        <v>46</v>
      </c>
      <c r="D26" s="129"/>
      <c r="E26" s="129"/>
      <c r="F26" s="129"/>
      <c r="G26" s="144" t="s">
        <v>34</v>
      </c>
      <c r="H26" s="188"/>
      <c r="I26" s="188"/>
      <c r="J26" s="480"/>
      <c r="K26" s="208"/>
    </row>
    <row r="27" spans="2:11" x14ac:dyDescent="0.2">
      <c r="B27" s="179">
        <f t="shared" si="0"/>
        <v>17</v>
      </c>
      <c r="C27" s="182" t="s">
        <v>47</v>
      </c>
      <c r="D27" s="122"/>
      <c r="E27" s="122"/>
      <c r="F27" s="122"/>
      <c r="G27" s="143" t="s">
        <v>251</v>
      </c>
      <c r="H27" s="184">
        <f>'felhalm. kiad.  '!G99</f>
        <v>1905</v>
      </c>
      <c r="I27" s="184">
        <f>'felhalm. kiad.  '!H99</f>
        <v>4021</v>
      </c>
      <c r="J27" s="480">
        <f>SUM(H27:I27)</f>
        <v>5926</v>
      </c>
      <c r="K27" s="208"/>
    </row>
    <row r="28" spans="2:11" x14ac:dyDescent="0.2">
      <c r="B28" s="179">
        <f t="shared" si="0"/>
        <v>18</v>
      </c>
      <c r="C28" s="182"/>
      <c r="D28" s="122"/>
      <c r="E28" s="122"/>
      <c r="F28" s="122"/>
      <c r="G28" s="143" t="s">
        <v>31</v>
      </c>
      <c r="H28" s="184"/>
      <c r="I28" s="184"/>
      <c r="J28" s="480"/>
      <c r="K28" s="208"/>
    </row>
    <row r="29" spans="2:11" x14ac:dyDescent="0.2">
      <c r="B29" s="179">
        <f t="shared" si="0"/>
        <v>19</v>
      </c>
      <c r="C29" s="172" t="s">
        <v>50</v>
      </c>
      <c r="D29" s="122"/>
      <c r="E29" s="122"/>
      <c r="F29" s="122"/>
      <c r="G29" s="143" t="s">
        <v>32</v>
      </c>
      <c r="H29" s="184"/>
      <c r="I29" s="184"/>
      <c r="J29" s="480"/>
      <c r="K29" s="208"/>
    </row>
    <row r="30" spans="2:11" s="127" customFormat="1" x14ac:dyDescent="0.2">
      <c r="B30" s="179">
        <f t="shared" si="0"/>
        <v>20</v>
      </c>
      <c r="C30" s="172" t="s">
        <v>48</v>
      </c>
      <c r="D30" s="122"/>
      <c r="E30" s="122"/>
      <c r="F30" s="122"/>
      <c r="G30" s="143" t="s">
        <v>491</v>
      </c>
      <c r="H30" s="184"/>
      <c r="I30" s="184"/>
      <c r="J30" s="480"/>
      <c r="K30" s="661"/>
    </row>
    <row r="31" spans="2:11" x14ac:dyDescent="0.2">
      <c r="B31" s="179">
        <f t="shared" si="0"/>
        <v>21</v>
      </c>
      <c r="D31" s="122"/>
      <c r="E31" s="122"/>
      <c r="F31" s="122"/>
      <c r="G31" s="143" t="s">
        <v>488</v>
      </c>
      <c r="H31" s="184"/>
      <c r="I31" s="184"/>
      <c r="J31" s="480"/>
      <c r="K31" s="208"/>
    </row>
    <row r="32" spans="2:11" s="11" customFormat="1" x14ac:dyDescent="0.2">
      <c r="B32" s="179">
        <f t="shared" si="0"/>
        <v>22</v>
      </c>
      <c r="C32" s="189" t="s">
        <v>52</v>
      </c>
      <c r="D32" s="390">
        <f>D13+D14+D16+D18+D20+D23+D24+D25+D26+D27+D29+D30</f>
        <v>15</v>
      </c>
      <c r="E32" s="390">
        <f>E13+E14+E16+E18+E20+E23+E24+E25+E26+E27+E29+E30</f>
        <v>402</v>
      </c>
      <c r="F32" s="390">
        <f>F13+F14+F16+F18+F20+F23+F24+F25+F26+F27+F29+F30</f>
        <v>417</v>
      </c>
      <c r="G32" s="143" t="s">
        <v>484</v>
      </c>
      <c r="H32" s="173"/>
      <c r="I32" s="173"/>
      <c r="J32" s="480"/>
      <c r="K32" s="558"/>
    </row>
    <row r="33" spans="2:11" x14ac:dyDescent="0.2">
      <c r="B33" s="179">
        <f t="shared" si="0"/>
        <v>23</v>
      </c>
      <c r="C33" s="190" t="s">
        <v>67</v>
      </c>
      <c r="D33" s="392"/>
      <c r="E33" s="392"/>
      <c r="F33" s="392"/>
      <c r="G33" s="191" t="s">
        <v>68</v>
      </c>
      <c r="H33" s="192">
        <f>SUM(H27:H32)</f>
        <v>1905</v>
      </c>
      <c r="I33" s="192">
        <f>SUM(I27:I32)</f>
        <v>4021</v>
      </c>
      <c r="J33" s="482">
        <f>SUM(J27:J31)</f>
        <v>5926</v>
      </c>
      <c r="K33" s="208"/>
    </row>
    <row r="34" spans="2:11" x14ac:dyDescent="0.2">
      <c r="B34" s="179">
        <f t="shared" si="0"/>
        <v>24</v>
      </c>
      <c r="C34" s="193" t="s">
        <v>51</v>
      </c>
      <c r="D34" s="393">
        <f>SUM(D32:D33)</f>
        <v>15</v>
      </c>
      <c r="E34" s="393">
        <f>SUM(E32:E33)</f>
        <v>402</v>
      </c>
      <c r="F34" s="393">
        <f>SUM(F32:F33)</f>
        <v>417</v>
      </c>
      <c r="G34" s="194" t="s">
        <v>69</v>
      </c>
      <c r="H34" s="188">
        <f>H24+H33</f>
        <v>134716</v>
      </c>
      <c r="I34" s="188">
        <f>I24+I33</f>
        <v>146149</v>
      </c>
      <c r="J34" s="483">
        <f>J24+J33</f>
        <v>280865</v>
      </c>
      <c r="K34" s="208"/>
    </row>
    <row r="35" spans="2:11" x14ac:dyDescent="0.2">
      <c r="B35" s="179">
        <f t="shared" si="0"/>
        <v>25</v>
      </c>
      <c r="C35" s="195"/>
      <c r="D35" s="184"/>
      <c r="E35" s="184"/>
      <c r="F35" s="184"/>
      <c r="G35" s="186"/>
      <c r="H35" s="184"/>
      <c r="I35" s="184"/>
      <c r="J35" s="480"/>
      <c r="K35" s="208"/>
    </row>
    <row r="36" spans="2:11" x14ac:dyDescent="0.2">
      <c r="B36" s="179">
        <f t="shared" si="0"/>
        <v>26</v>
      </c>
      <c r="C36" s="195"/>
      <c r="D36" s="184"/>
      <c r="E36" s="184"/>
      <c r="F36" s="184"/>
      <c r="G36" s="187"/>
      <c r="H36" s="128"/>
      <c r="I36" s="128"/>
      <c r="J36" s="479"/>
      <c r="K36" s="208"/>
    </row>
    <row r="37" spans="2:11" s="11" customFormat="1" x14ac:dyDescent="0.2">
      <c r="B37" s="179">
        <f t="shared" si="0"/>
        <v>27</v>
      </c>
      <c r="C37" s="195"/>
      <c r="D37" s="184"/>
      <c r="E37" s="184"/>
      <c r="F37" s="184"/>
      <c r="G37" s="186"/>
      <c r="H37" s="184"/>
      <c r="I37" s="184"/>
      <c r="J37" s="480"/>
      <c r="K37" s="558"/>
    </row>
    <row r="38" spans="2:11" s="11" customFormat="1" x14ac:dyDescent="0.2">
      <c r="B38" s="854">
        <f t="shared" si="0"/>
        <v>28</v>
      </c>
      <c r="C38" s="129" t="s">
        <v>53</v>
      </c>
      <c r="D38" s="129"/>
      <c r="E38" s="129"/>
      <c r="F38" s="129"/>
      <c r="G38" s="144" t="s">
        <v>33</v>
      </c>
      <c r="H38" s="188"/>
      <c r="I38" s="188"/>
      <c r="J38" s="483"/>
      <c r="K38" s="558"/>
    </row>
    <row r="39" spans="2:11" s="11" customFormat="1" x14ac:dyDescent="0.2">
      <c r="B39" s="179">
        <f t="shared" si="0"/>
        <v>29</v>
      </c>
      <c r="C39" s="140" t="s">
        <v>751</v>
      </c>
      <c r="D39" s="129"/>
      <c r="E39" s="129"/>
      <c r="F39" s="129"/>
      <c r="G39" s="196" t="s">
        <v>4</v>
      </c>
      <c r="H39" s="197"/>
      <c r="I39" s="198"/>
      <c r="J39" s="484"/>
      <c r="K39" s="558"/>
    </row>
    <row r="40" spans="2:11" s="11" customFormat="1" x14ac:dyDescent="0.2">
      <c r="B40" s="179">
        <f t="shared" si="0"/>
        <v>30</v>
      </c>
      <c r="C40" s="172" t="s">
        <v>226</v>
      </c>
      <c r="D40" s="129"/>
      <c r="E40" s="129"/>
      <c r="F40" s="129"/>
      <c r="G40" s="585" t="s">
        <v>3</v>
      </c>
      <c r="H40" s="188"/>
      <c r="I40" s="188"/>
      <c r="J40" s="483"/>
      <c r="K40" s="558"/>
    </row>
    <row r="41" spans="2:11" x14ac:dyDescent="0.2">
      <c r="B41" s="179">
        <f t="shared" si="0"/>
        <v>31</v>
      </c>
      <c r="C41" s="121" t="s">
        <v>753</v>
      </c>
      <c r="D41" s="200"/>
      <c r="E41" s="200"/>
      <c r="F41" s="200"/>
      <c r="G41" s="143" t="s">
        <v>5</v>
      </c>
      <c r="H41" s="188"/>
      <c r="I41" s="188"/>
      <c r="J41" s="483"/>
      <c r="K41" s="208"/>
    </row>
    <row r="42" spans="2:11" x14ac:dyDescent="0.2">
      <c r="B42" s="179">
        <f t="shared" si="0"/>
        <v>32</v>
      </c>
      <c r="C42" s="121" t="s">
        <v>232</v>
      </c>
      <c r="D42" s="122"/>
      <c r="E42" s="122"/>
      <c r="F42" s="122"/>
      <c r="G42" s="143" t="s">
        <v>6</v>
      </c>
      <c r="H42" s="197"/>
      <c r="I42" s="197"/>
      <c r="J42" s="483"/>
      <c r="K42" s="208"/>
    </row>
    <row r="43" spans="2:11" x14ac:dyDescent="0.2">
      <c r="B43" s="179">
        <f t="shared" si="0"/>
        <v>33</v>
      </c>
      <c r="C43" s="583" t="s">
        <v>233</v>
      </c>
      <c r="D43" s="122"/>
      <c r="E43" s="122"/>
      <c r="F43" s="122">
        <f>D43+E43</f>
        <v>0</v>
      </c>
      <c r="G43" s="143" t="s">
        <v>7</v>
      </c>
      <c r="H43" s="197"/>
      <c r="I43" s="197"/>
      <c r="J43" s="483"/>
      <c r="K43" s="208"/>
    </row>
    <row r="44" spans="2:11" x14ac:dyDescent="0.2">
      <c r="B44" s="179">
        <f t="shared" si="0"/>
        <v>34</v>
      </c>
      <c r="C44" s="122" t="s">
        <v>754</v>
      </c>
      <c r="D44" s="122"/>
      <c r="E44" s="122"/>
      <c r="F44" s="122"/>
      <c r="G44" s="143" t="s">
        <v>8</v>
      </c>
      <c r="H44" s="188"/>
      <c r="I44" s="188"/>
      <c r="J44" s="480"/>
      <c r="K44" s="208"/>
    </row>
    <row r="45" spans="2:11" x14ac:dyDescent="0.2">
      <c r="B45" s="179">
        <f t="shared" si="0"/>
        <v>35</v>
      </c>
      <c r="C45" s="122" t="s">
        <v>755</v>
      </c>
      <c r="D45" s="129"/>
      <c r="E45" s="129"/>
      <c r="F45" s="129"/>
      <c r="G45" s="143" t="s">
        <v>9</v>
      </c>
      <c r="H45" s="188"/>
      <c r="I45" s="188"/>
      <c r="J45" s="480"/>
      <c r="K45" s="208"/>
    </row>
    <row r="46" spans="2:11" x14ac:dyDescent="0.2">
      <c r="B46" s="179">
        <f t="shared" si="0"/>
        <v>36</v>
      </c>
      <c r="C46" s="121" t="s">
        <v>236</v>
      </c>
      <c r="D46" s="122"/>
      <c r="E46" s="122"/>
      <c r="F46" s="122"/>
      <c r="G46" s="143" t="s">
        <v>10</v>
      </c>
      <c r="H46" s="184"/>
      <c r="I46" s="184"/>
      <c r="J46" s="480"/>
      <c r="K46" s="208"/>
    </row>
    <row r="47" spans="2:11" x14ac:dyDescent="0.2">
      <c r="B47" s="179">
        <f t="shared" si="0"/>
        <v>37</v>
      </c>
      <c r="C47" s="583" t="s">
        <v>237</v>
      </c>
      <c r="D47" s="306">
        <f>H24-(D34+D43)</f>
        <v>132796</v>
      </c>
      <c r="E47" s="306">
        <f>I24-(E34+E43)</f>
        <v>141726</v>
      </c>
      <c r="F47" s="306">
        <f>J24-(F34+F43)</f>
        <v>274522</v>
      </c>
      <c r="G47" s="143" t="s">
        <v>11</v>
      </c>
      <c r="H47" s="184"/>
      <c r="I47" s="184"/>
      <c r="J47" s="480"/>
      <c r="K47" s="208"/>
    </row>
    <row r="48" spans="2:11" x14ac:dyDescent="0.2">
      <c r="B48" s="179">
        <f t="shared" si="0"/>
        <v>38</v>
      </c>
      <c r="C48" s="583" t="s">
        <v>238</v>
      </c>
      <c r="D48" s="122">
        <f>H33-D33</f>
        <v>1905</v>
      </c>
      <c r="E48" s="122">
        <f>I33-E33</f>
        <v>4021</v>
      </c>
      <c r="F48" s="122">
        <f>J33-F33</f>
        <v>5926</v>
      </c>
      <c r="G48" s="143" t="s">
        <v>12</v>
      </c>
      <c r="H48" s="184"/>
      <c r="I48" s="184"/>
      <c r="J48" s="480"/>
      <c r="K48" s="208"/>
    </row>
    <row r="49" spans="2:11" x14ac:dyDescent="0.2">
      <c r="B49" s="179">
        <f t="shared" si="0"/>
        <v>39</v>
      </c>
      <c r="C49" s="121" t="s">
        <v>1</v>
      </c>
      <c r="D49" s="122"/>
      <c r="E49" s="122"/>
      <c r="F49" s="122"/>
      <c r="G49" s="143" t="s">
        <v>13</v>
      </c>
      <c r="H49" s="184"/>
      <c r="I49" s="184"/>
      <c r="J49" s="480"/>
      <c r="K49" s="208"/>
    </row>
    <row r="50" spans="2:11" x14ac:dyDescent="0.2">
      <c r="B50" s="179">
        <f t="shared" si="0"/>
        <v>40</v>
      </c>
      <c r="C50" s="121"/>
      <c r="D50" s="122"/>
      <c r="E50" s="122"/>
      <c r="F50" s="122"/>
      <c r="G50" s="143" t="s">
        <v>14</v>
      </c>
      <c r="H50" s="184"/>
      <c r="I50" s="184"/>
      <c r="J50" s="480"/>
      <c r="K50" s="208"/>
    </row>
    <row r="51" spans="2:11" x14ac:dyDescent="0.2">
      <c r="B51" s="179">
        <f t="shared" si="0"/>
        <v>41</v>
      </c>
      <c r="C51" s="121"/>
      <c r="D51" s="122"/>
      <c r="E51" s="122"/>
      <c r="F51" s="122"/>
      <c r="G51" s="143" t="s">
        <v>15</v>
      </c>
      <c r="H51" s="184"/>
      <c r="I51" s="184"/>
      <c r="J51" s="480"/>
      <c r="K51" s="208"/>
    </row>
    <row r="52" spans="2:11" ht="12" thickBot="1" x14ac:dyDescent="0.25">
      <c r="B52" s="179">
        <f t="shared" si="0"/>
        <v>42</v>
      </c>
      <c r="C52" s="361" t="s">
        <v>492</v>
      </c>
      <c r="D52" s="358">
        <f>SUM(D39:D50)</f>
        <v>134701</v>
      </c>
      <c r="E52" s="358">
        <f>SUM(E39:E50)</f>
        <v>145747</v>
      </c>
      <c r="F52" s="358">
        <f>SUM(F39:F50)</f>
        <v>280448</v>
      </c>
      <c r="G52" s="144" t="s">
        <v>485</v>
      </c>
      <c r="H52" s="188">
        <f>SUM(H39:H51)</f>
        <v>0</v>
      </c>
      <c r="I52" s="188">
        <f>SUM(I39:I51)</f>
        <v>0</v>
      </c>
      <c r="J52" s="483">
        <f>SUM(J39:J51)</f>
        <v>0</v>
      </c>
      <c r="K52" s="208"/>
    </row>
    <row r="53" spans="2:11" ht="12" thickBot="1" x14ac:dyDescent="0.25">
      <c r="B53" s="179">
        <f t="shared" si="0"/>
        <v>43</v>
      </c>
      <c r="C53" s="360" t="s">
        <v>487</v>
      </c>
      <c r="D53" s="354">
        <f>D34+D52</f>
        <v>134716</v>
      </c>
      <c r="E53" s="354">
        <f>E34+E52</f>
        <v>146149</v>
      </c>
      <c r="F53" s="355">
        <f>F34+F52</f>
        <v>280865</v>
      </c>
      <c r="G53" s="550" t="s">
        <v>486</v>
      </c>
      <c r="H53" s="203">
        <f>H34+H52</f>
        <v>134716</v>
      </c>
      <c r="I53" s="548">
        <f>I34+I52</f>
        <v>146149</v>
      </c>
      <c r="J53" s="493">
        <f>J34+J52</f>
        <v>280865</v>
      </c>
      <c r="K53" s="208"/>
    </row>
    <row r="54" spans="2:11" x14ac:dyDescent="0.2">
      <c r="C54" s="198"/>
      <c r="D54" s="197"/>
      <c r="E54" s="197"/>
      <c r="F54" s="197"/>
      <c r="G54" s="197"/>
      <c r="H54" s="197"/>
      <c r="I54" s="197"/>
      <c r="J54" s="197"/>
    </row>
  </sheetData>
  <sheetProtection selectLockedCells="1" selectUnlockedCells="1"/>
  <mergeCells count="12">
    <mergeCell ref="C4:J4"/>
    <mergeCell ref="C5:J5"/>
    <mergeCell ref="C6:J6"/>
    <mergeCell ref="B8:B10"/>
    <mergeCell ref="D1:J1"/>
    <mergeCell ref="C8:C9"/>
    <mergeCell ref="D9:F9"/>
    <mergeCell ref="H9:J9"/>
    <mergeCell ref="H8:J8"/>
    <mergeCell ref="G8:G9"/>
    <mergeCell ref="D8:F8"/>
    <mergeCell ref="B7:J7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2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X80"/>
  <sheetViews>
    <sheetView zoomScale="150" zoomScaleNormal="150" workbookViewId="0">
      <selection activeCell="F26" sqref="F26"/>
    </sheetView>
  </sheetViews>
  <sheetFormatPr defaultRowHeight="17.25" customHeight="1" x14ac:dyDescent="0.2"/>
  <cols>
    <col min="1" max="1" width="3.140625" style="231" customWidth="1"/>
    <col min="2" max="2" width="33" style="119" customWidth="1"/>
    <col min="3" max="3" width="10.7109375" style="121" customWidth="1"/>
    <col min="4" max="4" width="12.28515625" style="121" customWidth="1"/>
    <col min="5" max="5" width="9.140625" style="121"/>
    <col min="6" max="6" width="11.28515625" style="121" customWidth="1"/>
    <col min="7" max="7" width="11.140625" style="121" customWidth="1"/>
    <col min="8" max="10" width="10" style="121" customWidth="1"/>
    <col min="11" max="11" width="11.28515625" style="121" customWidth="1"/>
    <col min="12" max="12" width="7.28515625" style="318" hidden="1" customWidth="1"/>
    <col min="13" max="13" width="8.5703125" style="318" hidden="1" customWidth="1"/>
    <col min="14" max="14" width="7.5703125" style="318" hidden="1" customWidth="1"/>
    <col min="15" max="15" width="8.28515625" style="318" hidden="1" customWidth="1"/>
    <col min="16" max="16" width="5.7109375" style="318" hidden="1" customWidth="1"/>
    <col min="17" max="17" width="8" style="318" hidden="1" customWidth="1"/>
    <col min="18" max="18" width="6.140625" style="318" hidden="1" customWidth="1"/>
    <col min="19" max="19" width="4.42578125" style="617" customWidth="1"/>
    <col min="20" max="16384" width="9.140625" style="82"/>
  </cols>
  <sheetData>
    <row r="1" spans="1:19" ht="17.25" customHeight="1" x14ac:dyDescent="0.2">
      <c r="B1" s="1116" t="s">
        <v>324</v>
      </c>
      <c r="C1" s="1116"/>
      <c r="D1" s="1116"/>
      <c r="E1" s="1116"/>
      <c r="F1" s="1116"/>
      <c r="G1" s="1116"/>
      <c r="H1" s="1116"/>
      <c r="I1" s="1116"/>
      <c r="J1" s="1116"/>
      <c r="K1" s="1124"/>
      <c r="L1" s="1042"/>
      <c r="M1" s="1042"/>
      <c r="N1" s="1042"/>
      <c r="O1" s="1042"/>
      <c r="P1" s="1042"/>
      <c r="Q1" s="1042"/>
      <c r="R1" s="1042"/>
    </row>
    <row r="2" spans="1:19" ht="13.5" customHeight="1" x14ac:dyDescent="0.2">
      <c r="A2" s="1126" t="s">
        <v>87</v>
      </c>
      <c r="B2" s="1126"/>
      <c r="C2" s="1126"/>
      <c r="D2" s="1126"/>
      <c r="E2" s="1126"/>
      <c r="F2" s="1126"/>
      <c r="G2" s="1126"/>
      <c r="H2" s="1126"/>
      <c r="I2" s="1126"/>
      <c r="J2" s="1126"/>
      <c r="K2" s="1126"/>
      <c r="L2" s="82"/>
      <c r="M2" s="82"/>
      <c r="N2" s="82"/>
      <c r="O2" s="82"/>
      <c r="P2" s="82"/>
      <c r="Q2" s="82"/>
      <c r="R2" s="82"/>
      <c r="S2" s="604"/>
    </row>
    <row r="3" spans="1:19" s="84" customFormat="1" ht="12" customHeight="1" x14ac:dyDescent="0.2">
      <c r="A3" s="1006" t="s">
        <v>322</v>
      </c>
      <c r="B3" s="1125"/>
      <c r="C3" s="1125"/>
      <c r="D3" s="1125"/>
      <c r="E3" s="1125"/>
      <c r="F3" s="1125"/>
      <c r="G3" s="1125"/>
      <c r="H3" s="1125"/>
      <c r="I3" s="1125"/>
      <c r="J3" s="1125"/>
      <c r="K3" s="1125"/>
      <c r="L3" s="1042"/>
      <c r="M3" s="1042"/>
      <c r="N3" s="1042"/>
      <c r="O3" s="1042"/>
      <c r="P3" s="1042"/>
      <c r="Q3" s="1042"/>
      <c r="R3" s="1042"/>
      <c r="S3" s="618"/>
    </row>
    <row r="4" spans="1:19" s="84" customFormat="1" ht="23.25" customHeight="1" thickBot="1" x14ac:dyDescent="0.25">
      <c r="A4" s="232"/>
      <c r="B4" s="233"/>
      <c r="C4" s="234"/>
      <c r="D4" s="234"/>
      <c r="E4" s="234"/>
      <c r="F4" s="234"/>
      <c r="G4" s="1127" t="s">
        <v>335</v>
      </c>
      <c r="H4" s="1127"/>
      <c r="I4" s="1127"/>
      <c r="J4" s="1127"/>
      <c r="K4" s="1127"/>
      <c r="L4" s="373"/>
      <c r="M4" s="373"/>
      <c r="N4" s="373"/>
      <c r="O4" s="373"/>
      <c r="P4" s="373"/>
      <c r="Q4" s="373"/>
      <c r="R4" s="373"/>
      <c r="S4" s="618"/>
    </row>
    <row r="5" spans="1:19" s="120" customFormat="1" ht="17.25" customHeight="1" thickBot="1" x14ac:dyDescent="0.25">
      <c r="A5" s="1131" t="s">
        <v>516</v>
      </c>
      <c r="B5" s="1129" t="s">
        <v>581</v>
      </c>
      <c r="C5" s="1111" t="s">
        <v>57</v>
      </c>
      <c r="D5" s="1111"/>
      <c r="E5" s="1111" t="s">
        <v>58</v>
      </c>
      <c r="F5" s="1111"/>
      <c r="G5" s="1111" t="s">
        <v>59</v>
      </c>
      <c r="H5" s="1111"/>
      <c r="I5" s="1132" t="s">
        <v>60</v>
      </c>
      <c r="J5" s="1115"/>
      <c r="K5" s="235" t="s">
        <v>517</v>
      </c>
      <c r="L5" s="317"/>
      <c r="S5" s="604"/>
    </row>
    <row r="6" spans="1:19" s="120" customFormat="1" ht="17.25" customHeight="1" thickBot="1" x14ac:dyDescent="0.25">
      <c r="A6" s="1131"/>
      <c r="B6" s="1129"/>
      <c r="C6" s="1005" t="s">
        <v>321</v>
      </c>
      <c r="D6" s="1120"/>
      <c r="E6" s="1120"/>
      <c r="F6" s="1120"/>
      <c r="G6" s="1120"/>
      <c r="H6" s="1120"/>
      <c r="I6" s="1120"/>
      <c r="J6" s="1120"/>
      <c r="K6" s="1130"/>
      <c r="L6" s="317"/>
      <c r="S6" s="604"/>
    </row>
    <row r="7" spans="1:19" ht="40.15" customHeight="1" thickBot="1" x14ac:dyDescent="0.25">
      <c r="A7" s="1131"/>
      <c r="B7" s="1129"/>
      <c r="C7" s="1099" t="s">
        <v>496</v>
      </c>
      <c r="D7" s="1099"/>
      <c r="E7" s="1099" t="s">
        <v>497</v>
      </c>
      <c r="F7" s="1099"/>
      <c r="G7" s="1099" t="s">
        <v>22</v>
      </c>
      <c r="H7" s="1099"/>
      <c r="I7" s="1100" t="s">
        <v>279</v>
      </c>
      <c r="J7" s="1101"/>
      <c r="K7" s="1128" t="s">
        <v>582</v>
      </c>
      <c r="M7" s="82"/>
      <c r="N7" s="82"/>
      <c r="O7" s="82"/>
      <c r="P7" s="82"/>
      <c r="Q7" s="82"/>
      <c r="R7" s="82"/>
      <c r="S7" s="604"/>
    </row>
    <row r="8" spans="1:19" ht="50.25" customHeight="1" thickBot="1" x14ac:dyDescent="0.25">
      <c r="A8" s="1131"/>
      <c r="B8" s="1129"/>
      <c r="C8" s="1099"/>
      <c r="D8" s="1099"/>
      <c r="E8" s="1099"/>
      <c r="F8" s="1099"/>
      <c r="G8" s="1099"/>
      <c r="H8" s="1099"/>
      <c r="I8" s="1102"/>
      <c r="J8" s="1103"/>
      <c r="K8" s="1128"/>
      <c r="M8" s="82"/>
      <c r="N8" s="82"/>
      <c r="O8" s="82"/>
      <c r="P8" s="82"/>
      <c r="Q8" s="82"/>
      <c r="R8" s="82"/>
      <c r="S8" s="604"/>
    </row>
    <row r="9" spans="1:19" ht="33" customHeight="1" thickBot="1" x14ac:dyDescent="0.25">
      <c r="A9" s="1131"/>
      <c r="B9" s="1129"/>
      <c r="C9" s="236" t="s">
        <v>62</v>
      </c>
      <c r="D9" s="237" t="s">
        <v>63</v>
      </c>
      <c r="E9" s="236" t="s">
        <v>62</v>
      </c>
      <c r="F9" s="236" t="s">
        <v>63</v>
      </c>
      <c r="G9" s="236" t="s">
        <v>62</v>
      </c>
      <c r="H9" s="236" t="s">
        <v>63</v>
      </c>
      <c r="I9" s="236" t="s">
        <v>62</v>
      </c>
      <c r="J9" s="236" t="s">
        <v>63</v>
      </c>
      <c r="K9" s="1128"/>
      <c r="M9" s="82"/>
      <c r="N9" s="82"/>
      <c r="O9" s="82"/>
      <c r="P9" s="82"/>
      <c r="Q9" s="82"/>
      <c r="R9" s="82"/>
      <c r="S9" s="604"/>
    </row>
    <row r="10" spans="1:19" ht="17.25" customHeight="1" x14ac:dyDescent="0.2">
      <c r="A10" s="238" t="s">
        <v>526</v>
      </c>
      <c r="B10" s="239" t="s">
        <v>269</v>
      </c>
      <c r="C10" s="240">
        <v>1600</v>
      </c>
      <c r="E10" s="241"/>
      <c r="F10" s="242"/>
      <c r="G10" s="241"/>
      <c r="H10" s="567"/>
      <c r="I10" s="242"/>
      <c r="J10" s="242"/>
      <c r="K10" s="243">
        <f t="shared" ref="K10:K39" si="0">SUM(C10:J10)</f>
        <v>1600</v>
      </c>
      <c r="M10" s="82"/>
      <c r="N10" s="82"/>
      <c r="O10" s="82"/>
      <c r="P10" s="82"/>
      <c r="Q10" s="82"/>
      <c r="R10" s="82"/>
      <c r="S10" s="604"/>
    </row>
    <row r="11" spans="1:19" s="83" customFormat="1" ht="17.25" customHeight="1" x14ac:dyDescent="0.2">
      <c r="A11" s="238" t="s">
        <v>534</v>
      </c>
      <c r="B11" s="563" t="s">
        <v>270</v>
      </c>
      <c r="C11" s="564">
        <v>33533</v>
      </c>
      <c r="D11" s="565"/>
      <c r="E11" s="633">
        <f>'közhatalmi bevételek'!D26</f>
        <v>9000</v>
      </c>
      <c r="F11" s="244"/>
      <c r="G11" s="245"/>
      <c r="H11" s="568"/>
      <c r="I11" s="244"/>
      <c r="J11" s="244"/>
      <c r="K11" s="243">
        <f t="shared" si="0"/>
        <v>42533</v>
      </c>
      <c r="L11" s="306"/>
      <c r="S11" s="619"/>
    </row>
    <row r="12" spans="1:19" ht="17.25" customHeight="1" x14ac:dyDescent="0.2">
      <c r="A12" s="238" t="s">
        <v>535</v>
      </c>
      <c r="B12" s="182" t="s">
        <v>271</v>
      </c>
      <c r="C12" s="143"/>
      <c r="D12" s="122">
        <v>53</v>
      </c>
      <c r="E12" s="123"/>
      <c r="F12" s="122"/>
      <c r="G12" s="123"/>
      <c r="H12" s="486"/>
      <c r="I12" s="122"/>
      <c r="J12" s="122"/>
      <c r="K12" s="243">
        <f t="shared" si="0"/>
        <v>53</v>
      </c>
      <c r="M12" s="82"/>
      <c r="N12" s="82"/>
      <c r="O12" s="82"/>
      <c r="P12" s="82"/>
      <c r="Q12" s="82"/>
      <c r="R12" s="82"/>
      <c r="S12" s="604"/>
    </row>
    <row r="13" spans="1:19" ht="17.25" customHeight="1" x14ac:dyDescent="0.2">
      <c r="A13" s="238" t="s">
        <v>536</v>
      </c>
      <c r="B13" s="182" t="s">
        <v>272</v>
      </c>
      <c r="C13" s="143"/>
      <c r="D13" s="122">
        <v>391</v>
      </c>
      <c r="E13" s="123"/>
      <c r="F13" s="122"/>
      <c r="G13" s="123"/>
      <c r="H13" s="569"/>
      <c r="I13" s="246"/>
      <c r="J13" s="246"/>
      <c r="K13" s="243">
        <f t="shared" si="0"/>
        <v>391</v>
      </c>
      <c r="M13" s="82"/>
      <c r="N13" s="82"/>
      <c r="O13" s="82"/>
      <c r="P13" s="82"/>
      <c r="Q13" s="82"/>
      <c r="R13" s="82"/>
      <c r="S13" s="604"/>
    </row>
    <row r="14" spans="1:19" ht="17.25" customHeight="1" x14ac:dyDescent="0.2">
      <c r="A14" s="238" t="s">
        <v>537</v>
      </c>
      <c r="B14" s="182" t="s">
        <v>273</v>
      </c>
      <c r="C14" s="143"/>
      <c r="D14" s="122"/>
      <c r="E14" s="123"/>
      <c r="F14" s="122"/>
      <c r="G14" s="123"/>
      <c r="H14" s="569"/>
      <c r="I14" s="246"/>
      <c r="J14" s="246"/>
      <c r="K14" s="243">
        <f t="shared" si="0"/>
        <v>0</v>
      </c>
      <c r="M14" s="82"/>
      <c r="N14" s="82"/>
      <c r="O14" s="82"/>
      <c r="P14" s="82"/>
      <c r="Q14" s="82"/>
      <c r="R14" s="82"/>
      <c r="S14" s="604"/>
    </row>
    <row r="15" spans="1:19" ht="17.25" customHeight="1" x14ac:dyDescent="0.2">
      <c r="A15" s="238" t="s">
        <v>538</v>
      </c>
      <c r="B15" s="182" t="s">
        <v>274</v>
      </c>
      <c r="C15" s="143"/>
      <c r="D15" s="122">
        <v>20031</v>
      </c>
      <c r="E15" s="123"/>
      <c r="F15" s="122"/>
      <c r="G15" s="123"/>
      <c r="H15" s="569"/>
      <c r="I15" s="246"/>
      <c r="J15" s="246"/>
      <c r="K15" s="243">
        <f t="shared" si="0"/>
        <v>20031</v>
      </c>
      <c r="M15" s="82"/>
      <c r="N15" s="82"/>
      <c r="O15" s="82"/>
      <c r="P15" s="82"/>
      <c r="Q15" s="82"/>
      <c r="R15" s="82"/>
      <c r="S15" s="604"/>
    </row>
    <row r="16" spans="1:19" ht="17.25" customHeight="1" x14ac:dyDescent="0.2">
      <c r="A16" s="238" t="s">
        <v>539</v>
      </c>
      <c r="B16" s="182" t="s">
        <v>275</v>
      </c>
      <c r="C16" s="143">
        <v>3600</v>
      </c>
      <c r="D16" s="122">
        <v>8084</v>
      </c>
      <c r="E16" s="123"/>
      <c r="F16" s="122"/>
      <c r="G16" s="123"/>
      <c r="H16" s="569"/>
      <c r="I16" s="246"/>
      <c r="J16" s="246"/>
      <c r="K16" s="243">
        <f t="shared" si="0"/>
        <v>11684</v>
      </c>
      <c r="M16" s="82"/>
      <c r="N16" s="82"/>
      <c r="O16" s="82"/>
      <c r="P16" s="82"/>
      <c r="Q16" s="82"/>
      <c r="R16" s="82"/>
      <c r="S16" s="604"/>
    </row>
    <row r="17" spans="1:19" ht="17.25" customHeight="1" x14ac:dyDescent="0.2">
      <c r="A17" s="238" t="s">
        <v>540</v>
      </c>
      <c r="B17" s="182" t="s">
        <v>276</v>
      </c>
      <c r="C17" s="143"/>
      <c r="D17" s="122">
        <v>10160</v>
      </c>
      <c r="E17" s="123"/>
      <c r="F17" s="122"/>
      <c r="G17" s="123"/>
      <c r="H17" s="569"/>
      <c r="I17" s="246"/>
      <c r="J17" s="246"/>
      <c r="K17" s="243">
        <f t="shared" si="0"/>
        <v>10160</v>
      </c>
      <c r="M17" s="82"/>
      <c r="N17" s="82"/>
      <c r="O17" s="82"/>
      <c r="P17" s="82"/>
      <c r="Q17" s="82"/>
      <c r="R17" s="82"/>
      <c r="S17" s="604"/>
    </row>
    <row r="18" spans="1:19" ht="17.25" customHeight="1" x14ac:dyDescent="0.2">
      <c r="A18" s="238" t="s">
        <v>541</v>
      </c>
      <c r="B18" s="182" t="s">
        <v>277</v>
      </c>
      <c r="C18" s="143">
        <v>183</v>
      </c>
      <c r="D18" s="122"/>
      <c r="E18" s="123"/>
      <c r="F18" s="122"/>
      <c r="G18" s="123"/>
      <c r="H18" s="569"/>
      <c r="I18" s="246"/>
      <c r="J18" s="246"/>
      <c r="K18" s="243">
        <f t="shared" si="0"/>
        <v>183</v>
      </c>
      <c r="M18" s="82"/>
      <c r="N18" s="82"/>
      <c r="O18" s="82"/>
      <c r="P18" s="82"/>
      <c r="Q18" s="82"/>
      <c r="R18" s="82"/>
      <c r="S18" s="604"/>
    </row>
    <row r="19" spans="1:19" ht="17.25" customHeight="1" x14ac:dyDescent="0.2">
      <c r="A19" s="238" t="s">
        <v>583</v>
      </c>
      <c r="B19" s="185" t="s">
        <v>278</v>
      </c>
      <c r="C19" s="143">
        <v>1288</v>
      </c>
      <c r="D19" s="122">
        <v>2062</v>
      </c>
      <c r="E19" s="123"/>
      <c r="F19" s="122"/>
      <c r="G19" s="123">
        <f>'tám, végl. pe.átv  '!C37</f>
        <v>0</v>
      </c>
      <c r="H19" s="486"/>
      <c r="J19" s="121">
        <v>0</v>
      </c>
      <c r="K19" s="243">
        <f>SUM(C19:J19)</f>
        <v>3350</v>
      </c>
      <c r="M19" s="82"/>
      <c r="N19" s="82"/>
      <c r="O19" s="82"/>
      <c r="P19" s="82"/>
      <c r="Q19" s="82"/>
      <c r="R19" s="82"/>
      <c r="S19" s="604"/>
    </row>
    <row r="20" spans="1:19" ht="17.25" customHeight="1" x14ac:dyDescent="0.2">
      <c r="A20" s="238" t="s">
        <v>584</v>
      </c>
      <c r="B20" s="182" t="s">
        <v>301</v>
      </c>
      <c r="C20" s="143">
        <v>25</v>
      </c>
      <c r="D20" s="122"/>
      <c r="E20" s="123"/>
      <c r="F20" s="122"/>
      <c r="G20" s="541">
        <v>447</v>
      </c>
      <c r="H20" s="570"/>
      <c r="I20" s="319"/>
      <c r="J20" s="319"/>
      <c r="K20" s="243">
        <f t="shared" si="0"/>
        <v>472</v>
      </c>
      <c r="M20" s="82"/>
      <c r="N20" s="82"/>
      <c r="O20" s="82"/>
      <c r="P20" s="82"/>
      <c r="Q20" s="82"/>
      <c r="R20" s="82"/>
      <c r="S20" s="604"/>
    </row>
    <row r="21" spans="1:19" s="84" customFormat="1" ht="17.25" customHeight="1" x14ac:dyDescent="0.2">
      <c r="A21" s="238" t="s">
        <v>585</v>
      </c>
      <c r="B21" s="182" t="s">
        <v>302</v>
      </c>
      <c r="C21" s="143"/>
      <c r="D21" s="122"/>
      <c r="E21" s="123"/>
      <c r="F21" s="122"/>
      <c r="G21" s="541">
        <f>'tám, végl. pe.átv  '!C11</f>
        <v>629350</v>
      </c>
      <c r="H21" s="508">
        <f>'tám, végl. pe.átv  '!D11</f>
        <v>79560</v>
      </c>
      <c r="I21" s="306"/>
      <c r="J21" s="306"/>
      <c r="K21" s="243">
        <f t="shared" si="0"/>
        <v>708910</v>
      </c>
      <c r="L21" s="319"/>
      <c r="S21" s="620"/>
    </row>
    <row r="22" spans="1:19" ht="17.25" customHeight="1" x14ac:dyDescent="0.2">
      <c r="A22" s="238" t="s">
        <v>586</v>
      </c>
      <c r="B22" s="182" t="s">
        <v>303</v>
      </c>
      <c r="C22" s="143"/>
      <c r="D22" s="122"/>
      <c r="E22" s="123"/>
      <c r="F22" s="122"/>
      <c r="G22" s="541">
        <f>'tám, végl. pe.átv  '!C19</f>
        <v>0</v>
      </c>
      <c r="H22" s="570"/>
      <c r="I22" s="319"/>
      <c r="J22" s="319"/>
      <c r="K22" s="243">
        <f t="shared" si="0"/>
        <v>0</v>
      </c>
      <c r="M22" s="82"/>
      <c r="N22" s="82"/>
      <c r="O22" s="82"/>
      <c r="P22" s="82"/>
      <c r="Q22" s="82"/>
      <c r="R22" s="82"/>
      <c r="S22" s="604"/>
    </row>
    <row r="23" spans="1:19" ht="17.25" customHeight="1" x14ac:dyDescent="0.2">
      <c r="A23" s="238" t="s">
        <v>587</v>
      </c>
      <c r="B23" s="182" t="s">
        <v>316</v>
      </c>
      <c r="C23" s="143"/>
      <c r="D23" s="122"/>
      <c r="E23" s="123"/>
      <c r="F23" s="122"/>
      <c r="G23" s="541"/>
      <c r="H23" s="508">
        <f>'tám, végl. pe.átv  '!D20</f>
        <v>0</v>
      </c>
      <c r="I23" s="319"/>
      <c r="J23" s="319"/>
      <c r="K23" s="243">
        <f t="shared" si="0"/>
        <v>0</v>
      </c>
      <c r="M23" s="82"/>
      <c r="N23" s="82"/>
      <c r="O23" s="82"/>
      <c r="P23" s="82"/>
      <c r="Q23" s="82"/>
      <c r="R23" s="82"/>
      <c r="S23" s="604"/>
    </row>
    <row r="24" spans="1:19" ht="17.25" customHeight="1" x14ac:dyDescent="0.2">
      <c r="A24" s="238" t="s">
        <v>588</v>
      </c>
      <c r="B24" s="182" t="s">
        <v>317</v>
      </c>
      <c r="C24" s="143"/>
      <c r="D24" s="122"/>
      <c r="E24" s="123"/>
      <c r="F24" s="122"/>
      <c r="G24" s="541">
        <v>1300</v>
      </c>
      <c r="H24" s="570"/>
      <c r="I24" s="319"/>
      <c r="J24" s="319"/>
      <c r="K24" s="243">
        <f t="shared" si="0"/>
        <v>1300</v>
      </c>
      <c r="M24" s="82"/>
      <c r="N24" s="82"/>
      <c r="O24" s="82"/>
      <c r="P24" s="82"/>
      <c r="Q24" s="82"/>
      <c r="R24" s="82"/>
      <c r="S24" s="604"/>
    </row>
    <row r="25" spans="1:19" ht="17.25" customHeight="1" x14ac:dyDescent="0.2">
      <c r="A25" s="238" t="s">
        <v>589</v>
      </c>
      <c r="B25" s="182" t="s">
        <v>304</v>
      </c>
      <c r="C25" s="143"/>
      <c r="D25" s="122"/>
      <c r="E25" s="123"/>
      <c r="F25" s="122"/>
      <c r="G25" s="541">
        <v>14203</v>
      </c>
      <c r="H25" s="508"/>
      <c r="I25" s="306"/>
      <c r="J25" s="306"/>
      <c r="K25" s="243">
        <f t="shared" si="0"/>
        <v>14203</v>
      </c>
      <c r="M25" s="82"/>
      <c r="N25" s="82"/>
      <c r="O25" s="82"/>
      <c r="P25" s="82"/>
      <c r="Q25" s="82"/>
      <c r="R25" s="82"/>
      <c r="S25" s="604"/>
    </row>
    <row r="26" spans="1:19" ht="17.25" customHeight="1" x14ac:dyDescent="0.2">
      <c r="A26" s="238" t="s">
        <v>590</v>
      </c>
      <c r="B26" s="182" t="s">
        <v>280</v>
      </c>
      <c r="C26" s="143"/>
      <c r="E26" s="123">
        <f>'közhatalmi bevételek'!D13</f>
        <v>437142</v>
      </c>
      <c r="F26" s="122">
        <f>'közhatalmi bevételek'!E13</f>
        <v>756858</v>
      </c>
      <c r="G26" s="123"/>
      <c r="H26" s="569"/>
      <c r="I26" s="246"/>
      <c r="J26" s="246"/>
      <c r="K26" s="243">
        <f t="shared" si="0"/>
        <v>1194000</v>
      </c>
      <c r="M26" s="82"/>
      <c r="N26" s="82"/>
      <c r="O26" s="82"/>
      <c r="P26" s="82"/>
      <c r="Q26" s="82"/>
      <c r="R26" s="82"/>
      <c r="S26" s="604"/>
    </row>
    <row r="27" spans="1:19" ht="17.25" customHeight="1" x14ac:dyDescent="0.2">
      <c r="A27" s="238" t="s">
        <v>592</v>
      </c>
      <c r="B27" s="185" t="s">
        <v>591</v>
      </c>
      <c r="C27" s="143"/>
      <c r="E27" s="123"/>
      <c r="F27" s="122"/>
      <c r="G27" s="123"/>
      <c r="H27" s="569"/>
      <c r="I27" s="246"/>
      <c r="J27" s="246"/>
      <c r="K27" s="243">
        <f t="shared" si="0"/>
        <v>0</v>
      </c>
      <c r="M27" s="82"/>
      <c r="N27" s="82"/>
      <c r="O27" s="82"/>
      <c r="P27" s="82"/>
      <c r="Q27" s="82"/>
      <c r="R27" s="82"/>
      <c r="S27" s="604"/>
    </row>
    <row r="28" spans="1:19" ht="17.25" customHeight="1" x14ac:dyDescent="0.2">
      <c r="A28" s="238" t="s">
        <v>593</v>
      </c>
      <c r="B28" s="182" t="s">
        <v>305</v>
      </c>
      <c r="C28" s="143"/>
      <c r="E28" s="123">
        <f>'közhatalmi bevételek'!D20</f>
        <v>17000</v>
      </c>
      <c r="F28" s="122"/>
      <c r="G28" s="123"/>
      <c r="H28" s="569"/>
      <c r="I28" s="246"/>
      <c r="J28" s="246"/>
      <c r="K28" s="243">
        <f t="shared" si="0"/>
        <v>17000</v>
      </c>
      <c r="M28" s="82"/>
      <c r="N28" s="82"/>
      <c r="O28" s="82"/>
      <c r="P28" s="82"/>
      <c r="Q28" s="82"/>
      <c r="R28" s="82"/>
      <c r="S28" s="604"/>
    </row>
    <row r="29" spans="1:19" s="84" customFormat="1" ht="17.25" customHeight="1" x14ac:dyDescent="0.2">
      <c r="A29" s="238" t="s">
        <v>594</v>
      </c>
      <c r="B29" s="182" t="s">
        <v>281</v>
      </c>
      <c r="C29" s="143"/>
      <c r="D29" s="124"/>
      <c r="E29" s="541">
        <f>'közhatalmi bevételek'!D15</f>
        <v>4500</v>
      </c>
      <c r="F29" s="122">
        <f>'közhatalmi bevételek'!E15</f>
        <v>0</v>
      </c>
      <c r="G29" s="143"/>
      <c r="H29" s="569"/>
      <c r="I29" s="246"/>
      <c r="J29" s="246"/>
      <c r="K29" s="243">
        <f t="shared" si="0"/>
        <v>4500</v>
      </c>
      <c r="L29" s="319"/>
      <c r="S29" s="620"/>
    </row>
    <row r="30" spans="1:19" ht="17.25" customHeight="1" x14ac:dyDescent="0.2">
      <c r="A30" s="238" t="s">
        <v>595</v>
      </c>
      <c r="B30" s="182" t="s">
        <v>282</v>
      </c>
      <c r="C30" s="143"/>
      <c r="D30" s="122"/>
      <c r="E30" s="541">
        <f>'közhatalmi bevételek'!D25</f>
        <v>820</v>
      </c>
      <c r="F30" s="122"/>
      <c r="G30" s="123"/>
      <c r="H30" s="569"/>
      <c r="I30" s="246"/>
      <c r="J30" s="246"/>
      <c r="K30" s="243">
        <f t="shared" si="0"/>
        <v>820</v>
      </c>
      <c r="M30" s="82"/>
      <c r="N30" s="82"/>
      <c r="O30" s="82"/>
      <c r="P30" s="82"/>
      <c r="Q30" s="82"/>
      <c r="R30" s="82"/>
      <c r="S30" s="604"/>
    </row>
    <row r="31" spans="1:19" ht="17.25" customHeight="1" x14ac:dyDescent="0.2">
      <c r="A31" s="238" t="s">
        <v>596</v>
      </c>
      <c r="B31" s="182" t="s">
        <v>283</v>
      </c>
      <c r="C31" s="143"/>
      <c r="D31" s="122"/>
      <c r="E31" s="123"/>
      <c r="F31" s="122"/>
      <c r="G31" s="123"/>
      <c r="H31" s="569"/>
      <c r="I31" s="246"/>
      <c r="J31" s="246"/>
      <c r="K31" s="243">
        <f t="shared" si="0"/>
        <v>0</v>
      </c>
      <c r="M31" s="82"/>
      <c r="N31" s="82"/>
      <c r="O31" s="82"/>
      <c r="P31" s="82"/>
      <c r="Q31" s="82"/>
      <c r="R31" s="82"/>
      <c r="S31" s="604"/>
    </row>
    <row r="32" spans="1:19" ht="17.25" customHeight="1" x14ac:dyDescent="0.2">
      <c r="A32" s="238" t="s">
        <v>598</v>
      </c>
      <c r="B32" s="182" t="s">
        <v>284</v>
      </c>
      <c r="C32" s="143">
        <v>140</v>
      </c>
      <c r="D32" s="122">
        <v>46</v>
      </c>
      <c r="E32" s="123"/>
      <c r="F32" s="122"/>
      <c r="G32" s="123"/>
      <c r="H32" s="569"/>
      <c r="I32" s="246"/>
      <c r="J32" s="246"/>
      <c r="K32" s="243">
        <f t="shared" si="0"/>
        <v>186</v>
      </c>
      <c r="M32" s="82"/>
      <c r="N32" s="82"/>
      <c r="O32" s="82"/>
      <c r="P32" s="82"/>
      <c r="Q32" s="82"/>
      <c r="R32" s="82"/>
      <c r="S32" s="604"/>
    </row>
    <row r="33" spans="1:19" ht="17.25" customHeight="1" x14ac:dyDescent="0.2">
      <c r="A33" s="238" t="s">
        <v>599</v>
      </c>
      <c r="B33" s="239" t="s">
        <v>285</v>
      </c>
      <c r="C33" s="247"/>
      <c r="D33" s="242"/>
      <c r="E33" s="241"/>
      <c r="F33" s="242"/>
      <c r="G33" s="542">
        <v>5065</v>
      </c>
      <c r="H33" s="569"/>
      <c r="I33" s="246"/>
      <c r="J33" s="246"/>
      <c r="K33" s="243">
        <f t="shared" si="0"/>
        <v>5065</v>
      </c>
      <c r="M33" s="82"/>
      <c r="N33" s="82"/>
      <c r="O33" s="82"/>
      <c r="P33" s="82"/>
      <c r="Q33" s="82"/>
      <c r="R33" s="82"/>
      <c r="S33" s="604"/>
    </row>
    <row r="34" spans="1:19" ht="17.25" customHeight="1" x14ac:dyDescent="0.2">
      <c r="A34" s="238" t="s">
        <v>623</v>
      </c>
      <c r="B34" s="239" t="s">
        <v>286</v>
      </c>
      <c r="C34" s="247"/>
      <c r="D34" s="242"/>
      <c r="E34" s="241"/>
      <c r="F34" s="242"/>
      <c r="G34" s="542">
        <v>0</v>
      </c>
      <c r="H34" s="569"/>
      <c r="I34" s="246"/>
      <c r="J34" s="246"/>
      <c r="K34" s="243">
        <f t="shared" si="0"/>
        <v>0</v>
      </c>
      <c r="M34" s="82"/>
      <c r="N34" s="82"/>
      <c r="O34" s="82"/>
      <c r="P34" s="82"/>
      <c r="Q34" s="82"/>
      <c r="R34" s="82"/>
      <c r="S34" s="604"/>
    </row>
    <row r="35" spans="1:19" ht="17.25" customHeight="1" x14ac:dyDescent="0.2">
      <c r="A35" s="238" t="s">
        <v>624</v>
      </c>
      <c r="B35" s="239" t="s">
        <v>287</v>
      </c>
      <c r="C35" s="247"/>
      <c r="D35" s="242"/>
      <c r="E35" s="241"/>
      <c r="F35" s="242"/>
      <c r="G35" s="542">
        <v>455</v>
      </c>
      <c r="H35" s="569"/>
      <c r="I35" s="246"/>
      <c r="J35" s="246"/>
      <c r="K35" s="243">
        <f t="shared" si="0"/>
        <v>455</v>
      </c>
      <c r="M35" s="82"/>
      <c r="N35" s="82"/>
      <c r="O35" s="82"/>
      <c r="P35" s="82"/>
      <c r="Q35" s="82"/>
      <c r="R35" s="82"/>
      <c r="S35" s="604"/>
    </row>
    <row r="36" spans="1:19" ht="17.25" customHeight="1" x14ac:dyDescent="0.2">
      <c r="A36" s="238" t="s">
        <v>625</v>
      </c>
      <c r="B36" s="239" t="s">
        <v>606</v>
      </c>
      <c r="C36" s="247"/>
      <c r="D36" s="242"/>
      <c r="E36" s="241"/>
      <c r="F36" s="242"/>
      <c r="G36" s="542">
        <v>500</v>
      </c>
      <c r="H36" s="569"/>
      <c r="I36" s="246"/>
      <c r="J36" s="246"/>
      <c r="K36" s="243">
        <f t="shared" si="0"/>
        <v>500</v>
      </c>
      <c r="M36" s="82"/>
      <c r="N36" s="82"/>
      <c r="O36" s="82"/>
      <c r="P36" s="82"/>
      <c r="Q36" s="82"/>
      <c r="R36" s="82"/>
      <c r="S36" s="604"/>
    </row>
    <row r="37" spans="1:19" ht="17.25" customHeight="1" x14ac:dyDescent="0.2">
      <c r="A37" s="238" t="s">
        <v>626</v>
      </c>
      <c r="B37" s="239" t="s">
        <v>288</v>
      </c>
      <c r="C37" s="247"/>
      <c r="D37" s="242"/>
      <c r="E37" s="241"/>
      <c r="F37" s="242"/>
      <c r="G37" s="542">
        <v>2032</v>
      </c>
      <c r="H37" s="569"/>
      <c r="I37" s="246"/>
      <c r="J37" s="246"/>
      <c r="K37" s="243">
        <f t="shared" si="0"/>
        <v>2032</v>
      </c>
      <c r="M37" s="82"/>
      <c r="N37" s="82"/>
      <c r="O37" s="82"/>
      <c r="P37" s="82"/>
      <c r="Q37" s="82"/>
      <c r="R37" s="82"/>
      <c r="S37" s="604"/>
    </row>
    <row r="38" spans="1:19" ht="17.25" customHeight="1" x14ac:dyDescent="0.2">
      <c r="A38" s="238" t="s">
        <v>627</v>
      </c>
      <c r="B38" s="239" t="s">
        <v>289</v>
      </c>
      <c r="C38" s="247"/>
      <c r="D38" s="544">
        <v>2286</v>
      </c>
      <c r="E38" s="247"/>
      <c r="F38" s="242"/>
      <c r="G38" s="543"/>
      <c r="H38" s="486"/>
      <c r="K38" s="243">
        <f t="shared" si="0"/>
        <v>2286</v>
      </c>
      <c r="M38" s="82"/>
      <c r="N38" s="82"/>
      <c r="O38" s="82"/>
      <c r="P38" s="82"/>
      <c r="Q38" s="82"/>
      <c r="R38" s="82"/>
      <c r="S38" s="604"/>
    </row>
    <row r="39" spans="1:19" ht="17.25" customHeight="1" thickBot="1" x14ac:dyDescent="0.25">
      <c r="A39" s="238" t="s">
        <v>628</v>
      </c>
      <c r="B39" s="239" t="s">
        <v>290</v>
      </c>
      <c r="C39" s="247"/>
      <c r="D39" s="242"/>
      <c r="E39" s="241"/>
      <c r="F39" s="242"/>
      <c r="G39" s="241"/>
      <c r="H39" s="569"/>
      <c r="I39" s="246"/>
      <c r="J39" s="246"/>
      <c r="K39" s="243">
        <f t="shared" si="0"/>
        <v>0</v>
      </c>
      <c r="M39" s="82"/>
      <c r="N39" s="82"/>
      <c r="O39" s="82"/>
      <c r="P39" s="82"/>
      <c r="Q39" s="82"/>
      <c r="R39" s="82"/>
      <c r="S39" s="604"/>
    </row>
    <row r="40" spans="1:19" ht="17.25" customHeight="1" thickBot="1" x14ac:dyDescent="0.25">
      <c r="A40" s="1093" t="s">
        <v>632</v>
      </c>
      <c r="B40" s="1094"/>
      <c r="C40" s="386">
        <f>SUM(C10:C39)</f>
        <v>40369</v>
      </c>
      <c r="D40" s="386">
        <f>SUM(D10:D39)</f>
        <v>43113</v>
      </c>
      <c r="E40" s="591">
        <f>SUM(E10:E39)</f>
        <v>468462</v>
      </c>
      <c r="F40" s="592">
        <f>SUM(F10:F39)</f>
        <v>756858</v>
      </c>
      <c r="G40" s="386">
        <f>SUM(G10:G39)</f>
        <v>653352</v>
      </c>
      <c r="H40" s="571">
        <f>SUM(H12:H39)</f>
        <v>79560</v>
      </c>
      <c r="I40" s="571">
        <f>SUM(I12:I39)</f>
        <v>0</v>
      </c>
      <c r="J40" s="571">
        <f>SUM(J12:J39)</f>
        <v>0</v>
      </c>
      <c r="K40" s="387">
        <f>SUM(C40:J40)</f>
        <v>2041714</v>
      </c>
      <c r="M40" s="82"/>
      <c r="N40" s="82"/>
      <c r="O40" s="82"/>
      <c r="P40" s="82"/>
      <c r="Q40" s="82"/>
      <c r="R40" s="82"/>
      <c r="S40" s="604"/>
    </row>
    <row r="41" spans="1:19" ht="17.25" customHeight="1" x14ac:dyDescent="0.2">
      <c r="M41" s="82"/>
      <c r="N41" s="82"/>
      <c r="O41" s="82"/>
      <c r="P41" s="82"/>
      <c r="Q41" s="82"/>
      <c r="R41" s="82"/>
      <c r="S41" s="604"/>
    </row>
    <row r="42" spans="1:19" ht="17.25" customHeight="1" x14ac:dyDescent="0.2">
      <c r="M42" s="82"/>
      <c r="N42" s="82"/>
      <c r="O42" s="82"/>
      <c r="P42" s="82"/>
      <c r="Q42" s="82"/>
      <c r="R42" s="82"/>
      <c r="S42" s="604"/>
    </row>
    <row r="43" spans="1:19" ht="17.25" customHeight="1" x14ac:dyDescent="0.2">
      <c r="M43" s="82"/>
      <c r="N43" s="82"/>
      <c r="O43" s="82"/>
      <c r="P43" s="82"/>
      <c r="Q43" s="82"/>
      <c r="R43" s="82"/>
      <c r="S43" s="604"/>
    </row>
    <row r="44" spans="1:19" ht="17.25" customHeight="1" x14ac:dyDescent="0.2">
      <c r="M44" s="82"/>
      <c r="N44" s="82"/>
      <c r="O44" s="82"/>
      <c r="P44" s="82"/>
      <c r="Q44" s="82"/>
      <c r="R44" s="82"/>
      <c r="S44" s="604"/>
    </row>
    <row r="45" spans="1:19" ht="17.25" customHeight="1" x14ac:dyDescent="0.2">
      <c r="M45" s="82"/>
      <c r="N45" s="82"/>
      <c r="O45" s="82"/>
      <c r="P45" s="82"/>
      <c r="Q45" s="82"/>
      <c r="R45" s="82"/>
      <c r="S45" s="604"/>
    </row>
    <row r="46" spans="1:19" ht="17.25" customHeight="1" x14ac:dyDescent="0.2">
      <c r="M46" s="82"/>
      <c r="N46" s="82"/>
      <c r="O46" s="82"/>
      <c r="P46" s="82"/>
      <c r="Q46" s="82"/>
      <c r="R46" s="82"/>
      <c r="S46" s="604"/>
    </row>
    <row r="47" spans="1:19" ht="17.25" customHeight="1" x14ac:dyDescent="0.2">
      <c r="M47" s="82"/>
      <c r="N47" s="82"/>
      <c r="O47" s="82"/>
      <c r="P47" s="82"/>
      <c r="Q47" s="82"/>
      <c r="R47" s="82"/>
      <c r="S47" s="604"/>
    </row>
    <row r="48" spans="1:19" ht="17.25" customHeight="1" x14ac:dyDescent="0.2">
      <c r="M48" s="82"/>
      <c r="N48" s="82"/>
      <c r="O48" s="82"/>
      <c r="P48" s="82"/>
      <c r="Q48" s="82"/>
      <c r="R48" s="82"/>
      <c r="S48" s="604"/>
    </row>
    <row r="49" spans="2:24" ht="17.25" customHeight="1" x14ac:dyDescent="0.2">
      <c r="M49" s="82"/>
      <c r="N49" s="82"/>
      <c r="O49" s="82"/>
      <c r="P49" s="82"/>
      <c r="Q49" s="82"/>
      <c r="R49" s="82"/>
      <c r="S49" s="604"/>
    </row>
    <row r="50" spans="2:24" ht="17.25" customHeight="1" x14ac:dyDescent="0.2">
      <c r="M50" s="82"/>
      <c r="N50" s="82"/>
      <c r="O50" s="82"/>
      <c r="P50" s="82"/>
      <c r="Q50" s="82"/>
      <c r="R50" s="82"/>
      <c r="S50" s="604"/>
    </row>
    <row r="51" spans="2:24" ht="17.25" customHeight="1" x14ac:dyDescent="0.2">
      <c r="M51" s="82"/>
      <c r="N51" s="82"/>
      <c r="O51" s="82"/>
      <c r="P51" s="82"/>
      <c r="Q51" s="82"/>
      <c r="R51" s="82"/>
      <c r="S51" s="604"/>
    </row>
    <row r="52" spans="2:24" ht="17.25" customHeight="1" x14ac:dyDescent="0.2">
      <c r="M52" s="82"/>
      <c r="N52" s="82"/>
      <c r="O52" s="82"/>
      <c r="P52" s="82"/>
      <c r="Q52" s="82"/>
      <c r="R52" s="82"/>
      <c r="S52" s="604"/>
    </row>
    <row r="53" spans="2:24" ht="17.25" customHeight="1" x14ac:dyDescent="0.2">
      <c r="M53" s="82"/>
      <c r="N53" s="82"/>
      <c r="O53" s="82"/>
      <c r="P53" s="82"/>
      <c r="Q53" s="82"/>
      <c r="R53" s="82"/>
      <c r="S53" s="604"/>
    </row>
    <row r="54" spans="2:24" ht="17.25" customHeight="1" x14ac:dyDescent="0.2">
      <c r="M54" s="82"/>
      <c r="N54" s="82"/>
      <c r="O54" s="82"/>
      <c r="P54" s="82"/>
      <c r="Q54" s="82"/>
      <c r="R54" s="82"/>
      <c r="S54" s="604"/>
    </row>
    <row r="55" spans="2:24" ht="17.25" customHeight="1" x14ac:dyDescent="0.2">
      <c r="M55" s="82"/>
      <c r="N55" s="82"/>
      <c r="O55" s="82"/>
      <c r="P55" s="82"/>
      <c r="Q55" s="82"/>
      <c r="R55" s="82"/>
      <c r="S55" s="604"/>
    </row>
    <row r="56" spans="2:24" ht="17.25" customHeight="1" x14ac:dyDescent="0.2">
      <c r="M56" s="82"/>
      <c r="N56" s="82"/>
      <c r="O56" s="82"/>
      <c r="P56" s="82"/>
      <c r="Q56" s="82"/>
      <c r="R56" s="82"/>
      <c r="S56" s="604"/>
    </row>
    <row r="57" spans="2:24" ht="17.25" customHeight="1" x14ac:dyDescent="0.2">
      <c r="M57" s="82"/>
      <c r="N57" s="82"/>
      <c r="O57" s="82"/>
      <c r="P57" s="82"/>
      <c r="Q57" s="82"/>
      <c r="R57" s="82"/>
      <c r="S57" s="604"/>
    </row>
    <row r="58" spans="2:24" ht="17.25" customHeight="1" x14ac:dyDescent="0.2">
      <c r="M58" s="82"/>
      <c r="N58" s="82"/>
      <c r="O58" s="82"/>
      <c r="P58" s="82"/>
      <c r="Q58" s="82"/>
      <c r="R58" s="82"/>
      <c r="S58" s="604"/>
    </row>
    <row r="64" spans="2:24" ht="17.25" customHeight="1" x14ac:dyDescent="0.2">
      <c r="B64" s="1116" t="s">
        <v>607</v>
      </c>
      <c r="C64" s="1042"/>
      <c r="D64" s="1042"/>
      <c r="E64" s="1042"/>
      <c r="F64" s="1042"/>
      <c r="G64" s="1042"/>
      <c r="H64" s="1042"/>
      <c r="I64" s="1042"/>
      <c r="J64" s="1042"/>
      <c r="K64" s="1042"/>
      <c r="L64" s="1042"/>
      <c r="M64" s="1042"/>
      <c r="N64" s="1042"/>
      <c r="O64" s="1042"/>
      <c r="P64" s="1042"/>
      <c r="Q64" s="1042"/>
      <c r="R64" s="1042"/>
      <c r="W64" s="83"/>
      <c r="X64" s="83"/>
    </row>
    <row r="65" spans="1:23" ht="17.25" customHeight="1" x14ac:dyDescent="0.2">
      <c r="D65" s="119"/>
      <c r="E65" s="119"/>
      <c r="F65" s="119"/>
      <c r="G65" s="119"/>
      <c r="H65" s="119"/>
      <c r="I65" s="119"/>
      <c r="J65" s="119"/>
      <c r="K65" s="119"/>
      <c r="W65" s="83"/>
    </row>
    <row r="66" spans="1:23" ht="17.25" customHeight="1" x14ac:dyDescent="0.2">
      <c r="A66" s="1006" t="s">
        <v>580</v>
      </c>
      <c r="B66" s="1042"/>
      <c r="C66" s="1042"/>
      <c r="D66" s="1042"/>
      <c r="E66" s="1042"/>
      <c r="F66" s="1042"/>
      <c r="G66" s="1042"/>
      <c r="H66" s="1042"/>
      <c r="I66" s="1042"/>
      <c r="J66" s="1042"/>
      <c r="K66" s="1042"/>
      <c r="L66" s="1042"/>
      <c r="M66" s="1042"/>
      <c r="N66" s="1042"/>
      <c r="O66" s="1042"/>
      <c r="P66" s="1042"/>
      <c r="Q66" s="1042"/>
      <c r="R66" s="1042"/>
    </row>
    <row r="67" spans="1:23" ht="17.25" customHeight="1" x14ac:dyDescent="0.2">
      <c r="A67" s="1006" t="s">
        <v>322</v>
      </c>
      <c r="B67" s="1042"/>
      <c r="C67" s="1042"/>
      <c r="D67" s="1042"/>
      <c r="E67" s="1042"/>
      <c r="F67" s="1042"/>
      <c r="G67" s="1042"/>
      <c r="H67" s="1042"/>
      <c r="I67" s="1042"/>
      <c r="J67" s="1042"/>
      <c r="K67" s="1042"/>
      <c r="L67" s="1042"/>
      <c r="M67" s="1042"/>
      <c r="N67" s="1042"/>
      <c r="O67" s="1042"/>
      <c r="P67" s="1042"/>
      <c r="Q67" s="1042"/>
      <c r="R67" s="1042"/>
    </row>
    <row r="68" spans="1:23" ht="17.25" customHeight="1" x14ac:dyDescent="0.2">
      <c r="B68" s="233"/>
      <c r="C68" s="234"/>
      <c r="D68" s="234"/>
      <c r="E68" s="234"/>
      <c r="F68" s="234"/>
      <c r="G68" s="234"/>
      <c r="H68" s="234"/>
      <c r="I68" s="234"/>
      <c r="J68" s="234"/>
      <c r="K68" s="234"/>
    </row>
    <row r="69" spans="1:23" ht="12.75" customHeight="1" thickBot="1" x14ac:dyDescent="0.25">
      <c r="A69" s="1122" t="s">
        <v>335</v>
      </c>
      <c r="B69" s="1123"/>
      <c r="C69" s="1123"/>
      <c r="D69" s="1123"/>
      <c r="E69" s="1123"/>
      <c r="F69" s="1123"/>
      <c r="G69" s="1123"/>
      <c r="H69" s="1123"/>
      <c r="I69" s="1123"/>
      <c r="J69" s="1123"/>
      <c r="K69" s="1123"/>
      <c r="L69" s="1069"/>
      <c r="M69" s="1069"/>
      <c r="N69" s="1069"/>
      <c r="O69" s="1069"/>
      <c r="P69" s="1069"/>
      <c r="Q69" s="1069"/>
      <c r="R69" s="1069"/>
    </row>
    <row r="70" spans="1:23" s="120" customFormat="1" ht="11.25" customHeight="1" x14ac:dyDescent="0.2">
      <c r="A70" s="1106" t="s">
        <v>516</v>
      </c>
      <c r="B70" s="1095" t="s">
        <v>86</v>
      </c>
      <c r="C70" s="1113" t="s">
        <v>57</v>
      </c>
      <c r="D70" s="1112"/>
      <c r="E70" s="1112" t="s">
        <v>58</v>
      </c>
      <c r="F70" s="1112"/>
      <c r="G70" s="1112" t="s">
        <v>59</v>
      </c>
      <c r="H70" s="1112"/>
      <c r="I70" s="1114"/>
      <c r="J70" s="1113"/>
      <c r="K70" s="336" t="s">
        <v>60</v>
      </c>
      <c r="L70" s="1115" t="s">
        <v>517</v>
      </c>
      <c r="M70" s="1111"/>
      <c r="N70" s="1111" t="s">
        <v>518</v>
      </c>
      <c r="O70" s="1111"/>
      <c r="P70" s="1111" t="s">
        <v>519</v>
      </c>
      <c r="Q70" s="1111"/>
      <c r="R70" s="332" t="s">
        <v>651</v>
      </c>
      <c r="S70" s="617"/>
    </row>
    <row r="71" spans="1:23" ht="31.5" customHeight="1" x14ac:dyDescent="0.2">
      <c r="A71" s="1107"/>
      <c r="B71" s="1096"/>
      <c r="C71" s="1117" t="s">
        <v>608</v>
      </c>
      <c r="D71" s="1120"/>
      <c r="E71" s="1120"/>
      <c r="F71" s="1120"/>
      <c r="G71" s="1120"/>
      <c r="H71" s="1120"/>
      <c r="I71" s="1120"/>
      <c r="J71" s="1120"/>
      <c r="K71" s="1121"/>
      <c r="L71" s="1117" t="s">
        <v>563</v>
      </c>
      <c r="M71" s="1118"/>
      <c r="N71" s="1118"/>
      <c r="O71" s="1118"/>
      <c r="P71" s="1118"/>
      <c r="Q71" s="1118"/>
      <c r="R71" s="1119"/>
    </row>
    <row r="72" spans="1:23" ht="36" customHeight="1" thickBot="1" x14ac:dyDescent="0.25">
      <c r="A72" s="1107"/>
      <c r="B72" s="1096"/>
      <c r="C72" s="1098" t="s">
        <v>496</v>
      </c>
      <c r="D72" s="1099"/>
      <c r="E72" s="1099" t="s">
        <v>497</v>
      </c>
      <c r="F72" s="1099"/>
      <c r="G72" s="1099" t="s">
        <v>22</v>
      </c>
      <c r="H72" s="1099"/>
      <c r="I72" s="1100"/>
      <c r="J72" s="1101"/>
      <c r="K72" s="1109" t="s">
        <v>582</v>
      </c>
      <c r="L72" s="1098" t="s">
        <v>496</v>
      </c>
      <c r="M72" s="1099"/>
      <c r="N72" s="1099" t="s">
        <v>497</v>
      </c>
      <c r="O72" s="1099"/>
      <c r="P72" s="1099" t="s">
        <v>22</v>
      </c>
      <c r="Q72" s="1099"/>
      <c r="R72" s="1104" t="s">
        <v>582</v>
      </c>
    </row>
    <row r="73" spans="1:23" ht="35.25" customHeight="1" thickBot="1" x14ac:dyDescent="0.25">
      <c r="A73" s="1107"/>
      <c r="B73" s="1096"/>
      <c r="C73" s="1098"/>
      <c r="D73" s="1099"/>
      <c r="E73" s="1099"/>
      <c r="F73" s="1099"/>
      <c r="G73" s="1099"/>
      <c r="H73" s="1099"/>
      <c r="I73" s="1102"/>
      <c r="J73" s="1103"/>
      <c r="K73" s="1109"/>
      <c r="L73" s="1098"/>
      <c r="M73" s="1099"/>
      <c r="N73" s="1099"/>
      <c r="O73" s="1099"/>
      <c r="P73" s="1099"/>
      <c r="Q73" s="1099"/>
      <c r="R73" s="1104"/>
    </row>
    <row r="74" spans="1:23" ht="32.25" customHeight="1" thickBot="1" x14ac:dyDescent="0.25">
      <c r="A74" s="1108"/>
      <c r="B74" s="1097"/>
      <c r="C74" s="547" t="s">
        <v>62</v>
      </c>
      <c r="D74" s="338" t="s">
        <v>63</v>
      </c>
      <c r="E74" s="337" t="s">
        <v>62</v>
      </c>
      <c r="F74" s="337" t="s">
        <v>63</v>
      </c>
      <c r="G74" s="337" t="s">
        <v>62</v>
      </c>
      <c r="H74" s="337" t="s">
        <v>63</v>
      </c>
      <c r="I74" s="337" t="s">
        <v>62</v>
      </c>
      <c r="J74" s="337" t="s">
        <v>63</v>
      </c>
      <c r="K74" s="1110"/>
      <c r="L74" s="340" t="s">
        <v>62</v>
      </c>
      <c r="M74" s="341" t="s">
        <v>63</v>
      </c>
      <c r="N74" s="335" t="s">
        <v>62</v>
      </c>
      <c r="O74" s="335" t="s">
        <v>63</v>
      </c>
      <c r="P74" s="335" t="s">
        <v>62</v>
      </c>
      <c r="Q74" s="335" t="s">
        <v>63</v>
      </c>
      <c r="R74" s="1105"/>
    </row>
    <row r="75" spans="1:23" ht="17.25" customHeight="1" x14ac:dyDescent="0.2">
      <c r="A75" s="248">
        <v>1</v>
      </c>
      <c r="B75" s="612" t="s">
        <v>611</v>
      </c>
      <c r="C75" s="268">
        <v>10</v>
      </c>
      <c r="D75" s="268">
        <v>0</v>
      </c>
      <c r="E75" s="268"/>
      <c r="F75" s="268"/>
      <c r="G75" s="268"/>
      <c r="H75" s="268"/>
      <c r="I75" s="268"/>
      <c r="J75" s="268"/>
      <c r="K75" s="546">
        <f>SUM(C75:H75)</f>
        <v>10</v>
      </c>
      <c r="L75" s="342">
        <v>20</v>
      </c>
      <c r="M75" s="342">
        <v>188</v>
      </c>
      <c r="N75" s="342"/>
      <c r="O75" s="342"/>
      <c r="P75" s="342"/>
      <c r="Q75" s="342"/>
      <c r="R75" s="343">
        <f>SUM(L75:Q75)</f>
        <v>208</v>
      </c>
    </row>
    <row r="76" spans="1:23" ht="17.25" customHeight="1" x14ac:dyDescent="0.2">
      <c r="A76" s="248">
        <v>2</v>
      </c>
      <c r="B76" s="613" t="s">
        <v>610</v>
      </c>
      <c r="C76" s="268"/>
      <c r="D76" s="268">
        <v>284</v>
      </c>
      <c r="E76" s="268"/>
      <c r="F76" s="268"/>
      <c r="G76" s="268"/>
      <c r="H76" s="268"/>
      <c r="I76" s="268"/>
      <c r="J76" s="268"/>
      <c r="K76" s="578">
        <f>SUM(C76:H76)</f>
        <v>284</v>
      </c>
      <c r="L76" s="268"/>
      <c r="M76" s="268"/>
      <c r="N76" s="268"/>
      <c r="O76" s="268"/>
      <c r="P76" s="268"/>
      <c r="Q76" s="268"/>
      <c r="R76" s="572"/>
    </row>
    <row r="77" spans="1:23" ht="17.25" customHeight="1" x14ac:dyDescent="0.2">
      <c r="A77" s="248">
        <v>3</v>
      </c>
      <c r="B77" s="613" t="s">
        <v>609</v>
      </c>
      <c r="C77" s="268">
        <v>3</v>
      </c>
      <c r="D77" s="268">
        <v>78</v>
      </c>
      <c r="E77" s="268"/>
      <c r="F77" s="268"/>
      <c r="G77" s="268"/>
      <c r="H77" s="268"/>
      <c r="I77" s="268"/>
      <c r="J77" s="268"/>
      <c r="K77" s="578">
        <f>SUM(C77:H77)</f>
        <v>81</v>
      </c>
      <c r="L77" s="268"/>
      <c r="M77" s="268"/>
      <c r="N77" s="268"/>
      <c r="O77" s="268"/>
      <c r="P77" s="268"/>
      <c r="Q77" s="268"/>
      <c r="R77" s="572"/>
    </row>
    <row r="78" spans="1:23" ht="17.25" customHeight="1" x14ac:dyDescent="0.2">
      <c r="A78" s="238">
        <v>4</v>
      </c>
      <c r="B78" s="613" t="s">
        <v>612</v>
      </c>
      <c r="C78" s="611">
        <v>2</v>
      </c>
      <c r="D78" s="339"/>
      <c r="E78" s="339"/>
      <c r="F78" s="339"/>
      <c r="G78" s="339"/>
      <c r="H78" s="339"/>
      <c r="I78" s="339"/>
      <c r="J78" s="339"/>
      <c r="K78" s="578">
        <f>SUM(C78:H78)</f>
        <v>2</v>
      </c>
      <c r="L78" s="344"/>
      <c r="M78" s="344"/>
      <c r="N78" s="344"/>
      <c r="O78" s="344"/>
      <c r="P78" s="344"/>
      <c r="Q78" s="344"/>
      <c r="R78" s="345"/>
    </row>
    <row r="79" spans="1:23" ht="17.25" customHeight="1" thickBot="1" x14ac:dyDescent="0.25">
      <c r="A79" s="579">
        <v>5</v>
      </c>
      <c r="B79" s="614" t="s">
        <v>613</v>
      </c>
      <c r="C79" s="611"/>
      <c r="D79" s="339">
        <v>40</v>
      </c>
      <c r="E79" s="339"/>
      <c r="F79" s="339"/>
      <c r="G79" s="339"/>
      <c r="H79" s="339"/>
      <c r="I79" s="339"/>
      <c r="J79" s="339"/>
      <c r="K79" s="615">
        <f>SUM(C79:J79)</f>
        <v>40</v>
      </c>
      <c r="L79" s="344"/>
      <c r="M79" s="344"/>
      <c r="N79" s="344"/>
      <c r="O79" s="344"/>
      <c r="P79" s="344"/>
      <c r="Q79" s="344"/>
      <c r="R79" s="345"/>
    </row>
    <row r="80" spans="1:23" ht="17.25" customHeight="1" thickBot="1" x14ac:dyDescent="0.25">
      <c r="A80" s="566" t="s">
        <v>291</v>
      </c>
      <c r="B80" s="573"/>
      <c r="C80" s="574">
        <f>SUM(C74:C78)</f>
        <v>15</v>
      </c>
      <c r="D80" s="574">
        <f>SUM(D74:D79)</f>
        <v>402</v>
      </c>
      <c r="E80" s="575">
        <f>SUM(E74)</f>
        <v>0</v>
      </c>
      <c r="F80" s="575">
        <f>SUM(F74)</f>
        <v>0</v>
      </c>
      <c r="G80" s="575">
        <f>SUM(G74)</f>
        <v>0</v>
      </c>
      <c r="H80" s="575">
        <f>SUM(H74:H78)</f>
        <v>0</v>
      </c>
      <c r="I80" s="576"/>
      <c r="J80" s="576"/>
      <c r="K80" s="577">
        <f>SUM(K74:K79)</f>
        <v>417</v>
      </c>
      <c r="L80" s="545">
        <f>SUM(L75:L78)</f>
        <v>20</v>
      </c>
      <c r="M80" s="333">
        <f>SUM(M75:M78)</f>
        <v>188</v>
      </c>
      <c r="N80" s="333"/>
      <c r="O80" s="333"/>
      <c r="P80" s="333"/>
      <c r="Q80" s="333"/>
      <c r="R80" s="346">
        <f>SUM(L80:Q80)</f>
        <v>208</v>
      </c>
      <c r="S80" s="618"/>
    </row>
  </sheetData>
  <sheetProtection selectLockedCells="1" selectUnlockedCells="1"/>
  <mergeCells count="41">
    <mergeCell ref="G7:H8"/>
    <mergeCell ref="E7:F8"/>
    <mergeCell ref="I7:J8"/>
    <mergeCell ref="B1:R1"/>
    <mergeCell ref="A3:R3"/>
    <mergeCell ref="G5:H5"/>
    <mergeCell ref="A2:K2"/>
    <mergeCell ref="G4:K4"/>
    <mergeCell ref="C7:D8"/>
    <mergeCell ref="C5:D5"/>
    <mergeCell ref="K7:K9"/>
    <mergeCell ref="B5:B9"/>
    <mergeCell ref="E5:F5"/>
    <mergeCell ref="C6:K6"/>
    <mergeCell ref="A5:A9"/>
    <mergeCell ref="I5:J5"/>
    <mergeCell ref="N72:O73"/>
    <mergeCell ref="I70:J70"/>
    <mergeCell ref="L70:M70"/>
    <mergeCell ref="B64:R64"/>
    <mergeCell ref="L71:R71"/>
    <mergeCell ref="C71:K71"/>
    <mergeCell ref="A66:R66"/>
    <mergeCell ref="G70:H70"/>
    <mergeCell ref="A69:R69"/>
    <mergeCell ref="A40:B40"/>
    <mergeCell ref="B70:B74"/>
    <mergeCell ref="L72:M73"/>
    <mergeCell ref="A67:R67"/>
    <mergeCell ref="C72:D73"/>
    <mergeCell ref="P72:Q73"/>
    <mergeCell ref="I72:J73"/>
    <mergeCell ref="R72:R74"/>
    <mergeCell ref="A70:A74"/>
    <mergeCell ref="K72:K74"/>
    <mergeCell ref="G72:H73"/>
    <mergeCell ref="P70:Q70"/>
    <mergeCell ref="N70:O70"/>
    <mergeCell ref="E72:F73"/>
    <mergeCell ref="E70:F70"/>
    <mergeCell ref="C70:D70"/>
  </mergeCells>
  <phoneticPr fontId="34" type="noConversion"/>
  <pageMargins left="0.35433070866141736" right="0.35433070866141736" top="0.98425196850393704" bottom="0.98425196850393704" header="0.51181102362204722" footer="0.51181102362204722"/>
  <pageSetup paperSize="9" scale="74" firstPageNumber="0" fitToHeight="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71"/>
  <sheetViews>
    <sheetView topLeftCell="B1" workbookViewId="0">
      <selection activeCell="W11" sqref="W11"/>
    </sheetView>
  </sheetViews>
  <sheetFormatPr defaultRowHeight="10.5" x14ac:dyDescent="0.2"/>
  <cols>
    <col min="1" max="1" width="4.140625" style="82" customWidth="1"/>
    <col min="2" max="2" width="4.85546875" style="376" customWidth="1"/>
    <col min="3" max="3" width="26.7109375" style="383" customWidth="1"/>
    <col min="4" max="4" width="5.85546875" style="384" customWidth="1"/>
    <col min="5" max="5" width="6.7109375" style="385" customWidth="1"/>
    <col min="6" max="6" width="5.85546875" style="385" customWidth="1"/>
    <col min="7" max="7" width="6.42578125" style="385" customWidth="1"/>
    <col min="8" max="8" width="5.28515625" style="385" customWidth="1"/>
    <col min="9" max="9" width="6.42578125" style="385" customWidth="1"/>
    <col min="10" max="10" width="5.7109375" style="385" customWidth="1"/>
    <col min="11" max="11" width="5.5703125" style="385" customWidth="1"/>
    <col min="12" max="12" width="6" style="385" customWidth="1"/>
    <col min="13" max="15" width="5.85546875" style="385" customWidth="1"/>
    <col min="16" max="16" width="4.7109375" style="385" customWidth="1"/>
    <col min="17" max="17" width="5" style="385" customWidth="1"/>
    <col min="18" max="18" width="6.5703125" style="385" bestFit="1" customWidth="1"/>
    <col min="19" max="19" width="31.85546875" style="375" customWidth="1"/>
    <col min="20" max="22" width="9.140625" style="375"/>
    <col min="23" max="16384" width="9.140625" style="82"/>
  </cols>
  <sheetData>
    <row r="1" spans="1:22" ht="12.75" x14ac:dyDescent="0.2">
      <c r="B1" s="1116" t="s">
        <v>1207</v>
      </c>
      <c r="C1" s="1143"/>
      <c r="D1" s="1143"/>
      <c r="E1" s="1143"/>
      <c r="F1" s="1143"/>
      <c r="G1" s="1143"/>
      <c r="H1" s="1143"/>
      <c r="I1" s="1143"/>
      <c r="J1" s="1143"/>
      <c r="K1" s="1143"/>
      <c r="L1" s="1143"/>
      <c r="M1" s="1143"/>
      <c r="N1" s="1143"/>
      <c r="O1" s="1143"/>
      <c r="P1" s="1143"/>
      <c r="Q1" s="1143"/>
      <c r="R1" s="1143"/>
    </row>
    <row r="2" spans="1:22" ht="12.75" x14ac:dyDescent="0.2">
      <c r="B2" s="1144" t="s">
        <v>78</v>
      </c>
      <c r="C2" s="1145"/>
      <c r="D2" s="1145"/>
      <c r="E2" s="1145"/>
      <c r="F2" s="1145"/>
      <c r="G2" s="1145"/>
      <c r="H2" s="1145"/>
      <c r="I2" s="1145"/>
      <c r="J2" s="1145"/>
      <c r="K2" s="1145"/>
      <c r="L2" s="1145"/>
      <c r="M2" s="1145"/>
      <c r="N2" s="1145"/>
      <c r="O2" s="1145"/>
      <c r="P2" s="1145"/>
      <c r="Q2" s="1145"/>
      <c r="R2" s="1145"/>
    </row>
    <row r="3" spans="1:22" ht="12.75" x14ac:dyDescent="0.2">
      <c r="A3" s="83"/>
      <c r="B3" s="1006" t="s">
        <v>1025</v>
      </c>
      <c r="C3" s="1143"/>
      <c r="D3" s="1143"/>
      <c r="E3" s="1143"/>
      <c r="F3" s="1143"/>
      <c r="G3" s="1143"/>
      <c r="H3" s="1143"/>
      <c r="I3" s="1143"/>
      <c r="J3" s="1143"/>
      <c r="K3" s="1143"/>
      <c r="L3" s="1143"/>
      <c r="M3" s="1143"/>
      <c r="N3" s="1143"/>
      <c r="O3" s="1143"/>
      <c r="P3" s="1143"/>
      <c r="Q3" s="1143"/>
      <c r="R3" s="1143"/>
    </row>
    <row r="4" spans="1:22" x14ac:dyDescent="0.2">
      <c r="A4" s="83"/>
      <c r="C4" s="1156" t="s">
        <v>335</v>
      </c>
      <c r="D4" s="1156"/>
      <c r="E4" s="1156"/>
      <c r="F4" s="1156"/>
      <c r="G4" s="1156"/>
      <c r="H4" s="1156"/>
      <c r="I4" s="1156"/>
      <c r="J4" s="1156"/>
      <c r="K4" s="1156"/>
      <c r="L4" s="1156"/>
      <c r="M4" s="1156"/>
      <c r="N4" s="1156"/>
      <c r="O4" s="1156"/>
      <c r="P4" s="1156"/>
      <c r="Q4" s="1156"/>
      <c r="R4" s="1156"/>
    </row>
    <row r="5" spans="1:22" x14ac:dyDescent="0.2">
      <c r="A5" s="980"/>
      <c r="B5" s="1146" t="s">
        <v>516</v>
      </c>
      <c r="C5" s="974" t="s">
        <v>57</v>
      </c>
      <c r="D5" s="1140" t="s">
        <v>58</v>
      </c>
      <c r="E5" s="1139"/>
      <c r="F5" s="1140" t="s">
        <v>59</v>
      </c>
      <c r="G5" s="1139"/>
      <c r="H5" s="1140" t="s">
        <v>650</v>
      </c>
      <c r="I5" s="1139"/>
      <c r="J5" s="1140" t="s">
        <v>517</v>
      </c>
      <c r="K5" s="1139"/>
      <c r="L5" s="1138" t="s">
        <v>518</v>
      </c>
      <c r="M5" s="1139"/>
      <c r="N5" s="1138" t="s">
        <v>519</v>
      </c>
      <c r="O5" s="1139"/>
      <c r="P5" s="1138" t="s">
        <v>651</v>
      </c>
      <c r="Q5" s="1139"/>
      <c r="R5" s="581" t="s">
        <v>662</v>
      </c>
    </row>
    <row r="6" spans="1:22" ht="12.75" x14ac:dyDescent="0.2">
      <c r="A6" s="980"/>
      <c r="B6" s="1147"/>
      <c r="C6" s="975"/>
      <c r="D6" s="1157" t="s">
        <v>1008</v>
      </c>
      <c r="E6" s="1158"/>
      <c r="F6" s="1158"/>
      <c r="G6" s="1158"/>
      <c r="H6" s="1158"/>
      <c r="I6" s="1158"/>
      <c r="J6" s="1158"/>
      <c r="K6" s="1158"/>
      <c r="L6" s="1158"/>
      <c r="M6" s="1158"/>
      <c r="N6" s="1158"/>
      <c r="O6" s="1158"/>
      <c r="P6" s="1158"/>
      <c r="Q6" s="1158"/>
      <c r="R6" s="1159"/>
    </row>
    <row r="7" spans="1:22" ht="24.95" customHeight="1" x14ac:dyDescent="0.2">
      <c r="A7" s="980"/>
      <c r="B7" s="1147"/>
      <c r="C7" s="1133" t="s">
        <v>86</v>
      </c>
      <c r="D7" s="1149" t="s">
        <v>495</v>
      </c>
      <c r="E7" s="1142"/>
      <c r="F7" s="1141" t="s">
        <v>21</v>
      </c>
      <c r="G7" s="1141"/>
      <c r="H7" s="1141" t="s">
        <v>493</v>
      </c>
      <c r="I7" s="1141"/>
      <c r="J7" s="1142" t="s">
        <v>505</v>
      </c>
      <c r="K7" s="1142"/>
      <c r="L7" s="1142" t="s">
        <v>504</v>
      </c>
      <c r="M7" s="1142"/>
      <c r="N7" s="1100" t="s">
        <v>292</v>
      </c>
      <c r="O7" s="1150"/>
      <c r="P7" s="1142" t="s">
        <v>494</v>
      </c>
      <c r="Q7" s="1142"/>
      <c r="R7" s="1153" t="s">
        <v>582</v>
      </c>
    </row>
    <row r="8" spans="1:22" ht="26.25" customHeight="1" x14ac:dyDescent="0.2">
      <c r="A8" s="980"/>
      <c r="B8" s="1147"/>
      <c r="C8" s="1134"/>
      <c r="D8" s="1149"/>
      <c r="E8" s="1142"/>
      <c r="F8" s="1141"/>
      <c r="G8" s="1141"/>
      <c r="H8" s="1141"/>
      <c r="I8" s="1141"/>
      <c r="J8" s="1142"/>
      <c r="K8" s="1142"/>
      <c r="L8" s="1142"/>
      <c r="M8" s="1142"/>
      <c r="N8" s="1151"/>
      <c r="O8" s="1152"/>
      <c r="P8" s="1142"/>
      <c r="Q8" s="1142"/>
      <c r="R8" s="1154"/>
      <c r="S8" s="926"/>
      <c r="T8" s="382"/>
    </row>
    <row r="9" spans="1:22" s="292" customFormat="1" ht="40.9" customHeight="1" x14ac:dyDescent="0.15">
      <c r="A9" s="981"/>
      <c r="B9" s="1148"/>
      <c r="C9" s="1135"/>
      <c r="D9" s="377" t="s">
        <v>62</v>
      </c>
      <c r="E9" s="378" t="s">
        <v>63</v>
      </c>
      <c r="F9" s="379" t="s">
        <v>62</v>
      </c>
      <c r="G9" s="378" t="s">
        <v>63</v>
      </c>
      <c r="H9" s="379" t="s">
        <v>62</v>
      </c>
      <c r="I9" s="378" t="s">
        <v>63</v>
      </c>
      <c r="J9" s="379" t="s">
        <v>62</v>
      </c>
      <c r="K9" s="379" t="s">
        <v>63</v>
      </c>
      <c r="L9" s="379" t="s">
        <v>62</v>
      </c>
      <c r="M9" s="378" t="s">
        <v>63</v>
      </c>
      <c r="N9" s="379" t="s">
        <v>62</v>
      </c>
      <c r="O9" s="378" t="s">
        <v>63</v>
      </c>
      <c r="P9" s="379" t="s">
        <v>62</v>
      </c>
      <c r="Q9" s="379" t="s">
        <v>63</v>
      </c>
      <c r="R9" s="1155"/>
      <c r="S9" s="380"/>
      <c r="T9" s="380"/>
      <c r="U9" s="380"/>
      <c r="V9" s="380"/>
    </row>
    <row r="10" spans="1:22" s="292" customFormat="1" ht="23.25" customHeight="1" x14ac:dyDescent="0.2">
      <c r="A10" s="981"/>
      <c r="B10" s="976">
        <v>1</v>
      </c>
      <c r="C10" s="973" t="s">
        <v>1118</v>
      </c>
      <c r="D10" s="939"/>
      <c r="E10" s="939"/>
      <c r="F10" s="940"/>
      <c r="G10" s="939"/>
      <c r="H10" s="941">
        <v>4168</v>
      </c>
      <c r="I10" s="939"/>
      <c r="J10" s="940"/>
      <c r="K10" s="942"/>
      <c r="L10" s="940"/>
      <c r="M10" s="943"/>
      <c r="N10" s="939"/>
      <c r="O10" s="939"/>
      <c r="P10" s="940"/>
      <c r="Q10" s="939"/>
      <c r="R10" s="944">
        <f>SUM(D10:Q10)</f>
        <v>4168</v>
      </c>
      <c r="S10" s="813"/>
      <c r="T10" s="814"/>
      <c r="U10" s="380"/>
      <c r="V10" s="380"/>
    </row>
    <row r="11" spans="1:22" s="292" customFormat="1" ht="23.25" customHeight="1" x14ac:dyDescent="0.2">
      <c r="A11" s="981"/>
      <c r="B11" s="977">
        <f>B10+1</f>
        <v>2</v>
      </c>
      <c r="C11" s="973" t="s">
        <v>1119</v>
      </c>
      <c r="D11" s="939"/>
      <c r="E11" s="939"/>
      <c r="F11" s="940"/>
      <c r="G11" s="939"/>
      <c r="H11" s="941">
        <v>3810</v>
      </c>
      <c r="I11" s="939"/>
      <c r="J11" s="940"/>
      <c r="K11" s="942"/>
      <c r="L11" s="940"/>
      <c r="M11" s="945"/>
      <c r="N11" s="939"/>
      <c r="O11" s="939"/>
      <c r="P11" s="940"/>
      <c r="Q11" s="939"/>
      <c r="R11" s="944">
        <f>SUM(D11:Q11)</f>
        <v>3810</v>
      </c>
      <c r="S11" s="813"/>
      <c r="T11" s="814"/>
      <c r="U11" s="380"/>
      <c r="V11" s="380"/>
    </row>
    <row r="12" spans="1:22" s="292" customFormat="1" ht="23.25" customHeight="1" x14ac:dyDescent="0.2">
      <c r="A12" s="981"/>
      <c r="B12" s="977">
        <f t="shared" ref="B12:B60" si="0">B11+1</f>
        <v>3</v>
      </c>
      <c r="C12" s="973" t="s">
        <v>1120</v>
      </c>
      <c r="D12" s="939"/>
      <c r="E12" s="939"/>
      <c r="F12" s="940"/>
      <c r="G12" s="939"/>
      <c r="H12" s="940"/>
      <c r="I12" s="946">
        <v>1499</v>
      </c>
      <c r="J12" s="940"/>
      <c r="K12" s="942"/>
      <c r="L12" s="940"/>
      <c r="M12" s="945"/>
      <c r="N12" s="939"/>
      <c r="O12" s="939"/>
      <c r="P12" s="940"/>
      <c r="Q12" s="939"/>
      <c r="R12" s="944">
        <f>SUM(D12:Q12)</f>
        <v>1499</v>
      </c>
      <c r="S12" s="813"/>
      <c r="T12" s="815"/>
      <c r="U12" s="380"/>
      <c r="V12" s="380"/>
    </row>
    <row r="13" spans="1:22" s="292" customFormat="1" ht="23.25" customHeight="1" x14ac:dyDescent="0.2">
      <c r="A13" s="981"/>
      <c r="B13" s="977">
        <f t="shared" si="0"/>
        <v>4</v>
      </c>
      <c r="C13" s="973" t="s">
        <v>1121</v>
      </c>
      <c r="D13" s="939"/>
      <c r="E13" s="939"/>
      <c r="F13" s="940"/>
      <c r="G13" s="939"/>
      <c r="H13" s="940"/>
      <c r="I13" s="946">
        <v>4137</v>
      </c>
      <c r="J13" s="940"/>
      <c r="K13" s="942"/>
      <c r="L13" s="940"/>
      <c r="M13" s="945"/>
      <c r="N13" s="939"/>
      <c r="O13" s="939"/>
      <c r="P13" s="940"/>
      <c r="Q13" s="939"/>
      <c r="R13" s="944">
        <f>SUM(D13:Q13)</f>
        <v>4137</v>
      </c>
      <c r="S13" s="813"/>
      <c r="T13" s="815"/>
      <c r="U13" s="380"/>
      <c r="V13" s="380"/>
    </row>
    <row r="14" spans="1:22" s="374" customFormat="1" ht="22.5" customHeight="1" x14ac:dyDescent="0.2">
      <c r="A14" s="982"/>
      <c r="B14" s="977">
        <f t="shared" si="0"/>
        <v>5</v>
      </c>
      <c r="C14" s="938" t="s">
        <v>1122</v>
      </c>
      <c r="D14" s="947"/>
      <c r="E14" s="948"/>
      <c r="F14" s="949"/>
      <c r="G14" s="948"/>
      <c r="H14" s="950">
        <v>178</v>
      </c>
      <c r="I14" s="306"/>
      <c r="J14" s="950"/>
      <c r="K14" s="951"/>
      <c r="L14" s="949"/>
      <c r="M14" s="952"/>
      <c r="N14" s="948"/>
      <c r="O14" s="948"/>
      <c r="P14" s="949"/>
      <c r="Q14" s="948"/>
      <c r="R14" s="944">
        <f t="shared" ref="R14:R60" si="1">SUM(D14:Q14)</f>
        <v>178</v>
      </c>
      <c r="S14" s="375"/>
      <c r="T14" s="375"/>
      <c r="U14" s="375"/>
      <c r="V14" s="375"/>
    </row>
    <row r="15" spans="1:22" s="374" customFormat="1" ht="22.5" customHeight="1" x14ac:dyDescent="0.2">
      <c r="A15" s="982"/>
      <c r="B15" s="977">
        <f t="shared" si="0"/>
        <v>6</v>
      </c>
      <c r="C15" s="953" t="s">
        <v>1123</v>
      </c>
      <c r="D15" s="947"/>
      <c r="E15" s="948"/>
      <c r="F15" s="949"/>
      <c r="G15" s="948"/>
      <c r="H15" s="950"/>
      <c r="I15" s="306">
        <v>2500</v>
      </c>
      <c r="J15" s="950"/>
      <c r="K15" s="951"/>
      <c r="L15" s="949"/>
      <c r="M15" s="952"/>
      <c r="N15" s="948"/>
      <c r="O15" s="948"/>
      <c r="P15" s="949"/>
      <c r="Q15" s="948"/>
      <c r="R15" s="944">
        <f t="shared" si="1"/>
        <v>2500</v>
      </c>
      <c r="S15" s="119"/>
      <c r="T15" s="375"/>
      <c r="U15" s="375"/>
      <c r="V15" s="375"/>
    </row>
    <row r="16" spans="1:22" s="374" customFormat="1" ht="22.5" customHeight="1" x14ac:dyDescent="0.2">
      <c r="A16" s="982"/>
      <c r="B16" s="977">
        <f t="shared" si="0"/>
        <v>7</v>
      </c>
      <c r="C16" s="938" t="s">
        <v>1124</v>
      </c>
      <c r="D16" s="947"/>
      <c r="E16" s="948"/>
      <c r="F16" s="949"/>
      <c r="G16" s="948"/>
      <c r="H16" s="950">
        <v>1969</v>
      </c>
      <c r="I16" s="306"/>
      <c r="J16" s="950"/>
      <c r="K16" s="951"/>
      <c r="L16" s="949"/>
      <c r="M16" s="952"/>
      <c r="N16" s="948"/>
      <c r="O16" s="948"/>
      <c r="P16" s="949"/>
      <c r="Q16" s="948"/>
      <c r="R16" s="944">
        <f t="shared" si="1"/>
        <v>1969</v>
      </c>
      <c r="S16" s="813"/>
      <c r="T16" s="814"/>
      <c r="U16" s="375"/>
      <c r="V16" s="375"/>
    </row>
    <row r="17" spans="1:22" s="374" customFormat="1" ht="26.25" customHeight="1" x14ac:dyDescent="0.2">
      <c r="A17" s="982"/>
      <c r="B17" s="977">
        <f t="shared" si="0"/>
        <v>8</v>
      </c>
      <c r="C17" s="938" t="s">
        <v>1125</v>
      </c>
      <c r="D17" s="947"/>
      <c r="E17" s="948"/>
      <c r="F17" s="949"/>
      <c r="G17" s="948"/>
      <c r="H17" s="950"/>
      <c r="I17" s="927"/>
      <c r="J17" s="950"/>
      <c r="K17" s="951"/>
      <c r="L17" s="949"/>
      <c r="M17" s="952"/>
      <c r="N17" s="948"/>
      <c r="O17" s="948"/>
      <c r="P17" s="949"/>
      <c r="Q17" s="954">
        <f>'ellátottak önk.'!F13</f>
        <v>850</v>
      </c>
      <c r="R17" s="944">
        <f t="shared" si="1"/>
        <v>850</v>
      </c>
      <c r="S17" s="375"/>
      <c r="T17" s="375"/>
      <c r="U17" s="375"/>
      <c r="V17" s="375"/>
    </row>
    <row r="18" spans="1:22" s="374" customFormat="1" ht="26.25" customHeight="1" x14ac:dyDescent="0.2">
      <c r="A18" s="982"/>
      <c r="B18" s="977">
        <f t="shared" si="0"/>
        <v>9</v>
      </c>
      <c r="C18" s="938" t="s">
        <v>1126</v>
      </c>
      <c r="D18" s="947"/>
      <c r="E18" s="948"/>
      <c r="F18" s="949"/>
      <c r="G18" s="948"/>
      <c r="H18" s="950"/>
      <c r="I18" s="927"/>
      <c r="J18" s="950"/>
      <c r="K18" s="951"/>
      <c r="L18" s="949"/>
      <c r="M18" s="952"/>
      <c r="N18" s="948"/>
      <c r="O18" s="948"/>
      <c r="P18" s="949"/>
      <c r="Q18" s="954">
        <f>'ellátottak önk.'!F14</f>
        <v>5300</v>
      </c>
      <c r="R18" s="944">
        <f t="shared" ref="R18:R24" si="2">SUM(D18:Q18)</f>
        <v>5300</v>
      </c>
      <c r="S18" s="375"/>
      <c r="T18" s="375"/>
      <c r="U18" s="375"/>
      <c r="V18" s="375"/>
    </row>
    <row r="19" spans="1:22" s="374" customFormat="1" ht="26.25" customHeight="1" x14ac:dyDescent="0.2">
      <c r="A19" s="982"/>
      <c r="B19" s="977">
        <f t="shared" si="0"/>
        <v>10</v>
      </c>
      <c r="C19" s="938" t="s">
        <v>1127</v>
      </c>
      <c r="D19" s="947"/>
      <c r="E19" s="948"/>
      <c r="F19" s="949"/>
      <c r="G19" s="948"/>
      <c r="H19" s="950"/>
      <c r="I19" s="927"/>
      <c r="J19" s="950"/>
      <c r="K19" s="951"/>
      <c r="L19" s="949"/>
      <c r="M19" s="952"/>
      <c r="N19" s="948"/>
      <c r="O19" s="948"/>
      <c r="P19" s="949"/>
      <c r="Q19" s="954">
        <f>'ellátottak önk.'!F17</f>
        <v>1100</v>
      </c>
      <c r="R19" s="944">
        <f t="shared" si="2"/>
        <v>1100</v>
      </c>
      <c r="S19" s="375"/>
      <c r="T19" s="375"/>
      <c r="U19" s="375"/>
      <c r="V19" s="375"/>
    </row>
    <row r="20" spans="1:22" s="374" customFormat="1" ht="26.25" customHeight="1" x14ac:dyDescent="0.2">
      <c r="A20" s="982"/>
      <c r="B20" s="977">
        <f t="shared" si="0"/>
        <v>11</v>
      </c>
      <c r="C20" s="938" t="s">
        <v>1128</v>
      </c>
      <c r="D20" s="947"/>
      <c r="E20" s="948"/>
      <c r="F20" s="949"/>
      <c r="G20" s="948"/>
      <c r="H20" s="950"/>
      <c r="I20" s="927"/>
      <c r="J20" s="950"/>
      <c r="K20" s="951"/>
      <c r="L20" s="949"/>
      <c r="M20" s="952"/>
      <c r="N20" s="948"/>
      <c r="O20" s="948"/>
      <c r="P20" s="949"/>
      <c r="Q20" s="954">
        <f>'ellátottak önk.'!F16</f>
        <v>1800</v>
      </c>
      <c r="R20" s="944">
        <f t="shared" si="2"/>
        <v>1800</v>
      </c>
      <c r="S20" s="375"/>
      <c r="T20" s="375"/>
      <c r="U20" s="375"/>
      <c r="V20" s="375"/>
    </row>
    <row r="21" spans="1:22" s="374" customFormat="1" ht="26.25" customHeight="1" x14ac:dyDescent="0.2">
      <c r="A21" s="982"/>
      <c r="B21" s="977">
        <f t="shared" si="0"/>
        <v>12</v>
      </c>
      <c r="C21" s="938" t="s">
        <v>1129</v>
      </c>
      <c r="D21" s="947"/>
      <c r="E21" s="948"/>
      <c r="F21" s="949"/>
      <c r="G21" s="948"/>
      <c r="H21" s="950"/>
      <c r="I21" s="927"/>
      <c r="J21" s="950"/>
      <c r="K21" s="951"/>
      <c r="L21" s="949"/>
      <c r="M21" s="952"/>
      <c r="N21" s="948"/>
      <c r="O21" s="948"/>
      <c r="P21" s="949"/>
      <c r="Q21" s="954">
        <f>'ellátottak önk.'!F15</f>
        <v>500</v>
      </c>
      <c r="R21" s="944">
        <f t="shared" si="2"/>
        <v>500</v>
      </c>
      <c r="S21" s="375"/>
      <c r="T21" s="375"/>
      <c r="U21" s="375"/>
      <c r="V21" s="375"/>
    </row>
    <row r="22" spans="1:22" s="374" customFormat="1" ht="26.25" customHeight="1" x14ac:dyDescent="0.2">
      <c r="A22" s="982"/>
      <c r="B22" s="977">
        <f t="shared" si="0"/>
        <v>13</v>
      </c>
      <c r="C22" s="938" t="s">
        <v>1049</v>
      </c>
      <c r="D22" s="947"/>
      <c r="E22" s="948"/>
      <c r="F22" s="949"/>
      <c r="G22" s="948"/>
      <c r="H22" s="950"/>
      <c r="I22" s="927"/>
      <c r="J22" s="950"/>
      <c r="K22" s="951"/>
      <c r="L22" s="949"/>
      <c r="M22" s="952"/>
      <c r="N22" s="948"/>
      <c r="O22" s="948"/>
      <c r="P22" s="949"/>
      <c r="Q22" s="954">
        <f>'ellátottak önk.'!F25</f>
        <v>4200</v>
      </c>
      <c r="R22" s="944">
        <f t="shared" si="2"/>
        <v>4200</v>
      </c>
      <c r="S22" s="375"/>
      <c r="T22" s="375"/>
      <c r="U22" s="375"/>
      <c r="V22" s="375"/>
    </row>
    <row r="23" spans="1:22" s="374" customFormat="1" ht="26.25" customHeight="1" x14ac:dyDescent="0.2">
      <c r="A23" s="982"/>
      <c r="B23" s="977">
        <f t="shared" si="0"/>
        <v>14</v>
      </c>
      <c r="C23" s="938" t="s">
        <v>616</v>
      </c>
      <c r="D23" s="947"/>
      <c r="E23" s="948"/>
      <c r="F23" s="949"/>
      <c r="G23" s="948"/>
      <c r="H23" s="950"/>
      <c r="I23" s="927"/>
      <c r="J23" s="950"/>
      <c r="K23" s="951"/>
      <c r="L23" s="949"/>
      <c r="M23" s="952"/>
      <c r="N23" s="948"/>
      <c r="O23" s="948"/>
      <c r="P23" s="949">
        <f>'ellátottak önk.'!E21</f>
        <v>0</v>
      </c>
      <c r="Q23" s="954">
        <f>'ellátottak önk.'!F21</f>
        <v>400</v>
      </c>
      <c r="R23" s="944">
        <f t="shared" si="2"/>
        <v>400</v>
      </c>
      <c r="S23" s="812"/>
      <c r="T23" s="375"/>
      <c r="U23" s="375"/>
      <c r="V23" s="375"/>
    </row>
    <row r="24" spans="1:22" s="374" customFormat="1" ht="26.25" customHeight="1" x14ac:dyDescent="0.2">
      <c r="A24" s="982"/>
      <c r="B24" s="977">
        <f t="shared" si="0"/>
        <v>15</v>
      </c>
      <c r="C24" s="938" t="s">
        <v>617</v>
      </c>
      <c r="D24" s="947"/>
      <c r="E24" s="948"/>
      <c r="F24" s="949"/>
      <c r="G24" s="948"/>
      <c r="H24" s="950"/>
      <c r="I24" s="927"/>
      <c r="J24" s="950"/>
      <c r="K24" s="951"/>
      <c r="L24" s="949"/>
      <c r="M24" s="952"/>
      <c r="N24" s="948"/>
      <c r="O24" s="948"/>
      <c r="P24" s="955">
        <f>'ellátottak önk.'!E22</f>
        <v>500</v>
      </c>
      <c r="Q24" s="954">
        <v>200</v>
      </c>
      <c r="R24" s="944">
        <f t="shared" si="2"/>
        <v>700</v>
      </c>
      <c r="S24" s="812"/>
      <c r="T24" s="375"/>
      <c r="U24" s="375"/>
      <c r="V24" s="375"/>
    </row>
    <row r="25" spans="1:22" s="374" customFormat="1" ht="15" customHeight="1" x14ac:dyDescent="0.2">
      <c r="A25" s="982"/>
      <c r="B25" s="977">
        <f t="shared" si="0"/>
        <v>16</v>
      </c>
      <c r="C25" s="83" t="s">
        <v>1130</v>
      </c>
      <c r="D25" s="543"/>
      <c r="E25" s="306"/>
      <c r="F25" s="541"/>
      <c r="G25" s="306"/>
      <c r="H25" s="541"/>
      <c r="I25" s="306">
        <v>20</v>
      </c>
      <c r="J25" s="541"/>
      <c r="K25" s="956"/>
      <c r="L25" s="541"/>
      <c r="M25" s="508"/>
      <c r="N25" s="306"/>
      <c r="O25" s="306"/>
      <c r="P25" s="541"/>
      <c r="Q25" s="306"/>
      <c r="R25" s="957">
        <f t="shared" si="1"/>
        <v>20</v>
      </c>
      <c r="S25" s="119"/>
      <c r="T25" s="375"/>
      <c r="U25" s="375"/>
      <c r="V25" s="375"/>
    </row>
    <row r="26" spans="1:22" s="374" customFormat="1" ht="15" customHeight="1" x14ac:dyDescent="0.2">
      <c r="A26" s="982"/>
      <c r="B26" s="977">
        <f t="shared" si="0"/>
        <v>17</v>
      </c>
      <c r="C26" s="83" t="s">
        <v>1131</v>
      </c>
      <c r="D26" s="543"/>
      <c r="E26" s="306"/>
      <c r="F26" s="541"/>
      <c r="G26" s="306"/>
      <c r="H26" s="541"/>
      <c r="I26" s="306">
        <v>120</v>
      </c>
      <c r="J26" s="541"/>
      <c r="K26" s="956"/>
      <c r="L26" s="541"/>
      <c r="M26" s="508"/>
      <c r="N26" s="306"/>
      <c r="O26" s="306"/>
      <c r="P26" s="541"/>
      <c r="Q26" s="306"/>
      <c r="R26" s="957">
        <f t="shared" si="1"/>
        <v>120</v>
      </c>
      <c r="S26" s="375"/>
      <c r="T26" s="375"/>
      <c r="U26" s="375"/>
      <c r="V26" s="375"/>
    </row>
    <row r="27" spans="1:22" s="374" customFormat="1" ht="15" customHeight="1" x14ac:dyDescent="0.2">
      <c r="A27" s="982"/>
      <c r="B27" s="977">
        <f t="shared" si="0"/>
        <v>18</v>
      </c>
      <c r="C27" s="83" t="s">
        <v>1132</v>
      </c>
      <c r="D27" s="543"/>
      <c r="E27" s="306"/>
      <c r="F27" s="541"/>
      <c r="G27" s="306"/>
      <c r="H27" s="541"/>
      <c r="I27" s="306"/>
      <c r="J27" s="541"/>
      <c r="K27" s="956"/>
      <c r="L27" s="541"/>
      <c r="M27" s="508"/>
      <c r="N27" s="306"/>
      <c r="O27" s="306"/>
      <c r="P27" s="541"/>
      <c r="Q27" s="306"/>
      <c r="R27" s="957">
        <f>SUM(D27:Q27)</f>
        <v>0</v>
      </c>
      <c r="S27" s="375"/>
      <c r="T27" s="375"/>
      <c r="U27" s="375"/>
      <c r="V27" s="375"/>
    </row>
    <row r="28" spans="1:22" s="374" customFormat="1" ht="15" customHeight="1" x14ac:dyDescent="0.2">
      <c r="A28" s="982"/>
      <c r="B28" s="977">
        <f t="shared" si="0"/>
        <v>19</v>
      </c>
      <c r="C28" s="83" t="s">
        <v>1133</v>
      </c>
      <c r="D28" s="543"/>
      <c r="E28" s="306"/>
      <c r="F28" s="541"/>
      <c r="G28" s="306"/>
      <c r="H28" s="541">
        <v>4000</v>
      </c>
      <c r="I28" s="306"/>
      <c r="J28" s="541"/>
      <c r="K28" s="956"/>
      <c r="L28" s="541"/>
      <c r="M28" s="508"/>
      <c r="N28" s="306"/>
      <c r="O28" s="306"/>
      <c r="P28" s="541"/>
      <c r="Q28" s="306"/>
      <c r="R28" s="957">
        <f>SUM(D28:Q28)</f>
        <v>4000</v>
      </c>
      <c r="S28" s="375"/>
      <c r="T28" s="375"/>
      <c r="U28" s="375"/>
      <c r="V28" s="375"/>
    </row>
    <row r="29" spans="1:22" s="374" customFormat="1" ht="15" customHeight="1" x14ac:dyDescent="0.2">
      <c r="A29" s="982"/>
      <c r="B29" s="977">
        <f t="shared" si="0"/>
        <v>20</v>
      </c>
      <c r="C29" s="83" t="s">
        <v>1134</v>
      </c>
      <c r="D29" s="543"/>
      <c r="E29" s="306"/>
      <c r="F29" s="541"/>
      <c r="G29" s="306"/>
      <c r="H29" s="541">
        <v>2431</v>
      </c>
      <c r="I29" s="306">
        <v>6965</v>
      </c>
      <c r="J29" s="541"/>
      <c r="K29" s="956"/>
      <c r="L29" s="541"/>
      <c r="M29" s="508"/>
      <c r="N29" s="306"/>
      <c r="O29" s="306"/>
      <c r="P29" s="541"/>
      <c r="Q29" s="306"/>
      <c r="R29" s="957">
        <f t="shared" si="1"/>
        <v>9396</v>
      </c>
      <c r="S29" s="375"/>
      <c r="T29" s="375"/>
      <c r="U29" s="375"/>
      <c r="V29" s="375"/>
    </row>
    <row r="30" spans="1:22" s="374" customFormat="1" ht="15" customHeight="1" x14ac:dyDescent="0.2">
      <c r="A30" s="982"/>
      <c r="B30" s="977">
        <f t="shared" si="0"/>
        <v>21</v>
      </c>
      <c r="C30" s="83" t="s">
        <v>1135</v>
      </c>
      <c r="D30" s="543"/>
      <c r="E30" s="306"/>
      <c r="F30" s="541"/>
      <c r="G30" s="306"/>
      <c r="H30" s="541"/>
      <c r="I30" s="306">
        <v>1603</v>
      </c>
      <c r="J30" s="541"/>
      <c r="K30" s="956"/>
      <c r="L30" s="541"/>
      <c r="M30" s="508"/>
      <c r="N30" s="306"/>
      <c r="O30" s="306"/>
      <c r="P30" s="541"/>
      <c r="Q30" s="306"/>
      <c r="R30" s="957">
        <f t="shared" si="1"/>
        <v>1603</v>
      </c>
      <c r="S30" s="375"/>
      <c r="T30" s="375"/>
      <c r="U30" s="375"/>
      <c r="V30" s="375"/>
    </row>
    <row r="31" spans="1:22" s="374" customFormat="1" ht="15" customHeight="1" x14ac:dyDescent="0.2">
      <c r="A31" s="982"/>
      <c r="B31" s="977">
        <f t="shared" si="0"/>
        <v>22</v>
      </c>
      <c r="C31" s="83" t="s">
        <v>1136</v>
      </c>
      <c r="D31" s="543"/>
      <c r="E31" s="306"/>
      <c r="F31" s="541"/>
      <c r="G31" s="306"/>
      <c r="H31" s="541">
        <v>288</v>
      </c>
      <c r="I31" s="306">
        <v>13763</v>
      </c>
      <c r="J31" s="541"/>
      <c r="K31" s="956"/>
      <c r="L31" s="541"/>
      <c r="M31" s="508"/>
      <c r="N31" s="306"/>
      <c r="O31" s="306"/>
      <c r="P31" s="541"/>
      <c r="Q31" s="306"/>
      <c r="R31" s="957">
        <f t="shared" si="1"/>
        <v>14051</v>
      </c>
      <c r="S31" s="375"/>
      <c r="T31" s="375"/>
      <c r="U31" s="375"/>
      <c r="V31" s="375"/>
    </row>
    <row r="32" spans="1:22" s="374" customFormat="1" ht="15" customHeight="1" x14ac:dyDescent="0.2">
      <c r="A32" s="982"/>
      <c r="B32" s="977">
        <f t="shared" si="0"/>
        <v>23</v>
      </c>
      <c r="C32" s="83" t="s">
        <v>1137</v>
      </c>
      <c r="D32" s="543"/>
      <c r="E32" s="306"/>
      <c r="F32" s="541"/>
      <c r="G32" s="306"/>
      <c r="H32" s="541"/>
      <c r="I32" s="306">
        <v>365</v>
      </c>
      <c r="J32" s="541"/>
      <c r="K32" s="956"/>
      <c r="L32" s="541"/>
      <c r="M32" s="508"/>
      <c r="N32" s="306"/>
      <c r="O32" s="306"/>
      <c r="P32" s="541"/>
      <c r="Q32" s="306"/>
      <c r="R32" s="957">
        <f t="shared" si="1"/>
        <v>365</v>
      </c>
      <c r="S32" s="604"/>
      <c r="T32" s="375"/>
      <c r="U32" s="375"/>
      <c r="V32" s="375"/>
    </row>
    <row r="33" spans="1:22" s="374" customFormat="1" ht="15" customHeight="1" x14ac:dyDescent="0.2">
      <c r="A33" s="982"/>
      <c r="B33" s="977">
        <f t="shared" si="0"/>
        <v>24</v>
      </c>
      <c r="C33" s="83" t="s">
        <v>1138</v>
      </c>
      <c r="D33" s="543"/>
      <c r="E33" s="306"/>
      <c r="F33" s="541"/>
      <c r="G33" s="306"/>
      <c r="H33" s="541">
        <v>1016</v>
      </c>
      <c r="I33" s="306"/>
      <c r="J33" s="541"/>
      <c r="K33" s="956"/>
      <c r="L33" s="541"/>
      <c r="M33" s="508"/>
      <c r="N33" s="306"/>
      <c r="O33" s="306"/>
      <c r="P33" s="541"/>
      <c r="Q33" s="306"/>
      <c r="R33" s="957">
        <f>SUM(D33:Q33)</f>
        <v>1016</v>
      </c>
      <c r="S33" s="375"/>
      <c r="T33" s="375"/>
      <c r="U33" s="375"/>
      <c r="V33" s="375"/>
    </row>
    <row r="34" spans="1:22" s="374" customFormat="1" ht="15" customHeight="1" x14ac:dyDescent="0.2">
      <c r="A34" s="982"/>
      <c r="B34" s="977">
        <f t="shared" si="0"/>
        <v>25</v>
      </c>
      <c r="C34" s="83" t="s">
        <v>1139</v>
      </c>
      <c r="D34" s="543"/>
      <c r="E34" s="306">
        <v>1210</v>
      </c>
      <c r="F34" s="541"/>
      <c r="G34" s="306">
        <v>327</v>
      </c>
      <c r="H34" s="541"/>
      <c r="I34" s="306"/>
      <c r="J34" s="541"/>
      <c r="K34" s="956"/>
      <c r="L34" s="541"/>
      <c r="M34" s="508"/>
      <c r="N34" s="306"/>
      <c r="O34" s="306"/>
      <c r="P34" s="541"/>
      <c r="Q34" s="306"/>
      <c r="R34" s="957">
        <f t="shared" si="1"/>
        <v>1537</v>
      </c>
      <c r="S34" s="375"/>
      <c r="T34" s="375"/>
      <c r="U34" s="375"/>
      <c r="V34" s="375"/>
    </row>
    <row r="35" spans="1:22" s="374" customFormat="1" ht="15" customHeight="1" x14ac:dyDescent="0.2">
      <c r="A35" s="982"/>
      <c r="B35" s="977">
        <f t="shared" si="0"/>
        <v>26</v>
      </c>
      <c r="C35" s="83" t="s">
        <v>1140</v>
      </c>
      <c r="D35" s="543">
        <v>38037</v>
      </c>
      <c r="E35" s="306"/>
      <c r="F35" s="541">
        <v>11893</v>
      </c>
      <c r="G35" s="306"/>
      <c r="H35" s="541">
        <v>1220</v>
      </c>
      <c r="I35" s="306"/>
      <c r="J35" s="541"/>
      <c r="K35" s="956"/>
      <c r="L35" s="541"/>
      <c r="M35" s="508"/>
      <c r="N35" s="306"/>
      <c r="O35" s="306"/>
      <c r="P35" s="541"/>
      <c r="Q35" s="306"/>
      <c r="R35" s="957">
        <f>SUM(D35:Q35)</f>
        <v>51150</v>
      </c>
      <c r="S35" s="119"/>
      <c r="T35" s="375"/>
      <c r="U35" s="375"/>
      <c r="V35" s="375"/>
    </row>
    <row r="36" spans="1:22" s="374" customFormat="1" ht="15" customHeight="1" x14ac:dyDescent="0.2">
      <c r="A36" s="982"/>
      <c r="B36" s="977">
        <f t="shared" si="0"/>
        <v>27</v>
      </c>
      <c r="C36" s="83" t="s">
        <v>1141</v>
      </c>
      <c r="D36" s="543"/>
      <c r="E36" s="306">
        <v>3993</v>
      </c>
      <c r="F36" s="541"/>
      <c r="G36" s="306">
        <v>1062</v>
      </c>
      <c r="H36" s="541"/>
      <c r="I36" s="306"/>
      <c r="J36" s="541"/>
      <c r="K36" s="956"/>
      <c r="L36" s="541"/>
      <c r="M36" s="508"/>
      <c r="N36" s="306"/>
      <c r="O36" s="306"/>
      <c r="P36" s="541"/>
      <c r="Q36" s="306"/>
      <c r="R36" s="957">
        <f t="shared" si="1"/>
        <v>5055</v>
      </c>
      <c r="S36" s="375"/>
      <c r="T36" s="375"/>
      <c r="U36" s="375"/>
      <c r="V36" s="375"/>
    </row>
    <row r="37" spans="1:22" s="374" customFormat="1" ht="15" customHeight="1" x14ac:dyDescent="0.2">
      <c r="A37" s="982"/>
      <c r="B37" s="977">
        <f t="shared" si="0"/>
        <v>28</v>
      </c>
      <c r="C37" s="83" t="s">
        <v>1142</v>
      </c>
      <c r="D37" s="543"/>
      <c r="E37" s="306"/>
      <c r="F37" s="541"/>
      <c r="G37" s="306"/>
      <c r="H37" s="541">
        <v>2744</v>
      </c>
      <c r="I37" s="306"/>
      <c r="J37" s="541"/>
      <c r="K37" s="956"/>
      <c r="L37" s="541"/>
      <c r="M37" s="508"/>
      <c r="N37" s="306"/>
      <c r="O37" s="306"/>
      <c r="P37" s="541"/>
      <c r="Q37" s="306"/>
      <c r="R37" s="957">
        <f t="shared" si="1"/>
        <v>2744</v>
      </c>
      <c r="S37" s="375"/>
      <c r="T37" s="580"/>
      <c r="U37" s="375"/>
      <c r="V37" s="375"/>
    </row>
    <row r="38" spans="1:22" s="629" customFormat="1" ht="15" customHeight="1" x14ac:dyDescent="0.2">
      <c r="A38" s="983"/>
      <c r="B38" s="977">
        <f t="shared" si="0"/>
        <v>29</v>
      </c>
      <c r="C38" s="958" t="s">
        <v>1143</v>
      </c>
      <c r="D38" s="959"/>
      <c r="E38" s="544">
        <v>2200</v>
      </c>
      <c r="F38" s="542"/>
      <c r="G38" s="544">
        <v>594</v>
      </c>
      <c r="H38" s="542"/>
      <c r="I38" s="544">
        <v>9278</v>
      </c>
      <c r="J38" s="542"/>
      <c r="K38" s="960"/>
      <c r="L38" s="542"/>
      <c r="M38" s="961"/>
      <c r="N38" s="544"/>
      <c r="O38" s="544"/>
      <c r="P38" s="542"/>
      <c r="Q38" s="544"/>
      <c r="R38" s="962">
        <f t="shared" si="1"/>
        <v>12072</v>
      </c>
      <c r="S38" s="627"/>
      <c r="T38" s="628"/>
      <c r="U38" s="628"/>
      <c r="V38" s="628"/>
    </row>
    <row r="39" spans="1:22" s="374" customFormat="1" ht="15" customHeight="1" x14ac:dyDescent="0.2">
      <c r="A39" s="982"/>
      <c r="B39" s="977">
        <f t="shared" si="0"/>
        <v>30</v>
      </c>
      <c r="C39" s="83" t="s">
        <v>1144</v>
      </c>
      <c r="D39" s="543"/>
      <c r="E39" s="508"/>
      <c r="F39" s="82"/>
      <c r="G39" s="306"/>
      <c r="H39" s="541">
        <v>127</v>
      </c>
      <c r="I39" s="306"/>
      <c r="J39" s="541"/>
      <c r="K39" s="956"/>
      <c r="L39" s="541"/>
      <c r="M39" s="508"/>
      <c r="N39" s="306"/>
      <c r="O39" s="306"/>
      <c r="P39" s="541"/>
      <c r="Q39" s="306"/>
      <c r="R39" s="957">
        <f t="shared" si="1"/>
        <v>127</v>
      </c>
      <c r="S39" s="375"/>
      <c r="T39" s="375"/>
      <c r="U39" s="375"/>
      <c r="V39" s="375"/>
    </row>
    <row r="40" spans="1:22" s="374" customFormat="1" ht="15" customHeight="1" x14ac:dyDescent="0.2">
      <c r="A40" s="982"/>
      <c r="B40" s="977">
        <f t="shared" si="0"/>
        <v>31</v>
      </c>
      <c r="C40" s="83" t="s">
        <v>1145</v>
      </c>
      <c r="D40" s="543"/>
      <c r="E40" s="508"/>
      <c r="F40" s="306"/>
      <c r="G40" s="306"/>
      <c r="H40" s="541">
        <v>20530</v>
      </c>
      <c r="I40" s="306"/>
      <c r="J40" s="541"/>
      <c r="K40" s="956"/>
      <c r="L40" s="541"/>
      <c r="M40" s="508"/>
      <c r="N40" s="306"/>
      <c r="O40" s="306"/>
      <c r="P40" s="541"/>
      <c r="Q40" s="306"/>
      <c r="R40" s="957">
        <f t="shared" ref="R40:R45" si="3">SUM(D40:Q40)</f>
        <v>20530</v>
      </c>
      <c r="S40" s="604"/>
      <c r="T40" s="375"/>
      <c r="U40" s="375"/>
      <c r="V40" s="375"/>
    </row>
    <row r="41" spans="1:22" s="374" customFormat="1" ht="15" customHeight="1" x14ac:dyDescent="0.2">
      <c r="A41" s="982"/>
      <c r="B41" s="977">
        <f t="shared" si="0"/>
        <v>32</v>
      </c>
      <c r="C41" s="83" t="s">
        <v>1146</v>
      </c>
      <c r="D41" s="543"/>
      <c r="E41" s="306"/>
      <c r="F41" s="541"/>
      <c r="G41" s="306"/>
      <c r="H41" s="541"/>
      <c r="I41" s="306">
        <v>3410</v>
      </c>
      <c r="J41" s="541"/>
      <c r="K41" s="956"/>
      <c r="L41" s="541"/>
      <c r="M41" s="508"/>
      <c r="N41" s="306"/>
      <c r="O41" s="306"/>
      <c r="P41" s="541"/>
      <c r="Q41" s="306"/>
      <c r="R41" s="957">
        <f t="shared" si="3"/>
        <v>3410</v>
      </c>
      <c r="S41" s="604"/>
      <c r="T41" s="375"/>
      <c r="U41" s="375"/>
      <c r="V41" s="375"/>
    </row>
    <row r="42" spans="1:22" s="374" customFormat="1" ht="15" customHeight="1" x14ac:dyDescent="0.2">
      <c r="A42" s="982"/>
      <c r="B42" s="977">
        <f t="shared" si="0"/>
        <v>33</v>
      </c>
      <c r="C42" s="83" t="s">
        <v>1147</v>
      </c>
      <c r="D42" s="543"/>
      <c r="E42" s="306"/>
      <c r="F42" s="541"/>
      <c r="G42" s="306"/>
      <c r="H42" s="541"/>
      <c r="I42" s="306"/>
      <c r="J42" s="541"/>
      <c r="K42" s="956"/>
      <c r="L42" s="541"/>
      <c r="M42" s="508"/>
      <c r="N42" s="306"/>
      <c r="O42" s="306"/>
      <c r="P42" s="541"/>
      <c r="Q42" s="306"/>
      <c r="R42" s="957">
        <f t="shared" si="3"/>
        <v>0</v>
      </c>
      <c r="S42" s="616"/>
      <c r="T42" s="375"/>
      <c r="U42" s="375"/>
      <c r="V42" s="375"/>
    </row>
    <row r="43" spans="1:22" s="374" customFormat="1" ht="15" customHeight="1" x14ac:dyDescent="0.2">
      <c r="A43" s="982"/>
      <c r="B43" s="977">
        <f t="shared" si="0"/>
        <v>34</v>
      </c>
      <c r="C43" s="83" t="s">
        <v>1148</v>
      </c>
      <c r="D43" s="543"/>
      <c r="E43" s="306"/>
      <c r="F43" s="541"/>
      <c r="G43" s="306"/>
      <c r="H43" s="541">
        <v>534</v>
      </c>
      <c r="I43" s="306"/>
      <c r="J43" s="541"/>
      <c r="K43" s="956"/>
      <c r="L43" s="541"/>
      <c r="M43" s="508"/>
      <c r="N43" s="306"/>
      <c r="O43" s="306"/>
      <c r="P43" s="541"/>
      <c r="Q43" s="306"/>
      <c r="R43" s="957">
        <f t="shared" si="3"/>
        <v>534</v>
      </c>
      <c r="S43" s="604"/>
      <c r="T43" s="375"/>
      <c r="U43" s="375"/>
      <c r="V43" s="375"/>
    </row>
    <row r="44" spans="1:22" s="374" customFormat="1" ht="15" customHeight="1" x14ac:dyDescent="0.2">
      <c r="A44" s="982"/>
      <c r="B44" s="977">
        <f t="shared" si="0"/>
        <v>35</v>
      </c>
      <c r="C44" s="83" t="s">
        <v>1149</v>
      </c>
      <c r="D44" s="543"/>
      <c r="E44" s="306"/>
      <c r="F44" s="541"/>
      <c r="G44" s="306"/>
      <c r="H44" s="541">
        <v>6833</v>
      </c>
      <c r="I44" s="306"/>
      <c r="J44" s="541"/>
      <c r="K44" s="956"/>
      <c r="L44" s="541"/>
      <c r="M44" s="508"/>
      <c r="N44" s="306"/>
      <c r="O44" s="306"/>
      <c r="P44" s="541"/>
      <c r="Q44" s="306"/>
      <c r="R44" s="957">
        <f t="shared" si="3"/>
        <v>6833</v>
      </c>
      <c r="S44" s="604"/>
      <c r="T44" s="375"/>
      <c r="U44" s="375"/>
      <c r="V44" s="375"/>
    </row>
    <row r="45" spans="1:22" s="374" customFormat="1" ht="15" customHeight="1" x14ac:dyDescent="0.2">
      <c r="A45" s="982"/>
      <c r="B45" s="977">
        <f t="shared" si="0"/>
        <v>36</v>
      </c>
      <c r="C45" s="83" t="s">
        <v>1150</v>
      </c>
      <c r="D45" s="543"/>
      <c r="E45" s="306"/>
      <c r="F45" s="541"/>
      <c r="G45" s="306"/>
      <c r="H45" s="541">
        <v>39541</v>
      </c>
      <c r="I45" s="306"/>
      <c r="J45" s="541"/>
      <c r="K45" s="956"/>
      <c r="L45" s="541"/>
      <c r="M45" s="508"/>
      <c r="N45" s="306"/>
      <c r="O45" s="306"/>
      <c r="P45" s="541"/>
      <c r="Q45" s="306"/>
      <c r="R45" s="957">
        <f t="shared" si="3"/>
        <v>39541</v>
      </c>
      <c r="S45" s="604"/>
      <c r="T45" s="375"/>
      <c r="U45" s="375"/>
      <c r="V45" s="375"/>
    </row>
    <row r="46" spans="1:22" s="374" customFormat="1" ht="15" customHeight="1" x14ac:dyDescent="0.2">
      <c r="A46" s="982"/>
      <c r="B46" s="977">
        <f t="shared" si="0"/>
        <v>37</v>
      </c>
      <c r="C46" s="83" t="s">
        <v>1151</v>
      </c>
      <c r="D46" s="543"/>
      <c r="E46" s="306"/>
      <c r="F46" s="541"/>
      <c r="G46" s="306"/>
      <c r="H46" s="541"/>
      <c r="I46" s="306">
        <v>11118</v>
      </c>
      <c r="J46" s="541"/>
      <c r="K46" s="956"/>
      <c r="L46" s="541"/>
      <c r="M46" s="508"/>
      <c r="N46" s="306"/>
      <c r="O46" s="306"/>
      <c r="P46" s="541"/>
      <c r="Q46" s="306"/>
      <c r="R46" s="957">
        <f t="shared" si="1"/>
        <v>11118</v>
      </c>
      <c r="S46" s="604"/>
      <c r="T46" s="375"/>
      <c r="U46" s="375"/>
      <c r="V46" s="375"/>
    </row>
    <row r="47" spans="1:22" s="374" customFormat="1" ht="17.25" customHeight="1" x14ac:dyDescent="0.2">
      <c r="A47" s="982"/>
      <c r="B47" s="977">
        <f t="shared" si="0"/>
        <v>38</v>
      </c>
      <c r="C47" s="963" t="s">
        <v>1152</v>
      </c>
      <c r="D47" s="543"/>
      <c r="E47" s="927">
        <v>1600</v>
      </c>
      <c r="F47" s="964"/>
      <c r="G47" s="927">
        <v>432</v>
      </c>
      <c r="H47" s="964">
        <v>350</v>
      </c>
      <c r="I47" s="927"/>
      <c r="J47" s="964"/>
      <c r="K47" s="965"/>
      <c r="L47" s="964"/>
      <c r="M47" s="928"/>
      <c r="N47" s="927"/>
      <c r="O47" s="927"/>
      <c r="P47" s="964"/>
      <c r="Q47" s="927"/>
      <c r="R47" s="944">
        <f>SUM(D47:Q47)</f>
        <v>2382</v>
      </c>
      <c r="S47" s="604"/>
      <c r="T47" s="375"/>
      <c r="U47" s="375"/>
      <c r="V47" s="375"/>
    </row>
    <row r="48" spans="1:22" s="374" customFormat="1" ht="15" customHeight="1" x14ac:dyDescent="0.2">
      <c r="A48" s="982"/>
      <c r="B48" s="977">
        <f t="shared" si="0"/>
        <v>39</v>
      </c>
      <c r="C48" s="83" t="s">
        <v>1153</v>
      </c>
      <c r="D48" s="543"/>
      <c r="E48" s="306">
        <v>10000</v>
      </c>
      <c r="F48" s="541"/>
      <c r="G48" s="306">
        <v>5000</v>
      </c>
      <c r="H48" s="541"/>
      <c r="I48" s="306">
        <v>15000</v>
      </c>
      <c r="J48" s="541"/>
      <c r="K48" s="956"/>
      <c r="L48" s="541"/>
      <c r="M48" s="508"/>
      <c r="N48" s="306"/>
      <c r="O48" s="306"/>
      <c r="P48" s="541"/>
      <c r="Q48" s="306"/>
      <c r="R48" s="957">
        <f>SUM(D48:Q48)</f>
        <v>30000</v>
      </c>
      <c r="S48" s="604"/>
      <c r="T48" s="375"/>
      <c r="U48" s="375"/>
      <c r="V48" s="375"/>
    </row>
    <row r="49" spans="1:22" s="374" customFormat="1" ht="15" customHeight="1" x14ac:dyDescent="0.2">
      <c r="A49" s="982"/>
      <c r="B49" s="977">
        <f t="shared" si="0"/>
        <v>40</v>
      </c>
      <c r="C49" s="83" t="s">
        <v>1154</v>
      </c>
      <c r="D49" s="543"/>
      <c r="E49" s="306"/>
      <c r="F49" s="541"/>
      <c r="G49" s="306"/>
      <c r="H49" s="541"/>
      <c r="I49" s="306">
        <v>3000</v>
      </c>
      <c r="J49" s="541"/>
      <c r="K49" s="956"/>
      <c r="L49" s="541"/>
      <c r="M49" s="508"/>
      <c r="N49" s="306"/>
      <c r="O49" s="306"/>
      <c r="P49" s="541"/>
      <c r="Q49" s="306"/>
      <c r="R49" s="957">
        <f>SUM(D49:Q49)</f>
        <v>3000</v>
      </c>
      <c r="S49" s="604"/>
      <c r="T49" s="375"/>
      <c r="U49" s="375"/>
      <c r="V49" s="375"/>
    </row>
    <row r="50" spans="1:22" s="374" customFormat="1" ht="15" customHeight="1" x14ac:dyDescent="0.2">
      <c r="A50" s="982"/>
      <c r="B50" s="977">
        <f t="shared" si="0"/>
        <v>41</v>
      </c>
      <c r="C50" s="83" t="s">
        <v>1155</v>
      </c>
      <c r="D50" s="543"/>
      <c r="E50" s="306"/>
      <c r="F50" s="541"/>
      <c r="G50" s="306"/>
      <c r="H50" s="541">
        <v>140</v>
      </c>
      <c r="I50" s="306">
        <v>6607</v>
      </c>
      <c r="J50" s="541"/>
      <c r="K50" s="956"/>
      <c r="L50" s="541"/>
      <c r="M50" s="508"/>
      <c r="N50" s="306"/>
      <c r="O50" s="306"/>
      <c r="P50" s="541"/>
      <c r="Q50" s="306"/>
      <c r="R50" s="957">
        <f>SUM(D50:Q50)</f>
        <v>6747</v>
      </c>
      <c r="S50" s="604"/>
      <c r="T50" s="375"/>
      <c r="U50" s="375"/>
      <c r="V50" s="375"/>
    </row>
    <row r="51" spans="1:22" s="374" customFormat="1" ht="15" customHeight="1" x14ac:dyDescent="0.2">
      <c r="A51" s="982"/>
      <c r="B51" s="977">
        <f t="shared" si="0"/>
        <v>42</v>
      </c>
      <c r="C51" s="938" t="s">
        <v>1156</v>
      </c>
      <c r="D51" s="966">
        <v>7670</v>
      </c>
      <c r="E51" s="967">
        <v>232</v>
      </c>
      <c r="F51" s="950">
        <v>2138</v>
      </c>
      <c r="G51" s="306">
        <v>63</v>
      </c>
      <c r="H51" s="950">
        <v>15897</v>
      </c>
      <c r="I51" s="967"/>
      <c r="J51" s="950"/>
      <c r="K51" s="951"/>
      <c r="L51" s="949"/>
      <c r="M51" s="952"/>
      <c r="N51" s="948"/>
      <c r="O51" s="948"/>
      <c r="P51" s="949"/>
      <c r="Q51" s="948"/>
      <c r="R51" s="957">
        <f>SUM(D51:Q51)</f>
        <v>26000</v>
      </c>
      <c r="S51" s="604"/>
      <c r="T51" s="375"/>
      <c r="U51" s="375"/>
      <c r="V51" s="375"/>
    </row>
    <row r="52" spans="1:22" s="374" customFormat="1" ht="15" customHeight="1" x14ac:dyDescent="0.2">
      <c r="A52" s="982"/>
      <c r="B52" s="977">
        <f t="shared" si="0"/>
        <v>43</v>
      </c>
      <c r="C52" s="83" t="s">
        <v>1157</v>
      </c>
      <c r="D52" s="543"/>
      <c r="E52" s="306">
        <v>162</v>
      </c>
      <c r="F52" s="541"/>
      <c r="G52" s="306"/>
      <c r="H52" s="541"/>
      <c r="I52" s="306">
        <v>4295</v>
      </c>
      <c r="J52" s="541"/>
      <c r="K52" s="956"/>
      <c r="L52" s="541"/>
      <c r="M52" s="508"/>
      <c r="N52" s="306"/>
      <c r="O52" s="306"/>
      <c r="P52" s="541"/>
      <c r="Q52" s="306"/>
      <c r="R52" s="957">
        <f t="shared" si="1"/>
        <v>4457</v>
      </c>
      <c r="S52" s="604"/>
      <c r="T52" s="375"/>
      <c r="U52" s="375"/>
      <c r="V52" s="375"/>
    </row>
    <row r="53" spans="1:22" s="374" customFormat="1" ht="15" customHeight="1" x14ac:dyDescent="0.2">
      <c r="A53" s="982"/>
      <c r="B53" s="977">
        <f t="shared" si="0"/>
        <v>44</v>
      </c>
      <c r="C53" s="83" t="s">
        <v>1158</v>
      </c>
      <c r="D53" s="543"/>
      <c r="E53" s="306">
        <v>10567</v>
      </c>
      <c r="F53" s="541"/>
      <c r="G53" s="306">
        <v>7391</v>
      </c>
      <c r="H53" s="541"/>
      <c r="I53" s="306">
        <v>5000</v>
      </c>
      <c r="J53" s="541"/>
      <c r="K53" s="956"/>
      <c r="L53" s="541"/>
      <c r="M53" s="508"/>
      <c r="N53" s="306"/>
      <c r="O53" s="306"/>
      <c r="P53" s="541"/>
      <c r="Q53" s="306"/>
      <c r="R53" s="957">
        <f t="shared" si="1"/>
        <v>22958</v>
      </c>
      <c r="S53" s="604"/>
      <c r="T53" s="375"/>
      <c r="U53" s="375"/>
      <c r="V53" s="375"/>
    </row>
    <row r="54" spans="1:22" s="374" customFormat="1" ht="15" customHeight="1" x14ac:dyDescent="0.2">
      <c r="A54" s="982"/>
      <c r="B54" s="977">
        <f t="shared" si="0"/>
        <v>45</v>
      </c>
      <c r="C54" s="968" t="s">
        <v>1159</v>
      </c>
      <c r="D54" s="969"/>
      <c r="E54" s="306">
        <v>4724</v>
      </c>
      <c r="F54" s="541"/>
      <c r="G54" s="306">
        <v>1357</v>
      </c>
      <c r="H54" s="541">
        <v>2003</v>
      </c>
      <c r="I54" s="306">
        <v>78399</v>
      </c>
      <c r="J54" s="541"/>
      <c r="K54" s="306"/>
      <c r="L54" s="543"/>
      <c r="M54" s="508"/>
      <c r="N54" s="306">
        <v>84</v>
      </c>
      <c r="O54" s="306"/>
      <c r="P54" s="543"/>
      <c r="Q54" s="306"/>
      <c r="R54" s="957">
        <f>SUM(D54:Q54)</f>
        <v>86567</v>
      </c>
      <c r="S54" s="120"/>
      <c r="T54" s="375"/>
      <c r="U54" s="375"/>
      <c r="V54" s="375"/>
    </row>
    <row r="55" spans="1:22" s="374" customFormat="1" ht="15" customHeight="1" x14ac:dyDescent="0.2">
      <c r="A55" s="982"/>
      <c r="B55" s="977">
        <f t="shared" si="0"/>
        <v>46</v>
      </c>
      <c r="C55" s="83" t="s">
        <v>1171</v>
      </c>
      <c r="D55" s="969"/>
      <c r="E55" s="306"/>
      <c r="F55" s="541"/>
      <c r="G55" s="508"/>
      <c r="H55" s="306"/>
      <c r="I55" s="508">
        <v>15000</v>
      </c>
      <c r="J55" s="306"/>
      <c r="K55" s="508"/>
      <c r="L55" s="306"/>
      <c r="M55" s="508"/>
      <c r="N55" s="306"/>
      <c r="O55" s="508"/>
      <c r="P55" s="306"/>
      <c r="Q55" s="306"/>
      <c r="R55" s="957">
        <f>SUM(D55:Q55)</f>
        <v>15000</v>
      </c>
      <c r="S55" s="120"/>
      <c r="T55" s="375"/>
      <c r="U55" s="375"/>
      <c r="V55" s="375"/>
    </row>
    <row r="56" spans="1:22" s="374" customFormat="1" ht="15" customHeight="1" x14ac:dyDescent="0.2">
      <c r="A56" s="982"/>
      <c r="B56" s="977">
        <f t="shared" si="0"/>
        <v>47</v>
      </c>
      <c r="C56" s="83" t="s">
        <v>1172</v>
      </c>
      <c r="D56" s="969"/>
      <c r="E56" s="306"/>
      <c r="F56" s="541"/>
      <c r="G56" s="508"/>
      <c r="H56" s="306">
        <v>10000</v>
      </c>
      <c r="I56" s="306"/>
      <c r="J56" s="541"/>
      <c r="K56" s="508"/>
      <c r="L56" s="306"/>
      <c r="M56" s="508"/>
      <c r="N56" s="306"/>
      <c r="O56" s="508"/>
      <c r="P56" s="306"/>
      <c r="Q56" s="306"/>
      <c r="R56" s="957">
        <f>SUM(D56:Q56)</f>
        <v>10000</v>
      </c>
      <c r="S56" s="604"/>
      <c r="T56" s="375"/>
      <c r="U56" s="375"/>
      <c r="V56" s="375"/>
    </row>
    <row r="57" spans="1:22" s="374" customFormat="1" ht="15" customHeight="1" x14ac:dyDescent="0.2">
      <c r="A57" s="982"/>
      <c r="B57" s="977">
        <f t="shared" si="0"/>
        <v>48</v>
      </c>
      <c r="C57" s="83" t="s">
        <v>1160</v>
      </c>
      <c r="D57" s="543"/>
      <c r="E57" s="508"/>
      <c r="F57" s="306"/>
      <c r="G57" s="306"/>
      <c r="H57" s="541"/>
      <c r="I57" s="306"/>
      <c r="J57" s="541">
        <f>mc.pe.átad!D20</f>
        <v>8730</v>
      </c>
      <c r="K57" s="508">
        <f>mc.pe.átad!E46</f>
        <v>51612</v>
      </c>
      <c r="L57" s="318">
        <f>mc.pe.átad!D47</f>
        <v>250082</v>
      </c>
      <c r="M57" s="508">
        <f>mc.pe.átad!E47</f>
        <v>33686</v>
      </c>
      <c r="N57" s="306"/>
      <c r="O57" s="306"/>
      <c r="P57" s="541"/>
      <c r="Q57" s="306"/>
      <c r="R57" s="957">
        <f t="shared" si="1"/>
        <v>344110</v>
      </c>
      <c r="S57" s="375"/>
      <c r="T57" s="375"/>
      <c r="U57" s="375"/>
      <c r="V57" s="375"/>
    </row>
    <row r="58" spans="1:22" s="374" customFormat="1" ht="15" customHeight="1" x14ac:dyDescent="0.2">
      <c r="A58" s="982"/>
      <c r="B58" s="977">
        <f t="shared" si="0"/>
        <v>49</v>
      </c>
      <c r="C58" s="83" t="s">
        <v>1173</v>
      </c>
      <c r="D58" s="543">
        <v>138</v>
      </c>
      <c r="E58" s="508"/>
      <c r="F58" s="306">
        <v>37</v>
      </c>
      <c r="G58" s="508"/>
      <c r="H58" s="306">
        <v>3675</v>
      </c>
      <c r="I58" s="508"/>
      <c r="J58" s="306"/>
      <c r="K58" s="508"/>
      <c r="L58" s="318"/>
      <c r="M58" s="508"/>
      <c r="N58" s="306"/>
      <c r="O58" s="508"/>
      <c r="P58" s="306"/>
      <c r="Q58" s="508"/>
      <c r="R58" s="957">
        <f t="shared" si="1"/>
        <v>3850</v>
      </c>
      <c r="S58" s="119"/>
      <c r="T58" s="375"/>
      <c r="U58" s="375"/>
      <c r="V58" s="375"/>
    </row>
    <row r="59" spans="1:22" s="374" customFormat="1" ht="15" customHeight="1" x14ac:dyDescent="0.2">
      <c r="B59" s="978">
        <f t="shared" si="0"/>
        <v>50</v>
      </c>
      <c r="C59" s="83" t="s">
        <v>1174</v>
      </c>
      <c r="D59" s="543"/>
      <c r="E59" s="508"/>
      <c r="F59" s="306"/>
      <c r="G59" s="508"/>
      <c r="H59" s="306"/>
      <c r="I59" s="508">
        <v>6260</v>
      </c>
      <c r="J59" s="306"/>
      <c r="K59" s="508"/>
      <c r="L59" s="318"/>
      <c r="M59" s="508"/>
      <c r="N59" s="306"/>
      <c r="O59" s="508"/>
      <c r="P59" s="306"/>
      <c r="Q59" s="508"/>
      <c r="R59" s="957">
        <f t="shared" si="1"/>
        <v>6260</v>
      </c>
      <c r="S59" s="119"/>
      <c r="T59" s="375"/>
      <c r="U59" s="375"/>
      <c r="V59" s="375"/>
    </row>
    <row r="60" spans="1:22" s="374" customFormat="1" ht="30.75" customHeight="1" thickBot="1" x14ac:dyDescent="0.25">
      <c r="B60" s="979">
        <f t="shared" si="0"/>
        <v>51</v>
      </c>
      <c r="C60" s="970" t="s">
        <v>1175</v>
      </c>
      <c r="D60" s="971"/>
      <c r="E60" s="972"/>
      <c r="F60" s="927"/>
      <c r="G60" s="972"/>
      <c r="H60" s="927">
        <v>15000</v>
      </c>
      <c r="I60" s="972"/>
      <c r="J60" s="927"/>
      <c r="K60" s="928"/>
      <c r="L60" s="929"/>
      <c r="M60" s="928"/>
      <c r="N60" s="927"/>
      <c r="O60" s="972"/>
      <c r="P60" s="927"/>
      <c r="Q60" s="972"/>
      <c r="R60" s="944">
        <f t="shared" si="1"/>
        <v>15000</v>
      </c>
      <c r="S60" s="119"/>
      <c r="T60" s="375"/>
      <c r="U60" s="375"/>
      <c r="V60" s="375"/>
    </row>
    <row r="61" spans="1:22" ht="15.6" customHeight="1" thickBot="1" x14ac:dyDescent="0.25">
      <c r="B61" s="1136" t="s">
        <v>654</v>
      </c>
      <c r="C61" s="1137"/>
      <c r="D61" s="333">
        <f t="shared" ref="D61:E61" si="4">SUM(D10:D60)</f>
        <v>45845</v>
      </c>
      <c r="E61" s="333">
        <f t="shared" si="4"/>
        <v>34688</v>
      </c>
      <c r="F61" s="333">
        <f>SUM(F10:F60)</f>
        <v>14068</v>
      </c>
      <c r="G61" s="333">
        <f t="shared" ref="G61:R61" si="5">SUM(G10:G60)</f>
        <v>16226</v>
      </c>
      <c r="H61" s="333">
        <f t="shared" si="5"/>
        <v>136454</v>
      </c>
      <c r="I61" s="333">
        <f t="shared" si="5"/>
        <v>188339</v>
      </c>
      <c r="J61" s="333">
        <f t="shared" si="5"/>
        <v>8730</v>
      </c>
      <c r="K61" s="333">
        <f t="shared" si="5"/>
        <v>51612</v>
      </c>
      <c r="L61" s="333">
        <f t="shared" si="5"/>
        <v>250082</v>
      </c>
      <c r="M61" s="333">
        <f t="shared" si="5"/>
        <v>33686</v>
      </c>
      <c r="N61" s="333">
        <f t="shared" si="5"/>
        <v>84</v>
      </c>
      <c r="O61" s="333">
        <f t="shared" si="5"/>
        <v>0</v>
      </c>
      <c r="P61" s="333">
        <f t="shared" si="5"/>
        <v>500</v>
      </c>
      <c r="Q61" s="333">
        <f t="shared" si="5"/>
        <v>14350</v>
      </c>
      <c r="R61" s="333">
        <f t="shared" si="5"/>
        <v>794664</v>
      </c>
      <c r="S61" s="121"/>
    </row>
    <row r="62" spans="1:22" x14ac:dyDescent="0.2">
      <c r="S62" s="385"/>
    </row>
    <row r="66" spans="12:19" x14ac:dyDescent="0.2">
      <c r="S66" s="382"/>
    </row>
    <row r="67" spans="12:19" x14ac:dyDescent="0.2">
      <c r="S67" s="382"/>
    </row>
    <row r="71" spans="12:19" x14ac:dyDescent="0.2">
      <c r="L71" s="381"/>
    </row>
  </sheetData>
  <sheetProtection selectLockedCells="1" selectUnlockedCells="1"/>
  <mergeCells count="23">
    <mergeCell ref="P5:Q5"/>
    <mergeCell ref="B1:R1"/>
    <mergeCell ref="B2:R2"/>
    <mergeCell ref="B3:R3"/>
    <mergeCell ref="B5:B9"/>
    <mergeCell ref="D7:E8"/>
    <mergeCell ref="J7:K8"/>
    <mergeCell ref="D5:E5"/>
    <mergeCell ref="N7:O8"/>
    <mergeCell ref="H5:I5"/>
    <mergeCell ref="R7:R9"/>
    <mergeCell ref="C4:R4"/>
    <mergeCell ref="P7:Q8"/>
    <mergeCell ref="D6:R6"/>
    <mergeCell ref="L5:M5"/>
    <mergeCell ref="H7:I8"/>
    <mergeCell ref="C7:C9"/>
    <mergeCell ref="B61:C61"/>
    <mergeCell ref="N5:O5"/>
    <mergeCell ref="J5:K5"/>
    <mergeCell ref="F7:G8"/>
    <mergeCell ref="L7:M8"/>
    <mergeCell ref="F5:G5"/>
  </mergeCells>
  <phoneticPr fontId="34" type="noConversion"/>
  <pageMargins left="0.15748031496062992" right="0.15748031496062992" top="0.78740157480314965" bottom="0.78740157480314965" header="0.51181102362204722" footer="0.51181102362204722"/>
  <pageSetup paperSize="9" scale="75" firstPageNumber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S38"/>
  <sheetViews>
    <sheetView workbookViewId="0">
      <selection activeCell="B1" sqref="B1:J1"/>
    </sheetView>
  </sheetViews>
  <sheetFormatPr defaultRowHeight="18" customHeight="1" x14ac:dyDescent="0.25"/>
  <cols>
    <col min="1" max="1" width="11.28515625" style="32" customWidth="1"/>
    <col min="2" max="3" width="3.5703125" style="17" customWidth="1"/>
    <col min="4" max="4" width="41.5703125" style="24" customWidth="1"/>
    <col min="5" max="5" width="9.28515625" style="17" customWidth="1"/>
    <col min="6" max="6" width="11" style="17" customWidth="1"/>
    <col min="7" max="7" width="9.7109375" style="17" customWidth="1"/>
    <col min="8" max="9" width="0" style="322" hidden="1" customWidth="1"/>
    <col min="10" max="10" width="9.42578125" style="32" hidden="1" customWidth="1"/>
    <col min="11" max="16384" width="9.140625" style="32"/>
  </cols>
  <sheetData>
    <row r="1" spans="2:11" ht="18" customHeight="1" x14ac:dyDescent="0.25">
      <c r="B1" s="1082" t="s">
        <v>1208</v>
      </c>
      <c r="C1" s="1082"/>
      <c r="D1" s="1082"/>
      <c r="E1" s="1082"/>
      <c r="F1" s="1082"/>
      <c r="G1" s="1082"/>
      <c r="H1" s="1042"/>
      <c r="I1" s="1042"/>
      <c r="J1" s="1042"/>
    </row>
    <row r="3" spans="2:11" ht="15.75" customHeight="1" x14ac:dyDescent="0.25">
      <c r="B3" s="1084" t="s">
        <v>78</v>
      </c>
      <c r="C3" s="1084"/>
      <c r="D3" s="1084"/>
      <c r="E3" s="1084"/>
      <c r="F3" s="1084"/>
      <c r="G3" s="1084"/>
      <c r="H3" s="1042"/>
      <c r="I3" s="1042"/>
      <c r="J3" s="1042"/>
    </row>
    <row r="4" spans="2:11" ht="15.75" customHeight="1" x14ac:dyDescent="0.25">
      <c r="B4" s="1169" t="s">
        <v>1018</v>
      </c>
      <c r="C4" s="1170"/>
      <c r="D4" s="1170"/>
      <c r="E4" s="1170"/>
      <c r="F4" s="1170"/>
      <c r="G4" s="1170"/>
    </row>
    <row r="5" spans="2:11" ht="15.75" customHeight="1" x14ac:dyDescent="0.25">
      <c r="B5" s="1084" t="s">
        <v>1072</v>
      </c>
      <c r="C5" s="1084"/>
      <c r="D5" s="1084"/>
      <c r="E5" s="1084"/>
      <c r="F5" s="1084"/>
      <c r="G5" s="1084"/>
      <c r="H5" s="1042"/>
      <c r="I5" s="1042"/>
      <c r="J5" s="1042"/>
    </row>
    <row r="6" spans="2:11" s="34" customFormat="1" ht="14.25" customHeight="1" x14ac:dyDescent="0.25">
      <c r="B6" s="1161" t="s">
        <v>352</v>
      </c>
      <c r="C6" s="1161"/>
      <c r="D6" s="1161"/>
      <c r="E6" s="1161"/>
      <c r="F6" s="1161"/>
      <c r="G6" s="1161"/>
      <c r="H6" s="1042"/>
      <c r="I6" s="1042"/>
      <c r="J6" s="1042"/>
    </row>
    <row r="7" spans="2:11" s="34" customFormat="1" ht="14.25" customHeight="1" x14ac:dyDescent="0.25">
      <c r="B7" s="29"/>
      <c r="C7" s="269"/>
      <c r="D7" s="270"/>
      <c r="E7" s="29"/>
      <c r="F7" s="29"/>
      <c r="G7" s="29"/>
    </row>
    <row r="8" spans="2:11" ht="30.6" customHeight="1" x14ac:dyDescent="0.25">
      <c r="B8" s="1162" t="s">
        <v>516</v>
      </c>
      <c r="C8" s="1165" t="s">
        <v>57</v>
      </c>
      <c r="D8" s="1165"/>
      <c r="E8" s="20" t="s">
        <v>58</v>
      </c>
      <c r="F8" s="20" t="s">
        <v>59</v>
      </c>
      <c r="G8" s="20" t="s">
        <v>60</v>
      </c>
      <c r="H8" s="32"/>
      <c r="I8" s="32"/>
    </row>
    <row r="9" spans="2:11" ht="30" customHeight="1" x14ac:dyDescent="0.25">
      <c r="B9" s="1163"/>
      <c r="C9" s="1166" t="s">
        <v>1026</v>
      </c>
      <c r="D9" s="1166"/>
      <c r="E9" s="1168" t="s">
        <v>1027</v>
      </c>
      <c r="F9" s="1168"/>
      <c r="G9" s="1168"/>
      <c r="H9" s="32"/>
      <c r="I9" s="32"/>
    </row>
    <row r="10" spans="2:11" ht="52.9" customHeight="1" x14ac:dyDescent="0.25">
      <c r="B10" s="1164"/>
      <c r="C10" s="1166"/>
      <c r="D10" s="1167"/>
      <c r="E10" s="271" t="s">
        <v>62</v>
      </c>
      <c r="F10" s="271" t="s">
        <v>63</v>
      </c>
      <c r="G10" s="271" t="s">
        <v>64</v>
      </c>
      <c r="H10" s="32"/>
      <c r="I10" s="32"/>
    </row>
    <row r="11" spans="2:11" ht="23.25" customHeight="1" x14ac:dyDescent="0.25">
      <c r="B11" s="272" t="s">
        <v>526</v>
      </c>
      <c r="C11" s="1160" t="s">
        <v>655</v>
      </c>
      <c r="D11" s="1160"/>
      <c r="E11" s="273"/>
      <c r="F11" s="273"/>
      <c r="G11" s="273"/>
      <c r="H11" s="32"/>
      <c r="I11" s="32"/>
      <c r="K11" s="664"/>
    </row>
    <row r="12" spans="2:11" ht="18" customHeight="1" x14ac:dyDescent="0.25">
      <c r="B12" s="272" t="s">
        <v>534</v>
      </c>
      <c r="C12" s="274" t="s">
        <v>619</v>
      </c>
      <c r="D12" s="270"/>
      <c r="E12" s="273"/>
      <c r="F12" s="273"/>
      <c r="G12" s="273"/>
      <c r="H12" s="32"/>
      <c r="I12" s="32"/>
      <c r="K12" s="664"/>
    </row>
    <row r="13" spans="2:11" ht="18" customHeight="1" x14ac:dyDescent="0.25">
      <c r="B13" s="272" t="s">
        <v>536</v>
      </c>
      <c r="C13" s="275"/>
      <c r="D13" s="276" t="s">
        <v>1068</v>
      </c>
      <c r="E13" s="273">
        <v>0</v>
      </c>
      <c r="F13" s="273">
        <v>850</v>
      </c>
      <c r="G13" s="273">
        <f>SUM(E13:F13)</f>
        <v>850</v>
      </c>
      <c r="H13" s="32"/>
      <c r="I13" s="32"/>
      <c r="K13" s="664"/>
    </row>
    <row r="14" spans="2:11" ht="18" customHeight="1" x14ac:dyDescent="0.25">
      <c r="B14" s="272" t="s">
        <v>537</v>
      </c>
      <c r="C14" s="275"/>
      <c r="D14" s="24" t="s">
        <v>619</v>
      </c>
      <c r="E14" s="273"/>
      <c r="F14" s="277">
        <v>5300</v>
      </c>
      <c r="G14" s="273">
        <f>SUM(E14:F14)</f>
        <v>5300</v>
      </c>
      <c r="H14" s="32"/>
      <c r="I14" s="32"/>
      <c r="K14" s="664"/>
    </row>
    <row r="15" spans="2:11" ht="18" customHeight="1" x14ac:dyDescent="0.25">
      <c r="B15" s="272" t="s">
        <v>538</v>
      </c>
      <c r="C15" s="275"/>
      <c r="D15" s="634" t="s">
        <v>652</v>
      </c>
      <c r="E15" s="273"/>
      <c r="F15" s="277">
        <v>500</v>
      </c>
      <c r="G15" s="277">
        <f>SUM(F15)</f>
        <v>500</v>
      </c>
      <c r="H15" s="32"/>
      <c r="I15" s="32"/>
      <c r="K15" s="664"/>
    </row>
    <row r="16" spans="2:11" ht="18" customHeight="1" x14ac:dyDescent="0.25">
      <c r="B16" s="272" t="s">
        <v>539</v>
      </c>
      <c r="C16" s="847"/>
      <c r="D16" s="634" t="s">
        <v>615</v>
      </c>
      <c r="E16" s="273"/>
      <c r="F16" s="277">
        <v>1800</v>
      </c>
      <c r="G16" s="273">
        <f>SUM(E16:F16)</f>
        <v>1800</v>
      </c>
      <c r="H16" s="32"/>
      <c r="I16" s="32"/>
      <c r="K16" s="664"/>
    </row>
    <row r="17" spans="2:19" ht="18" customHeight="1" x14ac:dyDescent="0.25">
      <c r="B17" s="272" t="s">
        <v>540</v>
      </c>
      <c r="C17" s="847"/>
      <c r="D17" s="849" t="s">
        <v>614</v>
      </c>
      <c r="E17" s="848"/>
      <c r="F17" s="277">
        <v>1100</v>
      </c>
      <c r="G17" s="635">
        <f>SUM(E17:F17)</f>
        <v>1100</v>
      </c>
      <c r="H17" s="33"/>
      <c r="I17" s="33"/>
      <c r="J17" s="33"/>
      <c r="K17" s="664"/>
      <c r="M17" s="33"/>
    </row>
    <row r="18" spans="2:19" ht="18" customHeight="1" x14ac:dyDescent="0.25">
      <c r="B18" s="272" t="s">
        <v>541</v>
      </c>
      <c r="C18" s="274" t="s">
        <v>1069</v>
      </c>
      <c r="D18" s="270"/>
      <c r="E18" s="278">
        <f>SUM(E13:E16)</f>
        <v>0</v>
      </c>
      <c r="F18" s="278">
        <f>SUM(F13:F17)</f>
        <v>9550</v>
      </c>
      <c r="G18" s="278">
        <f>SUM(G13:G17)</f>
        <v>9550</v>
      </c>
      <c r="H18" s="32"/>
      <c r="I18" s="32"/>
      <c r="K18" s="664"/>
    </row>
    <row r="19" spans="2:19" ht="20.25" customHeight="1" x14ac:dyDescent="0.25">
      <c r="B19" s="272" t="s">
        <v>583</v>
      </c>
      <c r="D19" s="28"/>
      <c r="E19" s="273"/>
      <c r="F19" s="273"/>
      <c r="G19" s="273"/>
      <c r="H19" s="32"/>
      <c r="I19" s="32"/>
      <c r="K19" s="664"/>
    </row>
    <row r="20" spans="2:19" ht="18" customHeight="1" x14ac:dyDescent="0.25">
      <c r="B20" s="272" t="s">
        <v>584</v>
      </c>
      <c r="C20" s="17" t="s">
        <v>657</v>
      </c>
      <c r="E20" s="273"/>
      <c r="F20" s="273"/>
      <c r="G20" s="273"/>
      <c r="H20" s="32"/>
      <c r="I20" s="32"/>
      <c r="K20" s="664"/>
      <c r="S20" s="33"/>
    </row>
    <row r="21" spans="2:19" ht="18" customHeight="1" x14ac:dyDescent="0.25">
      <c r="B21" s="272" t="s">
        <v>585</v>
      </c>
      <c r="D21" s="24" t="s">
        <v>658</v>
      </c>
      <c r="E21" s="273"/>
      <c r="F21" s="273">
        <v>400</v>
      </c>
      <c r="G21" s="273">
        <f>SUM(E21:F21)</f>
        <v>400</v>
      </c>
      <c r="H21" s="32"/>
      <c r="I21" s="32"/>
      <c r="K21" s="664"/>
    </row>
    <row r="22" spans="2:19" ht="18" customHeight="1" x14ac:dyDescent="0.25">
      <c r="B22" s="272" t="s">
        <v>586</v>
      </c>
      <c r="D22" s="24" t="s">
        <v>605</v>
      </c>
      <c r="E22" s="277">
        <f>'tám, végl. pe.átv  '!C28</f>
        <v>500</v>
      </c>
      <c r="F22" s="273">
        <v>200</v>
      </c>
      <c r="G22" s="273">
        <f>SUM(E22:F22)</f>
        <v>700</v>
      </c>
      <c r="H22" s="32"/>
      <c r="I22" s="32"/>
      <c r="K22" s="664"/>
    </row>
    <row r="23" spans="2:19" ht="18" customHeight="1" x14ac:dyDescent="0.25">
      <c r="B23" s="272" t="s">
        <v>587</v>
      </c>
      <c r="C23" s="29" t="s">
        <v>1070</v>
      </c>
      <c r="E23" s="850">
        <f>SUM(E21:E22)</f>
        <v>500</v>
      </c>
      <c r="F23" s="850">
        <f>SUM(F21:F22)</f>
        <v>600</v>
      </c>
      <c r="G23" s="850">
        <f>SUM(G21:G22)</f>
        <v>1100</v>
      </c>
      <c r="H23" s="32"/>
      <c r="I23" s="32"/>
      <c r="K23" s="664"/>
    </row>
    <row r="24" spans="2:19" ht="18" customHeight="1" x14ac:dyDescent="0.25">
      <c r="B24" s="855" t="s">
        <v>588</v>
      </c>
      <c r="E24" s="273"/>
      <c r="F24" s="273"/>
      <c r="G24" s="273"/>
      <c r="H24" s="32"/>
      <c r="I24" s="32"/>
      <c r="K24" s="664"/>
    </row>
    <row r="25" spans="2:19" ht="37.9" customHeight="1" x14ac:dyDescent="0.25">
      <c r="B25" s="855" t="s">
        <v>589</v>
      </c>
      <c r="D25" s="24" t="s">
        <v>660</v>
      </c>
      <c r="E25" s="273"/>
      <c r="F25" s="273">
        <v>4200</v>
      </c>
      <c r="G25" s="273">
        <f>SUM(E25:F25)</f>
        <v>4200</v>
      </c>
      <c r="H25" s="32"/>
      <c r="I25" s="32"/>
      <c r="K25" s="664"/>
    </row>
    <row r="26" spans="2:19" ht="37.9" customHeight="1" thickBot="1" x14ac:dyDescent="0.3">
      <c r="B26" s="855" t="s">
        <v>590</v>
      </c>
      <c r="D26" s="28" t="s">
        <v>656</v>
      </c>
      <c r="E26" s="851">
        <f>E25</f>
        <v>0</v>
      </c>
      <c r="F26" s="851">
        <f t="shared" ref="F26:G26" si="0">F25</f>
        <v>4200</v>
      </c>
      <c r="G26" s="851">
        <f t="shared" si="0"/>
        <v>4200</v>
      </c>
      <c r="H26" s="32"/>
      <c r="I26" s="32"/>
      <c r="K26" s="664"/>
    </row>
    <row r="27" spans="2:19" s="34" customFormat="1" ht="18" customHeight="1" thickBot="1" x14ac:dyDescent="0.3">
      <c r="B27" s="855" t="s">
        <v>592</v>
      </c>
      <c r="C27" s="323" t="s">
        <v>1071</v>
      </c>
      <c r="D27" s="324"/>
      <c r="E27" s="852">
        <f>E18+E23+E25</f>
        <v>500</v>
      </c>
      <c r="F27" s="852">
        <f t="shared" ref="F27:G27" si="1">F18+F23+F25</f>
        <v>14350</v>
      </c>
      <c r="G27" s="852">
        <f t="shared" si="1"/>
        <v>14850</v>
      </c>
      <c r="K27" s="665"/>
      <c r="M27" s="38"/>
    </row>
    <row r="28" spans="2:19" ht="18" customHeight="1" x14ac:dyDescent="0.25">
      <c r="H28" s="32"/>
      <c r="I28" s="32"/>
    </row>
    <row r="29" spans="2:19" ht="18" customHeight="1" x14ac:dyDescent="0.25">
      <c r="H29" s="32"/>
      <c r="I29" s="32"/>
    </row>
    <row r="30" spans="2:19" ht="18" customHeight="1" x14ac:dyDescent="0.25">
      <c r="H30" s="32"/>
      <c r="I30" s="32"/>
    </row>
    <row r="31" spans="2:19" ht="18" customHeight="1" x14ac:dyDescent="0.25">
      <c r="H31" s="32"/>
      <c r="I31" s="32"/>
    </row>
    <row r="32" spans="2:19" ht="18" customHeight="1" x14ac:dyDescent="0.25">
      <c r="H32" s="32"/>
      <c r="I32" s="32"/>
    </row>
    <row r="33" spans="8:9" ht="18" customHeight="1" x14ac:dyDescent="0.25">
      <c r="H33" s="32"/>
      <c r="I33" s="32"/>
    </row>
    <row r="34" spans="8:9" ht="18" customHeight="1" x14ac:dyDescent="0.25">
      <c r="H34" s="32"/>
      <c r="I34" s="32"/>
    </row>
    <row r="35" spans="8:9" ht="18" customHeight="1" x14ac:dyDescent="0.25">
      <c r="H35" s="32"/>
      <c r="I35" s="32"/>
    </row>
    <row r="36" spans="8:9" ht="18" customHeight="1" x14ac:dyDescent="0.25">
      <c r="H36" s="32"/>
      <c r="I36" s="32"/>
    </row>
    <row r="37" spans="8:9" ht="18" customHeight="1" x14ac:dyDescent="0.25">
      <c r="H37" s="32"/>
      <c r="I37" s="32"/>
    </row>
    <row r="38" spans="8:9" ht="18" customHeight="1" x14ac:dyDescent="0.25">
      <c r="H38" s="32"/>
      <c r="I38" s="32"/>
    </row>
  </sheetData>
  <sheetProtection selectLockedCells="1" selectUnlockedCells="1"/>
  <mergeCells count="10">
    <mergeCell ref="B1:J1"/>
    <mergeCell ref="C11:D11"/>
    <mergeCell ref="B3:J3"/>
    <mergeCell ref="B5:J5"/>
    <mergeCell ref="B6:J6"/>
    <mergeCell ref="B8:B10"/>
    <mergeCell ref="C8:D8"/>
    <mergeCell ref="C9:D10"/>
    <mergeCell ref="E9:G9"/>
    <mergeCell ref="B4:G4"/>
  </mergeCells>
  <phoneticPr fontId="96" type="noConversion"/>
  <pageMargins left="0.39370078740157483" right="0.39370078740157483" top="0.98425196850393704" bottom="0.98425196850393704" header="0.51181102362204722" footer="0.51181102362204722"/>
  <pageSetup paperSize="9" scale="98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18"/>
  <sheetViews>
    <sheetView workbookViewId="0">
      <selection activeCell="B1" sqref="B1:K1"/>
    </sheetView>
  </sheetViews>
  <sheetFormatPr defaultRowHeight="18" customHeight="1" x14ac:dyDescent="0.2"/>
  <cols>
    <col min="1" max="1" width="12.28515625" style="4" customWidth="1"/>
    <col min="2" max="3" width="3.5703125" style="3" customWidth="1"/>
    <col min="4" max="4" width="35" style="261" customWidth="1"/>
    <col min="5" max="6" width="9.42578125" style="3" customWidth="1"/>
    <col min="7" max="7" width="9.7109375" style="3" customWidth="1"/>
    <col min="8" max="9" width="0" style="267" hidden="1" customWidth="1"/>
    <col min="10" max="10" width="9.85546875" style="287" hidden="1" customWidth="1"/>
    <col min="11" max="11" width="0" style="287" hidden="1" customWidth="1"/>
    <col min="12" max="16384" width="9.140625" style="4"/>
  </cols>
  <sheetData>
    <row r="1" spans="2:12" ht="31.5" customHeight="1" x14ac:dyDescent="0.2">
      <c r="B1" s="1172" t="s">
        <v>1209</v>
      </c>
      <c r="C1" s="1172"/>
      <c r="D1" s="1172"/>
      <c r="E1" s="1172"/>
      <c r="F1" s="1172"/>
      <c r="G1" s="1172"/>
      <c r="H1" s="1173"/>
      <c r="I1" s="1173"/>
      <c r="J1" s="1173"/>
      <c r="K1" s="1042"/>
    </row>
    <row r="3" spans="2:12" ht="12.75" customHeight="1" x14ac:dyDescent="0.2">
      <c r="B3" s="1041" t="s">
        <v>556</v>
      </c>
      <c r="C3" s="1041"/>
      <c r="D3" s="1041"/>
      <c r="E3" s="1041"/>
      <c r="F3" s="1041"/>
      <c r="G3" s="1041"/>
      <c r="H3" s="1042"/>
      <c r="I3" s="1042"/>
      <c r="J3" s="1042"/>
    </row>
    <row r="4" spans="2:12" ht="12.75" customHeight="1" x14ac:dyDescent="0.2">
      <c r="B4" s="1041" t="s">
        <v>1018</v>
      </c>
      <c r="C4" s="1041"/>
      <c r="D4" s="1041"/>
      <c r="E4" s="1041"/>
      <c r="F4" s="1041"/>
      <c r="G4" s="1041"/>
      <c r="H4" s="1042"/>
      <c r="I4" s="1042"/>
      <c r="J4" s="1042"/>
    </row>
    <row r="5" spans="2:12" ht="12.75" customHeight="1" x14ac:dyDescent="0.2">
      <c r="B5" s="1041" t="s">
        <v>1072</v>
      </c>
      <c r="C5" s="1041"/>
      <c r="D5" s="1041"/>
      <c r="E5" s="1041"/>
      <c r="F5" s="1041"/>
      <c r="G5" s="1041"/>
      <c r="H5" s="1042"/>
      <c r="I5" s="1042"/>
      <c r="J5" s="1042"/>
    </row>
    <row r="6" spans="2:12" s="147" customFormat="1" ht="14.25" customHeight="1" x14ac:dyDescent="0.2">
      <c r="B6" s="254"/>
      <c r="C6" s="1171" t="s">
        <v>335</v>
      </c>
      <c r="D6" s="1171"/>
      <c r="E6" s="1124"/>
      <c r="F6" s="1124"/>
      <c r="G6" s="1124"/>
      <c r="H6" s="1042"/>
      <c r="I6" s="1042"/>
      <c r="J6" s="1042"/>
      <c r="K6" s="289"/>
    </row>
    <row r="7" spans="2:12" s="147" customFormat="1" ht="6" customHeight="1" x14ac:dyDescent="0.2">
      <c r="B7" s="254"/>
      <c r="C7" s="249"/>
      <c r="D7" s="279"/>
      <c r="E7" s="254"/>
      <c r="F7" s="254"/>
      <c r="G7" s="254"/>
      <c r="H7" s="321"/>
      <c r="I7" s="321"/>
      <c r="J7" s="289"/>
      <c r="K7" s="289"/>
    </row>
    <row r="8" spans="2:12" ht="27" customHeight="1" x14ac:dyDescent="0.25">
      <c r="B8" s="1174" t="s">
        <v>516</v>
      </c>
      <c r="C8" s="1177" t="s">
        <v>57</v>
      </c>
      <c r="D8" s="1177"/>
      <c r="E8" s="20" t="s">
        <v>58</v>
      </c>
      <c r="F8" s="20" t="s">
        <v>59</v>
      </c>
      <c r="G8" s="20" t="s">
        <v>60</v>
      </c>
      <c r="H8" s="287"/>
      <c r="I8" s="4"/>
      <c r="J8" s="4"/>
      <c r="K8" s="4"/>
    </row>
    <row r="9" spans="2:12" ht="30" customHeight="1" x14ac:dyDescent="0.2">
      <c r="B9" s="1175"/>
      <c r="C9" s="1166" t="s">
        <v>1026</v>
      </c>
      <c r="D9" s="1166"/>
      <c r="E9" s="1179" t="s">
        <v>1008</v>
      </c>
      <c r="F9" s="1179"/>
      <c r="G9" s="1179"/>
      <c r="H9" s="287"/>
      <c r="I9" s="4"/>
      <c r="J9" s="4"/>
      <c r="K9" s="4"/>
    </row>
    <row r="10" spans="2:12" ht="41.25" customHeight="1" x14ac:dyDescent="0.2">
      <c r="B10" s="1176"/>
      <c r="C10" s="1166"/>
      <c r="D10" s="1166"/>
      <c r="E10" s="271" t="s">
        <v>62</v>
      </c>
      <c r="F10" s="271" t="s">
        <v>63</v>
      </c>
      <c r="G10" s="271" t="s">
        <v>64</v>
      </c>
      <c r="H10" s="287"/>
      <c r="I10" s="4"/>
      <c r="J10" s="4"/>
      <c r="K10" s="4"/>
    </row>
    <row r="11" spans="2:12" ht="18" customHeight="1" x14ac:dyDescent="0.2">
      <c r="B11" s="5" t="s">
        <v>526</v>
      </c>
      <c r="C11" s="1180" t="s">
        <v>661</v>
      </c>
      <c r="D11" s="1180"/>
      <c r="E11" s="280"/>
      <c r="F11" s="257"/>
      <c r="G11" s="630"/>
      <c r="H11" s="287"/>
      <c r="I11" s="4"/>
      <c r="J11" s="4"/>
      <c r="K11" s="4"/>
      <c r="L11" s="662"/>
    </row>
    <row r="12" spans="2:12" ht="26.45" customHeight="1" x14ac:dyDescent="0.2">
      <c r="B12" s="5" t="s">
        <v>534</v>
      </c>
      <c r="C12" s="257"/>
      <c r="D12" s="353" t="s">
        <v>1073</v>
      </c>
      <c r="E12" s="282">
        <f>'tám, végl. pe.átv  '!C29</f>
        <v>350</v>
      </c>
      <c r="F12" s="281"/>
      <c r="G12" s="630">
        <f>SUM(E12:F12)</f>
        <v>350</v>
      </c>
      <c r="H12" s="287"/>
      <c r="I12" s="4"/>
      <c r="J12" s="4"/>
      <c r="K12" s="4"/>
      <c r="L12" s="662"/>
    </row>
    <row r="13" spans="2:12" ht="20.25" customHeight="1" x14ac:dyDescent="0.2">
      <c r="B13" s="5" t="s">
        <v>535</v>
      </c>
      <c r="C13" s="257"/>
      <c r="D13" s="353" t="s">
        <v>114</v>
      </c>
      <c r="E13" s="280">
        <v>0</v>
      </c>
      <c r="F13" s="257">
        <f>SUM(F12)</f>
        <v>0</v>
      </c>
      <c r="G13" s="630">
        <f>SUM(E13:F13)</f>
        <v>0</v>
      </c>
      <c r="H13" s="287"/>
      <c r="I13" s="4"/>
      <c r="J13" s="4"/>
      <c r="K13" s="4"/>
      <c r="L13" s="662"/>
    </row>
    <row r="14" spans="2:12" ht="18" customHeight="1" x14ac:dyDescent="0.2">
      <c r="B14" s="5" t="s">
        <v>536</v>
      </c>
      <c r="D14" s="283" t="s">
        <v>656</v>
      </c>
      <c r="E14" s="284">
        <f>SUM(E12:E13)</f>
        <v>350</v>
      </c>
      <c r="F14" s="259"/>
      <c r="G14" s="631">
        <f>SUM(G12:G13)</f>
        <v>350</v>
      </c>
      <c r="H14" s="287"/>
      <c r="I14" s="4"/>
      <c r="J14" s="4"/>
      <c r="K14" s="4"/>
      <c r="L14" s="662"/>
    </row>
    <row r="15" spans="2:12" ht="18" customHeight="1" x14ac:dyDescent="0.2">
      <c r="B15" s="5" t="s">
        <v>537</v>
      </c>
      <c r="D15" s="283"/>
      <c r="E15" s="280"/>
      <c r="F15" s="257"/>
      <c r="G15" s="630"/>
      <c r="H15" s="287"/>
      <c r="I15" s="4"/>
      <c r="J15" s="4"/>
      <c r="K15" s="4"/>
      <c r="L15" s="662"/>
    </row>
    <row r="16" spans="2:12" ht="18" customHeight="1" x14ac:dyDescent="0.2">
      <c r="B16" s="5" t="s">
        <v>538</v>
      </c>
      <c r="E16" s="325"/>
      <c r="F16" s="257"/>
      <c r="G16" s="632"/>
      <c r="H16" s="287"/>
      <c r="I16" s="4"/>
      <c r="J16" s="4"/>
      <c r="K16" s="4"/>
      <c r="L16" s="662"/>
    </row>
    <row r="17" spans="2:11" ht="18" customHeight="1" x14ac:dyDescent="0.2">
      <c r="B17" s="285" t="s">
        <v>539</v>
      </c>
      <c r="C17" s="1178" t="s">
        <v>659</v>
      </c>
      <c r="D17" s="1178"/>
      <c r="E17" s="286">
        <f>E14</f>
        <v>350</v>
      </c>
      <c r="F17" s="286">
        <f t="shared" ref="F17:G17" si="0">F14</f>
        <v>0</v>
      </c>
      <c r="G17" s="286">
        <f t="shared" si="0"/>
        <v>350</v>
      </c>
      <c r="H17" s="287"/>
      <c r="I17" s="4"/>
      <c r="J17" s="4"/>
      <c r="K17" s="4"/>
    </row>
    <row r="18" spans="2:11" ht="18" customHeight="1" x14ac:dyDescent="0.2">
      <c r="B18" s="5"/>
      <c r="H18" s="287"/>
      <c r="I18" s="4"/>
      <c r="J18" s="4"/>
      <c r="K18" s="4"/>
    </row>
  </sheetData>
  <sheetProtection selectLockedCells="1" selectUnlockedCells="1"/>
  <mergeCells count="11">
    <mergeCell ref="B8:B10"/>
    <mergeCell ref="C8:D8"/>
    <mergeCell ref="C17:D17"/>
    <mergeCell ref="E9:G9"/>
    <mergeCell ref="C11:D11"/>
    <mergeCell ref="C9:D10"/>
    <mergeCell ref="B3:J3"/>
    <mergeCell ref="B4:J4"/>
    <mergeCell ref="B5:J5"/>
    <mergeCell ref="C6:J6"/>
    <mergeCell ref="B1:K1"/>
  </mergeCells>
  <phoneticPr fontId="34" type="noConversion"/>
  <pageMargins left="0.23622047244094491" right="0.23622047244094491" top="0.74803149606299213" bottom="0.74803149606299213" header="0.31496062992125984" footer="0.31496062992125984"/>
  <pageSetup paperSize="9" firstPageNumber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4"/>
  <sheetViews>
    <sheetView zoomScale="120" workbookViewId="0">
      <selection activeCell="B1" sqref="B1:I1"/>
    </sheetView>
  </sheetViews>
  <sheetFormatPr defaultRowHeight="11.25" x14ac:dyDescent="0.2"/>
  <cols>
    <col min="1" max="1" width="4.85546875" style="172" customWidth="1"/>
    <col min="2" max="2" width="37.140625" style="172" customWidth="1"/>
    <col min="3" max="3" width="10.28515625" style="173" customWidth="1"/>
    <col min="4" max="4" width="11" style="173" customWidth="1"/>
    <col min="5" max="5" width="10.85546875" style="173" customWidth="1"/>
    <col min="6" max="6" width="33.7109375" style="173" customWidth="1"/>
    <col min="7" max="7" width="10.5703125" style="311" customWidth="1"/>
    <col min="8" max="8" width="12.42578125" style="311" customWidth="1"/>
    <col min="9" max="9" width="13" style="311" customWidth="1"/>
    <col min="10" max="10" width="9.140625" style="172"/>
    <col min="11" max="16384" width="9.140625" style="10"/>
  </cols>
  <sheetData>
    <row r="1" spans="1:10" ht="12.75" customHeight="1" x14ac:dyDescent="0.2">
      <c r="B1" s="1003" t="s">
        <v>1210</v>
      </c>
      <c r="C1" s="1042"/>
      <c r="D1" s="1042"/>
      <c r="E1" s="1042"/>
      <c r="F1" s="1042"/>
      <c r="G1" s="1042"/>
      <c r="H1" s="1042"/>
      <c r="I1" s="1042"/>
    </row>
    <row r="2" spans="1:10" x14ac:dyDescent="0.2">
      <c r="I2" s="388"/>
    </row>
    <row r="3" spans="1:10" x14ac:dyDescent="0.2">
      <c r="I3" s="388"/>
    </row>
    <row r="4" spans="1:10" s="125" customFormat="1" x14ac:dyDescent="0.2">
      <c r="A4" s="175"/>
      <c r="B4" s="1006" t="s">
        <v>78</v>
      </c>
      <c r="C4" s="1006"/>
      <c r="D4" s="1006"/>
      <c r="E4" s="1006"/>
      <c r="F4" s="1006"/>
      <c r="G4" s="1006"/>
      <c r="H4" s="1006"/>
      <c r="I4" s="1006"/>
      <c r="J4" s="175"/>
    </row>
    <row r="5" spans="1:10" s="125" customFormat="1" x14ac:dyDescent="0.2">
      <c r="A5" s="175"/>
      <c r="B5" s="1092" t="s">
        <v>198</v>
      </c>
      <c r="C5" s="1092"/>
      <c r="D5" s="1092"/>
      <c r="E5" s="1092"/>
      <c r="F5" s="1092"/>
      <c r="G5" s="1092"/>
      <c r="H5" s="1092"/>
      <c r="I5" s="1092"/>
      <c r="J5" s="175"/>
    </row>
    <row r="6" spans="1:10" s="125" customFormat="1" x14ac:dyDescent="0.2">
      <c r="A6" s="175"/>
      <c r="B6" s="1006" t="s">
        <v>1021</v>
      </c>
      <c r="C6" s="1006"/>
      <c r="D6" s="1006"/>
      <c r="E6" s="1006"/>
      <c r="F6" s="1006"/>
      <c r="G6" s="1006"/>
      <c r="H6" s="1006"/>
      <c r="I6" s="1006"/>
      <c r="J6" s="175"/>
    </row>
    <row r="7" spans="1:10" s="125" customFormat="1" x14ac:dyDescent="0.2">
      <c r="A7" s="175"/>
      <c r="B7" s="1007" t="s">
        <v>335</v>
      </c>
      <c r="C7" s="1007"/>
      <c r="D7" s="1007"/>
      <c r="E7" s="1007"/>
      <c r="F7" s="1007"/>
      <c r="G7" s="1007"/>
      <c r="H7" s="1007"/>
      <c r="I7" s="1007"/>
      <c r="J7" s="175"/>
    </row>
    <row r="8" spans="1:10" s="125" customFormat="1" ht="12.75" customHeight="1" x14ac:dyDescent="0.2">
      <c r="A8" s="1011" t="s">
        <v>56</v>
      </c>
      <c r="B8" s="1012" t="s">
        <v>57</v>
      </c>
      <c r="C8" s="1017" t="s">
        <v>58</v>
      </c>
      <c r="D8" s="1017"/>
      <c r="E8" s="1018"/>
      <c r="F8" s="1019" t="s">
        <v>59</v>
      </c>
      <c r="G8" s="1182" t="s">
        <v>60</v>
      </c>
      <c r="H8" s="1183"/>
      <c r="I8" s="1183"/>
      <c r="J8" s="659"/>
    </row>
    <row r="9" spans="1:10" s="125" customFormat="1" ht="12.75" customHeight="1" x14ac:dyDescent="0.2">
      <c r="A9" s="1011"/>
      <c r="B9" s="1012"/>
      <c r="C9" s="1004" t="s">
        <v>1008</v>
      </c>
      <c r="D9" s="1004"/>
      <c r="E9" s="1005"/>
      <c r="F9" s="1019"/>
      <c r="G9" s="1181" t="s">
        <v>1008</v>
      </c>
      <c r="H9" s="1181"/>
      <c r="I9" s="1181"/>
      <c r="J9" s="659"/>
    </row>
    <row r="10" spans="1:10" s="331" customFormat="1" ht="36.6" customHeight="1" x14ac:dyDescent="0.2">
      <c r="A10" s="1011"/>
      <c r="B10" s="329" t="s">
        <v>61</v>
      </c>
      <c r="C10" s="139" t="s">
        <v>62</v>
      </c>
      <c r="D10" s="139" t="s">
        <v>63</v>
      </c>
      <c r="E10" s="177" t="s">
        <v>64</v>
      </c>
      <c r="F10" s="330" t="s">
        <v>65</v>
      </c>
      <c r="G10" s="389" t="s">
        <v>62</v>
      </c>
      <c r="H10" s="389" t="s">
        <v>63</v>
      </c>
      <c r="I10" s="389" t="s">
        <v>64</v>
      </c>
      <c r="J10" s="666"/>
    </row>
    <row r="11" spans="1:10" ht="11.45" customHeight="1" x14ac:dyDescent="0.2">
      <c r="A11" s="179">
        <v>1</v>
      </c>
      <c r="B11" s="180" t="s">
        <v>24</v>
      </c>
      <c r="C11" s="181"/>
      <c r="D11" s="181"/>
      <c r="E11" s="181"/>
      <c r="F11" s="142" t="s">
        <v>25</v>
      </c>
      <c r="G11" s="394"/>
      <c r="H11" s="394"/>
      <c r="I11" s="506"/>
      <c r="J11" s="208"/>
    </row>
    <row r="12" spans="1:10" x14ac:dyDescent="0.2">
      <c r="A12" s="179">
        <f t="shared" ref="A12:A53" si="0">A11+1</f>
        <v>2</v>
      </c>
      <c r="B12" s="182" t="s">
        <v>35</v>
      </c>
      <c r="C12" s="121"/>
      <c r="D12" s="121"/>
      <c r="E12" s="122">
        <f t="shared" ref="E12:E18" si="1">SUM(C12:D12)</f>
        <v>0</v>
      </c>
      <c r="F12" s="143" t="s">
        <v>240</v>
      </c>
      <c r="G12" s="306">
        <v>190027</v>
      </c>
      <c r="H12" s="306">
        <v>21675</v>
      </c>
      <c r="I12" s="507">
        <f>SUM(G12:H12)</f>
        <v>211702</v>
      </c>
      <c r="J12" s="208"/>
    </row>
    <row r="13" spans="1:10" x14ac:dyDescent="0.2">
      <c r="A13" s="179">
        <f t="shared" si="0"/>
        <v>3</v>
      </c>
      <c r="B13" s="182" t="s">
        <v>36</v>
      </c>
      <c r="C13" s="121"/>
      <c r="D13" s="121"/>
      <c r="E13" s="122">
        <f t="shared" si="1"/>
        <v>0</v>
      </c>
      <c r="F13" s="584" t="s">
        <v>241</v>
      </c>
      <c r="G13" s="306">
        <v>45738</v>
      </c>
      <c r="H13" s="306">
        <v>5217</v>
      </c>
      <c r="I13" s="507">
        <f>SUM(G13:H13)</f>
        <v>50955</v>
      </c>
      <c r="J13" s="208"/>
    </row>
    <row r="14" spans="1:10" x14ac:dyDescent="0.2">
      <c r="A14" s="179">
        <f t="shared" si="0"/>
        <v>4</v>
      </c>
      <c r="B14" s="182" t="s">
        <v>209</v>
      </c>
      <c r="C14" s="121"/>
      <c r="D14" s="121"/>
      <c r="E14" s="122">
        <f t="shared" si="1"/>
        <v>0</v>
      </c>
      <c r="F14" s="143" t="s">
        <v>242</v>
      </c>
      <c r="G14" s="306">
        <v>151902</v>
      </c>
      <c r="H14" s="306">
        <v>47844</v>
      </c>
      <c r="I14" s="507">
        <f>SUM(G14:H14)</f>
        <v>199746</v>
      </c>
      <c r="J14" s="208"/>
    </row>
    <row r="15" spans="1:10" ht="12" customHeight="1" x14ac:dyDescent="0.2">
      <c r="A15" s="179">
        <f t="shared" si="0"/>
        <v>5</v>
      </c>
      <c r="B15" s="131"/>
      <c r="C15" s="121"/>
      <c r="D15" s="121"/>
      <c r="E15" s="122"/>
      <c r="F15" s="143"/>
      <c r="G15" s="412"/>
      <c r="H15" s="412"/>
      <c r="I15" s="508"/>
      <c r="J15" s="208"/>
    </row>
    <row r="16" spans="1:10" x14ac:dyDescent="0.2">
      <c r="A16" s="179">
        <f t="shared" si="0"/>
        <v>6</v>
      </c>
      <c r="B16" s="182" t="s">
        <v>38</v>
      </c>
      <c r="C16" s="121"/>
      <c r="D16" s="121"/>
      <c r="E16" s="122">
        <f t="shared" si="1"/>
        <v>0</v>
      </c>
      <c r="F16" s="143" t="s">
        <v>28</v>
      </c>
      <c r="G16" s="313"/>
      <c r="H16" s="313"/>
      <c r="I16" s="509"/>
      <c r="J16" s="208"/>
    </row>
    <row r="17" spans="1:10" x14ac:dyDescent="0.2">
      <c r="A17" s="179">
        <f t="shared" si="0"/>
        <v>7</v>
      </c>
      <c r="B17" s="182"/>
      <c r="C17" s="121"/>
      <c r="D17" s="121"/>
      <c r="E17" s="122"/>
      <c r="F17" s="143" t="s">
        <v>30</v>
      </c>
      <c r="G17" s="313"/>
      <c r="H17" s="313"/>
      <c r="I17" s="509"/>
      <c r="J17" s="208"/>
    </row>
    <row r="18" spans="1:10" x14ac:dyDescent="0.2">
      <c r="A18" s="179">
        <f t="shared" si="0"/>
        <v>8</v>
      </c>
      <c r="B18" s="182" t="s">
        <v>39</v>
      </c>
      <c r="C18" s="121"/>
      <c r="D18" s="121"/>
      <c r="E18" s="122">
        <f t="shared" si="1"/>
        <v>0</v>
      </c>
      <c r="F18" s="143" t="s">
        <v>490</v>
      </c>
      <c r="G18" s="313"/>
      <c r="H18" s="313"/>
      <c r="I18" s="509"/>
      <c r="J18" s="208"/>
    </row>
    <row r="19" spans="1:10" x14ac:dyDescent="0.2">
      <c r="A19" s="179">
        <f t="shared" si="0"/>
        <v>9</v>
      </c>
      <c r="B19" s="185" t="s">
        <v>40</v>
      </c>
      <c r="C19" s="183"/>
      <c r="D19" s="183"/>
      <c r="E19" s="183"/>
      <c r="F19" s="143" t="s">
        <v>489</v>
      </c>
      <c r="G19" s="313"/>
      <c r="H19" s="313"/>
      <c r="I19" s="509"/>
      <c r="J19" s="208"/>
    </row>
    <row r="20" spans="1:10" x14ac:dyDescent="0.2">
      <c r="A20" s="179">
        <f t="shared" si="0"/>
        <v>10</v>
      </c>
      <c r="B20" s="119" t="s">
        <v>212</v>
      </c>
      <c r="C20" s="390">
        <v>54374</v>
      </c>
      <c r="D20" s="390">
        <f>47860-1960</f>
        <v>45900</v>
      </c>
      <c r="E20" s="183">
        <f>SUM(C20:D20)</f>
        <v>100274</v>
      </c>
      <c r="F20" s="143" t="s">
        <v>207</v>
      </c>
      <c r="G20" s="313"/>
      <c r="H20" s="313"/>
      <c r="I20" s="509"/>
      <c r="J20" s="208"/>
    </row>
    <row r="21" spans="1:10" x14ac:dyDescent="0.2">
      <c r="A21" s="179">
        <f t="shared" si="0"/>
        <v>11</v>
      </c>
      <c r="C21" s="183"/>
      <c r="D21" s="183"/>
      <c r="E21" s="183"/>
      <c r="F21" s="143" t="s">
        <v>1077</v>
      </c>
      <c r="G21" s="313"/>
      <c r="H21" s="313"/>
      <c r="I21" s="509"/>
      <c r="J21" s="208"/>
    </row>
    <row r="22" spans="1:10" s="127" customFormat="1" x14ac:dyDescent="0.2">
      <c r="A22" s="179">
        <f t="shared" si="0"/>
        <v>12</v>
      </c>
      <c r="B22" s="172" t="s">
        <v>42</v>
      </c>
      <c r="C22" s="183"/>
      <c r="D22" s="183"/>
      <c r="E22" s="183"/>
      <c r="F22" s="143" t="s">
        <v>1078</v>
      </c>
      <c r="G22" s="313"/>
      <c r="H22" s="313"/>
      <c r="I22" s="509"/>
      <c r="J22" s="661"/>
    </row>
    <row r="23" spans="1:10" s="127" customFormat="1" x14ac:dyDescent="0.2">
      <c r="A23" s="179">
        <f t="shared" si="0"/>
        <v>13</v>
      </c>
      <c r="B23" s="172" t="s">
        <v>43</v>
      </c>
      <c r="C23" s="183"/>
      <c r="D23" s="183"/>
      <c r="E23" s="183"/>
      <c r="F23" s="186"/>
      <c r="G23" s="313"/>
      <c r="H23" s="313"/>
      <c r="I23" s="509"/>
      <c r="J23" s="661"/>
    </row>
    <row r="24" spans="1:10" x14ac:dyDescent="0.2">
      <c r="A24" s="179">
        <f t="shared" si="0"/>
        <v>14</v>
      </c>
      <c r="B24" s="182" t="s">
        <v>44</v>
      </c>
      <c r="C24" s="133"/>
      <c r="D24" s="133"/>
      <c r="E24" s="133"/>
      <c r="F24" s="187" t="s">
        <v>66</v>
      </c>
      <c r="G24" s="391">
        <f>SUM(G12:G22)</f>
        <v>387667</v>
      </c>
      <c r="H24" s="391">
        <f>SUM(H12:H22)</f>
        <v>74736</v>
      </c>
      <c r="I24" s="510">
        <f>SUM(I12:I22)</f>
        <v>462403</v>
      </c>
      <c r="J24" s="208"/>
    </row>
    <row r="25" spans="1:10" x14ac:dyDescent="0.2">
      <c r="A25" s="179">
        <f t="shared" si="0"/>
        <v>15</v>
      </c>
      <c r="B25" s="182" t="s">
        <v>45</v>
      </c>
      <c r="C25" s="183"/>
      <c r="D25" s="183"/>
      <c r="E25" s="183"/>
      <c r="F25" s="186"/>
      <c r="G25" s="313"/>
      <c r="H25" s="313"/>
      <c r="I25" s="509"/>
      <c r="J25" s="208"/>
    </row>
    <row r="26" spans="1:10" x14ac:dyDescent="0.2">
      <c r="A26" s="179">
        <f t="shared" si="0"/>
        <v>16</v>
      </c>
      <c r="B26" s="119" t="s">
        <v>46</v>
      </c>
      <c r="C26" s="129"/>
      <c r="D26" s="129"/>
      <c r="E26" s="129"/>
      <c r="F26" s="144" t="s">
        <v>34</v>
      </c>
      <c r="G26" s="393"/>
      <c r="H26" s="393"/>
      <c r="I26" s="509"/>
      <c r="J26" s="208"/>
    </row>
    <row r="27" spans="1:10" x14ac:dyDescent="0.2">
      <c r="A27" s="179">
        <f t="shared" si="0"/>
        <v>17</v>
      </c>
      <c r="B27" s="182" t="s">
        <v>47</v>
      </c>
      <c r="C27" s="122"/>
      <c r="D27" s="122"/>
      <c r="E27" s="122"/>
      <c r="F27" s="143" t="s">
        <v>300</v>
      </c>
      <c r="G27" s="313">
        <f>'felhalm. kiad.  '!G103</f>
        <v>6000</v>
      </c>
      <c r="H27" s="313">
        <f>'felhalm. kiad.  '!H103</f>
        <v>0</v>
      </c>
      <c r="I27" s="509">
        <f>SUM(G27:H27)</f>
        <v>6000</v>
      </c>
      <c r="J27" s="208"/>
    </row>
    <row r="28" spans="1:10" x14ac:dyDescent="0.2">
      <c r="A28" s="179">
        <f t="shared" si="0"/>
        <v>18</v>
      </c>
      <c r="B28" s="182"/>
      <c r="C28" s="122"/>
      <c r="D28" s="122"/>
      <c r="E28" s="122"/>
      <c r="F28" s="143" t="s">
        <v>31</v>
      </c>
      <c r="G28" s="313"/>
      <c r="H28" s="313"/>
      <c r="I28" s="509"/>
      <c r="J28" s="208"/>
    </row>
    <row r="29" spans="1:10" x14ac:dyDescent="0.2">
      <c r="A29" s="179">
        <f t="shared" si="0"/>
        <v>19</v>
      </c>
      <c r="B29" s="172" t="s">
        <v>50</v>
      </c>
      <c r="C29" s="122"/>
      <c r="D29" s="122"/>
      <c r="E29" s="122"/>
      <c r="F29" s="143" t="s">
        <v>32</v>
      </c>
      <c r="G29" s="313"/>
      <c r="H29" s="313"/>
      <c r="I29" s="509"/>
      <c r="J29" s="208"/>
    </row>
    <row r="30" spans="1:10" s="127" customFormat="1" x14ac:dyDescent="0.2">
      <c r="A30" s="179">
        <f t="shared" si="0"/>
        <v>20</v>
      </c>
      <c r="B30" s="172" t="s">
        <v>48</v>
      </c>
      <c r="C30" s="122"/>
      <c r="D30" s="122"/>
      <c r="E30" s="122"/>
      <c r="F30" s="143" t="s">
        <v>491</v>
      </c>
      <c r="G30" s="313"/>
      <c r="H30" s="313"/>
      <c r="I30" s="509"/>
      <c r="J30" s="661"/>
    </row>
    <row r="31" spans="1:10" x14ac:dyDescent="0.2">
      <c r="A31" s="179">
        <f t="shared" si="0"/>
        <v>21</v>
      </c>
      <c r="C31" s="122"/>
      <c r="D31" s="122"/>
      <c r="E31" s="122"/>
      <c r="F31" s="143" t="s">
        <v>488</v>
      </c>
      <c r="G31" s="313"/>
      <c r="H31" s="313"/>
      <c r="I31" s="509"/>
      <c r="J31" s="208"/>
    </row>
    <row r="32" spans="1:10" s="11" customFormat="1" x14ac:dyDescent="0.2">
      <c r="A32" s="179">
        <f t="shared" si="0"/>
        <v>22</v>
      </c>
      <c r="B32" s="189" t="s">
        <v>52</v>
      </c>
      <c r="C32" s="183">
        <f>C14+C20</f>
        <v>54374</v>
      </c>
      <c r="D32" s="183">
        <f>D14+D20</f>
        <v>45900</v>
      </c>
      <c r="E32" s="183">
        <f>E14+E20</f>
        <v>100274</v>
      </c>
      <c r="F32" s="143" t="s">
        <v>484</v>
      </c>
      <c r="G32" s="311"/>
      <c r="H32" s="311"/>
      <c r="I32" s="509"/>
      <c r="J32" s="558"/>
    </row>
    <row r="33" spans="1:10" x14ac:dyDescent="0.2">
      <c r="A33" s="179">
        <f t="shared" si="0"/>
        <v>23</v>
      </c>
      <c r="B33" s="190" t="s">
        <v>67</v>
      </c>
      <c r="C33" s="192"/>
      <c r="D33" s="192"/>
      <c r="E33" s="192"/>
      <c r="F33" s="191" t="s">
        <v>68</v>
      </c>
      <c r="G33" s="392">
        <f>SUM(G27:G32)</f>
        <v>6000</v>
      </c>
      <c r="H33" s="392">
        <f>SUM(H27:H32)</f>
        <v>0</v>
      </c>
      <c r="I33" s="511">
        <f>SUM(I27:I31)</f>
        <v>6000</v>
      </c>
      <c r="J33" s="208"/>
    </row>
    <row r="34" spans="1:10" x14ac:dyDescent="0.2">
      <c r="A34" s="179">
        <f t="shared" si="0"/>
        <v>24</v>
      </c>
      <c r="B34" s="193" t="s">
        <v>51</v>
      </c>
      <c r="C34" s="188">
        <f>SUM(C32:C33)</f>
        <v>54374</v>
      </c>
      <c r="D34" s="188">
        <f>SUM(D32:D33)</f>
        <v>45900</v>
      </c>
      <c r="E34" s="188">
        <f>SUM(C34:D34)</f>
        <v>100274</v>
      </c>
      <c r="F34" s="194" t="s">
        <v>69</v>
      </c>
      <c r="G34" s="393">
        <f>G24+G33</f>
        <v>393667</v>
      </c>
      <c r="H34" s="393">
        <f>H24+H33</f>
        <v>74736</v>
      </c>
      <c r="I34" s="481">
        <f>I24+I33</f>
        <v>468403</v>
      </c>
      <c r="J34" s="208"/>
    </row>
    <row r="35" spans="1:10" x14ac:dyDescent="0.2">
      <c r="A35" s="179">
        <f t="shared" si="0"/>
        <v>25</v>
      </c>
      <c r="B35" s="195"/>
      <c r="C35" s="184"/>
      <c r="D35" s="184"/>
      <c r="E35" s="184"/>
      <c r="F35" s="186"/>
      <c r="G35" s="313"/>
      <c r="H35" s="313"/>
      <c r="I35" s="509"/>
      <c r="J35" s="208"/>
    </row>
    <row r="36" spans="1:10" x14ac:dyDescent="0.2">
      <c r="A36" s="179">
        <f t="shared" si="0"/>
        <v>26</v>
      </c>
      <c r="B36" s="195"/>
      <c r="C36" s="184"/>
      <c r="D36" s="184"/>
      <c r="E36" s="184"/>
      <c r="F36" s="187"/>
      <c r="G36" s="391"/>
      <c r="H36" s="391"/>
      <c r="I36" s="510"/>
      <c r="J36" s="208"/>
    </row>
    <row r="37" spans="1:10" s="11" customFormat="1" x14ac:dyDescent="0.2">
      <c r="A37" s="179">
        <f t="shared" si="0"/>
        <v>27</v>
      </c>
      <c r="B37" s="195"/>
      <c r="C37" s="184"/>
      <c r="D37" s="184"/>
      <c r="E37" s="184"/>
      <c r="F37" s="186"/>
      <c r="G37" s="313"/>
      <c r="H37" s="313"/>
      <c r="I37" s="509"/>
      <c r="J37" s="558"/>
    </row>
    <row r="38" spans="1:10" s="11" customFormat="1" x14ac:dyDescent="0.2">
      <c r="A38" s="854">
        <f t="shared" si="0"/>
        <v>28</v>
      </c>
      <c r="B38" s="129" t="s">
        <v>53</v>
      </c>
      <c r="C38" s="129"/>
      <c r="D38" s="129"/>
      <c r="E38" s="129"/>
      <c r="F38" s="144" t="s">
        <v>33</v>
      </c>
      <c r="G38" s="393"/>
      <c r="H38" s="393"/>
      <c r="I38" s="481"/>
      <c r="J38" s="558"/>
    </row>
    <row r="39" spans="1:10" s="11" customFormat="1" x14ac:dyDescent="0.2">
      <c r="A39" s="179">
        <f t="shared" si="0"/>
        <v>29</v>
      </c>
      <c r="B39" s="140" t="s">
        <v>751</v>
      </c>
      <c r="C39" s="129"/>
      <c r="D39" s="129"/>
      <c r="E39" s="129"/>
      <c r="F39" s="196" t="s">
        <v>4</v>
      </c>
      <c r="G39" s="207"/>
      <c r="I39" s="512"/>
      <c r="J39" s="558"/>
    </row>
    <row r="40" spans="1:10" s="11" customFormat="1" x14ac:dyDescent="0.2">
      <c r="A40" s="179">
        <f t="shared" si="0"/>
        <v>30</v>
      </c>
      <c r="B40" s="119" t="s">
        <v>224</v>
      </c>
      <c r="C40" s="129"/>
      <c r="D40" s="129"/>
      <c r="E40" s="129"/>
      <c r="F40" s="585" t="s">
        <v>3</v>
      </c>
      <c r="G40" s="393"/>
      <c r="H40" s="393"/>
      <c r="I40" s="481"/>
      <c r="J40" s="558"/>
    </row>
    <row r="41" spans="1:10" x14ac:dyDescent="0.2">
      <c r="A41" s="179">
        <f t="shared" si="0"/>
        <v>31</v>
      </c>
      <c r="B41" s="121" t="s">
        <v>753</v>
      </c>
      <c r="C41" s="200"/>
      <c r="D41" s="200"/>
      <c r="E41" s="200"/>
      <c r="F41" s="143" t="s">
        <v>5</v>
      </c>
      <c r="G41" s="393"/>
      <c r="H41" s="393"/>
      <c r="I41" s="481"/>
      <c r="J41" s="208"/>
    </row>
    <row r="42" spans="1:10" x14ac:dyDescent="0.2">
      <c r="A42" s="179">
        <f t="shared" si="0"/>
        <v>32</v>
      </c>
      <c r="B42" s="121" t="s">
        <v>232</v>
      </c>
      <c r="C42" s="122"/>
      <c r="D42" s="122"/>
      <c r="E42" s="122"/>
      <c r="F42" s="143" t="s">
        <v>6</v>
      </c>
      <c r="G42" s="207"/>
      <c r="H42" s="207"/>
      <c r="I42" s="481"/>
      <c r="J42" s="208"/>
    </row>
    <row r="43" spans="1:10" x14ac:dyDescent="0.2">
      <c r="A43" s="179">
        <f t="shared" si="0"/>
        <v>33</v>
      </c>
      <c r="B43" s="583" t="s">
        <v>299</v>
      </c>
      <c r="C43" s="122"/>
      <c r="D43" s="122"/>
      <c r="E43" s="122">
        <f>C43+D43</f>
        <v>0</v>
      </c>
      <c r="F43" s="143" t="s">
        <v>7</v>
      </c>
      <c r="G43" s="207"/>
      <c r="H43" s="207"/>
      <c r="I43" s="481"/>
      <c r="J43" s="208"/>
    </row>
    <row r="44" spans="1:10" x14ac:dyDescent="0.2">
      <c r="A44" s="179">
        <f t="shared" si="0"/>
        <v>34</v>
      </c>
      <c r="B44" s="122" t="s">
        <v>754</v>
      </c>
      <c r="C44" s="122"/>
      <c r="D44" s="122"/>
      <c r="E44" s="122"/>
      <c r="F44" s="143" t="s">
        <v>8</v>
      </c>
      <c r="G44" s="393"/>
      <c r="H44" s="393"/>
      <c r="I44" s="509"/>
      <c r="J44" s="208"/>
    </row>
    <row r="45" spans="1:10" x14ac:dyDescent="0.2">
      <c r="A45" s="179">
        <f t="shared" si="0"/>
        <v>35</v>
      </c>
      <c r="B45" s="122" t="s">
        <v>755</v>
      </c>
      <c r="C45" s="129"/>
      <c r="D45" s="129"/>
      <c r="E45" s="129"/>
      <c r="F45" s="143" t="s">
        <v>9</v>
      </c>
      <c r="G45" s="393"/>
      <c r="H45" s="393"/>
      <c r="I45" s="509"/>
      <c r="J45" s="208"/>
    </row>
    <row r="46" spans="1:10" x14ac:dyDescent="0.2">
      <c r="A46" s="179">
        <f t="shared" si="0"/>
        <v>36</v>
      </c>
      <c r="B46" s="121" t="s">
        <v>236</v>
      </c>
      <c r="C46" s="122"/>
      <c r="D46" s="122"/>
      <c r="E46" s="122"/>
      <c r="F46" s="143" t="s">
        <v>10</v>
      </c>
      <c r="G46" s="313"/>
      <c r="H46" s="313"/>
      <c r="I46" s="509"/>
      <c r="J46" s="208"/>
    </row>
    <row r="47" spans="1:10" x14ac:dyDescent="0.2">
      <c r="A47" s="179">
        <f t="shared" si="0"/>
        <v>37</v>
      </c>
      <c r="B47" s="583" t="s">
        <v>237</v>
      </c>
      <c r="C47" s="122">
        <f>G24-(C34+C43)</f>
        <v>333293</v>
      </c>
      <c r="D47" s="122">
        <f>H24-(D34+D43)</f>
        <v>28836</v>
      </c>
      <c r="E47" s="122">
        <f>I24-(E34+E43)</f>
        <v>362129</v>
      </c>
      <c r="F47" s="143" t="s">
        <v>11</v>
      </c>
      <c r="G47" s="313"/>
      <c r="H47" s="313"/>
      <c r="I47" s="509"/>
      <c r="J47" s="208"/>
    </row>
    <row r="48" spans="1:10" x14ac:dyDescent="0.2">
      <c r="A48" s="179">
        <f t="shared" si="0"/>
        <v>38</v>
      </c>
      <c r="B48" s="583" t="s">
        <v>238</v>
      </c>
      <c r="C48" s="122">
        <f>G33-C33</f>
        <v>6000</v>
      </c>
      <c r="D48" s="122">
        <f>H33-D33</f>
        <v>0</v>
      </c>
      <c r="E48" s="122">
        <f>I33-E33</f>
        <v>6000</v>
      </c>
      <c r="F48" s="143" t="s">
        <v>12</v>
      </c>
      <c r="G48" s="313"/>
      <c r="H48" s="313"/>
      <c r="I48" s="509"/>
      <c r="J48" s="208"/>
    </row>
    <row r="49" spans="1:10" x14ac:dyDescent="0.2">
      <c r="A49" s="179">
        <f t="shared" si="0"/>
        <v>39</v>
      </c>
      <c r="B49" s="121" t="s">
        <v>1</v>
      </c>
      <c r="C49" s="122"/>
      <c r="D49" s="122"/>
      <c r="E49" s="122"/>
      <c r="F49" s="143" t="s">
        <v>13</v>
      </c>
      <c r="G49" s="313"/>
      <c r="H49" s="313"/>
      <c r="I49" s="509"/>
      <c r="J49" s="208"/>
    </row>
    <row r="50" spans="1:10" x14ac:dyDescent="0.2">
      <c r="A50" s="179">
        <f t="shared" si="0"/>
        <v>40</v>
      </c>
      <c r="B50" s="121"/>
      <c r="C50" s="122"/>
      <c r="D50" s="122"/>
      <c r="E50" s="122"/>
      <c r="F50" s="143" t="s">
        <v>14</v>
      </c>
      <c r="G50" s="313"/>
      <c r="H50" s="313"/>
      <c r="I50" s="509"/>
      <c r="J50" s="208"/>
    </row>
    <row r="51" spans="1:10" x14ac:dyDescent="0.2">
      <c r="A51" s="179">
        <f t="shared" si="0"/>
        <v>41</v>
      </c>
      <c r="B51" s="121"/>
      <c r="C51" s="122"/>
      <c r="D51" s="122"/>
      <c r="E51" s="122"/>
      <c r="F51" s="143" t="s">
        <v>15</v>
      </c>
      <c r="G51" s="313"/>
      <c r="H51" s="313"/>
      <c r="I51" s="509"/>
      <c r="J51" s="208"/>
    </row>
    <row r="52" spans="1:10" ht="12" thickBot="1" x14ac:dyDescent="0.25">
      <c r="A52" s="179">
        <f t="shared" si="0"/>
        <v>42</v>
      </c>
      <c r="B52" s="193" t="s">
        <v>492</v>
      </c>
      <c r="C52" s="129">
        <f>SUM(C39:C50)</f>
        <v>339293</v>
      </c>
      <c r="D52" s="358">
        <f>SUM(D39:D50)</f>
        <v>28836</v>
      </c>
      <c r="E52" s="358">
        <f>SUM(E39:E50)</f>
        <v>368129</v>
      </c>
      <c r="F52" s="144" t="s">
        <v>485</v>
      </c>
      <c r="G52" s="393">
        <f>SUM(G39:G51)</f>
        <v>0</v>
      </c>
      <c r="H52" s="393">
        <f>SUM(H39:H51)</f>
        <v>0</v>
      </c>
      <c r="I52" s="513">
        <f>SUM(I39:I51)</f>
        <v>0</v>
      </c>
      <c r="J52" s="208"/>
    </row>
    <row r="53" spans="1:10" ht="12" thickBot="1" x14ac:dyDescent="0.25">
      <c r="A53" s="179">
        <f t="shared" si="0"/>
        <v>43</v>
      </c>
      <c r="B53" s="326" t="s">
        <v>487</v>
      </c>
      <c r="C53" s="327">
        <f>C34+C52</f>
        <v>393667</v>
      </c>
      <c r="D53" s="327">
        <f>D34+D52</f>
        <v>74736</v>
      </c>
      <c r="E53" s="328">
        <f>E34+E52</f>
        <v>468403</v>
      </c>
      <c r="F53" s="550" t="s">
        <v>486</v>
      </c>
      <c r="G53" s="551">
        <f>G34+G52</f>
        <v>393667</v>
      </c>
      <c r="H53" s="552">
        <f>H34+H52</f>
        <v>74736</v>
      </c>
      <c r="I53" s="549">
        <f>I34+I52</f>
        <v>468403</v>
      </c>
      <c r="J53" s="312"/>
    </row>
    <row r="54" spans="1:10" x14ac:dyDescent="0.2">
      <c r="B54" s="198"/>
      <c r="C54" s="197"/>
      <c r="D54" s="197"/>
      <c r="E54" s="197"/>
      <c r="F54" s="197"/>
      <c r="G54" s="207"/>
      <c r="H54" s="207"/>
      <c r="I54" s="207"/>
    </row>
  </sheetData>
  <sheetProtection selectLockedCells="1" selectUnlockedCells="1"/>
  <mergeCells count="12">
    <mergeCell ref="B1:I1"/>
    <mergeCell ref="F8:F9"/>
    <mergeCell ref="B4:I4"/>
    <mergeCell ref="B5:I5"/>
    <mergeCell ref="B6:I6"/>
    <mergeCell ref="G8:I8"/>
    <mergeCell ref="B7:I7"/>
    <mergeCell ref="A8:A10"/>
    <mergeCell ref="B8:B9"/>
    <mergeCell ref="C8:E8"/>
    <mergeCell ref="C9:E9"/>
    <mergeCell ref="G9:I9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2" firstPageNumber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4"/>
  <sheetViews>
    <sheetView zoomScale="120" workbookViewId="0">
      <selection activeCell="B1" sqref="B1:I1"/>
    </sheetView>
  </sheetViews>
  <sheetFormatPr defaultRowHeight="11.25" x14ac:dyDescent="0.2"/>
  <cols>
    <col min="1" max="1" width="4.85546875" style="172" customWidth="1"/>
    <col min="2" max="2" width="36.85546875" style="172" customWidth="1"/>
    <col min="3" max="3" width="11.28515625" style="173" customWidth="1"/>
    <col min="4" max="4" width="13.85546875" style="173" customWidth="1"/>
    <col min="5" max="5" width="13" style="173" customWidth="1"/>
    <col min="6" max="6" width="35.42578125" style="173" customWidth="1"/>
    <col min="7" max="7" width="12.140625" style="311" customWidth="1"/>
    <col min="8" max="8" width="11.42578125" style="311" customWidth="1"/>
    <col min="9" max="9" width="12.85546875" style="311" customWidth="1"/>
    <col min="10" max="10" width="9.140625" style="172"/>
    <col min="11" max="16384" width="9.140625" style="10"/>
  </cols>
  <sheetData>
    <row r="1" spans="1:10" ht="12.75" x14ac:dyDescent="0.2">
      <c r="B1" s="1003" t="s">
        <v>1211</v>
      </c>
      <c r="C1" s="1042"/>
      <c r="D1" s="1042"/>
      <c r="E1" s="1042"/>
      <c r="F1" s="1042"/>
      <c r="G1" s="1042"/>
      <c r="H1" s="1042"/>
      <c r="I1" s="1042"/>
    </row>
    <row r="2" spans="1:10" x14ac:dyDescent="0.2">
      <c r="I2" s="388"/>
    </row>
    <row r="3" spans="1:10" x14ac:dyDescent="0.2">
      <c r="I3" s="388"/>
    </row>
    <row r="4" spans="1:10" s="125" customFormat="1" x14ac:dyDescent="0.2">
      <c r="A4" s="175"/>
      <c r="B4" s="1006" t="s">
        <v>78</v>
      </c>
      <c r="C4" s="1006"/>
      <c r="D4" s="1006"/>
      <c r="E4" s="1006"/>
      <c r="F4" s="1006"/>
      <c r="G4" s="1006"/>
      <c r="H4" s="1006"/>
      <c r="I4" s="1006"/>
      <c r="J4" s="175"/>
    </row>
    <row r="5" spans="1:10" s="125" customFormat="1" x14ac:dyDescent="0.2">
      <c r="A5" s="175"/>
      <c r="B5" s="1092" t="s">
        <v>199</v>
      </c>
      <c r="C5" s="1092"/>
      <c r="D5" s="1092"/>
      <c r="E5" s="1092"/>
      <c r="F5" s="1092"/>
      <c r="G5" s="1092"/>
      <c r="H5" s="1092"/>
      <c r="I5" s="1092"/>
      <c r="J5" s="175"/>
    </row>
    <row r="6" spans="1:10" s="125" customFormat="1" x14ac:dyDescent="0.2">
      <c r="A6" s="175"/>
      <c r="B6" s="1006" t="s">
        <v>1021</v>
      </c>
      <c r="C6" s="1006"/>
      <c r="D6" s="1006"/>
      <c r="E6" s="1006"/>
      <c r="F6" s="1006"/>
      <c r="G6" s="1006"/>
      <c r="H6" s="1006"/>
      <c r="I6" s="1006"/>
      <c r="J6" s="175"/>
    </row>
    <row r="7" spans="1:10" s="125" customFormat="1" x14ac:dyDescent="0.2">
      <c r="A7" s="175"/>
      <c r="B7" s="1007" t="s">
        <v>335</v>
      </c>
      <c r="C7" s="1007"/>
      <c r="D7" s="1007"/>
      <c r="E7" s="1007"/>
      <c r="F7" s="1007"/>
      <c r="G7" s="1007"/>
      <c r="H7" s="1007"/>
      <c r="I7" s="1007"/>
      <c r="J7" s="175"/>
    </row>
    <row r="8" spans="1:10" s="125" customFormat="1" ht="12.75" customHeight="1" x14ac:dyDescent="0.2">
      <c r="A8" s="1021" t="s">
        <v>56</v>
      </c>
      <c r="B8" s="1184" t="s">
        <v>57</v>
      </c>
      <c r="C8" s="1018" t="s">
        <v>58</v>
      </c>
      <c r="D8" s="1012"/>
      <c r="E8" s="1186"/>
      <c r="F8" s="1187" t="s">
        <v>59</v>
      </c>
      <c r="G8" s="1182" t="s">
        <v>60</v>
      </c>
      <c r="H8" s="1183"/>
      <c r="I8" s="1183"/>
      <c r="J8" s="659"/>
    </row>
    <row r="9" spans="1:10" s="125" customFormat="1" ht="12.75" customHeight="1" x14ac:dyDescent="0.2">
      <c r="A9" s="1022"/>
      <c r="B9" s="1185"/>
      <c r="C9" s="1005" t="s">
        <v>1008</v>
      </c>
      <c r="D9" s="1117"/>
      <c r="E9" s="1189"/>
      <c r="F9" s="1188"/>
      <c r="G9" s="1190" t="s">
        <v>1008</v>
      </c>
      <c r="H9" s="1191"/>
      <c r="I9" s="1192"/>
      <c r="J9" s="659"/>
    </row>
    <row r="10" spans="1:10" s="331" customFormat="1" ht="36.6" customHeight="1" x14ac:dyDescent="0.2">
      <c r="A10" s="1023"/>
      <c r="B10" s="329" t="s">
        <v>61</v>
      </c>
      <c r="C10" s="139" t="s">
        <v>62</v>
      </c>
      <c r="D10" s="139" t="s">
        <v>63</v>
      </c>
      <c r="E10" s="139" t="s">
        <v>64</v>
      </c>
      <c r="F10" s="314" t="s">
        <v>65</v>
      </c>
      <c r="G10" s="389" t="s">
        <v>62</v>
      </c>
      <c r="H10" s="389" t="s">
        <v>63</v>
      </c>
      <c r="I10" s="389" t="s">
        <v>64</v>
      </c>
      <c r="J10" s="666"/>
    </row>
    <row r="11" spans="1:10" ht="11.45" customHeight="1" x14ac:dyDescent="0.2">
      <c r="A11" s="179">
        <v>1</v>
      </c>
      <c r="B11" s="180" t="s">
        <v>24</v>
      </c>
      <c r="C11" s="181"/>
      <c r="D11" s="181"/>
      <c r="E11" s="181"/>
      <c r="F11" s="142" t="s">
        <v>25</v>
      </c>
      <c r="G11" s="394"/>
      <c r="H11" s="394"/>
      <c r="I11" s="506"/>
      <c r="J11" s="208"/>
    </row>
    <row r="12" spans="1:10" x14ac:dyDescent="0.2">
      <c r="A12" s="179">
        <f t="shared" ref="A12:A53" si="0">A11+1</f>
        <v>2</v>
      </c>
      <c r="B12" s="182" t="s">
        <v>35</v>
      </c>
      <c r="C12" s="121"/>
      <c r="D12" s="121"/>
      <c r="E12" s="122">
        <f>SUM(C12:D12)</f>
        <v>0</v>
      </c>
      <c r="F12" s="143" t="s">
        <v>240</v>
      </c>
      <c r="G12" s="306">
        <v>98474</v>
      </c>
      <c r="H12" s="306"/>
      <c r="I12" s="507">
        <f>SUM(G12:H12)</f>
        <v>98474</v>
      </c>
      <c r="J12" s="208"/>
    </row>
    <row r="13" spans="1:10" x14ac:dyDescent="0.2">
      <c r="A13" s="179">
        <f t="shared" si="0"/>
        <v>3</v>
      </c>
      <c r="B13" s="182" t="s">
        <v>36</v>
      </c>
      <c r="C13" s="121"/>
      <c r="D13" s="121"/>
      <c r="E13" s="122">
        <f>SUM(C13:D13)</f>
        <v>0</v>
      </c>
      <c r="F13" s="584" t="s">
        <v>241</v>
      </c>
      <c r="G13" s="306">
        <v>23046</v>
      </c>
      <c r="H13" s="306"/>
      <c r="I13" s="507">
        <f>SUM(G13:H13)</f>
        <v>23046</v>
      </c>
      <c r="J13" s="208"/>
    </row>
    <row r="14" spans="1:10" x14ac:dyDescent="0.2">
      <c r="A14" s="179">
        <f t="shared" si="0"/>
        <v>4</v>
      </c>
      <c r="B14" s="182" t="s">
        <v>37</v>
      </c>
      <c r="C14" s="121"/>
      <c r="D14" s="121"/>
      <c r="E14" s="122">
        <f>SUM(C14:D14)</f>
        <v>0</v>
      </c>
      <c r="F14" s="143" t="s">
        <v>242</v>
      </c>
      <c r="G14" s="306">
        <v>13994</v>
      </c>
      <c r="H14" s="306"/>
      <c r="I14" s="507">
        <f>SUM(G14:H14)</f>
        <v>13994</v>
      </c>
      <c r="J14" s="208"/>
    </row>
    <row r="15" spans="1:10" ht="12" customHeight="1" x14ac:dyDescent="0.2">
      <c r="A15" s="179">
        <f t="shared" si="0"/>
        <v>5</v>
      </c>
      <c r="B15" s="131"/>
      <c r="C15" s="121"/>
      <c r="D15" s="121"/>
      <c r="E15" s="122"/>
      <c r="F15" s="143"/>
      <c r="G15" s="318"/>
      <c r="H15" s="318"/>
      <c r="I15" s="508"/>
      <c r="J15" s="208"/>
    </row>
    <row r="16" spans="1:10" x14ac:dyDescent="0.2">
      <c r="A16" s="179">
        <f t="shared" si="0"/>
        <v>6</v>
      </c>
      <c r="B16" s="182" t="s">
        <v>38</v>
      </c>
      <c r="C16" s="121"/>
      <c r="D16" s="121"/>
      <c r="E16" s="122">
        <f>SUM(C16:D16)</f>
        <v>0</v>
      </c>
      <c r="F16" s="143" t="s">
        <v>28</v>
      </c>
      <c r="G16" s="313"/>
      <c r="H16" s="313"/>
      <c r="I16" s="509"/>
      <c r="J16" s="208"/>
    </row>
    <row r="17" spans="1:10" x14ac:dyDescent="0.2">
      <c r="A17" s="179">
        <f t="shared" si="0"/>
        <v>7</v>
      </c>
      <c r="B17" s="182"/>
      <c r="C17" s="121"/>
      <c r="D17" s="121"/>
      <c r="E17" s="122"/>
      <c r="F17" s="143" t="s">
        <v>30</v>
      </c>
      <c r="G17" s="313"/>
      <c r="H17" s="313"/>
      <c r="I17" s="509"/>
      <c r="J17" s="208"/>
    </row>
    <row r="18" spans="1:10" x14ac:dyDescent="0.2">
      <c r="A18" s="179">
        <f t="shared" si="0"/>
        <v>8</v>
      </c>
      <c r="B18" s="182" t="s">
        <v>39</v>
      </c>
      <c r="C18" s="121"/>
      <c r="D18" s="121"/>
      <c r="E18" s="122">
        <f>SUM(C18:D18)</f>
        <v>0</v>
      </c>
      <c r="F18" s="143" t="s">
        <v>490</v>
      </c>
      <c r="G18" s="313"/>
      <c r="H18" s="313"/>
      <c r="I18" s="509"/>
      <c r="J18" s="208"/>
    </row>
    <row r="19" spans="1:10" x14ac:dyDescent="0.2">
      <c r="A19" s="179">
        <f t="shared" si="0"/>
        <v>9</v>
      </c>
      <c r="B19" s="185" t="s">
        <v>40</v>
      </c>
      <c r="C19" s="183"/>
      <c r="D19" s="183"/>
      <c r="E19" s="183"/>
      <c r="F19" s="143" t="s">
        <v>489</v>
      </c>
      <c r="G19" s="313"/>
      <c r="H19" s="313"/>
      <c r="I19" s="509"/>
      <c r="J19" s="208"/>
    </row>
    <row r="20" spans="1:10" x14ac:dyDescent="0.2">
      <c r="A20" s="179">
        <f t="shared" si="0"/>
        <v>10</v>
      </c>
      <c r="B20" s="119" t="s">
        <v>41</v>
      </c>
      <c r="C20" s="183"/>
      <c r="D20" s="183"/>
      <c r="E20" s="183">
        <f>SUM(C20:D20)</f>
        <v>0</v>
      </c>
      <c r="F20" s="173" t="s">
        <v>1076</v>
      </c>
      <c r="G20" s="313"/>
      <c r="H20" s="313"/>
      <c r="I20" s="509"/>
      <c r="J20" s="208"/>
    </row>
    <row r="21" spans="1:10" x14ac:dyDescent="0.2">
      <c r="A21" s="179">
        <f t="shared" si="0"/>
        <v>11</v>
      </c>
      <c r="C21" s="183"/>
      <c r="D21" s="183"/>
      <c r="E21" s="183"/>
      <c r="F21" s="143" t="s">
        <v>1077</v>
      </c>
      <c r="G21" s="313"/>
      <c r="H21" s="313"/>
      <c r="I21" s="509"/>
      <c r="J21" s="208"/>
    </row>
    <row r="22" spans="1:10" s="127" customFormat="1" x14ac:dyDescent="0.2">
      <c r="A22" s="179">
        <f t="shared" si="0"/>
        <v>12</v>
      </c>
      <c r="B22" s="172" t="s">
        <v>42</v>
      </c>
      <c r="C22" s="183"/>
      <c r="D22" s="183"/>
      <c r="E22" s="183"/>
      <c r="F22" s="143" t="s">
        <v>1078</v>
      </c>
      <c r="G22" s="313"/>
      <c r="H22" s="313"/>
      <c r="I22" s="509"/>
      <c r="J22" s="661"/>
    </row>
    <row r="23" spans="1:10" s="127" customFormat="1" x14ac:dyDescent="0.2">
      <c r="A23" s="179">
        <f t="shared" si="0"/>
        <v>13</v>
      </c>
      <c r="B23" s="172" t="s">
        <v>43</v>
      </c>
      <c r="C23" s="183"/>
      <c r="D23" s="183"/>
      <c r="E23" s="183"/>
      <c r="F23" s="186"/>
      <c r="G23" s="313"/>
      <c r="H23" s="313"/>
      <c r="I23" s="509"/>
      <c r="J23" s="661"/>
    </row>
    <row r="24" spans="1:10" x14ac:dyDescent="0.2">
      <c r="A24" s="179">
        <f t="shared" si="0"/>
        <v>14</v>
      </c>
      <c r="B24" s="182" t="s">
        <v>44</v>
      </c>
      <c r="C24" s="133"/>
      <c r="D24" s="133"/>
      <c r="E24" s="133"/>
      <c r="F24" s="187" t="s">
        <v>66</v>
      </c>
      <c r="G24" s="391">
        <f>SUM(G12:G22)</f>
        <v>135514</v>
      </c>
      <c r="H24" s="391">
        <f>SUM(H12:H22)</f>
        <v>0</v>
      </c>
      <c r="I24" s="510">
        <f>SUM(I12:I22)</f>
        <v>135514</v>
      </c>
      <c r="J24" s="208"/>
    </row>
    <row r="25" spans="1:10" x14ac:dyDescent="0.2">
      <c r="A25" s="179">
        <f t="shared" si="0"/>
        <v>15</v>
      </c>
      <c r="B25" s="182" t="s">
        <v>45</v>
      </c>
      <c r="C25" s="183"/>
      <c r="D25" s="183"/>
      <c r="E25" s="183"/>
      <c r="F25" s="186"/>
      <c r="G25" s="313"/>
      <c r="H25" s="313"/>
      <c r="I25" s="509"/>
      <c r="J25" s="208"/>
    </row>
    <row r="26" spans="1:10" x14ac:dyDescent="0.2">
      <c r="A26" s="179">
        <f t="shared" si="0"/>
        <v>16</v>
      </c>
      <c r="B26" s="119" t="s">
        <v>46</v>
      </c>
      <c r="C26" s="129"/>
      <c r="D26" s="129"/>
      <c r="E26" s="129"/>
      <c r="F26" s="144" t="s">
        <v>34</v>
      </c>
      <c r="G26" s="393"/>
      <c r="H26" s="393"/>
      <c r="I26" s="509"/>
      <c r="J26" s="208"/>
    </row>
    <row r="27" spans="1:10" x14ac:dyDescent="0.2">
      <c r="A27" s="179">
        <f t="shared" si="0"/>
        <v>17</v>
      </c>
      <c r="B27" s="182" t="s">
        <v>47</v>
      </c>
      <c r="C27" s="122"/>
      <c r="D27" s="122"/>
      <c r="E27" s="122"/>
      <c r="F27" s="143" t="s">
        <v>251</v>
      </c>
      <c r="G27" s="313">
        <f>'felhalm. kiad.  '!G120</f>
        <v>500</v>
      </c>
      <c r="H27" s="313">
        <f>'felhalm. kiad.  '!H120</f>
        <v>0</v>
      </c>
      <c r="I27" s="509">
        <f>SUM(G27:H27)</f>
        <v>500</v>
      </c>
      <c r="J27" s="208"/>
    </row>
    <row r="28" spans="1:10" x14ac:dyDescent="0.2">
      <c r="A28" s="179">
        <f t="shared" si="0"/>
        <v>18</v>
      </c>
      <c r="B28" s="182"/>
      <c r="C28" s="122"/>
      <c r="D28" s="122"/>
      <c r="E28" s="122"/>
      <c r="F28" s="143" t="s">
        <v>31</v>
      </c>
      <c r="G28" s="313"/>
      <c r="H28" s="313"/>
      <c r="I28" s="509"/>
      <c r="J28" s="208"/>
    </row>
    <row r="29" spans="1:10" x14ac:dyDescent="0.2">
      <c r="A29" s="179">
        <f t="shared" si="0"/>
        <v>19</v>
      </c>
      <c r="B29" s="172" t="s">
        <v>50</v>
      </c>
      <c r="C29" s="122"/>
      <c r="D29" s="122"/>
      <c r="E29" s="122"/>
      <c r="F29" s="143" t="s">
        <v>32</v>
      </c>
      <c r="G29" s="313"/>
      <c r="H29" s="313"/>
      <c r="I29" s="509"/>
      <c r="J29" s="208"/>
    </row>
    <row r="30" spans="1:10" s="127" customFormat="1" x14ac:dyDescent="0.2">
      <c r="A30" s="179">
        <f t="shared" si="0"/>
        <v>20</v>
      </c>
      <c r="B30" s="172" t="s">
        <v>48</v>
      </c>
      <c r="C30" s="122"/>
      <c r="D30" s="122"/>
      <c r="E30" s="122"/>
      <c r="F30" s="143" t="s">
        <v>491</v>
      </c>
      <c r="G30" s="313"/>
      <c r="H30" s="313"/>
      <c r="I30" s="509"/>
      <c r="J30" s="661"/>
    </row>
    <row r="31" spans="1:10" x14ac:dyDescent="0.2">
      <c r="A31" s="179">
        <f t="shared" si="0"/>
        <v>21</v>
      </c>
      <c r="C31" s="122"/>
      <c r="D31" s="122"/>
      <c r="E31" s="122"/>
      <c r="F31" s="143" t="s">
        <v>488</v>
      </c>
      <c r="G31" s="313"/>
      <c r="H31" s="313"/>
      <c r="I31" s="509"/>
      <c r="J31" s="208"/>
    </row>
    <row r="32" spans="1:10" s="11" customFormat="1" x14ac:dyDescent="0.2">
      <c r="A32" s="179">
        <f t="shared" si="0"/>
        <v>22</v>
      </c>
      <c r="B32" s="189" t="s">
        <v>52</v>
      </c>
      <c r="C32" s="183">
        <f>C14+C20</f>
        <v>0</v>
      </c>
      <c r="D32" s="183">
        <f>D14+D20</f>
        <v>0</v>
      </c>
      <c r="E32" s="183">
        <f>E14+E20</f>
        <v>0</v>
      </c>
      <c r="F32" s="143" t="s">
        <v>484</v>
      </c>
      <c r="G32" s="311"/>
      <c r="H32" s="311"/>
      <c r="I32" s="509"/>
      <c r="J32" s="558"/>
    </row>
    <row r="33" spans="1:10" x14ac:dyDescent="0.2">
      <c r="A33" s="179">
        <f t="shared" si="0"/>
        <v>23</v>
      </c>
      <c r="B33" s="190" t="s">
        <v>67</v>
      </c>
      <c r="C33" s="192"/>
      <c r="D33" s="192"/>
      <c r="E33" s="192"/>
      <c r="F33" s="191" t="s">
        <v>68</v>
      </c>
      <c r="G33" s="392">
        <f>SUM(G27:G32)</f>
        <v>500</v>
      </c>
      <c r="H33" s="392">
        <f>SUM(H27:H32)</f>
        <v>0</v>
      </c>
      <c r="I33" s="511">
        <f>SUM(I27:I31)</f>
        <v>500</v>
      </c>
      <c r="J33" s="208"/>
    </row>
    <row r="34" spans="1:10" x14ac:dyDescent="0.2">
      <c r="A34" s="179">
        <f t="shared" si="0"/>
        <v>24</v>
      </c>
      <c r="B34" s="193" t="s">
        <v>51</v>
      </c>
      <c r="C34" s="188">
        <f>SUM(C32:C33)</f>
        <v>0</v>
      </c>
      <c r="D34" s="188">
        <f>SUM(D32:D33)</f>
        <v>0</v>
      </c>
      <c r="E34" s="188">
        <f>SUM(C34:D34)</f>
        <v>0</v>
      </c>
      <c r="F34" s="194" t="s">
        <v>69</v>
      </c>
      <c r="G34" s="393">
        <f>G24+G33</f>
        <v>136014</v>
      </c>
      <c r="H34" s="393">
        <f>H24+H33</f>
        <v>0</v>
      </c>
      <c r="I34" s="481">
        <f>I24+I33</f>
        <v>136014</v>
      </c>
      <c r="J34" s="208"/>
    </row>
    <row r="35" spans="1:10" x14ac:dyDescent="0.2">
      <c r="A35" s="179">
        <f t="shared" si="0"/>
        <v>25</v>
      </c>
      <c r="B35" s="195"/>
      <c r="C35" s="184"/>
      <c r="D35" s="184"/>
      <c r="E35" s="184"/>
      <c r="F35" s="186"/>
      <c r="G35" s="313"/>
      <c r="H35" s="313"/>
      <c r="I35" s="509"/>
      <c r="J35" s="208"/>
    </row>
    <row r="36" spans="1:10" x14ac:dyDescent="0.2">
      <c r="A36" s="179">
        <f t="shared" si="0"/>
        <v>26</v>
      </c>
      <c r="B36" s="195"/>
      <c r="C36" s="184"/>
      <c r="D36" s="184"/>
      <c r="E36" s="184"/>
      <c r="F36" s="187"/>
      <c r="G36" s="391"/>
      <c r="H36" s="391"/>
      <c r="I36" s="510"/>
      <c r="J36" s="208"/>
    </row>
    <row r="37" spans="1:10" s="11" customFormat="1" x14ac:dyDescent="0.2">
      <c r="A37" s="179">
        <f t="shared" si="0"/>
        <v>27</v>
      </c>
      <c r="B37" s="195"/>
      <c r="C37" s="184"/>
      <c r="D37" s="184"/>
      <c r="E37" s="184"/>
      <c r="F37" s="186"/>
      <c r="G37" s="313"/>
      <c r="H37" s="313"/>
      <c r="I37" s="509"/>
      <c r="J37" s="558"/>
    </row>
    <row r="38" spans="1:10" s="11" customFormat="1" x14ac:dyDescent="0.2">
      <c r="A38" s="179">
        <f t="shared" si="0"/>
        <v>28</v>
      </c>
      <c r="B38" s="130" t="s">
        <v>53</v>
      </c>
      <c r="C38" s="129"/>
      <c r="D38" s="129"/>
      <c r="E38" s="129"/>
      <c r="F38" s="144" t="s">
        <v>33</v>
      </c>
      <c r="G38" s="393"/>
      <c r="H38" s="393"/>
      <c r="I38" s="481"/>
      <c r="J38" s="558"/>
    </row>
    <row r="39" spans="1:10" s="11" customFormat="1" x14ac:dyDescent="0.2">
      <c r="A39" s="179">
        <f t="shared" si="0"/>
        <v>29</v>
      </c>
      <c r="B39" s="140" t="s">
        <v>751</v>
      </c>
      <c r="C39" s="129"/>
      <c r="D39" s="129"/>
      <c r="E39" s="129"/>
      <c r="F39" s="196" t="s">
        <v>4</v>
      </c>
      <c r="G39" s="207"/>
      <c r="I39" s="512"/>
      <c r="J39" s="558"/>
    </row>
    <row r="40" spans="1:10" s="11" customFormat="1" x14ac:dyDescent="0.2">
      <c r="A40" s="179">
        <f t="shared" si="0"/>
        <v>30</v>
      </c>
      <c r="B40" s="119" t="s">
        <v>225</v>
      </c>
      <c r="C40" s="129"/>
      <c r="D40" s="129"/>
      <c r="E40" s="129"/>
      <c r="F40" s="585" t="s">
        <v>3</v>
      </c>
      <c r="G40" s="393"/>
      <c r="H40" s="393"/>
      <c r="I40" s="481"/>
      <c r="J40" s="558"/>
    </row>
    <row r="41" spans="1:10" x14ac:dyDescent="0.2">
      <c r="A41" s="179">
        <f t="shared" si="0"/>
        <v>31</v>
      </c>
      <c r="B41" s="121" t="s">
        <v>753</v>
      </c>
      <c r="C41" s="200"/>
      <c r="D41" s="200"/>
      <c r="E41" s="200"/>
      <c r="F41" s="143" t="s">
        <v>5</v>
      </c>
      <c r="G41" s="393"/>
      <c r="H41" s="393"/>
      <c r="I41" s="481"/>
      <c r="J41" s="208"/>
    </row>
    <row r="42" spans="1:10" x14ac:dyDescent="0.2">
      <c r="A42" s="179">
        <f t="shared" si="0"/>
        <v>32</v>
      </c>
      <c r="B42" s="121" t="s">
        <v>232</v>
      </c>
      <c r="C42" s="122"/>
      <c r="D42" s="122"/>
      <c r="E42" s="122"/>
      <c r="F42" s="143" t="s">
        <v>6</v>
      </c>
      <c r="G42" s="207"/>
      <c r="H42" s="207"/>
      <c r="I42" s="481"/>
      <c r="J42" s="208"/>
    </row>
    <row r="43" spans="1:10" x14ac:dyDescent="0.2">
      <c r="A43" s="179">
        <f t="shared" si="0"/>
        <v>33</v>
      </c>
      <c r="B43" s="583" t="s">
        <v>233</v>
      </c>
      <c r="C43" s="122"/>
      <c r="D43" s="122"/>
      <c r="E43" s="122">
        <f>C43+D43</f>
        <v>0</v>
      </c>
      <c r="F43" s="143" t="s">
        <v>7</v>
      </c>
      <c r="G43" s="207"/>
      <c r="H43" s="207"/>
      <c r="I43" s="481"/>
      <c r="J43" s="208"/>
    </row>
    <row r="44" spans="1:10" x14ac:dyDescent="0.2">
      <c r="A44" s="179">
        <f t="shared" si="0"/>
        <v>34</v>
      </c>
      <c r="B44" s="122" t="s">
        <v>754</v>
      </c>
      <c r="C44" s="122"/>
      <c r="D44" s="122"/>
      <c r="E44" s="122"/>
      <c r="F44" s="143" t="s">
        <v>8</v>
      </c>
      <c r="G44" s="393"/>
      <c r="H44" s="393"/>
      <c r="I44" s="509"/>
      <c r="J44" s="208"/>
    </row>
    <row r="45" spans="1:10" x14ac:dyDescent="0.2">
      <c r="A45" s="179">
        <f t="shared" si="0"/>
        <v>35</v>
      </c>
      <c r="B45" s="122" t="s">
        <v>755</v>
      </c>
      <c r="C45" s="129"/>
      <c r="D45" s="129"/>
      <c r="E45" s="129"/>
      <c r="F45" s="143" t="s">
        <v>9</v>
      </c>
      <c r="G45" s="393"/>
      <c r="H45" s="393"/>
      <c r="I45" s="509"/>
      <c r="J45" s="208"/>
    </row>
    <row r="46" spans="1:10" x14ac:dyDescent="0.2">
      <c r="A46" s="179">
        <f t="shared" si="0"/>
        <v>36</v>
      </c>
      <c r="B46" s="121" t="s">
        <v>236</v>
      </c>
      <c r="C46" s="122"/>
      <c r="D46" s="122"/>
      <c r="E46" s="122"/>
      <c r="F46" s="143" t="s">
        <v>10</v>
      </c>
      <c r="G46" s="313"/>
      <c r="H46" s="313"/>
      <c r="I46" s="509"/>
      <c r="J46" s="208"/>
    </row>
    <row r="47" spans="1:10" x14ac:dyDescent="0.2">
      <c r="A47" s="179">
        <f t="shared" si="0"/>
        <v>37</v>
      </c>
      <c r="B47" s="583" t="s">
        <v>237</v>
      </c>
      <c r="C47" s="122">
        <f>G24-(C34+C43)</f>
        <v>135514</v>
      </c>
      <c r="D47" s="122">
        <f>H24-(D34+D43)</f>
        <v>0</v>
      </c>
      <c r="E47" s="122">
        <f>I24-(E34+E43)</f>
        <v>135514</v>
      </c>
      <c r="F47" s="143" t="s">
        <v>11</v>
      </c>
      <c r="G47" s="313"/>
      <c r="H47" s="313"/>
      <c r="I47" s="509"/>
      <c r="J47" s="208"/>
    </row>
    <row r="48" spans="1:10" x14ac:dyDescent="0.2">
      <c r="A48" s="179">
        <f t="shared" si="0"/>
        <v>38</v>
      </c>
      <c r="B48" s="583" t="s">
        <v>238</v>
      </c>
      <c r="C48" s="122">
        <f>G33-C33</f>
        <v>500</v>
      </c>
      <c r="D48" s="122"/>
      <c r="E48" s="122">
        <f>I33-E33</f>
        <v>500</v>
      </c>
      <c r="F48" s="143" t="s">
        <v>12</v>
      </c>
      <c r="G48" s="313"/>
      <c r="H48" s="313"/>
      <c r="I48" s="509"/>
      <c r="J48" s="208"/>
    </row>
    <row r="49" spans="1:10" x14ac:dyDescent="0.2">
      <c r="A49" s="179">
        <f t="shared" si="0"/>
        <v>39</v>
      </c>
      <c r="B49" s="121" t="s">
        <v>1</v>
      </c>
      <c r="C49" s="122"/>
      <c r="D49" s="122"/>
      <c r="E49" s="122"/>
      <c r="F49" s="143" t="s">
        <v>13</v>
      </c>
      <c r="G49" s="313"/>
      <c r="H49" s="313"/>
      <c r="I49" s="509"/>
      <c r="J49" s="208"/>
    </row>
    <row r="50" spans="1:10" x14ac:dyDescent="0.2">
      <c r="A50" s="179">
        <f t="shared" si="0"/>
        <v>40</v>
      </c>
      <c r="B50" s="121"/>
      <c r="C50" s="122"/>
      <c r="D50" s="122"/>
      <c r="E50" s="122"/>
      <c r="F50" s="143" t="s">
        <v>14</v>
      </c>
      <c r="G50" s="313"/>
      <c r="H50" s="313"/>
      <c r="I50" s="509"/>
      <c r="J50" s="208"/>
    </row>
    <row r="51" spans="1:10" x14ac:dyDescent="0.2">
      <c r="A51" s="179">
        <f t="shared" si="0"/>
        <v>41</v>
      </c>
      <c r="B51" s="121"/>
      <c r="C51" s="122"/>
      <c r="D51" s="122"/>
      <c r="E51" s="122"/>
      <c r="F51" s="143" t="s">
        <v>15</v>
      </c>
      <c r="G51" s="313"/>
      <c r="H51" s="313"/>
      <c r="I51" s="509"/>
      <c r="J51" s="208"/>
    </row>
    <row r="52" spans="1:10" ht="12" thickBot="1" x14ac:dyDescent="0.25">
      <c r="A52" s="179">
        <f t="shared" si="0"/>
        <v>42</v>
      </c>
      <c r="B52" s="193" t="s">
        <v>492</v>
      </c>
      <c r="C52" s="358">
        <f>SUM(C39:C50)</f>
        <v>136014</v>
      </c>
      <c r="D52" s="358">
        <f>SUM(D39:D50)</f>
        <v>0</v>
      </c>
      <c r="E52" s="358">
        <f>SUM(E39:E50)</f>
        <v>136014</v>
      </c>
      <c r="F52" s="144" t="s">
        <v>485</v>
      </c>
      <c r="G52" s="393">
        <f>SUM(G39:G51)</f>
        <v>0</v>
      </c>
      <c r="H52" s="393">
        <f>SUM(H39:H51)</f>
        <v>0</v>
      </c>
      <c r="I52" s="513">
        <f>SUM(I39:I51)</f>
        <v>0</v>
      </c>
      <c r="J52" s="208"/>
    </row>
    <row r="53" spans="1:10" ht="12" thickBot="1" x14ac:dyDescent="0.25">
      <c r="A53" s="179">
        <f t="shared" si="0"/>
        <v>43</v>
      </c>
      <c r="B53" s="201" t="s">
        <v>487</v>
      </c>
      <c r="C53" s="354">
        <f>C34+C52</f>
        <v>136014</v>
      </c>
      <c r="D53" s="354">
        <f>D34+D52</f>
        <v>0</v>
      </c>
      <c r="E53" s="355">
        <f>E34+E52</f>
        <v>136014</v>
      </c>
      <c r="F53" s="550" t="s">
        <v>486</v>
      </c>
      <c r="G53" s="395">
        <f>G34+G52</f>
        <v>136014</v>
      </c>
      <c r="H53" s="396">
        <f>H34+H52</f>
        <v>0</v>
      </c>
      <c r="I53" s="396">
        <f>I34+I52</f>
        <v>136014</v>
      </c>
      <c r="J53" s="10"/>
    </row>
    <row r="54" spans="1:10" x14ac:dyDescent="0.2">
      <c r="B54" s="198"/>
      <c r="C54" s="197"/>
      <c r="D54" s="197"/>
      <c r="E54" s="197"/>
      <c r="F54" s="197"/>
      <c r="G54" s="207"/>
      <c r="H54" s="207"/>
      <c r="I54" s="207"/>
      <c r="J54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B4:I4"/>
    <mergeCell ref="B5:I5"/>
    <mergeCell ref="B6:I6"/>
    <mergeCell ref="G8:I8"/>
    <mergeCell ref="B7:I7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Y44"/>
  <sheetViews>
    <sheetView zoomScale="120" workbookViewId="0">
      <selection activeCell="L41" sqref="L41"/>
    </sheetView>
  </sheetViews>
  <sheetFormatPr defaultRowHeight="11.25" x14ac:dyDescent="0.2"/>
  <cols>
    <col min="1" max="1" width="4.85546875" style="172" customWidth="1"/>
    <col min="2" max="2" width="41.85546875" style="172" customWidth="1"/>
    <col min="3" max="3" width="10.140625" style="173" customWidth="1"/>
    <col min="4" max="4" width="11.140625" style="173" customWidth="1"/>
    <col min="5" max="5" width="11.28515625" style="173" customWidth="1"/>
    <col min="6" max="6" width="32.42578125" style="173" customWidth="1"/>
    <col min="7" max="7" width="11.5703125" style="173" customWidth="1"/>
    <col min="8" max="8" width="14.7109375" style="173" customWidth="1"/>
    <col min="9" max="9" width="14.5703125" style="173" customWidth="1"/>
    <col min="10" max="25" width="9.140625" style="172"/>
    <col min="26" max="16384" width="9.140625" style="10"/>
  </cols>
  <sheetData>
    <row r="1" spans="1:25" ht="12.75" customHeight="1" x14ac:dyDescent="0.2">
      <c r="B1" s="1003" t="s">
        <v>1194</v>
      </c>
      <c r="C1" s="1003"/>
      <c r="D1" s="1003"/>
      <c r="E1" s="1003"/>
      <c r="F1" s="1003"/>
      <c r="G1" s="1003"/>
      <c r="H1" s="1003"/>
      <c r="I1" s="1003"/>
      <c r="J1" s="803"/>
    </row>
    <row r="2" spans="1:25" x14ac:dyDescent="0.2">
      <c r="B2" s="622"/>
      <c r="I2" s="174"/>
    </row>
    <row r="3" spans="1:25" s="125" customFormat="1" x14ac:dyDescent="0.2">
      <c r="A3" s="175"/>
      <c r="B3" s="1006" t="s">
        <v>54</v>
      </c>
      <c r="C3" s="1006"/>
      <c r="D3" s="1006"/>
      <c r="E3" s="1006"/>
      <c r="F3" s="1006"/>
      <c r="G3" s="1006"/>
      <c r="H3" s="1006"/>
      <c r="I3" s="1006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</row>
    <row r="4" spans="1:25" s="125" customFormat="1" x14ac:dyDescent="0.2">
      <c r="A4" s="175"/>
      <c r="B4" s="1006" t="s">
        <v>1009</v>
      </c>
      <c r="C4" s="1006"/>
      <c r="D4" s="1006"/>
      <c r="E4" s="1006"/>
      <c r="F4" s="1006"/>
      <c r="G4" s="1006"/>
      <c r="H4" s="1006"/>
      <c r="I4" s="1006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</row>
    <row r="5" spans="1:25" s="125" customFormat="1" ht="12.75" customHeight="1" x14ac:dyDescent="0.2">
      <c r="A5" s="1007" t="s">
        <v>340</v>
      </c>
      <c r="B5" s="1007"/>
      <c r="C5" s="1007"/>
      <c r="D5" s="1007"/>
      <c r="E5" s="1007"/>
      <c r="F5" s="1007"/>
      <c r="G5" s="1007"/>
      <c r="H5" s="1007"/>
      <c r="I5" s="1007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</row>
    <row r="6" spans="1:25" s="125" customFormat="1" ht="12.75" customHeight="1" x14ac:dyDescent="0.2">
      <c r="A6" s="1011" t="s">
        <v>56</v>
      </c>
      <c r="B6" s="1012" t="s">
        <v>57</v>
      </c>
      <c r="C6" s="1017" t="s">
        <v>58</v>
      </c>
      <c r="D6" s="1017"/>
      <c r="E6" s="1018"/>
      <c r="F6" s="1019" t="s">
        <v>59</v>
      </c>
      <c r="G6" s="1009" t="s">
        <v>60</v>
      </c>
      <c r="H6" s="1010"/>
      <c r="I6" s="1010"/>
      <c r="J6" s="175"/>
      <c r="K6" s="175"/>
      <c r="L6" s="175"/>
      <c r="M6" s="175"/>
      <c r="N6" s="175"/>
      <c r="O6" s="175"/>
      <c r="P6" s="175"/>
      <c r="Q6" s="175"/>
      <c r="R6" s="175"/>
      <c r="S6" s="175"/>
    </row>
    <row r="7" spans="1:25" s="125" customFormat="1" ht="12.75" customHeight="1" x14ac:dyDescent="0.2">
      <c r="A7" s="1011"/>
      <c r="B7" s="1012"/>
      <c r="C7" s="1004" t="s">
        <v>1008</v>
      </c>
      <c r="D7" s="1004"/>
      <c r="E7" s="1005"/>
      <c r="F7" s="1019"/>
      <c r="G7" s="1004" t="s">
        <v>1008</v>
      </c>
      <c r="H7" s="1004"/>
      <c r="I7" s="1005"/>
      <c r="J7" s="175"/>
      <c r="K7" s="175"/>
      <c r="L7" s="175"/>
      <c r="M7" s="175"/>
      <c r="N7" s="175"/>
      <c r="O7" s="175"/>
      <c r="P7" s="175"/>
      <c r="Q7" s="175"/>
      <c r="R7" s="175"/>
      <c r="S7" s="175"/>
    </row>
    <row r="8" spans="1:25" s="126" customFormat="1" ht="36.6" customHeight="1" x14ac:dyDescent="0.2">
      <c r="A8" s="1011"/>
      <c r="B8" s="674" t="s">
        <v>61</v>
      </c>
      <c r="C8" s="672" t="s">
        <v>62</v>
      </c>
      <c r="D8" s="672" t="s">
        <v>63</v>
      </c>
      <c r="E8" s="673" t="s">
        <v>64</v>
      </c>
      <c r="F8" s="178" t="s">
        <v>65</v>
      </c>
      <c r="G8" s="139" t="s">
        <v>62</v>
      </c>
      <c r="H8" s="139" t="s">
        <v>63</v>
      </c>
      <c r="I8" s="139" t="s">
        <v>64</v>
      </c>
      <c r="J8" s="641"/>
      <c r="K8" s="205"/>
      <c r="L8" s="205"/>
      <c r="M8" s="205"/>
      <c r="N8" s="205"/>
      <c r="O8" s="205"/>
      <c r="P8" s="205"/>
      <c r="Q8" s="205"/>
      <c r="R8" s="205"/>
      <c r="S8" s="205"/>
    </row>
    <row r="9" spans="1:25" ht="11.45" customHeight="1" x14ac:dyDescent="0.2">
      <c r="A9" s="179">
        <v>1</v>
      </c>
      <c r="B9" s="675" t="s">
        <v>24</v>
      </c>
      <c r="C9" s="676"/>
      <c r="D9" s="676"/>
      <c r="E9" s="676"/>
      <c r="F9" s="142" t="s">
        <v>25</v>
      </c>
      <c r="G9" s="181"/>
      <c r="H9" s="181"/>
      <c r="I9" s="485"/>
      <c r="J9" s="199"/>
      <c r="T9" s="10"/>
      <c r="U9" s="10"/>
      <c r="V9" s="10"/>
      <c r="W9" s="10"/>
      <c r="X9" s="10"/>
      <c r="Y9" s="10"/>
    </row>
    <row r="10" spans="1:25" x14ac:dyDescent="0.2">
      <c r="A10" s="179">
        <f>A9+1</f>
        <v>2</v>
      </c>
      <c r="B10" s="182" t="s">
        <v>35</v>
      </c>
      <c r="C10" s="121"/>
      <c r="D10" s="121"/>
      <c r="E10" s="122">
        <f>SUM(C10:D10)</f>
        <v>0</v>
      </c>
      <c r="F10" s="143" t="s">
        <v>26</v>
      </c>
      <c r="G10" s="122">
        <f>Össz.önkor.mérleg.!G10</f>
        <v>560277</v>
      </c>
      <c r="H10" s="122">
        <f>Össz.önkor.mérleg.!H10</f>
        <v>266828</v>
      </c>
      <c r="I10" s="486">
        <f>Össz.önkor.mérleg.!I10</f>
        <v>827105</v>
      </c>
      <c r="J10" s="199"/>
      <c r="T10" s="10"/>
      <c r="U10" s="10"/>
      <c r="V10" s="10"/>
      <c r="W10" s="10"/>
      <c r="X10" s="10"/>
      <c r="Y10" s="10"/>
    </row>
    <row r="11" spans="1:25" x14ac:dyDescent="0.2">
      <c r="A11" s="179">
        <f t="shared" ref="A11:A43" si="0">A10+1</f>
        <v>3</v>
      </c>
      <c r="B11" s="182" t="s">
        <v>36</v>
      </c>
      <c r="C11" s="121">
        <f>Össz.önkor.mérleg.!C11</f>
        <v>629350</v>
      </c>
      <c r="D11" s="121">
        <f>Össz.önkor.mérleg.!D11</f>
        <v>79560</v>
      </c>
      <c r="E11" s="121">
        <f>Össz.önkor.mérleg.!E11</f>
        <v>708910</v>
      </c>
      <c r="F11" s="143" t="s">
        <v>27</v>
      </c>
      <c r="G11" s="122">
        <f>Össz.önkor.mérleg.!G11</f>
        <v>140643</v>
      </c>
      <c r="H11" s="122">
        <f>Össz.önkor.mérleg.!H11</f>
        <v>70321</v>
      </c>
      <c r="I11" s="486">
        <f>Össz.önkor.mérleg.!I11</f>
        <v>210964</v>
      </c>
      <c r="J11" s="199"/>
      <c r="T11" s="10"/>
      <c r="U11" s="10"/>
      <c r="V11" s="10"/>
      <c r="W11" s="10"/>
      <c r="X11" s="10"/>
      <c r="Y11" s="10"/>
    </row>
    <row r="12" spans="1:25" x14ac:dyDescent="0.2">
      <c r="A12" s="179">
        <f t="shared" si="0"/>
        <v>4</v>
      </c>
      <c r="B12" s="182" t="s">
        <v>1081</v>
      </c>
      <c r="C12" s="121">
        <f>Össz.önkor.mérleg.!C12</f>
        <v>0</v>
      </c>
      <c r="D12" s="121">
        <f>Össz.önkor.mérleg.!D12</f>
        <v>0</v>
      </c>
      <c r="E12" s="121">
        <f>Össz.önkor.mérleg.!E12</f>
        <v>0</v>
      </c>
      <c r="F12" s="143" t="s">
        <v>29</v>
      </c>
      <c r="G12" s="122">
        <f>Össz.önkor.mérleg.!G12</f>
        <v>408355</v>
      </c>
      <c r="H12" s="122">
        <f>Össz.önkor.mérleg.!H12</f>
        <v>487729</v>
      </c>
      <c r="I12" s="486">
        <f>Össz.önkor.mérleg.!I12</f>
        <v>896084</v>
      </c>
      <c r="J12" s="199"/>
      <c r="T12" s="10"/>
      <c r="U12" s="10"/>
      <c r="V12" s="10"/>
      <c r="W12" s="10"/>
      <c r="X12" s="10"/>
      <c r="Y12" s="10"/>
    </row>
    <row r="13" spans="1:25" ht="12" customHeight="1" x14ac:dyDescent="0.2">
      <c r="A13" s="179">
        <f t="shared" si="0"/>
        <v>5</v>
      </c>
      <c r="B13" s="182" t="s">
        <v>37</v>
      </c>
      <c r="C13" s="121">
        <f>Össz.önkor.mérleg.!C13</f>
        <v>52648</v>
      </c>
      <c r="D13" s="121">
        <f>Össz.önkor.mérleg.!D13</f>
        <v>0</v>
      </c>
      <c r="E13" s="121">
        <f>Össz.önkor.mérleg.!E13</f>
        <v>52648</v>
      </c>
      <c r="F13" s="143"/>
      <c r="G13" s="122">
        <f>Össz.önkor.mérleg.!G13</f>
        <v>0</v>
      </c>
      <c r="H13" s="121"/>
      <c r="I13" s="478"/>
      <c r="J13" s="199"/>
      <c r="T13" s="10"/>
      <c r="U13" s="10"/>
      <c r="V13" s="10"/>
      <c r="W13" s="10"/>
      <c r="X13" s="10"/>
      <c r="Y13" s="10"/>
    </row>
    <row r="14" spans="1:25" x14ac:dyDescent="0.2">
      <c r="A14" s="179">
        <f t="shared" si="0"/>
        <v>6</v>
      </c>
      <c r="B14" s="182" t="s">
        <v>39</v>
      </c>
      <c r="C14" s="318">
        <f>Össz.önkor.mérleg.!C16</f>
        <v>468462</v>
      </c>
      <c r="D14" s="318">
        <f>Össz.önkor.mérleg.!D16</f>
        <v>756858</v>
      </c>
      <c r="E14" s="318">
        <f>Össz.önkor.mérleg.!E16</f>
        <v>1225320</v>
      </c>
      <c r="F14" s="543" t="s">
        <v>28</v>
      </c>
      <c r="G14" s="306">
        <f>Össz.önkor.mérleg.!G14</f>
        <v>850</v>
      </c>
      <c r="H14" s="306">
        <f>Össz.önkor.mérleg.!H14</f>
        <v>14350</v>
      </c>
      <c r="I14" s="508">
        <f>Össz.önkor.mérleg.!I14</f>
        <v>15200</v>
      </c>
      <c r="J14" s="199"/>
      <c r="T14" s="10"/>
      <c r="U14" s="10"/>
      <c r="V14" s="10"/>
      <c r="W14" s="10"/>
      <c r="X14" s="10"/>
      <c r="Y14" s="10"/>
    </row>
    <row r="15" spans="1:25" x14ac:dyDescent="0.2">
      <c r="A15" s="179">
        <f t="shared" si="0"/>
        <v>7</v>
      </c>
      <c r="B15" s="182"/>
      <c r="C15" s="318"/>
      <c r="D15" s="318"/>
      <c r="E15" s="306"/>
      <c r="F15" s="543" t="s">
        <v>30</v>
      </c>
      <c r="G15" s="306">
        <f>Össz.önkor.mérleg.!G15</f>
        <v>0</v>
      </c>
      <c r="H15" s="313"/>
      <c r="I15" s="507"/>
      <c r="J15" s="199"/>
      <c r="T15" s="10"/>
      <c r="U15" s="10"/>
      <c r="V15" s="10"/>
      <c r="W15" s="10"/>
      <c r="X15" s="10"/>
      <c r="Y15" s="10"/>
    </row>
    <row r="16" spans="1:25" x14ac:dyDescent="0.2">
      <c r="A16" s="179">
        <f t="shared" si="0"/>
        <v>8</v>
      </c>
      <c r="B16" s="119" t="s">
        <v>41</v>
      </c>
      <c r="C16" s="390">
        <f>Össz.önkor.mérleg.!C19</f>
        <v>152239</v>
      </c>
      <c r="D16" s="390">
        <f>Össz.önkor.mérleg.!D19</f>
        <v>183055</v>
      </c>
      <c r="E16" s="390">
        <f>Össz.önkor.mérleg.!E19</f>
        <v>335294</v>
      </c>
      <c r="F16" s="543" t="s">
        <v>490</v>
      </c>
      <c r="G16" s="306">
        <f>Össz.önkor.mérleg.!G16</f>
        <v>8730</v>
      </c>
      <c r="H16" s="306">
        <f>Össz.önkor.mérleg.!H16</f>
        <v>51612</v>
      </c>
      <c r="I16" s="508">
        <f>Össz.önkor.mérleg.!I16</f>
        <v>60342</v>
      </c>
      <c r="J16" s="199"/>
      <c r="T16" s="10"/>
      <c r="U16" s="10"/>
      <c r="V16" s="10"/>
      <c r="W16" s="10"/>
      <c r="X16" s="10"/>
      <c r="Y16" s="10"/>
    </row>
    <row r="17" spans="1:25" x14ac:dyDescent="0.2">
      <c r="A17" s="179">
        <f t="shared" si="0"/>
        <v>9</v>
      </c>
      <c r="B17" s="185" t="s">
        <v>40</v>
      </c>
      <c r="C17" s="390"/>
      <c r="D17" s="390"/>
      <c r="E17" s="390"/>
      <c r="F17" s="543" t="s">
        <v>489</v>
      </c>
      <c r="G17" s="306">
        <f>Össz.önkor.mérleg.!G17</f>
        <v>250082</v>
      </c>
      <c r="H17" s="306">
        <f>Össz.önkor.mérleg.!H17</f>
        <v>33686</v>
      </c>
      <c r="I17" s="508">
        <f>Össz.önkor.mérleg.!I17</f>
        <v>283768</v>
      </c>
      <c r="J17" s="199"/>
      <c r="T17" s="10"/>
      <c r="U17" s="10"/>
      <c r="V17" s="10"/>
      <c r="W17" s="10"/>
      <c r="X17" s="10"/>
      <c r="Y17" s="10"/>
    </row>
    <row r="18" spans="1:25" x14ac:dyDescent="0.2">
      <c r="A18" s="179">
        <f t="shared" si="0"/>
        <v>10</v>
      </c>
      <c r="B18" s="185"/>
      <c r="C18" s="390"/>
      <c r="D18" s="390"/>
      <c r="E18" s="390"/>
      <c r="F18" s="543" t="s">
        <v>207</v>
      </c>
      <c r="G18" s="306">
        <f>Össz.önkor.mérleg.!G18</f>
        <v>84</v>
      </c>
      <c r="H18" s="306">
        <f>Össz.önkor.mérleg.!H18</f>
        <v>0</v>
      </c>
      <c r="I18" s="306">
        <f>Össz.önkor.mérleg.!I18</f>
        <v>84</v>
      </c>
      <c r="J18" s="199"/>
      <c r="T18" s="10"/>
      <c r="U18" s="10"/>
      <c r="V18" s="10"/>
      <c r="W18" s="10"/>
      <c r="X18" s="10"/>
      <c r="Y18" s="10"/>
    </row>
    <row r="19" spans="1:25" x14ac:dyDescent="0.2">
      <c r="A19" s="179">
        <f t="shared" si="0"/>
        <v>11</v>
      </c>
      <c r="B19" s="172" t="s">
        <v>50</v>
      </c>
      <c r="C19" s="311"/>
      <c r="D19" s="311"/>
      <c r="E19" s="311"/>
      <c r="F19" s="543" t="s">
        <v>482</v>
      </c>
      <c r="G19" s="306">
        <f>Össz.önkor.mérleg.!G19</f>
        <v>0</v>
      </c>
      <c r="H19" s="306">
        <f>Össz.önkor.mérleg.!H19</f>
        <v>19067</v>
      </c>
      <c r="I19" s="508">
        <f>Össz.önkor.mérleg.!I19</f>
        <v>19067</v>
      </c>
      <c r="J19" s="199"/>
      <c r="T19" s="10"/>
      <c r="U19" s="10"/>
      <c r="V19" s="10"/>
      <c r="W19" s="10"/>
      <c r="X19" s="10"/>
      <c r="Y19" s="10"/>
    </row>
    <row r="20" spans="1:25" x14ac:dyDescent="0.2">
      <c r="A20" s="179">
        <f t="shared" si="0"/>
        <v>12</v>
      </c>
      <c r="C20" s="390"/>
      <c r="D20" s="390"/>
      <c r="E20" s="390"/>
      <c r="F20" s="543" t="s">
        <v>483</v>
      </c>
      <c r="G20" s="306">
        <f>Össz.önkor.mérleg.!G20</f>
        <v>3000</v>
      </c>
      <c r="H20" s="306">
        <f>Össz.önkor.mérleg.!H20</f>
        <v>96000</v>
      </c>
      <c r="I20" s="508">
        <f>Össz.önkor.mérleg.!I20</f>
        <v>99000</v>
      </c>
      <c r="J20" s="199"/>
      <c r="T20" s="10"/>
      <c r="U20" s="10"/>
      <c r="V20" s="10"/>
      <c r="W20" s="10"/>
      <c r="X20" s="10"/>
      <c r="Y20" s="10"/>
    </row>
    <row r="21" spans="1:25" x14ac:dyDescent="0.2">
      <c r="A21" s="179">
        <f t="shared" si="0"/>
        <v>13</v>
      </c>
      <c r="C21" s="390"/>
      <c r="D21" s="390"/>
      <c r="E21" s="390"/>
      <c r="F21" s="543"/>
      <c r="G21" s="306"/>
      <c r="H21" s="313"/>
      <c r="I21" s="507"/>
      <c r="J21" s="199"/>
      <c r="T21" s="10"/>
      <c r="U21" s="10"/>
      <c r="V21" s="10"/>
      <c r="W21" s="10"/>
      <c r="X21" s="10"/>
      <c r="Y21" s="10"/>
    </row>
    <row r="22" spans="1:25" s="127" customFormat="1" x14ac:dyDescent="0.2">
      <c r="A22" s="179">
        <f t="shared" si="0"/>
        <v>14</v>
      </c>
      <c r="B22" s="189" t="s">
        <v>52</v>
      </c>
      <c r="C22" s="1259">
        <f>SUM(C11:C20)</f>
        <v>1302699</v>
      </c>
      <c r="D22" s="1259">
        <f>SUM(D11:D20)</f>
        <v>1019473</v>
      </c>
      <c r="E22" s="1259">
        <f>SUM(E11:E20)</f>
        <v>2322172</v>
      </c>
      <c r="F22" s="1246" t="s">
        <v>66</v>
      </c>
      <c r="G22" s="391">
        <f>SUM(G10:G21)</f>
        <v>1372021</v>
      </c>
      <c r="H22" s="391">
        <f>SUM(H10:H21)</f>
        <v>1039593</v>
      </c>
      <c r="I22" s="510">
        <f>SUM(I10:I21)</f>
        <v>2411614</v>
      </c>
      <c r="J22" s="582"/>
      <c r="K22" s="206"/>
      <c r="L22" s="206"/>
      <c r="M22" s="206"/>
      <c r="N22" s="206"/>
      <c r="O22" s="206"/>
      <c r="P22" s="206"/>
      <c r="Q22" s="206"/>
      <c r="R22" s="206"/>
      <c r="S22" s="206"/>
    </row>
    <row r="23" spans="1:25" s="127" customFormat="1" x14ac:dyDescent="0.2">
      <c r="A23" s="179">
        <f t="shared" si="0"/>
        <v>15</v>
      </c>
      <c r="B23" s="172"/>
      <c r="C23" s="390"/>
      <c r="D23" s="390"/>
      <c r="E23" s="390"/>
      <c r="F23" s="658"/>
      <c r="G23" s="313"/>
      <c r="H23" s="313"/>
      <c r="I23" s="509"/>
      <c r="J23" s="582"/>
      <c r="K23" s="206"/>
      <c r="L23" s="206"/>
      <c r="M23" s="206"/>
      <c r="N23" s="206"/>
      <c r="O23" s="206"/>
      <c r="P23" s="206"/>
      <c r="Q23" s="206"/>
      <c r="R23" s="206"/>
      <c r="S23" s="206"/>
    </row>
    <row r="24" spans="1:25" x14ac:dyDescent="0.2">
      <c r="A24" s="179">
        <f t="shared" si="0"/>
        <v>16</v>
      </c>
      <c r="B24" s="193" t="s">
        <v>51</v>
      </c>
      <c r="C24" s="1245">
        <f>SUM(C22:C23)</f>
        <v>1302699</v>
      </c>
      <c r="D24" s="1245">
        <f>SUM(D22:D23)</f>
        <v>1019473</v>
      </c>
      <c r="E24" s="1245">
        <f>SUM(E22:E23)</f>
        <v>2322172</v>
      </c>
      <c r="F24" s="1250" t="s">
        <v>69</v>
      </c>
      <c r="G24" s="207">
        <f>SUM(G22:G23)</f>
        <v>1372021</v>
      </c>
      <c r="H24" s="207">
        <f>SUM(H22:H23)</f>
        <v>1039593</v>
      </c>
      <c r="I24" s="481">
        <f>SUM(I22:I23)</f>
        <v>2411614</v>
      </c>
      <c r="J24" s="199"/>
      <c r="T24" s="10"/>
      <c r="U24" s="10"/>
      <c r="V24" s="10"/>
      <c r="W24" s="10"/>
      <c r="X24" s="10"/>
      <c r="Y24" s="10"/>
    </row>
    <row r="25" spans="1:25" x14ac:dyDescent="0.2">
      <c r="A25" s="179">
        <f t="shared" si="0"/>
        <v>17</v>
      </c>
      <c r="B25" s="182"/>
      <c r="C25" s="390"/>
      <c r="D25" s="390"/>
      <c r="E25" s="390"/>
      <c r="F25" s="658"/>
      <c r="G25" s="313"/>
      <c r="H25" s="313"/>
      <c r="I25" s="509"/>
      <c r="J25" s="199"/>
      <c r="T25" s="10"/>
      <c r="U25" s="10"/>
      <c r="V25" s="10"/>
      <c r="W25" s="10"/>
      <c r="X25" s="10"/>
      <c r="Y25" s="10"/>
    </row>
    <row r="26" spans="1:25" x14ac:dyDescent="0.2">
      <c r="A26" s="356">
        <f t="shared" si="0"/>
        <v>18</v>
      </c>
      <c r="B26" s="853" t="s">
        <v>691</v>
      </c>
      <c r="C26" s="698">
        <f>C24-G43</f>
        <v>-93348</v>
      </c>
      <c r="D26" s="698">
        <f>D24-H43</f>
        <v>-23181</v>
      </c>
      <c r="E26" s="1260">
        <f>E24-I43</f>
        <v>-116529</v>
      </c>
      <c r="F26" s="1247"/>
      <c r="G26" s="393"/>
      <c r="H26" s="393"/>
      <c r="I26" s="509"/>
      <c r="J26" s="199"/>
      <c r="T26" s="10"/>
      <c r="U26" s="10"/>
      <c r="V26" s="10"/>
      <c r="W26" s="10"/>
      <c r="X26" s="10"/>
      <c r="Y26" s="10"/>
    </row>
    <row r="27" spans="1:25" x14ac:dyDescent="0.2">
      <c r="A27" s="356">
        <f t="shared" si="0"/>
        <v>19</v>
      </c>
      <c r="B27" s="182"/>
      <c r="C27" s="306"/>
      <c r="D27" s="306"/>
      <c r="E27" s="306"/>
      <c r="F27" s="543"/>
      <c r="G27" s="313"/>
      <c r="H27" s="313"/>
      <c r="I27" s="509"/>
      <c r="J27" s="199"/>
      <c r="T27" s="10"/>
      <c r="U27" s="10"/>
      <c r="V27" s="10"/>
      <c r="W27" s="10"/>
      <c r="X27" s="10"/>
      <c r="Y27" s="10"/>
    </row>
    <row r="28" spans="1:25" x14ac:dyDescent="0.2">
      <c r="A28" s="356">
        <f t="shared" si="0"/>
        <v>20</v>
      </c>
      <c r="B28" s="129" t="s">
        <v>53</v>
      </c>
      <c r="C28" s="698"/>
      <c r="D28" s="698"/>
      <c r="E28" s="698"/>
      <c r="F28" s="1247" t="s">
        <v>33</v>
      </c>
      <c r="G28" s="313"/>
      <c r="H28" s="313"/>
      <c r="I28" s="509"/>
      <c r="J28" s="199"/>
      <c r="T28" s="10"/>
      <c r="U28" s="10"/>
      <c r="V28" s="10"/>
      <c r="W28" s="10"/>
      <c r="X28" s="10"/>
      <c r="Y28" s="10"/>
    </row>
    <row r="29" spans="1:25" s="127" customFormat="1" x14ac:dyDescent="0.2">
      <c r="A29" s="356">
        <f t="shared" si="0"/>
        <v>21</v>
      </c>
      <c r="B29" s="140" t="s">
        <v>751</v>
      </c>
      <c r="C29" s="698"/>
      <c r="D29" s="698"/>
      <c r="E29" s="698"/>
      <c r="F29" s="1251" t="s">
        <v>4</v>
      </c>
      <c r="G29" s="313"/>
      <c r="H29" s="313"/>
      <c r="I29" s="509"/>
      <c r="J29" s="582"/>
      <c r="K29" s="206"/>
      <c r="L29" s="206"/>
      <c r="M29" s="206"/>
      <c r="N29" s="206"/>
      <c r="O29" s="206"/>
      <c r="P29" s="206"/>
      <c r="Q29" s="206"/>
      <c r="R29" s="206"/>
      <c r="S29" s="206"/>
    </row>
    <row r="30" spans="1:25" x14ac:dyDescent="0.2">
      <c r="A30" s="356">
        <f t="shared" si="0"/>
        <v>22</v>
      </c>
      <c r="B30" s="172" t="s">
        <v>229</v>
      </c>
      <c r="C30" s="698"/>
      <c r="D30" s="698"/>
      <c r="E30" s="698"/>
      <c r="F30" s="208" t="s">
        <v>3</v>
      </c>
      <c r="G30" s="313"/>
      <c r="H30" s="313"/>
      <c r="I30" s="509"/>
      <c r="J30" s="199"/>
      <c r="T30" s="10"/>
      <c r="U30" s="10"/>
      <c r="V30" s="10"/>
      <c r="W30" s="10"/>
      <c r="X30" s="10"/>
      <c r="Y30" s="10"/>
    </row>
    <row r="31" spans="1:25" s="11" customFormat="1" x14ac:dyDescent="0.2">
      <c r="A31" s="356">
        <f t="shared" si="0"/>
        <v>23</v>
      </c>
      <c r="B31" s="121" t="s">
        <v>699</v>
      </c>
      <c r="C31" s="1252"/>
      <c r="D31" s="1253"/>
      <c r="E31" s="1253">
        <f>SUM(C31:D31)</f>
        <v>0</v>
      </c>
      <c r="F31" s="543" t="s">
        <v>5</v>
      </c>
      <c r="G31" s="311"/>
      <c r="H31" s="311"/>
      <c r="I31" s="509"/>
      <c r="J31" s="559"/>
      <c r="K31" s="198"/>
      <c r="L31" s="198"/>
      <c r="M31" s="198"/>
      <c r="N31" s="198"/>
      <c r="O31" s="198"/>
      <c r="P31" s="198"/>
      <c r="Q31" s="198"/>
      <c r="R31" s="198"/>
      <c r="S31" s="198"/>
    </row>
    <row r="32" spans="1:25" x14ac:dyDescent="0.2">
      <c r="A32" s="356">
        <f t="shared" si="0"/>
        <v>24</v>
      </c>
      <c r="B32" s="121" t="s">
        <v>752</v>
      </c>
      <c r="C32" s="306"/>
      <c r="D32" s="306"/>
      <c r="E32" s="306"/>
      <c r="F32" s="543" t="s">
        <v>6</v>
      </c>
      <c r="G32" s="392"/>
      <c r="H32" s="392"/>
      <c r="I32" s="511"/>
      <c r="J32" s="199"/>
      <c r="T32" s="10"/>
      <c r="U32" s="10"/>
      <c r="V32" s="10"/>
      <c r="W32" s="10"/>
      <c r="X32" s="10"/>
      <c r="Y32" s="10"/>
    </row>
    <row r="33" spans="1:25" x14ac:dyDescent="0.2">
      <c r="A33" s="356">
        <f t="shared" si="0"/>
        <v>25</v>
      </c>
      <c r="B33" s="121" t="s">
        <v>701</v>
      </c>
      <c r="C33" s="306">
        <f>Össz.önkor.mérleg.!C42</f>
        <v>477557</v>
      </c>
      <c r="D33" s="306">
        <f>Össz.önkor.mérleg.!D42</f>
        <v>93643</v>
      </c>
      <c r="E33" s="306">
        <f>SUM(C33:D33)</f>
        <v>571200</v>
      </c>
      <c r="F33" s="543" t="s">
        <v>7</v>
      </c>
      <c r="G33" s="393"/>
      <c r="H33" s="393"/>
      <c r="I33" s="481"/>
      <c r="J33" s="199"/>
      <c r="T33" s="10"/>
      <c r="U33" s="10"/>
      <c r="V33" s="10"/>
      <c r="W33" s="10"/>
      <c r="X33" s="10"/>
      <c r="Y33" s="10"/>
    </row>
    <row r="34" spans="1:25" x14ac:dyDescent="0.2">
      <c r="A34" s="356">
        <f t="shared" si="0"/>
        <v>26</v>
      </c>
      <c r="B34" s="119" t="s">
        <v>700</v>
      </c>
      <c r="C34" s="306">
        <f>-'felhalm. mérleg'!C33</f>
        <v>-384209</v>
      </c>
      <c r="D34" s="306">
        <f>-'felhalm. mérleg'!D33</f>
        <v>-70462</v>
      </c>
      <c r="E34" s="306">
        <f>-'felhalm. mérleg'!E33</f>
        <v>-454671</v>
      </c>
      <c r="F34" s="543" t="s">
        <v>8</v>
      </c>
      <c r="G34" s="313"/>
      <c r="H34" s="313"/>
      <c r="I34" s="509"/>
      <c r="J34" s="199"/>
      <c r="T34" s="10"/>
      <c r="U34" s="10"/>
      <c r="V34" s="10"/>
      <c r="W34" s="10"/>
      <c r="X34" s="10"/>
      <c r="Y34" s="10"/>
    </row>
    <row r="35" spans="1:25" x14ac:dyDescent="0.2">
      <c r="A35" s="356">
        <f t="shared" si="0"/>
        <v>27</v>
      </c>
      <c r="B35" s="122" t="s">
        <v>754</v>
      </c>
      <c r="C35" s="698"/>
      <c r="D35" s="698"/>
      <c r="E35" s="698"/>
      <c r="F35" s="543" t="s">
        <v>9</v>
      </c>
      <c r="G35" s="391">
        <f>Össz.önkor.mérleg.!G44</f>
        <v>24026</v>
      </c>
      <c r="H35" s="391">
        <f>Össz.önkor.mérleg.!H44</f>
        <v>3061</v>
      </c>
      <c r="I35" s="510">
        <f>Össz.önkor.mérleg.!I44</f>
        <v>27087</v>
      </c>
      <c r="J35" s="199"/>
      <c r="T35" s="10"/>
      <c r="U35" s="10"/>
      <c r="V35" s="10"/>
      <c r="W35" s="10"/>
      <c r="X35" s="10"/>
      <c r="Y35" s="10"/>
    </row>
    <row r="36" spans="1:25" s="11" customFormat="1" x14ac:dyDescent="0.2">
      <c r="A36" s="356">
        <f t="shared" si="0"/>
        <v>28</v>
      </c>
      <c r="B36" s="122" t="s">
        <v>755</v>
      </c>
      <c r="C36" s="306"/>
      <c r="D36" s="306"/>
      <c r="E36" s="306"/>
      <c r="F36" s="543" t="s">
        <v>10</v>
      </c>
      <c r="G36" s="313"/>
      <c r="H36" s="313"/>
      <c r="I36" s="509"/>
      <c r="J36" s="559"/>
      <c r="K36" s="198"/>
      <c r="L36" s="198"/>
      <c r="M36" s="198"/>
      <c r="N36" s="198"/>
      <c r="O36" s="198"/>
      <c r="P36" s="198"/>
      <c r="Q36" s="198"/>
      <c r="R36" s="198"/>
      <c r="S36" s="198"/>
    </row>
    <row r="37" spans="1:25" s="11" customFormat="1" x14ac:dyDescent="0.2">
      <c r="A37" s="356">
        <f t="shared" si="0"/>
        <v>29</v>
      </c>
      <c r="B37" s="121" t="s">
        <v>756</v>
      </c>
      <c r="C37" s="306"/>
      <c r="D37" s="306"/>
      <c r="E37" s="306"/>
      <c r="F37" s="543" t="s">
        <v>11</v>
      </c>
      <c r="G37" s="393"/>
      <c r="H37" s="393"/>
      <c r="I37" s="481"/>
      <c r="J37" s="559"/>
      <c r="K37" s="198"/>
      <c r="L37" s="198"/>
      <c r="M37" s="198"/>
      <c r="N37" s="198"/>
      <c r="O37" s="198"/>
      <c r="P37" s="198"/>
      <c r="Q37" s="198"/>
      <c r="R37" s="198"/>
      <c r="S37" s="198"/>
    </row>
    <row r="38" spans="1:25" s="11" customFormat="1" x14ac:dyDescent="0.2">
      <c r="A38" s="356">
        <f t="shared" si="0"/>
        <v>30</v>
      </c>
      <c r="B38" s="121" t="s">
        <v>757</v>
      </c>
      <c r="C38" s="306"/>
      <c r="D38" s="306"/>
      <c r="E38" s="306"/>
      <c r="F38" s="543" t="s">
        <v>12</v>
      </c>
      <c r="G38" s="207"/>
      <c r="I38" s="512"/>
      <c r="J38" s="559"/>
      <c r="K38" s="198"/>
      <c r="L38" s="198"/>
      <c r="M38" s="198"/>
      <c r="N38" s="198"/>
      <c r="O38" s="198"/>
      <c r="P38" s="198"/>
      <c r="Q38" s="198"/>
      <c r="R38" s="198"/>
      <c r="S38" s="198"/>
    </row>
    <row r="39" spans="1:25" s="11" customFormat="1" x14ac:dyDescent="0.2">
      <c r="A39" s="356">
        <f t="shared" si="0"/>
        <v>31</v>
      </c>
      <c r="B39" s="121" t="s">
        <v>0</v>
      </c>
      <c r="C39" s="306"/>
      <c r="D39" s="306"/>
      <c r="E39" s="306"/>
      <c r="F39" s="543" t="s">
        <v>13</v>
      </c>
      <c r="G39" s="393"/>
      <c r="H39" s="393"/>
      <c r="I39" s="481"/>
      <c r="J39" s="559"/>
      <c r="K39" s="198"/>
      <c r="L39" s="198"/>
      <c r="M39" s="198"/>
      <c r="N39" s="198"/>
      <c r="O39" s="198"/>
      <c r="P39" s="198"/>
      <c r="Q39" s="198"/>
      <c r="R39" s="198"/>
      <c r="S39" s="198"/>
    </row>
    <row r="40" spans="1:25" x14ac:dyDescent="0.2">
      <c r="A40" s="356">
        <f t="shared" si="0"/>
        <v>32</v>
      </c>
      <c r="B40" s="121" t="s">
        <v>1</v>
      </c>
      <c r="C40" s="306">
        <f>Össz.önkor.mérleg.!C48</f>
        <v>0</v>
      </c>
      <c r="D40" s="306">
        <f>Össz.önkor.mérleg.!D48</f>
        <v>0</v>
      </c>
      <c r="E40" s="306">
        <f>Össz.önkor.mérleg.!E48</f>
        <v>0</v>
      </c>
      <c r="F40" s="543" t="s">
        <v>14</v>
      </c>
      <c r="G40" s="393"/>
      <c r="H40" s="393"/>
      <c r="I40" s="481"/>
      <c r="J40" s="199"/>
      <c r="T40" s="10"/>
      <c r="U40" s="10"/>
      <c r="V40" s="10"/>
      <c r="W40" s="10"/>
      <c r="X40" s="10"/>
      <c r="Y40" s="10"/>
    </row>
    <row r="41" spans="1:25" x14ac:dyDescent="0.2">
      <c r="A41" s="356">
        <f t="shared" si="0"/>
        <v>33</v>
      </c>
      <c r="B41" s="121" t="s">
        <v>2</v>
      </c>
      <c r="C41" s="306"/>
      <c r="D41" s="306"/>
      <c r="E41" s="306"/>
      <c r="F41" s="543" t="s">
        <v>15</v>
      </c>
      <c r="G41" s="207"/>
      <c r="H41" s="207"/>
      <c r="I41" s="481"/>
      <c r="J41" s="199"/>
      <c r="T41" s="10"/>
      <c r="U41" s="10"/>
      <c r="V41" s="10"/>
      <c r="W41" s="10"/>
      <c r="X41" s="10"/>
      <c r="Y41" s="10"/>
    </row>
    <row r="42" spans="1:25" ht="12" thickBot="1" x14ac:dyDescent="0.25">
      <c r="A42" s="356">
        <f t="shared" si="0"/>
        <v>34</v>
      </c>
      <c r="B42" s="193" t="s">
        <v>492</v>
      </c>
      <c r="C42" s="698">
        <f>SUM(C29:C40)</f>
        <v>93348</v>
      </c>
      <c r="D42" s="698">
        <f>SUM(D29:D40)</f>
        <v>23181</v>
      </c>
      <c r="E42" s="698">
        <f>SUM(E29:E40)</f>
        <v>116529</v>
      </c>
      <c r="F42" s="1247" t="s">
        <v>485</v>
      </c>
      <c r="G42" s="207">
        <f>SUM(G29:G41)</f>
        <v>24026</v>
      </c>
      <c r="H42" s="207">
        <f>SUM(H29:H41)</f>
        <v>3061</v>
      </c>
      <c r="I42" s="481">
        <f>SUM(I29:I41)</f>
        <v>27087</v>
      </c>
      <c r="J42" s="199"/>
      <c r="T42" s="10"/>
      <c r="U42" s="10"/>
      <c r="V42" s="10"/>
      <c r="W42" s="10"/>
      <c r="X42" s="10"/>
      <c r="Y42" s="10"/>
    </row>
    <row r="43" spans="1:25" ht="12" thickBot="1" x14ac:dyDescent="0.25">
      <c r="A43" s="356">
        <f t="shared" si="0"/>
        <v>35</v>
      </c>
      <c r="B43" s="201" t="s">
        <v>487</v>
      </c>
      <c r="C43" s="1261">
        <f>C24+C42</f>
        <v>1396047</v>
      </c>
      <c r="D43" s="1261">
        <f>D24+D42</f>
        <v>1042654</v>
      </c>
      <c r="E43" s="1261">
        <f>E24+E42</f>
        <v>2438701</v>
      </c>
      <c r="F43" s="1256" t="s">
        <v>486</v>
      </c>
      <c r="G43" s="1257">
        <f>G24+G42</f>
        <v>1396047</v>
      </c>
      <c r="H43" s="1257">
        <f>H24+H42</f>
        <v>1042654</v>
      </c>
      <c r="I43" s="1258">
        <f>I24+I42</f>
        <v>2438701</v>
      </c>
      <c r="J43" s="195"/>
      <c r="T43" s="10"/>
      <c r="U43" s="10"/>
      <c r="V43" s="10"/>
      <c r="W43" s="10"/>
      <c r="X43" s="10"/>
      <c r="Y43" s="10"/>
    </row>
    <row r="44" spans="1:25" x14ac:dyDescent="0.2">
      <c r="B44" s="198"/>
      <c r="C44" s="197"/>
      <c r="D44" s="197"/>
      <c r="E44" s="197"/>
      <c r="F44" s="197"/>
      <c r="G44" s="197"/>
      <c r="H44" s="197"/>
      <c r="I44" s="197"/>
      <c r="T44" s="10"/>
      <c r="U44" s="10"/>
      <c r="V44" s="10"/>
      <c r="W44" s="10"/>
      <c r="X44" s="10"/>
      <c r="Y44" s="10"/>
    </row>
  </sheetData>
  <sheetProtection selectLockedCells="1" selectUnlockedCells="1"/>
  <mergeCells count="11">
    <mergeCell ref="B1:I1"/>
    <mergeCell ref="C7:E7"/>
    <mergeCell ref="G7:I7"/>
    <mergeCell ref="B3:I3"/>
    <mergeCell ref="B4:I4"/>
    <mergeCell ref="A5:I5"/>
    <mergeCell ref="A6:A8"/>
    <mergeCell ref="B6:B7"/>
    <mergeCell ref="C6:E6"/>
    <mergeCell ref="F6:F7"/>
    <mergeCell ref="G6:I6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54"/>
  <sheetViews>
    <sheetView workbookViewId="0">
      <selection activeCell="C1" sqref="C1:I1"/>
    </sheetView>
  </sheetViews>
  <sheetFormatPr defaultRowHeight="11.25" x14ac:dyDescent="0.2"/>
  <cols>
    <col min="1" max="1" width="4.85546875" style="172" customWidth="1"/>
    <col min="2" max="2" width="38.28515625" style="172" customWidth="1"/>
    <col min="3" max="3" width="10.140625" style="173" customWidth="1"/>
    <col min="4" max="4" width="11.140625" style="173" customWidth="1"/>
    <col min="5" max="5" width="11.5703125" style="173" customWidth="1"/>
    <col min="6" max="6" width="38" style="173" customWidth="1"/>
    <col min="7" max="7" width="10.42578125" style="173" customWidth="1"/>
    <col min="8" max="8" width="12" style="311" customWidth="1"/>
    <col min="9" max="9" width="13.28515625" style="311" customWidth="1"/>
    <col min="10" max="10" width="9.140625" style="172"/>
    <col min="11" max="16384" width="9.140625" style="10"/>
  </cols>
  <sheetData>
    <row r="1" spans="1:10" ht="12.75" customHeight="1" x14ac:dyDescent="0.2">
      <c r="C1" s="1003" t="s">
        <v>1212</v>
      </c>
      <c r="D1" s="1003"/>
      <c r="E1" s="1003"/>
      <c r="F1" s="1003"/>
      <c r="G1" s="1003"/>
      <c r="H1" s="1003"/>
      <c r="I1" s="1003"/>
    </row>
    <row r="2" spans="1:10" x14ac:dyDescent="0.2">
      <c r="I2" s="388"/>
    </row>
    <row r="3" spans="1:10" x14ac:dyDescent="0.2">
      <c r="I3" s="388"/>
    </row>
    <row r="4" spans="1:10" s="125" customFormat="1" x14ac:dyDescent="0.2">
      <c r="A4" s="175"/>
      <c r="B4" s="1006" t="s">
        <v>78</v>
      </c>
      <c r="C4" s="1006"/>
      <c r="D4" s="1006"/>
      <c r="E4" s="1006"/>
      <c r="F4" s="1006"/>
      <c r="G4" s="1006"/>
      <c r="H4" s="1006"/>
      <c r="I4" s="1006"/>
      <c r="J4" s="175"/>
    </row>
    <row r="5" spans="1:10" s="125" customFormat="1" x14ac:dyDescent="0.2">
      <c r="A5" s="175"/>
      <c r="B5" s="1092" t="s">
        <v>760</v>
      </c>
      <c r="C5" s="1092"/>
      <c r="D5" s="1092"/>
      <c r="E5" s="1092"/>
      <c r="F5" s="1092"/>
      <c r="G5" s="1092"/>
      <c r="H5" s="1092"/>
      <c r="I5" s="1092"/>
      <c r="J5" s="175"/>
    </row>
    <row r="6" spans="1:10" s="125" customFormat="1" ht="12.75" customHeight="1" x14ac:dyDescent="0.2">
      <c r="A6" s="175"/>
      <c r="B6" s="1193" t="s">
        <v>1031</v>
      </c>
      <c r="C6" s="1193"/>
      <c r="D6" s="1193"/>
      <c r="E6" s="1193"/>
      <c r="F6" s="1193"/>
      <c r="G6" s="1193"/>
      <c r="H6" s="1193"/>
      <c r="I6" s="1193"/>
    </row>
    <row r="7" spans="1:10" s="125" customFormat="1" x14ac:dyDescent="0.2">
      <c r="A7" s="175"/>
      <c r="B7" s="1007" t="s">
        <v>335</v>
      </c>
      <c r="C7" s="1007"/>
      <c r="D7" s="1007"/>
      <c r="E7" s="1007"/>
      <c r="F7" s="1007"/>
      <c r="G7" s="1007"/>
      <c r="H7" s="1007"/>
      <c r="I7" s="1007"/>
      <c r="J7" s="175"/>
    </row>
    <row r="8" spans="1:10" s="125" customFormat="1" ht="12.75" customHeight="1" x14ac:dyDescent="0.2">
      <c r="A8" s="1011" t="s">
        <v>56</v>
      </c>
      <c r="B8" s="1012" t="s">
        <v>57</v>
      </c>
      <c r="C8" s="1018" t="s">
        <v>58</v>
      </c>
      <c r="D8" s="1012"/>
      <c r="E8" s="1186"/>
      <c r="F8" s="1020" t="s">
        <v>59</v>
      </c>
      <c r="G8" s="1182" t="s">
        <v>60</v>
      </c>
      <c r="H8" s="1183"/>
      <c r="I8" s="1183"/>
    </row>
    <row r="9" spans="1:10" s="125" customFormat="1" ht="12.75" customHeight="1" x14ac:dyDescent="0.2">
      <c r="A9" s="1011"/>
      <c r="B9" s="1012"/>
      <c r="C9" s="1005" t="s">
        <v>1008</v>
      </c>
      <c r="D9" s="1117"/>
      <c r="E9" s="1189"/>
      <c r="F9" s="1020"/>
      <c r="G9" s="1190" t="s">
        <v>1008</v>
      </c>
      <c r="H9" s="1191"/>
      <c r="I9" s="1192"/>
    </row>
    <row r="10" spans="1:10" s="126" customFormat="1" ht="36.6" customHeight="1" x14ac:dyDescent="0.2">
      <c r="A10" s="1011"/>
      <c r="B10" s="176" t="s">
        <v>61</v>
      </c>
      <c r="C10" s="139" t="s">
        <v>62</v>
      </c>
      <c r="D10" s="139" t="s">
        <v>63</v>
      </c>
      <c r="E10" s="139" t="s">
        <v>64</v>
      </c>
      <c r="F10" s="699" t="s">
        <v>65</v>
      </c>
      <c r="G10" s="139" t="s">
        <v>62</v>
      </c>
      <c r="H10" s="389" t="s">
        <v>63</v>
      </c>
      <c r="I10" s="389" t="s">
        <v>64</v>
      </c>
    </row>
    <row r="11" spans="1:10" ht="11.45" customHeight="1" x14ac:dyDescent="0.2">
      <c r="A11" s="179">
        <v>1</v>
      </c>
      <c r="B11" s="180" t="s">
        <v>24</v>
      </c>
      <c r="C11" s="181"/>
      <c r="D11" s="181"/>
      <c r="E11" s="181"/>
      <c r="F11" s="142" t="s">
        <v>25</v>
      </c>
      <c r="G11" s="181"/>
      <c r="H11" s="394"/>
      <c r="I11" s="506"/>
      <c r="J11" s="10"/>
    </row>
    <row r="12" spans="1:10" x14ac:dyDescent="0.2">
      <c r="A12" s="179">
        <f t="shared" ref="A12:A53" si="0">A11+1</f>
        <v>2</v>
      </c>
      <c r="B12" s="182" t="s">
        <v>35</v>
      </c>
      <c r="C12" s="121"/>
      <c r="D12" s="121"/>
      <c r="E12" s="122">
        <f t="shared" ref="E12:E18" si="1">SUM(C12:D12)</f>
        <v>0</v>
      </c>
      <c r="F12" s="143" t="s">
        <v>240</v>
      </c>
      <c r="G12" s="306">
        <v>47429</v>
      </c>
      <c r="H12" s="306">
        <v>23371</v>
      </c>
      <c r="I12" s="507">
        <f>SUM(G12:H12)</f>
        <v>70800</v>
      </c>
      <c r="J12" s="10"/>
    </row>
    <row r="13" spans="1:10" x14ac:dyDescent="0.2">
      <c r="A13" s="179">
        <f t="shared" si="0"/>
        <v>3</v>
      </c>
      <c r="B13" s="182" t="s">
        <v>36</v>
      </c>
      <c r="C13" s="121"/>
      <c r="D13" s="121"/>
      <c r="E13" s="122">
        <f t="shared" si="1"/>
        <v>0</v>
      </c>
      <c r="F13" s="143" t="s">
        <v>241</v>
      </c>
      <c r="G13" s="306">
        <v>11489</v>
      </c>
      <c r="H13" s="306">
        <v>5027</v>
      </c>
      <c r="I13" s="507">
        <f>SUM(G13:H13)</f>
        <v>16516</v>
      </c>
      <c r="J13" s="10"/>
    </row>
    <row r="14" spans="1:10" x14ac:dyDescent="0.2">
      <c r="A14" s="179">
        <f t="shared" si="0"/>
        <v>4</v>
      </c>
      <c r="B14" s="182" t="s">
        <v>37</v>
      </c>
      <c r="C14" s="121"/>
      <c r="D14" s="121"/>
      <c r="E14" s="122">
        <f t="shared" si="1"/>
        <v>0</v>
      </c>
      <c r="F14" s="143" t="s">
        <v>242</v>
      </c>
      <c r="G14" s="306">
        <v>60596</v>
      </c>
      <c r="H14" s="306">
        <v>106626</v>
      </c>
      <c r="I14" s="507">
        <f>SUM(G14:H14)</f>
        <v>167222</v>
      </c>
      <c r="J14" s="10"/>
    </row>
    <row r="15" spans="1:10" ht="12" customHeight="1" x14ac:dyDescent="0.2">
      <c r="A15" s="179">
        <f t="shared" si="0"/>
        <v>5</v>
      </c>
      <c r="B15" s="131"/>
      <c r="C15" s="121"/>
      <c r="D15" s="121"/>
      <c r="E15" s="122"/>
      <c r="F15" s="143"/>
      <c r="G15" s="318"/>
      <c r="H15" s="318"/>
      <c r="I15" s="508"/>
      <c r="J15" s="10"/>
    </row>
    <row r="16" spans="1:10" x14ac:dyDescent="0.2">
      <c r="A16" s="179">
        <f t="shared" si="0"/>
        <v>6</v>
      </c>
      <c r="B16" s="182" t="s">
        <v>38</v>
      </c>
      <c r="C16" s="121"/>
      <c r="D16" s="121"/>
      <c r="E16" s="122">
        <f t="shared" si="1"/>
        <v>0</v>
      </c>
      <c r="F16" s="143" t="s">
        <v>28</v>
      </c>
      <c r="G16" s="184"/>
      <c r="H16" s="313"/>
      <c r="I16" s="509"/>
      <c r="J16" s="10"/>
    </row>
    <row r="17" spans="1:12" x14ac:dyDescent="0.2">
      <c r="A17" s="179">
        <f t="shared" si="0"/>
        <v>7</v>
      </c>
      <c r="B17" s="182"/>
      <c r="C17" s="121"/>
      <c r="D17" s="121"/>
      <c r="E17" s="122"/>
      <c r="F17" s="143" t="s">
        <v>30</v>
      </c>
      <c r="G17" s="184"/>
      <c r="H17" s="313"/>
      <c r="I17" s="509"/>
      <c r="J17" s="10"/>
    </row>
    <row r="18" spans="1:12" x14ac:dyDescent="0.2">
      <c r="A18" s="179">
        <f t="shared" si="0"/>
        <v>8</v>
      </c>
      <c r="B18" s="182" t="s">
        <v>39</v>
      </c>
      <c r="C18" s="121"/>
      <c r="D18" s="121"/>
      <c r="E18" s="122">
        <f t="shared" si="1"/>
        <v>0</v>
      </c>
      <c r="F18" s="143" t="s">
        <v>490</v>
      </c>
      <c r="G18" s="184"/>
      <c r="H18" s="313"/>
      <c r="I18" s="509"/>
      <c r="J18" s="10"/>
    </row>
    <row r="19" spans="1:12" x14ac:dyDescent="0.2">
      <c r="A19" s="179">
        <f t="shared" si="0"/>
        <v>9</v>
      </c>
      <c r="B19" s="185" t="s">
        <v>40</v>
      </c>
      <c r="C19" s="183"/>
      <c r="D19" s="183"/>
      <c r="E19" s="183"/>
      <c r="F19" s="143" t="s">
        <v>489</v>
      </c>
      <c r="G19" s="184"/>
      <c r="H19" s="313"/>
      <c r="I19" s="509"/>
      <c r="J19" s="10"/>
    </row>
    <row r="20" spans="1:12" x14ac:dyDescent="0.2">
      <c r="A20" s="179">
        <f t="shared" si="0"/>
        <v>10</v>
      </c>
      <c r="B20" s="119" t="s">
        <v>212</v>
      </c>
      <c r="C20" s="390">
        <v>39290</v>
      </c>
      <c r="D20" s="390">
        <v>28191</v>
      </c>
      <c r="E20" s="183">
        <f>SUM(C20:D20)</f>
        <v>67481</v>
      </c>
      <c r="F20" s="143" t="s">
        <v>1075</v>
      </c>
      <c r="G20" s="184"/>
      <c r="H20" s="313"/>
      <c r="I20" s="509"/>
      <c r="J20" s="10"/>
    </row>
    <row r="21" spans="1:12" x14ac:dyDescent="0.2">
      <c r="A21" s="179">
        <f t="shared" si="0"/>
        <v>11</v>
      </c>
      <c r="C21" s="183"/>
      <c r="D21" s="183"/>
      <c r="E21" s="183"/>
      <c r="F21" s="143" t="s">
        <v>482</v>
      </c>
      <c r="G21" s="184"/>
      <c r="H21" s="313"/>
      <c r="I21" s="509"/>
      <c r="J21" s="10"/>
    </row>
    <row r="22" spans="1:12" s="127" customFormat="1" x14ac:dyDescent="0.2">
      <c r="A22" s="179">
        <f t="shared" si="0"/>
        <v>12</v>
      </c>
      <c r="B22" s="172" t="s">
        <v>42</v>
      </c>
      <c r="C22" s="183"/>
      <c r="D22" s="183"/>
      <c r="E22" s="183"/>
      <c r="F22" s="143" t="s">
        <v>483</v>
      </c>
      <c r="G22" s="184"/>
      <c r="H22" s="313"/>
      <c r="I22" s="509"/>
    </row>
    <row r="23" spans="1:12" s="127" customFormat="1" x14ac:dyDescent="0.2">
      <c r="A23" s="179">
        <f t="shared" si="0"/>
        <v>13</v>
      </c>
      <c r="B23" s="172" t="s">
        <v>43</v>
      </c>
      <c r="C23" s="183"/>
      <c r="D23" s="183"/>
      <c r="E23" s="183"/>
      <c r="F23" s="186"/>
      <c r="G23" s="184"/>
      <c r="H23" s="313"/>
      <c r="I23" s="509"/>
    </row>
    <row r="24" spans="1:12" x14ac:dyDescent="0.2">
      <c r="A24" s="179">
        <f t="shared" si="0"/>
        <v>14</v>
      </c>
      <c r="B24" s="182" t="s">
        <v>44</v>
      </c>
      <c r="C24" s="133"/>
      <c r="D24" s="133"/>
      <c r="E24" s="133"/>
      <c r="F24" s="187" t="s">
        <v>66</v>
      </c>
      <c r="G24" s="128">
        <f>SUM(G12:G22)</f>
        <v>119514</v>
      </c>
      <c r="H24" s="391">
        <f>SUM(H12:H22)</f>
        <v>135024</v>
      </c>
      <c r="I24" s="510">
        <f>SUM(I12:I22)</f>
        <v>254538</v>
      </c>
      <c r="J24" s="10"/>
    </row>
    <row r="25" spans="1:12" x14ac:dyDescent="0.2">
      <c r="A25" s="179">
        <f t="shared" si="0"/>
        <v>15</v>
      </c>
      <c r="B25" s="182" t="s">
        <v>45</v>
      </c>
      <c r="C25" s="183"/>
      <c r="D25" s="183"/>
      <c r="E25" s="183"/>
      <c r="F25" s="186"/>
      <c r="G25" s="184"/>
      <c r="H25" s="313"/>
      <c r="I25" s="509"/>
      <c r="J25" s="10"/>
      <c r="L25" s="312"/>
    </row>
    <row r="26" spans="1:12" x14ac:dyDescent="0.2">
      <c r="A26" s="179">
        <f t="shared" si="0"/>
        <v>16</v>
      </c>
      <c r="B26" s="119" t="s">
        <v>46</v>
      </c>
      <c r="C26" s="129"/>
      <c r="D26" s="129"/>
      <c r="E26" s="129"/>
      <c r="F26" s="144" t="s">
        <v>34</v>
      </c>
      <c r="G26" s="188"/>
      <c r="H26" s="393"/>
      <c r="I26" s="509"/>
      <c r="J26" s="10"/>
    </row>
    <row r="27" spans="1:12" x14ac:dyDescent="0.2">
      <c r="A27" s="179">
        <f t="shared" si="0"/>
        <v>17</v>
      </c>
      <c r="B27" s="182" t="s">
        <v>47</v>
      </c>
      <c r="C27" s="122"/>
      <c r="D27" s="122"/>
      <c r="E27" s="122"/>
      <c r="F27" s="143" t="s">
        <v>300</v>
      </c>
      <c r="G27" s="184">
        <f>'felhalm. kiad.  '!G110</f>
        <v>7500</v>
      </c>
      <c r="H27" s="184">
        <f>'felhalm. kiad.  '!H110</f>
        <v>12500</v>
      </c>
      <c r="I27" s="480">
        <f>'felhalm. kiad.  '!F110</f>
        <v>20000</v>
      </c>
      <c r="J27" s="10"/>
    </row>
    <row r="28" spans="1:12" x14ac:dyDescent="0.2">
      <c r="A28" s="179">
        <f t="shared" si="0"/>
        <v>18</v>
      </c>
      <c r="B28" s="182"/>
      <c r="C28" s="122"/>
      <c r="D28" s="122"/>
      <c r="E28" s="122"/>
      <c r="F28" s="143" t="s">
        <v>31</v>
      </c>
      <c r="G28" s="184"/>
      <c r="H28" s="313"/>
      <c r="I28" s="509"/>
      <c r="J28" s="10"/>
    </row>
    <row r="29" spans="1:12" x14ac:dyDescent="0.2">
      <c r="A29" s="179">
        <f t="shared" si="0"/>
        <v>19</v>
      </c>
      <c r="B29" s="172" t="s">
        <v>50</v>
      </c>
      <c r="C29" s="122"/>
      <c r="D29" s="122"/>
      <c r="E29" s="122"/>
      <c r="F29" s="143" t="s">
        <v>32</v>
      </c>
      <c r="G29" s="184"/>
      <c r="H29" s="313"/>
      <c r="I29" s="509"/>
      <c r="J29" s="10"/>
    </row>
    <row r="30" spans="1:12" s="127" customFormat="1" x14ac:dyDescent="0.2">
      <c r="A30" s="179">
        <f t="shared" si="0"/>
        <v>20</v>
      </c>
      <c r="B30" s="172" t="s">
        <v>48</v>
      </c>
      <c r="C30" s="122"/>
      <c r="D30" s="122"/>
      <c r="E30" s="122"/>
      <c r="F30" s="143" t="s">
        <v>491</v>
      </c>
      <c r="G30" s="184"/>
      <c r="H30" s="313"/>
      <c r="I30" s="509"/>
      <c r="K30" s="920"/>
    </row>
    <row r="31" spans="1:12" x14ac:dyDescent="0.2">
      <c r="A31" s="179">
        <f t="shared" si="0"/>
        <v>21</v>
      </c>
      <c r="C31" s="122"/>
      <c r="D31" s="122"/>
      <c r="E31" s="122"/>
      <c r="F31" s="143" t="s">
        <v>488</v>
      </c>
      <c r="G31" s="184"/>
      <c r="H31" s="313"/>
      <c r="I31" s="509"/>
      <c r="J31" s="10"/>
    </row>
    <row r="32" spans="1:12" s="11" customFormat="1" x14ac:dyDescent="0.2">
      <c r="A32" s="179">
        <f t="shared" si="0"/>
        <v>22</v>
      </c>
      <c r="B32" s="189" t="s">
        <v>52</v>
      </c>
      <c r="C32" s="183">
        <f>C14+C20</f>
        <v>39290</v>
      </c>
      <c r="D32" s="183">
        <f>D14+D20</f>
        <v>28191</v>
      </c>
      <c r="E32" s="183">
        <f>E14+E20</f>
        <v>67481</v>
      </c>
      <c r="F32" s="143" t="s">
        <v>484</v>
      </c>
      <c r="G32" s="173"/>
      <c r="H32" s="311"/>
      <c r="I32" s="509"/>
    </row>
    <row r="33" spans="1:10" x14ac:dyDescent="0.2">
      <c r="A33" s="179">
        <f t="shared" si="0"/>
        <v>23</v>
      </c>
      <c r="B33" s="190" t="s">
        <v>67</v>
      </c>
      <c r="C33" s="192"/>
      <c r="D33" s="192"/>
      <c r="E33" s="192"/>
      <c r="F33" s="191" t="s">
        <v>68</v>
      </c>
      <c r="G33" s="192">
        <f>SUM(G27:G32)</f>
        <v>7500</v>
      </c>
      <c r="H33" s="392">
        <f>SUM(H27:H32)</f>
        <v>12500</v>
      </c>
      <c r="I33" s="511">
        <f>SUM(I27:I31)</f>
        <v>20000</v>
      </c>
      <c r="J33" s="208"/>
    </row>
    <row r="34" spans="1:10" x14ac:dyDescent="0.2">
      <c r="A34" s="179">
        <f t="shared" si="0"/>
        <v>24</v>
      </c>
      <c r="B34" s="193" t="s">
        <v>51</v>
      </c>
      <c r="C34" s="188">
        <f>SUM(C32:C33)</f>
        <v>39290</v>
      </c>
      <c r="D34" s="188">
        <f>SUM(D32:D33)</f>
        <v>28191</v>
      </c>
      <c r="E34" s="188">
        <f>SUM(C34:D34)</f>
        <v>67481</v>
      </c>
      <c r="F34" s="194" t="s">
        <v>69</v>
      </c>
      <c r="G34" s="188">
        <f>G24+G33</f>
        <v>127014</v>
      </c>
      <c r="H34" s="393">
        <f>H24+H33</f>
        <v>147524</v>
      </c>
      <c r="I34" s="481">
        <f>I24+I33</f>
        <v>274538</v>
      </c>
      <c r="J34" s="208"/>
    </row>
    <row r="35" spans="1:10" x14ac:dyDescent="0.2">
      <c r="A35" s="179">
        <f t="shared" si="0"/>
        <v>25</v>
      </c>
      <c r="B35" s="195"/>
      <c r="C35" s="184"/>
      <c r="D35" s="184"/>
      <c r="E35" s="184"/>
      <c r="F35" s="186"/>
      <c r="G35" s="184"/>
      <c r="H35" s="313"/>
      <c r="I35" s="509"/>
      <c r="J35" s="10"/>
    </row>
    <row r="36" spans="1:10" x14ac:dyDescent="0.2">
      <c r="A36" s="179">
        <f t="shared" si="0"/>
        <v>26</v>
      </c>
      <c r="B36" s="195"/>
      <c r="C36" s="184"/>
      <c r="D36" s="184"/>
      <c r="E36" s="184"/>
      <c r="F36" s="187"/>
      <c r="G36" s="128"/>
      <c r="H36" s="391"/>
      <c r="I36" s="510"/>
      <c r="J36" s="10"/>
    </row>
    <row r="37" spans="1:10" s="11" customFormat="1" x14ac:dyDescent="0.2">
      <c r="A37" s="179">
        <f t="shared" si="0"/>
        <v>27</v>
      </c>
      <c r="B37" s="195"/>
      <c r="C37" s="184"/>
      <c r="D37" s="184"/>
      <c r="E37" s="184"/>
      <c r="F37" s="186"/>
      <c r="G37" s="184"/>
      <c r="H37" s="313"/>
      <c r="I37" s="509"/>
    </row>
    <row r="38" spans="1:10" s="11" customFormat="1" x14ac:dyDescent="0.2">
      <c r="A38" s="179">
        <f t="shared" si="0"/>
        <v>28</v>
      </c>
      <c r="B38" s="130" t="s">
        <v>53</v>
      </c>
      <c r="C38" s="129"/>
      <c r="D38" s="129"/>
      <c r="E38" s="129"/>
      <c r="F38" s="144" t="s">
        <v>33</v>
      </c>
      <c r="G38" s="188"/>
      <c r="H38" s="393"/>
      <c r="I38" s="481"/>
    </row>
    <row r="39" spans="1:10" s="11" customFormat="1" ht="17.25" customHeight="1" x14ac:dyDescent="0.2">
      <c r="A39" s="179">
        <f t="shared" si="0"/>
        <v>29</v>
      </c>
      <c r="B39" s="140" t="s">
        <v>751</v>
      </c>
      <c r="C39" s="129"/>
      <c r="D39" s="129"/>
      <c r="E39" s="129"/>
      <c r="F39" s="196" t="s">
        <v>4</v>
      </c>
      <c r="G39" s="197"/>
      <c r="I39" s="512"/>
    </row>
    <row r="40" spans="1:10" s="11" customFormat="1" x14ac:dyDescent="0.2">
      <c r="A40" s="179">
        <f t="shared" si="0"/>
        <v>30</v>
      </c>
      <c r="B40" s="172" t="s">
        <v>761</v>
      </c>
      <c r="C40" s="129"/>
      <c r="D40" s="129"/>
      <c r="E40" s="129"/>
      <c r="F40" s="585" t="s">
        <v>3</v>
      </c>
      <c r="G40" s="188"/>
      <c r="H40" s="393"/>
      <c r="I40" s="481"/>
    </row>
    <row r="41" spans="1:10" x14ac:dyDescent="0.2">
      <c r="A41" s="179">
        <f t="shared" si="0"/>
        <v>31</v>
      </c>
      <c r="B41" s="121" t="s">
        <v>753</v>
      </c>
      <c r="C41" s="200"/>
      <c r="D41" s="200"/>
      <c r="E41" s="200"/>
      <c r="F41" s="143" t="s">
        <v>5</v>
      </c>
      <c r="G41" s="188"/>
      <c r="H41" s="393"/>
      <c r="I41" s="481"/>
      <c r="J41" s="10"/>
    </row>
    <row r="42" spans="1:10" x14ac:dyDescent="0.2">
      <c r="A42" s="179">
        <f t="shared" si="0"/>
        <v>32</v>
      </c>
      <c r="B42" s="121" t="s">
        <v>232</v>
      </c>
      <c r="C42" s="122"/>
      <c r="D42" s="122"/>
      <c r="E42" s="122"/>
      <c r="F42" s="143" t="s">
        <v>6</v>
      </c>
      <c r="G42" s="197"/>
      <c r="H42" s="207"/>
      <c r="I42" s="481"/>
      <c r="J42" s="10"/>
    </row>
    <row r="43" spans="1:10" x14ac:dyDescent="0.2">
      <c r="A43" s="179">
        <f t="shared" si="0"/>
        <v>33</v>
      </c>
      <c r="B43" s="583" t="s">
        <v>233</v>
      </c>
      <c r="C43" s="122">
        <v>0</v>
      </c>
      <c r="D43" s="122"/>
      <c r="E43" s="122">
        <v>0</v>
      </c>
      <c r="F43" s="143" t="s">
        <v>7</v>
      </c>
      <c r="G43" s="197"/>
      <c r="H43" s="207"/>
      <c r="I43" s="481"/>
      <c r="J43" s="10"/>
    </row>
    <row r="44" spans="1:10" x14ac:dyDescent="0.2">
      <c r="A44" s="179">
        <f t="shared" si="0"/>
        <v>34</v>
      </c>
      <c r="B44" s="122" t="s">
        <v>754</v>
      </c>
      <c r="C44" s="122"/>
      <c r="D44" s="122"/>
      <c r="E44" s="122"/>
      <c r="F44" s="143" t="s">
        <v>8</v>
      </c>
      <c r="G44" s="188"/>
      <c r="H44" s="393"/>
      <c r="I44" s="509"/>
      <c r="J44" s="10"/>
    </row>
    <row r="45" spans="1:10" x14ac:dyDescent="0.2">
      <c r="A45" s="179">
        <f t="shared" si="0"/>
        <v>35</v>
      </c>
      <c r="B45" s="122" t="s">
        <v>755</v>
      </c>
      <c r="C45" s="129"/>
      <c r="D45" s="129"/>
      <c r="E45" s="129"/>
      <c r="F45" s="143" t="s">
        <v>9</v>
      </c>
      <c r="G45" s="188"/>
      <c r="H45" s="393"/>
      <c r="I45" s="509"/>
      <c r="J45" s="10"/>
    </row>
    <row r="46" spans="1:10" x14ac:dyDescent="0.2">
      <c r="A46" s="179">
        <f t="shared" si="0"/>
        <v>36</v>
      </c>
      <c r="B46" s="121" t="s">
        <v>236</v>
      </c>
      <c r="C46" s="122"/>
      <c r="D46" s="122"/>
      <c r="E46" s="122"/>
      <c r="F46" s="143" t="s">
        <v>10</v>
      </c>
      <c r="G46" s="184"/>
      <c r="H46" s="313"/>
      <c r="I46" s="509"/>
      <c r="J46" s="10"/>
    </row>
    <row r="47" spans="1:10" x14ac:dyDescent="0.2">
      <c r="A47" s="179">
        <f t="shared" si="0"/>
        <v>37</v>
      </c>
      <c r="B47" s="583" t="s">
        <v>237</v>
      </c>
      <c r="C47" s="122">
        <f>G24-(C34+C43)</f>
        <v>80224</v>
      </c>
      <c r="D47" s="122">
        <f>H24-(D34+D43)</f>
        <v>106833</v>
      </c>
      <c r="E47" s="122">
        <f>I24-(E34+E43)</f>
        <v>187057</v>
      </c>
      <c r="F47" s="143" t="s">
        <v>11</v>
      </c>
      <c r="G47" s="184"/>
      <c r="H47" s="313"/>
      <c r="I47" s="509"/>
      <c r="J47" s="10"/>
    </row>
    <row r="48" spans="1:10" x14ac:dyDescent="0.2">
      <c r="A48" s="179">
        <f t="shared" si="0"/>
        <v>38</v>
      </c>
      <c r="B48" s="583" t="s">
        <v>238</v>
      </c>
      <c r="C48" s="122">
        <f>G33-C33</f>
        <v>7500</v>
      </c>
      <c r="D48" s="122">
        <f>H33-D33</f>
        <v>12500</v>
      </c>
      <c r="E48" s="122">
        <f>I33-E33</f>
        <v>20000</v>
      </c>
      <c r="F48" s="143" t="s">
        <v>12</v>
      </c>
      <c r="G48" s="184"/>
      <c r="H48" s="313"/>
      <c r="I48" s="509"/>
      <c r="J48" s="10"/>
    </row>
    <row r="49" spans="1:10" x14ac:dyDescent="0.2">
      <c r="A49" s="179">
        <f t="shared" si="0"/>
        <v>39</v>
      </c>
      <c r="B49" s="121" t="s">
        <v>1</v>
      </c>
      <c r="C49" s="122"/>
      <c r="D49" s="122"/>
      <c r="E49" s="122"/>
      <c r="F49" s="143" t="s">
        <v>13</v>
      </c>
      <c r="G49" s="184"/>
      <c r="H49" s="313"/>
      <c r="I49" s="509"/>
      <c r="J49" s="10"/>
    </row>
    <row r="50" spans="1:10" x14ac:dyDescent="0.2">
      <c r="A50" s="179">
        <f t="shared" si="0"/>
        <v>40</v>
      </c>
      <c r="B50" s="121"/>
      <c r="C50" s="122"/>
      <c r="D50" s="122"/>
      <c r="E50" s="122"/>
      <c r="F50" s="143" t="s">
        <v>14</v>
      </c>
      <c r="G50" s="184"/>
      <c r="H50" s="313"/>
      <c r="I50" s="509"/>
      <c r="J50" s="10"/>
    </row>
    <row r="51" spans="1:10" x14ac:dyDescent="0.2">
      <c r="A51" s="179">
        <f t="shared" si="0"/>
        <v>41</v>
      </c>
      <c r="B51" s="121"/>
      <c r="C51" s="122"/>
      <c r="D51" s="122"/>
      <c r="E51" s="122"/>
      <c r="F51" s="143" t="s">
        <v>15</v>
      </c>
      <c r="G51" s="184"/>
      <c r="H51" s="313"/>
      <c r="I51" s="509"/>
      <c r="J51" s="10"/>
    </row>
    <row r="52" spans="1:10" ht="12" thickBot="1" x14ac:dyDescent="0.25">
      <c r="A52" s="179">
        <f t="shared" si="0"/>
        <v>42</v>
      </c>
      <c r="B52" s="193" t="s">
        <v>492</v>
      </c>
      <c r="C52" s="129">
        <f>SUM(C39:C50)</f>
        <v>87724</v>
      </c>
      <c r="D52" s="129">
        <f>SUM(D39:D50)</f>
        <v>119333</v>
      </c>
      <c r="E52" s="129">
        <f>SUM(E39:E50)</f>
        <v>207057</v>
      </c>
      <c r="F52" s="129" t="s">
        <v>485</v>
      </c>
      <c r="G52" s="188">
        <f>SUM(G39:G51)</f>
        <v>0</v>
      </c>
      <c r="H52" s="393">
        <f>SUM(H39:H51)</f>
        <v>0</v>
      </c>
      <c r="I52" s="481">
        <f>SUM(I39:I51)</f>
        <v>0</v>
      </c>
      <c r="J52" s="10"/>
    </row>
    <row r="53" spans="1:10" ht="12" thickBot="1" x14ac:dyDescent="0.25">
      <c r="A53" s="179">
        <f t="shared" si="0"/>
        <v>43</v>
      </c>
      <c r="B53" s="326" t="s">
        <v>487</v>
      </c>
      <c r="C53" s="327">
        <f>C34+C52</f>
        <v>127014</v>
      </c>
      <c r="D53" s="327">
        <f>D34+D52</f>
        <v>147524</v>
      </c>
      <c r="E53" s="921">
        <f>E34+E52</f>
        <v>274538</v>
      </c>
      <c r="F53" s="328" t="s">
        <v>486</v>
      </c>
      <c r="G53" s="328">
        <f>G34+G52</f>
        <v>127014</v>
      </c>
      <c r="H53" s="922">
        <f>H34+H52</f>
        <v>147524</v>
      </c>
      <c r="I53" s="923">
        <f>I34+I52</f>
        <v>274538</v>
      </c>
      <c r="J53" s="10"/>
    </row>
    <row r="54" spans="1:10" x14ac:dyDescent="0.2">
      <c r="B54" s="198"/>
      <c r="C54" s="197"/>
      <c r="D54" s="197"/>
      <c r="E54" s="197"/>
      <c r="F54" s="197"/>
      <c r="G54" s="197"/>
      <c r="H54" s="207"/>
      <c r="I54" s="207"/>
    </row>
  </sheetData>
  <mergeCells count="12">
    <mergeCell ref="A8:A10"/>
    <mergeCell ref="B8:B9"/>
    <mergeCell ref="C8:E8"/>
    <mergeCell ref="F8:F9"/>
    <mergeCell ref="G8:I8"/>
    <mergeCell ref="C9:E9"/>
    <mergeCell ref="G9:I9"/>
    <mergeCell ref="B7:I7"/>
    <mergeCell ref="B4:I4"/>
    <mergeCell ref="B5:I5"/>
    <mergeCell ref="B6:I6"/>
    <mergeCell ref="C1:I1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5"/>
  <sheetViews>
    <sheetView zoomScale="120" workbookViewId="0">
      <selection activeCell="B1" sqref="B1:I1"/>
    </sheetView>
  </sheetViews>
  <sheetFormatPr defaultRowHeight="11.25" x14ac:dyDescent="0.2"/>
  <cols>
    <col min="1" max="1" width="4.85546875" style="172" customWidth="1"/>
    <col min="2" max="2" width="36.7109375" style="172" customWidth="1"/>
    <col min="3" max="3" width="7" style="173" customWidth="1"/>
    <col min="4" max="5" width="9.5703125" style="173" customWidth="1"/>
    <col min="6" max="6" width="32.85546875" style="173" customWidth="1"/>
    <col min="7" max="7" width="7.5703125" style="173" customWidth="1"/>
    <col min="8" max="8" width="10.140625" style="311" customWidth="1"/>
    <col min="9" max="9" width="9.42578125" style="311" customWidth="1"/>
    <col min="10" max="10" width="9.140625" style="172"/>
    <col min="11" max="16384" width="9.140625" style="10"/>
  </cols>
  <sheetData>
    <row r="1" spans="1:10" ht="12.75" customHeight="1" x14ac:dyDescent="0.2">
      <c r="B1" s="1194" t="s">
        <v>1213</v>
      </c>
      <c r="C1" s="1123"/>
      <c r="D1" s="1123"/>
      <c r="E1" s="1123"/>
      <c r="F1" s="1123"/>
      <c r="G1" s="1123"/>
      <c r="H1" s="1123"/>
      <c r="I1" s="1123"/>
    </row>
    <row r="2" spans="1:10" x14ac:dyDescent="0.2">
      <c r="I2" s="388"/>
    </row>
    <row r="3" spans="1:10" x14ac:dyDescent="0.2">
      <c r="I3" s="388"/>
    </row>
    <row r="4" spans="1:10" s="125" customFormat="1" ht="12.75" customHeight="1" x14ac:dyDescent="0.2">
      <c r="A4" s="1006" t="s">
        <v>78</v>
      </c>
      <c r="B4" s="1006"/>
      <c r="C4" s="1006"/>
      <c r="D4" s="1006"/>
      <c r="E4" s="1006"/>
      <c r="F4" s="1006"/>
      <c r="G4" s="1006"/>
      <c r="H4" s="1006"/>
      <c r="I4" s="1006"/>
      <c r="J4" s="175"/>
    </row>
    <row r="5" spans="1:10" s="125" customFormat="1" ht="12.75" customHeight="1" x14ac:dyDescent="0.2">
      <c r="A5" s="1092" t="s">
        <v>787</v>
      </c>
      <c r="B5" s="1092"/>
      <c r="C5" s="1092"/>
      <c r="D5" s="1092"/>
      <c r="E5" s="1092"/>
      <c r="F5" s="1092"/>
      <c r="G5" s="1092"/>
      <c r="H5" s="1092"/>
      <c r="I5" s="1092"/>
      <c r="J5" s="175"/>
    </row>
    <row r="6" spans="1:10" s="125" customFormat="1" ht="12.75" customHeight="1" x14ac:dyDescent="0.2">
      <c r="A6" s="1006" t="s">
        <v>1021</v>
      </c>
      <c r="B6" s="1006"/>
      <c r="C6" s="1006"/>
      <c r="D6" s="1006"/>
      <c r="E6" s="1006"/>
      <c r="F6" s="1006"/>
      <c r="G6" s="1006"/>
      <c r="H6" s="1006"/>
      <c r="I6" s="1006"/>
      <c r="J6" s="175"/>
    </row>
    <row r="7" spans="1:10" s="125" customFormat="1" x14ac:dyDescent="0.2">
      <c r="A7" s="175"/>
      <c r="B7" s="1007" t="s">
        <v>339</v>
      </c>
      <c r="C7" s="1007"/>
      <c r="D7" s="1007"/>
      <c r="E7" s="1007"/>
      <c r="F7" s="1007"/>
      <c r="G7" s="1007"/>
      <c r="H7" s="1007"/>
      <c r="I7" s="1007"/>
      <c r="J7" s="175"/>
    </row>
    <row r="8" spans="1:10" s="125" customFormat="1" ht="12.75" customHeight="1" x14ac:dyDescent="0.2">
      <c r="A8" s="1011" t="s">
        <v>56</v>
      </c>
      <c r="B8" s="1012" t="s">
        <v>57</v>
      </c>
      <c r="C8" s="1017" t="s">
        <v>58</v>
      </c>
      <c r="D8" s="1017"/>
      <c r="E8" s="1018"/>
      <c r="F8" s="1019" t="s">
        <v>59</v>
      </c>
      <c r="G8" s="1009" t="s">
        <v>60</v>
      </c>
      <c r="H8" s="1010"/>
      <c r="I8" s="1010"/>
      <c r="J8" s="659"/>
    </row>
    <row r="9" spans="1:10" s="125" customFormat="1" ht="12.75" customHeight="1" x14ac:dyDescent="0.2">
      <c r="A9" s="1011"/>
      <c r="B9" s="1012"/>
      <c r="C9" s="1004" t="s">
        <v>1008</v>
      </c>
      <c r="D9" s="1004"/>
      <c r="E9" s="1005"/>
      <c r="F9" s="1019"/>
      <c r="G9" s="1004" t="s">
        <v>1008</v>
      </c>
      <c r="H9" s="1004"/>
      <c r="I9" s="1004"/>
      <c r="J9" s="659"/>
    </row>
    <row r="10" spans="1:10" s="126" customFormat="1" ht="36.6" customHeight="1" x14ac:dyDescent="0.2">
      <c r="A10" s="1011"/>
      <c r="B10" s="176" t="s">
        <v>61</v>
      </c>
      <c r="C10" s="139" t="s">
        <v>62</v>
      </c>
      <c r="D10" s="139" t="s">
        <v>63</v>
      </c>
      <c r="E10" s="177" t="s">
        <v>64</v>
      </c>
      <c r="F10" s="178" t="s">
        <v>65</v>
      </c>
      <c r="G10" s="139" t="s">
        <v>62</v>
      </c>
      <c r="H10" s="389" t="s">
        <v>63</v>
      </c>
      <c r="I10" s="389" t="s">
        <v>64</v>
      </c>
      <c r="J10" s="660"/>
    </row>
    <row r="11" spans="1:10" ht="11.45" customHeight="1" x14ac:dyDescent="0.2">
      <c r="A11" s="179">
        <v>1</v>
      </c>
      <c r="B11" s="180" t="s">
        <v>24</v>
      </c>
      <c r="C11" s="181"/>
      <c r="D11" s="181"/>
      <c r="E11" s="181"/>
      <c r="F11" s="142" t="s">
        <v>25</v>
      </c>
      <c r="G11" s="181"/>
      <c r="H11" s="394"/>
      <c r="I11" s="506"/>
      <c r="J11" s="208"/>
    </row>
    <row r="12" spans="1:10" x14ac:dyDescent="0.2">
      <c r="A12" s="179">
        <f t="shared" ref="A12:A53" si="0">A11+1</f>
        <v>2</v>
      </c>
      <c r="B12" s="182" t="s">
        <v>35</v>
      </c>
      <c r="C12" s="121"/>
      <c r="D12" s="121"/>
      <c r="E12" s="122"/>
      <c r="F12" s="143" t="s">
        <v>240</v>
      </c>
      <c r="G12" s="306">
        <v>79633</v>
      </c>
      <c r="H12" s="306">
        <v>120744</v>
      </c>
      <c r="I12" s="507">
        <f>SUM(G12:H12)</f>
        <v>200377</v>
      </c>
      <c r="J12" s="208"/>
    </row>
    <row r="13" spans="1:10" x14ac:dyDescent="0.2">
      <c r="A13" s="179">
        <f t="shared" si="0"/>
        <v>3</v>
      </c>
      <c r="B13" s="182" t="s">
        <v>36</v>
      </c>
      <c r="C13" s="121"/>
      <c r="D13" s="121"/>
      <c r="E13" s="122"/>
      <c r="F13" s="143" t="s">
        <v>241</v>
      </c>
      <c r="G13" s="306">
        <v>18490</v>
      </c>
      <c r="H13" s="306">
        <v>28035</v>
      </c>
      <c r="I13" s="507">
        <f>SUM(G13:H13)</f>
        <v>46525</v>
      </c>
      <c r="J13" s="208"/>
    </row>
    <row r="14" spans="1:10" x14ac:dyDescent="0.2">
      <c r="A14" s="179">
        <f t="shared" si="0"/>
        <v>4</v>
      </c>
      <c r="B14" s="182" t="s">
        <v>209</v>
      </c>
      <c r="C14" s="809">
        <f>'tám, végl. pe.átv  '!C60</f>
        <v>19891</v>
      </c>
      <c r="D14" s="809">
        <f>'tám, végl. pe.átv  '!D60</f>
        <v>0</v>
      </c>
      <c r="E14" s="810">
        <f>SUM(C14:D14)</f>
        <v>19891</v>
      </c>
      <c r="F14" s="143" t="s">
        <v>242</v>
      </c>
      <c r="G14" s="306">
        <v>39629</v>
      </c>
      <c r="H14" s="306">
        <v>84958</v>
      </c>
      <c r="I14" s="507">
        <f>SUM(G14:H14)</f>
        <v>124587</v>
      </c>
      <c r="J14" s="208"/>
    </row>
    <row r="15" spans="1:10" ht="12" customHeight="1" x14ac:dyDescent="0.2">
      <c r="A15" s="179">
        <f t="shared" si="0"/>
        <v>5</v>
      </c>
      <c r="B15" s="131"/>
      <c r="C15" s="121"/>
      <c r="D15" s="121"/>
      <c r="E15" s="122"/>
      <c r="F15" s="143"/>
      <c r="G15" s="412"/>
      <c r="H15" s="412"/>
      <c r="I15" s="508"/>
      <c r="J15" s="208"/>
    </row>
    <row r="16" spans="1:10" x14ac:dyDescent="0.2">
      <c r="A16" s="179">
        <f t="shared" si="0"/>
        <v>6</v>
      </c>
      <c r="B16" s="182" t="s">
        <v>38</v>
      </c>
      <c r="C16" s="121"/>
      <c r="D16" s="121"/>
      <c r="E16" s="122"/>
      <c r="F16" s="143" t="s">
        <v>28</v>
      </c>
      <c r="G16" s="184"/>
      <c r="H16" s="313"/>
      <c r="I16" s="509"/>
      <c r="J16" s="208"/>
    </row>
    <row r="17" spans="1:10" x14ac:dyDescent="0.2">
      <c r="A17" s="179">
        <f t="shared" si="0"/>
        <v>7</v>
      </c>
      <c r="B17" s="182"/>
      <c r="C17" s="121"/>
      <c r="D17" s="121"/>
      <c r="E17" s="122"/>
      <c r="F17" s="143" t="s">
        <v>30</v>
      </c>
      <c r="G17" s="184"/>
      <c r="H17" s="313"/>
      <c r="I17" s="509"/>
      <c r="J17" s="208"/>
    </row>
    <row r="18" spans="1:10" x14ac:dyDescent="0.2">
      <c r="A18" s="179">
        <f t="shared" si="0"/>
        <v>8</v>
      </c>
      <c r="B18" s="182" t="s">
        <v>39</v>
      </c>
      <c r="C18" s="121"/>
      <c r="D18" s="121"/>
      <c r="E18" s="122"/>
      <c r="F18" s="143" t="s">
        <v>490</v>
      </c>
      <c r="G18" s="184"/>
      <c r="H18" s="313"/>
      <c r="I18" s="509"/>
      <c r="J18" s="208"/>
    </row>
    <row r="19" spans="1:10" x14ac:dyDescent="0.2">
      <c r="A19" s="179">
        <f t="shared" si="0"/>
        <v>9</v>
      </c>
      <c r="B19" s="185" t="s">
        <v>40</v>
      </c>
      <c r="C19" s="183"/>
      <c r="D19" s="183"/>
      <c r="E19" s="183"/>
      <c r="F19" s="143" t="s">
        <v>489</v>
      </c>
      <c r="G19" s="184"/>
      <c r="H19" s="313"/>
      <c r="I19" s="509"/>
      <c r="J19" s="208"/>
    </row>
    <row r="20" spans="1:10" x14ac:dyDescent="0.2">
      <c r="A20" s="179">
        <f t="shared" si="0"/>
        <v>10</v>
      </c>
      <c r="B20" s="119" t="s">
        <v>212</v>
      </c>
      <c r="C20" s="390">
        <v>18191</v>
      </c>
      <c r="D20" s="390">
        <v>65449</v>
      </c>
      <c r="E20" s="183">
        <f>SUM(C20:D20)</f>
        <v>83640</v>
      </c>
      <c r="F20" s="143" t="s">
        <v>1074</v>
      </c>
      <c r="G20" s="184"/>
      <c r="H20" s="313"/>
      <c r="I20" s="509"/>
      <c r="J20" s="208"/>
    </row>
    <row r="21" spans="1:10" x14ac:dyDescent="0.2">
      <c r="A21" s="179">
        <f t="shared" si="0"/>
        <v>11</v>
      </c>
      <c r="C21" s="183"/>
      <c r="D21" s="183"/>
      <c r="E21" s="183"/>
      <c r="F21" s="143" t="s">
        <v>482</v>
      </c>
      <c r="G21" s="184"/>
      <c r="H21" s="313"/>
      <c r="I21" s="509"/>
      <c r="J21" s="208"/>
    </row>
    <row r="22" spans="1:10" s="127" customFormat="1" x14ac:dyDescent="0.2">
      <c r="A22" s="179">
        <f t="shared" si="0"/>
        <v>12</v>
      </c>
      <c r="B22" s="172" t="s">
        <v>42</v>
      </c>
      <c r="C22" s="183"/>
      <c r="D22" s="183"/>
      <c r="E22" s="183"/>
      <c r="F22" s="143" t="s">
        <v>483</v>
      </c>
      <c r="G22" s="184"/>
      <c r="H22" s="313"/>
      <c r="I22" s="509"/>
      <c r="J22" s="661"/>
    </row>
    <row r="23" spans="1:10" s="127" customFormat="1" x14ac:dyDescent="0.2">
      <c r="A23" s="179">
        <f t="shared" si="0"/>
        <v>13</v>
      </c>
      <c r="B23" s="172" t="s">
        <v>43</v>
      </c>
      <c r="C23" s="183"/>
      <c r="D23" s="183"/>
      <c r="E23" s="183"/>
      <c r="F23" s="186"/>
      <c r="G23" s="184"/>
      <c r="H23" s="313"/>
      <c r="I23" s="509"/>
      <c r="J23" s="661"/>
    </row>
    <row r="24" spans="1:10" x14ac:dyDescent="0.2">
      <c r="A24" s="179">
        <f t="shared" si="0"/>
        <v>14</v>
      </c>
      <c r="B24" s="182" t="s">
        <v>44</v>
      </c>
      <c r="C24" s="133"/>
      <c r="D24" s="133"/>
      <c r="E24" s="133"/>
      <c r="F24" s="187" t="s">
        <v>66</v>
      </c>
      <c r="G24" s="128">
        <f>SUM(G12:G22)</f>
        <v>137752</v>
      </c>
      <c r="H24" s="391">
        <f>SUM(H12:H22)</f>
        <v>233737</v>
      </c>
      <c r="I24" s="510">
        <f>SUM(I12:I22)</f>
        <v>371489</v>
      </c>
      <c r="J24" s="208"/>
    </row>
    <row r="25" spans="1:10" x14ac:dyDescent="0.2">
      <c r="A25" s="179">
        <f t="shared" si="0"/>
        <v>15</v>
      </c>
      <c r="B25" s="182" t="s">
        <v>45</v>
      </c>
      <c r="C25" s="183"/>
      <c r="D25" s="183"/>
      <c r="E25" s="183"/>
      <c r="F25" s="186"/>
      <c r="G25" s="184"/>
      <c r="H25" s="313"/>
      <c r="I25" s="509"/>
      <c r="J25" s="208"/>
    </row>
    <row r="26" spans="1:10" x14ac:dyDescent="0.2">
      <c r="A26" s="179">
        <f t="shared" si="0"/>
        <v>16</v>
      </c>
      <c r="B26" s="119" t="s">
        <v>46</v>
      </c>
      <c r="C26" s="129"/>
      <c r="D26" s="129"/>
      <c r="E26" s="129"/>
      <c r="F26" s="144" t="s">
        <v>34</v>
      </c>
      <c r="G26" s="188"/>
      <c r="H26" s="393"/>
      <c r="I26" s="509"/>
      <c r="J26" s="208"/>
    </row>
    <row r="27" spans="1:10" x14ac:dyDescent="0.2">
      <c r="A27" s="179">
        <f t="shared" si="0"/>
        <v>17</v>
      </c>
      <c r="B27" s="182" t="s">
        <v>47</v>
      </c>
      <c r="C27" s="122"/>
      <c r="D27" s="122"/>
      <c r="E27" s="122"/>
      <c r="F27" s="143" t="s">
        <v>300</v>
      </c>
      <c r="G27" s="184">
        <f>'felhalm. kiad.  '!G116</f>
        <v>12700</v>
      </c>
      <c r="H27" s="313">
        <f>'felhalm. kiad.  '!H116</f>
        <v>0</v>
      </c>
      <c r="I27" s="509">
        <f>SUM(G27:H27)</f>
        <v>12700</v>
      </c>
      <c r="J27" s="208"/>
    </row>
    <row r="28" spans="1:10" x14ac:dyDescent="0.2">
      <c r="A28" s="179">
        <f t="shared" si="0"/>
        <v>18</v>
      </c>
      <c r="B28" s="182"/>
      <c r="C28" s="122"/>
      <c r="D28" s="122"/>
      <c r="E28" s="122"/>
      <c r="F28" s="143" t="s">
        <v>31</v>
      </c>
      <c r="G28" s="184"/>
      <c r="H28" s="313"/>
      <c r="I28" s="509"/>
      <c r="J28" s="208"/>
    </row>
    <row r="29" spans="1:10" x14ac:dyDescent="0.2">
      <c r="A29" s="179">
        <f t="shared" si="0"/>
        <v>19</v>
      </c>
      <c r="B29" s="172" t="s">
        <v>50</v>
      </c>
      <c r="C29" s="122"/>
      <c r="D29" s="122"/>
      <c r="E29" s="122"/>
      <c r="F29" s="143" t="s">
        <v>32</v>
      </c>
      <c r="G29" s="184"/>
      <c r="H29" s="313"/>
      <c r="I29" s="509"/>
      <c r="J29" s="208"/>
    </row>
    <row r="30" spans="1:10" s="127" customFormat="1" x14ac:dyDescent="0.2">
      <c r="A30" s="179">
        <f t="shared" si="0"/>
        <v>20</v>
      </c>
      <c r="B30" s="172" t="s">
        <v>48</v>
      </c>
      <c r="C30" s="122"/>
      <c r="D30" s="122"/>
      <c r="E30" s="122"/>
      <c r="F30" s="143" t="s">
        <v>491</v>
      </c>
      <c r="G30" s="184"/>
      <c r="H30" s="313"/>
      <c r="I30" s="509"/>
      <c r="J30" s="661"/>
    </row>
    <row r="31" spans="1:10" x14ac:dyDescent="0.2">
      <c r="A31" s="179">
        <f t="shared" si="0"/>
        <v>21</v>
      </c>
      <c r="C31" s="122"/>
      <c r="D31" s="122"/>
      <c r="E31" s="122"/>
      <c r="F31" s="143" t="s">
        <v>488</v>
      </c>
      <c r="G31" s="184"/>
      <c r="H31" s="313"/>
      <c r="I31" s="509"/>
      <c r="J31" s="208"/>
    </row>
    <row r="32" spans="1:10" s="11" customFormat="1" x14ac:dyDescent="0.2">
      <c r="A32" s="179">
        <f t="shared" si="0"/>
        <v>22</v>
      </c>
      <c r="B32" s="189" t="s">
        <v>52</v>
      </c>
      <c r="C32" s="183">
        <f>C14+C20</f>
        <v>38082</v>
      </c>
      <c r="D32" s="183">
        <f>D14+D20</f>
        <v>65449</v>
      </c>
      <c r="E32" s="183">
        <f>E14+E20</f>
        <v>103531</v>
      </c>
      <c r="F32" s="143" t="s">
        <v>484</v>
      </c>
      <c r="G32" s="173"/>
      <c r="H32" s="311"/>
      <c r="I32" s="509"/>
      <c r="J32" s="558"/>
    </row>
    <row r="33" spans="1:10" x14ac:dyDescent="0.2">
      <c r="A33" s="179">
        <f t="shared" si="0"/>
        <v>23</v>
      </c>
      <c r="B33" s="190" t="s">
        <v>67</v>
      </c>
      <c r="C33" s="192"/>
      <c r="D33" s="192"/>
      <c r="E33" s="192"/>
      <c r="F33" s="191" t="s">
        <v>68</v>
      </c>
      <c r="G33" s="192">
        <f>SUM(G27:G32)</f>
        <v>12700</v>
      </c>
      <c r="H33" s="392">
        <f>SUM(H27:H32)</f>
        <v>0</v>
      </c>
      <c r="I33" s="511">
        <f>SUM(I27:I31)</f>
        <v>12700</v>
      </c>
      <c r="J33" s="208"/>
    </row>
    <row r="34" spans="1:10" x14ac:dyDescent="0.2">
      <c r="A34" s="179">
        <f t="shared" si="0"/>
        <v>24</v>
      </c>
      <c r="B34" s="193" t="s">
        <v>51</v>
      </c>
      <c r="C34" s="188">
        <f>SUM(C32:C33)</f>
        <v>38082</v>
      </c>
      <c r="D34" s="188">
        <f>SUM(D32:D33)</f>
        <v>65449</v>
      </c>
      <c r="E34" s="188">
        <f>SUM(C34:D34)</f>
        <v>103531</v>
      </c>
      <c r="F34" s="194" t="s">
        <v>69</v>
      </c>
      <c r="G34" s="188">
        <f>G24+G33</f>
        <v>150452</v>
      </c>
      <c r="H34" s="393">
        <f>H24+H33</f>
        <v>233737</v>
      </c>
      <c r="I34" s="481">
        <f>I24+I33</f>
        <v>384189</v>
      </c>
      <c r="J34" s="208"/>
    </row>
    <row r="35" spans="1:10" x14ac:dyDescent="0.2">
      <c r="A35" s="179">
        <f t="shared" si="0"/>
        <v>25</v>
      </c>
      <c r="B35" s="195"/>
      <c r="C35" s="184"/>
      <c r="D35" s="184"/>
      <c r="E35" s="184"/>
      <c r="F35" s="186"/>
      <c r="G35" s="184"/>
      <c r="H35" s="313"/>
      <c r="I35" s="509"/>
      <c r="J35" s="208"/>
    </row>
    <row r="36" spans="1:10" x14ac:dyDescent="0.2">
      <c r="A36" s="179">
        <f t="shared" si="0"/>
        <v>26</v>
      </c>
      <c r="B36" s="195"/>
      <c r="C36" s="184"/>
      <c r="D36" s="184"/>
      <c r="E36" s="184"/>
      <c r="F36" s="187"/>
      <c r="G36" s="128"/>
      <c r="H36" s="391"/>
      <c r="I36" s="510"/>
      <c r="J36" s="208"/>
    </row>
    <row r="37" spans="1:10" s="11" customFormat="1" x14ac:dyDescent="0.2">
      <c r="A37" s="179">
        <f t="shared" si="0"/>
        <v>27</v>
      </c>
      <c r="B37" s="195"/>
      <c r="C37" s="184"/>
      <c r="D37" s="184"/>
      <c r="E37" s="184"/>
      <c r="F37" s="186"/>
      <c r="G37" s="184"/>
      <c r="H37" s="313"/>
      <c r="I37" s="509"/>
      <c r="J37" s="558"/>
    </row>
    <row r="38" spans="1:10" s="11" customFormat="1" x14ac:dyDescent="0.2">
      <c r="A38" s="179">
        <f t="shared" si="0"/>
        <v>28</v>
      </c>
      <c r="B38" s="130" t="s">
        <v>53</v>
      </c>
      <c r="C38" s="129"/>
      <c r="D38" s="129"/>
      <c r="E38" s="129"/>
      <c r="F38" s="144" t="s">
        <v>33</v>
      </c>
      <c r="G38" s="188"/>
      <c r="H38" s="393"/>
      <c r="I38" s="481"/>
      <c r="J38" s="558"/>
    </row>
    <row r="39" spans="1:10" s="11" customFormat="1" x14ac:dyDescent="0.2">
      <c r="A39" s="179">
        <f t="shared" si="0"/>
        <v>29</v>
      </c>
      <c r="B39" s="140" t="s">
        <v>751</v>
      </c>
      <c r="C39" s="129"/>
      <c r="D39" s="129"/>
      <c r="E39" s="129"/>
      <c r="F39" s="196" t="s">
        <v>4</v>
      </c>
      <c r="G39" s="197"/>
      <c r="I39" s="512"/>
      <c r="J39" s="558"/>
    </row>
    <row r="40" spans="1:10" s="11" customFormat="1" x14ac:dyDescent="0.2">
      <c r="A40" s="179">
        <f t="shared" si="0"/>
        <v>30</v>
      </c>
      <c r="B40" s="119" t="s">
        <v>225</v>
      </c>
      <c r="C40" s="129"/>
      <c r="D40" s="129"/>
      <c r="E40" s="129"/>
      <c r="F40" s="585" t="s">
        <v>3</v>
      </c>
      <c r="G40" s="188"/>
      <c r="H40" s="393"/>
      <c r="I40" s="481"/>
      <c r="J40" s="558"/>
    </row>
    <row r="41" spans="1:10" x14ac:dyDescent="0.2">
      <c r="A41" s="179">
        <f t="shared" si="0"/>
        <v>31</v>
      </c>
      <c r="B41" s="121" t="s">
        <v>753</v>
      </c>
      <c r="C41" s="200"/>
      <c r="D41" s="200"/>
      <c r="E41" s="200"/>
      <c r="F41" s="143" t="s">
        <v>5</v>
      </c>
      <c r="G41" s="188"/>
      <c r="H41" s="393"/>
      <c r="I41" s="481"/>
      <c r="J41" s="208"/>
    </row>
    <row r="42" spans="1:10" x14ac:dyDescent="0.2">
      <c r="A42" s="179">
        <f t="shared" si="0"/>
        <v>32</v>
      </c>
      <c r="B42" s="121" t="s">
        <v>232</v>
      </c>
      <c r="C42" s="122"/>
      <c r="D42" s="122"/>
      <c r="E42" s="122"/>
      <c r="F42" s="143" t="s">
        <v>6</v>
      </c>
      <c r="G42" s="197"/>
      <c r="H42" s="207"/>
      <c r="I42" s="481"/>
      <c r="J42" s="208"/>
    </row>
    <row r="43" spans="1:10" x14ac:dyDescent="0.2">
      <c r="A43" s="179">
        <f t="shared" si="0"/>
        <v>33</v>
      </c>
      <c r="B43" s="583" t="s">
        <v>233</v>
      </c>
      <c r="C43" s="122"/>
      <c r="D43" s="122"/>
      <c r="E43" s="122"/>
      <c r="F43" s="143" t="s">
        <v>7</v>
      </c>
      <c r="G43" s="197"/>
      <c r="H43" s="207"/>
      <c r="I43" s="481"/>
      <c r="J43" s="208"/>
    </row>
    <row r="44" spans="1:10" x14ac:dyDescent="0.2">
      <c r="A44" s="179">
        <f t="shared" si="0"/>
        <v>34</v>
      </c>
      <c r="B44" s="122" t="s">
        <v>754</v>
      </c>
      <c r="C44" s="122"/>
      <c r="D44" s="122"/>
      <c r="E44" s="122"/>
      <c r="F44" s="143" t="s">
        <v>8</v>
      </c>
      <c r="G44" s="188"/>
      <c r="H44" s="393"/>
      <c r="I44" s="509"/>
      <c r="J44" s="208"/>
    </row>
    <row r="45" spans="1:10" x14ac:dyDescent="0.2">
      <c r="A45" s="179">
        <f t="shared" si="0"/>
        <v>35</v>
      </c>
      <c r="B45" s="122" t="s">
        <v>755</v>
      </c>
      <c r="C45" s="129"/>
      <c r="D45" s="129"/>
      <c r="E45" s="129"/>
      <c r="F45" s="143" t="s">
        <v>9</v>
      </c>
      <c r="G45" s="188"/>
      <c r="H45" s="393"/>
      <c r="I45" s="509"/>
      <c r="J45" s="208"/>
    </row>
    <row r="46" spans="1:10" x14ac:dyDescent="0.2">
      <c r="A46" s="179">
        <f t="shared" si="0"/>
        <v>36</v>
      </c>
      <c r="B46" s="121" t="s">
        <v>236</v>
      </c>
      <c r="C46" s="122"/>
      <c r="D46" s="122"/>
      <c r="E46" s="122"/>
      <c r="F46" s="143" t="s">
        <v>10</v>
      </c>
      <c r="G46" s="184"/>
      <c r="H46" s="313"/>
      <c r="I46" s="509"/>
      <c r="J46" s="208"/>
    </row>
    <row r="47" spans="1:10" x14ac:dyDescent="0.2">
      <c r="A47" s="179">
        <f t="shared" si="0"/>
        <v>37</v>
      </c>
      <c r="B47" s="583" t="s">
        <v>237</v>
      </c>
      <c r="C47" s="122">
        <f>G24-(C34+C43)</f>
        <v>99670</v>
      </c>
      <c r="D47" s="810">
        <f>H24-(D34+D43)</f>
        <v>168288</v>
      </c>
      <c r="E47" s="122">
        <f>I24-(E34+E43)</f>
        <v>267958</v>
      </c>
      <c r="F47" s="143" t="s">
        <v>11</v>
      </c>
      <c r="G47" s="184"/>
      <c r="H47" s="313"/>
      <c r="I47" s="509"/>
      <c r="J47" s="208"/>
    </row>
    <row r="48" spans="1:10" x14ac:dyDescent="0.2">
      <c r="A48" s="179">
        <f t="shared" si="0"/>
        <v>38</v>
      </c>
      <c r="B48" s="583" t="s">
        <v>238</v>
      </c>
      <c r="C48" s="122">
        <f>G33-C33</f>
        <v>12700</v>
      </c>
      <c r="D48" s="122">
        <f>H33-D33</f>
        <v>0</v>
      </c>
      <c r="E48" s="486">
        <f>I33-E33</f>
        <v>12700</v>
      </c>
      <c r="F48" s="143" t="s">
        <v>12</v>
      </c>
      <c r="G48" s="184"/>
      <c r="H48" s="313"/>
      <c r="I48" s="509"/>
      <c r="J48" s="208"/>
    </row>
    <row r="49" spans="1:10" x14ac:dyDescent="0.2">
      <c r="A49" s="179">
        <f t="shared" si="0"/>
        <v>39</v>
      </c>
      <c r="B49" s="121" t="s">
        <v>1</v>
      </c>
      <c r="C49" s="122"/>
      <c r="D49" s="122"/>
      <c r="E49" s="486"/>
      <c r="F49" s="143" t="s">
        <v>13</v>
      </c>
      <c r="G49" s="184"/>
      <c r="H49" s="313"/>
      <c r="I49" s="509"/>
      <c r="J49" s="208"/>
    </row>
    <row r="50" spans="1:10" x14ac:dyDescent="0.2">
      <c r="A50" s="179">
        <f t="shared" si="0"/>
        <v>40</v>
      </c>
      <c r="B50" s="121"/>
      <c r="C50" s="122"/>
      <c r="D50" s="122"/>
      <c r="E50" s="486"/>
      <c r="F50" s="143" t="s">
        <v>14</v>
      </c>
      <c r="G50" s="184"/>
      <c r="H50" s="313"/>
      <c r="I50" s="509"/>
      <c r="J50" s="208"/>
    </row>
    <row r="51" spans="1:10" x14ac:dyDescent="0.2">
      <c r="A51" s="179">
        <f t="shared" si="0"/>
        <v>41</v>
      </c>
      <c r="B51" s="121"/>
      <c r="C51" s="122"/>
      <c r="D51" s="122"/>
      <c r="E51" s="486"/>
      <c r="F51" s="143" t="s">
        <v>15</v>
      </c>
      <c r="G51" s="184"/>
      <c r="H51" s="313"/>
      <c r="I51" s="509"/>
      <c r="J51" s="208"/>
    </row>
    <row r="52" spans="1:10" ht="12" thickBot="1" x14ac:dyDescent="0.25">
      <c r="A52" s="179">
        <f t="shared" si="0"/>
        <v>42</v>
      </c>
      <c r="B52" s="193" t="s">
        <v>492</v>
      </c>
      <c r="C52" s="358">
        <f>SUM(C39:C50)</f>
        <v>112370</v>
      </c>
      <c r="D52" s="358">
        <f>SUM(D39:D50)</f>
        <v>168288</v>
      </c>
      <c r="E52" s="710">
        <f>SUM(E39:E50)</f>
        <v>280658</v>
      </c>
      <c r="F52" s="144" t="s">
        <v>485</v>
      </c>
      <c r="G52" s="188">
        <f>SUM(G39:G51)</f>
        <v>0</v>
      </c>
      <c r="H52" s="393">
        <f>SUM(H39:H51)</f>
        <v>0</v>
      </c>
      <c r="I52" s="513">
        <f>SUM(I39:I51)</f>
        <v>0</v>
      </c>
      <c r="J52" s="208"/>
    </row>
    <row r="53" spans="1:10" ht="12" thickBot="1" x14ac:dyDescent="0.25">
      <c r="A53" s="179">
        <f t="shared" si="0"/>
        <v>43</v>
      </c>
      <c r="B53" s="201" t="s">
        <v>487</v>
      </c>
      <c r="C53" s="354">
        <f>C34+C52</f>
        <v>150452</v>
      </c>
      <c r="D53" s="354">
        <f>D34+D52</f>
        <v>233737</v>
      </c>
      <c r="E53" s="487">
        <f>E34+E52</f>
        <v>384189</v>
      </c>
      <c r="F53" s="550" t="s">
        <v>486</v>
      </c>
      <c r="G53" s="493">
        <f>G34+G52</f>
        <v>150452</v>
      </c>
      <c r="H53" s="395">
        <f>H34+H52</f>
        <v>233737</v>
      </c>
      <c r="I53" s="551">
        <f>I34+I52</f>
        <v>384189</v>
      </c>
      <c r="J53" s="312"/>
    </row>
    <row r="54" spans="1:10" x14ac:dyDescent="0.2">
      <c r="B54" s="198"/>
      <c r="C54" s="197"/>
      <c r="D54" s="197"/>
      <c r="E54" s="197"/>
      <c r="F54" s="197"/>
      <c r="G54" s="197"/>
      <c r="H54" s="207"/>
      <c r="I54" s="207"/>
      <c r="J54" s="10"/>
    </row>
    <row r="55" spans="1:10" x14ac:dyDescent="0.2">
      <c r="J55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G8:I8"/>
    <mergeCell ref="A4:I4"/>
    <mergeCell ref="A5:I5"/>
    <mergeCell ref="A6:I6"/>
    <mergeCell ref="B7:I7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V67"/>
  <sheetViews>
    <sheetView zoomScaleNormal="75" workbookViewId="0">
      <pane xSplit="2" ySplit="6" topLeftCell="C7" activePane="bottomRight" state="frozen"/>
      <selection activeCell="B65" sqref="B65"/>
      <selection pane="topRight" activeCell="B65" sqref="B65"/>
      <selection pane="bottomLeft" activeCell="B65" sqref="B65"/>
      <selection pane="bottomRight" activeCell="K1" sqref="K1:O1"/>
    </sheetView>
  </sheetViews>
  <sheetFormatPr defaultRowHeight="15.75" x14ac:dyDescent="0.25"/>
  <cols>
    <col min="1" max="1" width="3.85546875" style="16" customWidth="1"/>
    <col min="2" max="2" width="42.5703125" style="16" customWidth="1"/>
    <col min="3" max="4" width="9.7109375" style="423" customWidth="1"/>
    <col min="5" max="5" width="10.42578125" style="423" bestFit="1" customWidth="1"/>
    <col min="6" max="9" width="9.7109375" style="423" customWidth="1"/>
    <col min="10" max="10" width="10.140625" style="423" customWidth="1"/>
    <col min="11" max="14" width="9.7109375" style="423" customWidth="1"/>
    <col min="15" max="15" width="11.5703125" style="423" customWidth="1"/>
    <col min="16" max="16" width="10.140625" style="16" customWidth="1"/>
    <col min="17" max="16384" width="9.140625" style="16"/>
  </cols>
  <sheetData>
    <row r="1" spans="1:16" ht="12.75" customHeight="1" x14ac:dyDescent="0.25">
      <c r="B1" s="32"/>
      <c r="C1" s="287"/>
      <c r="D1" s="287"/>
      <c r="E1" s="287"/>
      <c r="F1" s="287"/>
      <c r="G1" s="287"/>
      <c r="H1" s="287"/>
      <c r="I1" s="287"/>
      <c r="J1" s="287"/>
      <c r="K1" s="1195" t="s">
        <v>1214</v>
      </c>
      <c r="L1" s="1195"/>
      <c r="M1" s="1195"/>
      <c r="N1" s="1195"/>
      <c r="O1" s="1195"/>
    </row>
    <row r="2" spans="1:16" ht="14.1" customHeight="1" x14ac:dyDescent="0.25">
      <c r="A2" s="32"/>
      <c r="B2" s="1196" t="s">
        <v>87</v>
      </c>
      <c r="C2" s="1196"/>
      <c r="D2" s="1196"/>
      <c r="E2" s="1196"/>
      <c r="F2" s="1196"/>
      <c r="G2" s="1196"/>
      <c r="H2" s="1196"/>
      <c r="I2" s="1196"/>
      <c r="J2" s="1196"/>
      <c r="K2" s="1196"/>
      <c r="L2" s="1196"/>
      <c r="M2" s="1196"/>
      <c r="N2" s="1196"/>
      <c r="O2" s="1196"/>
    </row>
    <row r="3" spans="1:16" ht="14.1" customHeight="1" x14ac:dyDescent="0.25">
      <c r="A3" s="32"/>
      <c r="B3" s="1196" t="s">
        <v>1086</v>
      </c>
      <c r="C3" s="1196"/>
      <c r="D3" s="1196"/>
      <c r="E3" s="1196"/>
      <c r="F3" s="1196"/>
      <c r="G3" s="1196"/>
      <c r="H3" s="1196"/>
      <c r="I3" s="1196"/>
      <c r="J3" s="1196"/>
      <c r="K3" s="1196"/>
      <c r="L3" s="1196"/>
      <c r="M3" s="1196"/>
      <c r="N3" s="1196"/>
      <c r="O3" s="1196"/>
    </row>
    <row r="4" spans="1:16" ht="14.1" customHeight="1" x14ac:dyDescent="0.25">
      <c r="A4" s="32"/>
      <c r="B4" s="862"/>
      <c r="C4" s="863"/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3"/>
      <c r="O4" s="863"/>
    </row>
    <row r="5" spans="1:16" ht="15" customHeight="1" x14ac:dyDescent="0.25">
      <c r="A5" s="1197"/>
      <c r="B5" s="864" t="s">
        <v>57</v>
      </c>
      <c r="C5" s="865" t="s">
        <v>58</v>
      </c>
      <c r="D5" s="865" t="s">
        <v>59</v>
      </c>
      <c r="E5" s="865" t="s">
        <v>60</v>
      </c>
      <c r="F5" s="865" t="s">
        <v>517</v>
      </c>
      <c r="G5" s="865" t="s">
        <v>518</v>
      </c>
      <c r="H5" s="865" t="s">
        <v>519</v>
      </c>
      <c r="I5" s="865" t="s">
        <v>651</v>
      </c>
      <c r="J5" s="865" t="s">
        <v>662</v>
      </c>
      <c r="K5" s="865" t="s">
        <v>663</v>
      </c>
      <c r="L5" s="865" t="s">
        <v>664</v>
      </c>
      <c r="M5" s="865" t="s">
        <v>665</v>
      </c>
      <c r="N5" s="865" t="s">
        <v>666</v>
      </c>
      <c r="O5" s="865" t="s">
        <v>667</v>
      </c>
    </row>
    <row r="6" spans="1:16" ht="12.75" customHeight="1" x14ac:dyDescent="0.25">
      <c r="A6" s="1197"/>
      <c r="B6" s="856" t="s">
        <v>86</v>
      </c>
      <c r="C6" s="866" t="s">
        <v>668</v>
      </c>
      <c r="D6" s="866" t="s">
        <v>669</v>
      </c>
      <c r="E6" s="866" t="s">
        <v>670</v>
      </c>
      <c r="F6" s="866" t="s">
        <v>671</v>
      </c>
      <c r="G6" s="866" t="s">
        <v>672</v>
      </c>
      <c r="H6" s="866" t="s">
        <v>673</v>
      </c>
      <c r="I6" s="866" t="s">
        <v>674</v>
      </c>
      <c r="J6" s="866" t="s">
        <v>675</v>
      </c>
      <c r="K6" s="866" t="s">
        <v>676</v>
      </c>
      <c r="L6" s="866" t="s">
        <v>677</v>
      </c>
      <c r="M6" s="866" t="s">
        <v>678</v>
      </c>
      <c r="N6" s="866" t="s">
        <v>679</v>
      </c>
      <c r="O6" s="866" t="s">
        <v>582</v>
      </c>
    </row>
    <row r="7" spans="1:16" s="32" customFormat="1" ht="12.75" customHeight="1" x14ac:dyDescent="0.25">
      <c r="A7" s="21" t="s">
        <v>526</v>
      </c>
      <c r="B7" s="34" t="s">
        <v>709</v>
      </c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287"/>
    </row>
    <row r="8" spans="1:16" s="32" customFormat="1" ht="15.75" customHeight="1" x14ac:dyDescent="0.25">
      <c r="A8" s="21" t="s">
        <v>534</v>
      </c>
      <c r="B8" s="32" t="s">
        <v>703</v>
      </c>
      <c r="C8" s="287">
        <f>O8/12</f>
        <v>59075.833333333336</v>
      </c>
      <c r="D8" s="287">
        <v>82728</v>
      </c>
      <c r="E8" s="287">
        <v>82728</v>
      </c>
      <c r="F8" s="287">
        <v>82728</v>
      </c>
      <c r="G8" s="287">
        <v>82728</v>
      </c>
      <c r="H8" s="287">
        <v>82728</v>
      </c>
      <c r="I8" s="287">
        <v>82728</v>
      </c>
      <c r="J8" s="287">
        <v>82728</v>
      </c>
      <c r="K8" s="287">
        <v>82728</v>
      </c>
      <c r="L8" s="287">
        <v>82728</v>
      </c>
      <c r="M8" s="287">
        <v>82728</v>
      </c>
      <c r="N8" s="287">
        <v>82728</v>
      </c>
      <c r="O8" s="287">
        <f>Össz.önkor.mérleg.!E11</f>
        <v>708910</v>
      </c>
      <c r="P8" s="35"/>
    </row>
    <row r="9" spans="1:16" s="32" customFormat="1" ht="16.5" customHeight="1" x14ac:dyDescent="0.25">
      <c r="A9" s="21" t="s">
        <v>535</v>
      </c>
      <c r="B9" s="32" t="s">
        <v>704</v>
      </c>
      <c r="C9" s="287">
        <f>O9/12</f>
        <v>4387.333333333333</v>
      </c>
      <c r="D9" s="287">
        <v>4095</v>
      </c>
      <c r="E9" s="287">
        <v>4095</v>
      </c>
      <c r="F9" s="287">
        <v>4095</v>
      </c>
      <c r="G9" s="287">
        <v>4095</v>
      </c>
      <c r="H9" s="287">
        <v>4095</v>
      </c>
      <c r="I9" s="287">
        <v>4095</v>
      </c>
      <c r="J9" s="287">
        <v>4095</v>
      </c>
      <c r="K9" s="287">
        <v>4095</v>
      </c>
      <c r="L9" s="287">
        <v>4095</v>
      </c>
      <c r="M9" s="287">
        <v>4095</v>
      </c>
      <c r="N9" s="287">
        <v>4095</v>
      </c>
      <c r="O9" s="287">
        <f>Össz.önkor.mérleg.!E13</f>
        <v>52648</v>
      </c>
      <c r="P9" s="35"/>
    </row>
    <row r="10" spans="1:16" s="32" customFormat="1" ht="15.75" customHeight="1" x14ac:dyDescent="0.25">
      <c r="A10" s="21" t="s">
        <v>536</v>
      </c>
      <c r="B10" s="32" t="s">
        <v>497</v>
      </c>
      <c r="C10" s="287">
        <f>O10/12</f>
        <v>102110</v>
      </c>
      <c r="D10" s="287">
        <v>93027</v>
      </c>
      <c r="E10" s="287">
        <v>93027</v>
      </c>
      <c r="F10" s="287">
        <v>93027</v>
      </c>
      <c r="G10" s="287">
        <v>93027</v>
      </c>
      <c r="H10" s="287">
        <v>93027</v>
      </c>
      <c r="I10" s="287">
        <v>93027</v>
      </c>
      <c r="J10" s="287">
        <v>93027</v>
      </c>
      <c r="K10" s="287">
        <v>93027</v>
      </c>
      <c r="L10" s="287">
        <v>93027</v>
      </c>
      <c r="M10" s="287">
        <v>93027</v>
      </c>
      <c r="N10" s="287">
        <v>93027</v>
      </c>
      <c r="O10" s="287">
        <f>Össz.önkor.mérleg.!E16</f>
        <v>1225320</v>
      </c>
      <c r="P10" s="35"/>
    </row>
    <row r="11" spans="1:16" s="33" customFormat="1" ht="18" customHeight="1" x14ac:dyDescent="0.25">
      <c r="A11" s="21" t="s">
        <v>537</v>
      </c>
      <c r="B11" s="33" t="s">
        <v>705</v>
      </c>
      <c r="C11" s="287">
        <f>O11/12</f>
        <v>27941.166666666668</v>
      </c>
      <c r="D11" s="287">
        <v>28093</v>
      </c>
      <c r="E11" s="287">
        <v>28093</v>
      </c>
      <c r="F11" s="287">
        <v>28093</v>
      </c>
      <c r="G11" s="287">
        <v>28093</v>
      </c>
      <c r="H11" s="287">
        <v>28093</v>
      </c>
      <c r="I11" s="287">
        <v>28093</v>
      </c>
      <c r="J11" s="287">
        <v>28093</v>
      </c>
      <c r="K11" s="287">
        <v>28093</v>
      </c>
      <c r="L11" s="287">
        <v>28093</v>
      </c>
      <c r="M11" s="287">
        <v>28093</v>
      </c>
      <c r="N11" s="287">
        <v>28093</v>
      </c>
      <c r="O11" s="287">
        <f>Össz.önkor.mérleg.!E19</f>
        <v>335294</v>
      </c>
      <c r="P11" s="35"/>
    </row>
    <row r="12" spans="1:16" s="32" customFormat="1" ht="13.5" customHeight="1" x14ac:dyDescent="0.25">
      <c r="A12" s="21" t="s">
        <v>538</v>
      </c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>
        <f t="shared" ref="O12:O18" si="0">SUM(C12:N12)</f>
        <v>0</v>
      </c>
      <c r="P12" s="35"/>
    </row>
    <row r="13" spans="1:16" s="32" customFormat="1" ht="15" customHeight="1" x14ac:dyDescent="0.25">
      <c r="A13" s="21" t="s">
        <v>539</v>
      </c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>
        <f t="shared" si="0"/>
        <v>0</v>
      </c>
      <c r="P13" s="35"/>
    </row>
    <row r="14" spans="1:16" s="34" customFormat="1" ht="15.75" customHeight="1" x14ac:dyDescent="0.25">
      <c r="A14" s="21" t="s">
        <v>540</v>
      </c>
      <c r="B14" s="867" t="s">
        <v>680</v>
      </c>
      <c r="C14" s="868">
        <f>SUM(C8:C12)</f>
        <v>193514.33333333334</v>
      </c>
      <c r="D14" s="868">
        <f>SUM(D8:D12)</f>
        <v>207943</v>
      </c>
      <c r="E14" s="868">
        <f>SUM(E8:E12)</f>
        <v>207943</v>
      </c>
      <c r="F14" s="868">
        <f>SUM(F8:F13)</f>
        <v>207943</v>
      </c>
      <c r="G14" s="868">
        <f>SUM(G8:G13)</f>
        <v>207943</v>
      </c>
      <c r="H14" s="868">
        <f t="shared" ref="H14:N14" si="1">SUM(H8:H12)</f>
        <v>207943</v>
      </c>
      <c r="I14" s="868">
        <f t="shared" si="1"/>
        <v>207943</v>
      </c>
      <c r="J14" s="868">
        <f t="shared" si="1"/>
        <v>207943</v>
      </c>
      <c r="K14" s="868">
        <f t="shared" si="1"/>
        <v>207943</v>
      </c>
      <c r="L14" s="868">
        <f t="shared" si="1"/>
        <v>207943</v>
      </c>
      <c r="M14" s="868">
        <f t="shared" si="1"/>
        <v>207943</v>
      </c>
      <c r="N14" s="868">
        <f t="shared" si="1"/>
        <v>207943</v>
      </c>
      <c r="O14" s="869">
        <f>SUM(O8:O13)</f>
        <v>2322172</v>
      </c>
      <c r="P14" s="36"/>
    </row>
    <row r="15" spans="1:16" s="32" customFormat="1" ht="15.75" customHeight="1" x14ac:dyDescent="0.25">
      <c r="A15" s="21" t="s">
        <v>541</v>
      </c>
      <c r="B15" s="32" t="s">
        <v>706</v>
      </c>
      <c r="C15" s="287"/>
      <c r="D15" s="287"/>
      <c r="E15" s="287"/>
      <c r="F15" s="287"/>
      <c r="G15" s="870"/>
      <c r="H15" s="870"/>
      <c r="I15" s="870"/>
      <c r="J15" s="870"/>
      <c r="K15" s="870"/>
      <c r="L15" s="870"/>
      <c r="M15" s="870"/>
      <c r="N15" s="870"/>
      <c r="O15" s="289">
        <f>Össz.önkor.mérleg.!E23</f>
        <v>0</v>
      </c>
      <c r="P15" s="35"/>
    </row>
    <row r="16" spans="1:16" s="32" customFormat="1" ht="15" customHeight="1" x14ac:dyDescent="0.25">
      <c r="A16" s="21" t="s">
        <v>583</v>
      </c>
      <c r="B16" s="32" t="s">
        <v>707</v>
      </c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9">
        <v>0</v>
      </c>
      <c r="P16" s="35"/>
    </row>
    <row r="17" spans="1:256" s="32" customFormat="1" ht="16.5" customHeight="1" x14ac:dyDescent="0.25">
      <c r="A17" s="21" t="s">
        <v>584</v>
      </c>
      <c r="B17" s="32" t="s">
        <v>622</v>
      </c>
      <c r="C17" s="287">
        <f>O17/12</f>
        <v>239.16666666666666</v>
      </c>
      <c r="D17" s="287">
        <v>308</v>
      </c>
      <c r="E17" s="287">
        <v>308</v>
      </c>
      <c r="F17" s="287">
        <v>308</v>
      </c>
      <c r="G17" s="287">
        <v>308</v>
      </c>
      <c r="H17" s="287">
        <v>308</v>
      </c>
      <c r="I17" s="287">
        <v>308</v>
      </c>
      <c r="J17" s="287">
        <v>308</v>
      </c>
      <c r="K17" s="287">
        <v>308</v>
      </c>
      <c r="L17" s="287">
        <v>308</v>
      </c>
      <c r="M17" s="287">
        <v>308</v>
      </c>
      <c r="N17" s="287">
        <v>308</v>
      </c>
      <c r="O17" s="289">
        <f>Össz.önkor.mérleg.!E29</f>
        <v>2870</v>
      </c>
      <c r="P17" s="35"/>
    </row>
    <row r="18" spans="1:256" s="33" customFormat="1" ht="15" customHeight="1" x14ac:dyDescent="0.25">
      <c r="A18" s="21" t="s">
        <v>585</v>
      </c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9">
        <f t="shared" si="0"/>
        <v>0</v>
      </c>
      <c r="P18" s="35"/>
    </row>
    <row r="19" spans="1:256" s="38" customFormat="1" ht="16.5" customHeight="1" x14ac:dyDescent="0.25">
      <c r="A19" s="21" t="s">
        <v>589</v>
      </c>
      <c r="B19" s="867" t="s">
        <v>681</v>
      </c>
      <c r="C19" s="868">
        <f>SUM(C15:C18)</f>
        <v>239.16666666666666</v>
      </c>
      <c r="D19" s="868">
        <f>SUM(D15:D18)</f>
        <v>308</v>
      </c>
      <c r="E19" s="868">
        <f>SUM(E15:E18)</f>
        <v>308</v>
      </c>
      <c r="F19" s="868">
        <f t="shared" ref="F19:M19" si="2">SUM(F15:F18)</f>
        <v>308</v>
      </c>
      <c r="G19" s="868">
        <f t="shared" si="2"/>
        <v>308</v>
      </c>
      <c r="H19" s="868">
        <f t="shared" si="2"/>
        <v>308</v>
      </c>
      <c r="I19" s="868">
        <f t="shared" si="2"/>
        <v>308</v>
      </c>
      <c r="J19" s="868">
        <f t="shared" si="2"/>
        <v>308</v>
      </c>
      <c r="K19" s="868">
        <f t="shared" si="2"/>
        <v>308</v>
      </c>
      <c r="L19" s="868">
        <f t="shared" si="2"/>
        <v>308</v>
      </c>
      <c r="M19" s="868">
        <f t="shared" si="2"/>
        <v>308</v>
      </c>
      <c r="N19" s="868">
        <f>SUM(N15:N18)</f>
        <v>308</v>
      </c>
      <c r="O19" s="868">
        <f>SUM(O15:O18)</f>
        <v>2870</v>
      </c>
      <c r="P19" s="37"/>
    </row>
    <row r="20" spans="1:256" s="34" customFormat="1" ht="16.5" customHeight="1" x14ac:dyDescent="0.25">
      <c r="A20" s="21" t="s">
        <v>590</v>
      </c>
      <c r="B20" s="38" t="s">
        <v>708</v>
      </c>
      <c r="C20" s="290"/>
      <c r="D20" s="290"/>
      <c r="E20" s="290"/>
      <c r="F20" s="290"/>
      <c r="G20" s="290"/>
      <c r="H20" s="288"/>
      <c r="I20" s="288"/>
      <c r="J20" s="288"/>
      <c r="K20" s="288"/>
      <c r="L20" s="288"/>
      <c r="M20" s="288"/>
      <c r="N20" s="288"/>
      <c r="O20" s="289">
        <f>SUM(C20:N20)</f>
        <v>0</v>
      </c>
      <c r="P20" s="36"/>
    </row>
    <row r="21" spans="1:256" s="32" customFormat="1" ht="15.75" customHeight="1" x14ac:dyDescent="0.25">
      <c r="A21" s="21" t="s">
        <v>592</v>
      </c>
      <c r="B21" s="33" t="s">
        <v>507</v>
      </c>
      <c r="C21" s="288">
        <f>O21/12</f>
        <v>47600</v>
      </c>
      <c r="D21" s="288">
        <v>28750.25</v>
      </c>
      <c r="E21" s="288">
        <v>28750.25</v>
      </c>
      <c r="F21" s="288">
        <v>28750.25</v>
      </c>
      <c r="G21" s="288">
        <v>28750.25</v>
      </c>
      <c r="H21" s="288">
        <v>28750.25</v>
      </c>
      <c r="I21" s="288">
        <v>28750.25</v>
      </c>
      <c r="J21" s="288">
        <v>28750.25</v>
      </c>
      <c r="K21" s="288">
        <v>28750.25</v>
      </c>
      <c r="L21" s="288">
        <v>28750.25</v>
      </c>
      <c r="M21" s="288">
        <v>28750.25</v>
      </c>
      <c r="N21" s="288">
        <v>28750.25</v>
      </c>
      <c r="O21" s="289">
        <f>Össz.önkor.mérleg.!E51</f>
        <v>571200</v>
      </c>
      <c r="P21" s="35"/>
    </row>
    <row r="22" spans="1:256" s="34" customFormat="1" ht="16.5" customHeight="1" x14ac:dyDescent="0.25">
      <c r="A22" s="21" t="s">
        <v>593</v>
      </c>
      <c r="B22" s="871" t="s">
        <v>682</v>
      </c>
      <c r="C22" s="872">
        <f t="shared" ref="C22:N22" si="3">C19+C14+C20+C21</f>
        <v>241353.5</v>
      </c>
      <c r="D22" s="872">
        <f t="shared" si="3"/>
        <v>237001.25</v>
      </c>
      <c r="E22" s="872">
        <f t="shared" si="3"/>
        <v>237001.25</v>
      </c>
      <c r="F22" s="872">
        <f t="shared" si="3"/>
        <v>237001.25</v>
      </c>
      <c r="G22" s="872">
        <f t="shared" si="3"/>
        <v>237001.25</v>
      </c>
      <c r="H22" s="872">
        <f t="shared" si="3"/>
        <v>237001.25</v>
      </c>
      <c r="I22" s="872">
        <f t="shared" si="3"/>
        <v>237001.25</v>
      </c>
      <c r="J22" s="872">
        <f t="shared" si="3"/>
        <v>237001.25</v>
      </c>
      <c r="K22" s="872">
        <f t="shared" si="3"/>
        <v>237001.25</v>
      </c>
      <c r="L22" s="872">
        <f t="shared" si="3"/>
        <v>237001.25</v>
      </c>
      <c r="M22" s="872">
        <f t="shared" si="3"/>
        <v>237001.25</v>
      </c>
      <c r="N22" s="872">
        <f t="shared" si="3"/>
        <v>237001.25</v>
      </c>
      <c r="O22" s="873">
        <f>O14+O21+O19</f>
        <v>2896242</v>
      </c>
      <c r="P22" s="36"/>
    </row>
    <row r="23" spans="1:256" s="15" customFormat="1" ht="9.75" customHeight="1" x14ac:dyDescent="0.25">
      <c r="A23" s="21"/>
      <c r="B23" s="34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89"/>
      <c r="N23" s="289"/>
      <c r="O23" s="289"/>
    </row>
    <row r="24" spans="1:256" s="34" customFormat="1" ht="12.75" customHeight="1" x14ac:dyDescent="0.25">
      <c r="A24" s="21" t="s">
        <v>594</v>
      </c>
      <c r="B24" s="34" t="s">
        <v>65</v>
      </c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</row>
    <row r="25" spans="1:256" s="32" customFormat="1" ht="15.75" customHeight="1" x14ac:dyDescent="0.25">
      <c r="A25" s="21" t="s">
        <v>595</v>
      </c>
      <c r="B25" s="32" t="s">
        <v>508</v>
      </c>
      <c r="C25" s="287">
        <f t="shared" ref="C25:C32" si="4">O25/12</f>
        <v>68925.416666666672</v>
      </c>
      <c r="D25" s="287">
        <v>66253.25</v>
      </c>
      <c r="E25" s="287">
        <v>66253.25</v>
      </c>
      <c r="F25" s="287">
        <v>66253.25</v>
      </c>
      <c r="G25" s="287">
        <v>66253.25</v>
      </c>
      <c r="H25" s="287">
        <v>66253.25</v>
      </c>
      <c r="I25" s="287">
        <v>66253.25</v>
      </c>
      <c r="J25" s="287">
        <v>66253.25</v>
      </c>
      <c r="K25" s="287">
        <v>66253.25</v>
      </c>
      <c r="L25" s="287">
        <v>66253.25</v>
      </c>
      <c r="M25" s="287">
        <v>66253.25</v>
      </c>
      <c r="N25" s="287">
        <v>66253.25</v>
      </c>
      <c r="O25" s="289">
        <f>Össz.önkor.mérleg.!I10</f>
        <v>827105</v>
      </c>
    </row>
    <row r="26" spans="1:256" s="32" customFormat="1" ht="17.25" customHeight="1" x14ac:dyDescent="0.25">
      <c r="A26" s="21" t="s">
        <v>596</v>
      </c>
      <c r="B26" s="32" t="s">
        <v>509</v>
      </c>
      <c r="C26" s="287">
        <f t="shared" si="4"/>
        <v>17580.333333333332</v>
      </c>
      <c r="D26" s="287">
        <v>18981.416666666668</v>
      </c>
      <c r="E26" s="287">
        <v>18981.416666666668</v>
      </c>
      <c r="F26" s="287">
        <v>18981.416666666668</v>
      </c>
      <c r="G26" s="287">
        <v>18981.416666666668</v>
      </c>
      <c r="H26" s="287">
        <v>18981.416666666668</v>
      </c>
      <c r="I26" s="287">
        <v>18981.416666666668</v>
      </c>
      <c r="J26" s="287">
        <v>18981.416666666668</v>
      </c>
      <c r="K26" s="287">
        <v>18981.416666666668</v>
      </c>
      <c r="L26" s="287">
        <v>18981.416666666668</v>
      </c>
      <c r="M26" s="287">
        <v>18981.416666666668</v>
      </c>
      <c r="N26" s="287">
        <v>18981.416666666668</v>
      </c>
      <c r="O26" s="289">
        <f>Össz.önkor.mérleg.!I11</f>
        <v>210964</v>
      </c>
    </row>
    <row r="27" spans="1:256" s="32" customFormat="1" ht="13.5" customHeight="1" x14ac:dyDescent="0.25">
      <c r="A27" s="21" t="s">
        <v>597</v>
      </c>
      <c r="B27" s="32" t="s">
        <v>510</v>
      </c>
      <c r="C27" s="287">
        <f t="shared" si="4"/>
        <v>74673.666666666672</v>
      </c>
      <c r="D27" s="287">
        <v>71861.833333333328</v>
      </c>
      <c r="E27" s="287">
        <v>71861.833333333328</v>
      </c>
      <c r="F27" s="287">
        <v>71861.833333333328</v>
      </c>
      <c r="G27" s="287">
        <v>71861.833333333328</v>
      </c>
      <c r="H27" s="287">
        <v>71861.833333333328</v>
      </c>
      <c r="I27" s="287">
        <v>71861.833333333328</v>
      </c>
      <c r="J27" s="287">
        <v>71861.833333333328</v>
      </c>
      <c r="K27" s="287">
        <v>71861.833333333328</v>
      </c>
      <c r="L27" s="287">
        <v>71861.833333333328</v>
      </c>
      <c r="M27" s="287">
        <v>71861.833333333328</v>
      </c>
      <c r="N27" s="287">
        <v>71861.833333333328</v>
      </c>
      <c r="O27" s="289">
        <f>Össz.önkor.mérleg.!I12</f>
        <v>896084</v>
      </c>
    </row>
    <row r="28" spans="1:256" s="32" customFormat="1" ht="15" customHeight="1" x14ac:dyDescent="0.25">
      <c r="A28" s="21" t="s">
        <v>598</v>
      </c>
      <c r="B28" s="32" t="s">
        <v>683</v>
      </c>
      <c r="C28" s="287">
        <f t="shared" si="4"/>
        <v>0</v>
      </c>
      <c r="D28" s="287">
        <v>0</v>
      </c>
      <c r="E28" s="287">
        <v>0</v>
      </c>
      <c r="F28" s="287">
        <v>0</v>
      </c>
      <c r="G28" s="287">
        <v>0</v>
      </c>
      <c r="H28" s="287">
        <v>0</v>
      </c>
      <c r="I28" s="287">
        <v>0</v>
      </c>
      <c r="J28" s="287">
        <v>0</v>
      </c>
      <c r="K28" s="287">
        <v>0</v>
      </c>
      <c r="L28" s="287">
        <v>0</v>
      </c>
      <c r="M28" s="287">
        <v>0</v>
      </c>
      <c r="N28" s="287">
        <v>0</v>
      </c>
      <c r="O28" s="289">
        <f>Össz.önkor.mérleg.!I13</f>
        <v>0</v>
      </c>
      <c r="IV28" s="35"/>
    </row>
    <row r="29" spans="1:256" s="32" customFormat="1" ht="15" customHeight="1" x14ac:dyDescent="0.25">
      <c r="A29" s="21" t="s">
        <v>599</v>
      </c>
      <c r="B29" s="32" t="s">
        <v>292</v>
      </c>
      <c r="C29" s="287">
        <f t="shared" si="4"/>
        <v>1266.6666666666667</v>
      </c>
      <c r="D29" s="287">
        <v>1304.1666666666667</v>
      </c>
      <c r="E29" s="287">
        <v>1304.1666666666667</v>
      </c>
      <c r="F29" s="287">
        <v>1304.1666666666667</v>
      </c>
      <c r="G29" s="287">
        <v>1304.1666666666667</v>
      </c>
      <c r="H29" s="287">
        <v>1304.1666666666667</v>
      </c>
      <c r="I29" s="287">
        <v>1304.1666666666667</v>
      </c>
      <c r="J29" s="287">
        <v>1304.1666666666667</v>
      </c>
      <c r="K29" s="287">
        <v>1304.1666666666667</v>
      </c>
      <c r="L29" s="287">
        <v>1304.1666666666667</v>
      </c>
      <c r="M29" s="287">
        <v>1304.1666666666667</v>
      </c>
      <c r="N29" s="287">
        <v>1304.1666666666667</v>
      </c>
      <c r="O29" s="289">
        <f>Össz.önkor.mérleg.!I14</f>
        <v>15200</v>
      </c>
    </row>
    <row r="30" spans="1:256" s="32" customFormat="1" ht="12.75" customHeight="1" x14ac:dyDescent="0.25">
      <c r="A30" s="21" t="s">
        <v>623</v>
      </c>
      <c r="B30" s="32" t="s">
        <v>511</v>
      </c>
      <c r="C30" s="287">
        <f t="shared" si="4"/>
        <v>5028.5</v>
      </c>
      <c r="D30" s="287">
        <v>5266</v>
      </c>
      <c r="E30" s="287">
        <v>5266</v>
      </c>
      <c r="F30" s="287">
        <v>5266</v>
      </c>
      <c r="G30" s="287">
        <v>5266</v>
      </c>
      <c r="H30" s="287">
        <v>5266</v>
      </c>
      <c r="I30" s="287">
        <v>5266</v>
      </c>
      <c r="J30" s="287">
        <v>5266</v>
      </c>
      <c r="K30" s="287">
        <v>5266</v>
      </c>
      <c r="L30" s="287">
        <v>5266</v>
      </c>
      <c r="M30" s="287">
        <v>5266</v>
      </c>
      <c r="N30" s="287">
        <v>5266</v>
      </c>
      <c r="O30" s="289">
        <f>Össz.önkor.mérleg.!I16</f>
        <v>60342</v>
      </c>
    </row>
    <row r="31" spans="1:256" s="32" customFormat="1" ht="15.75" customHeight="1" x14ac:dyDescent="0.25">
      <c r="A31" s="21" t="s">
        <v>624</v>
      </c>
      <c r="B31" s="32" t="s">
        <v>512</v>
      </c>
      <c r="C31" s="287">
        <f t="shared" si="4"/>
        <v>23647.333333333332</v>
      </c>
      <c r="D31" s="287">
        <v>21191.5</v>
      </c>
      <c r="E31" s="287">
        <v>21191.5</v>
      </c>
      <c r="F31" s="287">
        <v>21191.5</v>
      </c>
      <c r="G31" s="287">
        <v>21191.5</v>
      </c>
      <c r="H31" s="287">
        <v>21191.5</v>
      </c>
      <c r="I31" s="287">
        <v>21191.5</v>
      </c>
      <c r="J31" s="287">
        <v>21191.5</v>
      </c>
      <c r="K31" s="287">
        <v>21191.5</v>
      </c>
      <c r="L31" s="287">
        <v>21191.5</v>
      </c>
      <c r="M31" s="287">
        <v>21191.5</v>
      </c>
      <c r="N31" s="287">
        <v>21191.5</v>
      </c>
      <c r="O31" s="289">
        <f>Össz.önkor.mérleg.!I17</f>
        <v>283768</v>
      </c>
    </row>
    <row r="32" spans="1:256" s="32" customFormat="1" ht="15" customHeight="1" x14ac:dyDescent="0.25">
      <c r="A32" s="21" t="s">
        <v>625</v>
      </c>
      <c r="B32" s="32" t="s">
        <v>712</v>
      </c>
      <c r="C32" s="287">
        <f t="shared" si="4"/>
        <v>9838.9166666666661</v>
      </c>
      <c r="D32" s="287">
        <v>9095.1666666666661</v>
      </c>
      <c r="E32" s="287">
        <v>9095.1666666666661</v>
      </c>
      <c r="F32" s="287">
        <v>9095.1666666666661</v>
      </c>
      <c r="G32" s="287">
        <v>9095.1666666666661</v>
      </c>
      <c r="H32" s="287">
        <v>9095.1666666666661</v>
      </c>
      <c r="I32" s="287">
        <v>9095.1666666666661</v>
      </c>
      <c r="J32" s="287">
        <v>9095.1666666666661</v>
      </c>
      <c r="K32" s="287">
        <v>9095.1666666666661</v>
      </c>
      <c r="L32" s="287">
        <v>9095.1666666666661</v>
      </c>
      <c r="M32" s="287">
        <v>9095.1666666666661</v>
      </c>
      <c r="N32" s="287">
        <v>9095.1666666666661</v>
      </c>
      <c r="O32" s="289">
        <f>Össz.önkor.mérleg.!I19+Össz.önkor.mérleg.!I20</f>
        <v>118067</v>
      </c>
    </row>
    <row r="33" spans="1:16" s="33" customFormat="1" ht="15.75" customHeight="1" x14ac:dyDescent="0.25">
      <c r="A33" s="21" t="s">
        <v>626</v>
      </c>
      <c r="B33" s="867" t="s">
        <v>684</v>
      </c>
      <c r="C33" s="868">
        <f>SUM(C25:C32)</f>
        <v>200960.83333333334</v>
      </c>
      <c r="D33" s="868">
        <f>SUM(D25:D32)</f>
        <v>193953.33333333331</v>
      </c>
      <c r="E33" s="868">
        <f t="shared" ref="E33:N33" si="5">SUM(E25:E32)</f>
        <v>193953.33333333331</v>
      </c>
      <c r="F33" s="868">
        <f t="shared" si="5"/>
        <v>193953.33333333331</v>
      </c>
      <c r="G33" s="868">
        <f t="shared" si="5"/>
        <v>193953.33333333331</v>
      </c>
      <c r="H33" s="868">
        <f t="shared" si="5"/>
        <v>193953.33333333331</v>
      </c>
      <c r="I33" s="868">
        <f t="shared" si="5"/>
        <v>193953.33333333331</v>
      </c>
      <c r="J33" s="868">
        <f t="shared" si="5"/>
        <v>193953.33333333331</v>
      </c>
      <c r="K33" s="868">
        <f t="shared" si="5"/>
        <v>193953.33333333331</v>
      </c>
      <c r="L33" s="868">
        <f t="shared" si="5"/>
        <v>193953.33333333331</v>
      </c>
      <c r="M33" s="868">
        <f t="shared" si="5"/>
        <v>193953.33333333331</v>
      </c>
      <c r="N33" s="868">
        <f t="shared" si="5"/>
        <v>193953.33333333331</v>
      </c>
      <c r="O33" s="868">
        <f>SUM(O25:O32)</f>
        <v>2411530</v>
      </c>
    </row>
    <row r="34" spans="1:16" s="33" customFormat="1" ht="15" customHeight="1" x14ac:dyDescent="0.25">
      <c r="A34" s="21" t="s">
        <v>627</v>
      </c>
      <c r="B34" s="33" t="s">
        <v>685</v>
      </c>
      <c r="C34" s="288">
        <f t="shared" ref="C34:C39" si="6">O34/12</f>
        <v>33638.083333333336</v>
      </c>
      <c r="D34" s="288">
        <v>21286.833333333332</v>
      </c>
      <c r="E34" s="288">
        <v>21286.833333333332</v>
      </c>
      <c r="F34" s="288">
        <v>21286.833333333332</v>
      </c>
      <c r="G34" s="288">
        <v>21286.833333333332</v>
      </c>
      <c r="H34" s="288">
        <v>21286.833333333332</v>
      </c>
      <c r="I34" s="288">
        <v>21286.833333333332</v>
      </c>
      <c r="J34" s="288">
        <v>21286.833333333332</v>
      </c>
      <c r="K34" s="288">
        <v>21286.833333333332</v>
      </c>
      <c r="L34" s="288">
        <v>21286.833333333332</v>
      </c>
      <c r="M34" s="288">
        <v>21286.833333333332</v>
      </c>
      <c r="N34" s="288">
        <v>21286.833333333332</v>
      </c>
      <c r="O34" s="290">
        <f>Össz.önkor.mérleg.!I26</f>
        <v>403657</v>
      </c>
    </row>
    <row r="35" spans="1:16" s="33" customFormat="1" ht="15" customHeight="1" x14ac:dyDescent="0.25">
      <c r="A35" s="21" t="s">
        <v>628</v>
      </c>
      <c r="B35" s="33" t="s">
        <v>530</v>
      </c>
      <c r="C35" s="288">
        <f t="shared" si="6"/>
        <v>2371.1666666666665</v>
      </c>
      <c r="D35" s="288">
        <v>0</v>
      </c>
      <c r="E35" s="288">
        <v>0</v>
      </c>
      <c r="F35" s="288">
        <v>0</v>
      </c>
      <c r="G35" s="288">
        <v>0</v>
      </c>
      <c r="H35" s="288">
        <v>0</v>
      </c>
      <c r="I35" s="288">
        <v>0</v>
      </c>
      <c r="J35" s="288">
        <v>0</v>
      </c>
      <c r="K35" s="288">
        <v>0</v>
      </c>
      <c r="L35" s="288">
        <v>0</v>
      </c>
      <c r="M35" s="288">
        <v>0</v>
      </c>
      <c r="N35" s="288">
        <v>0</v>
      </c>
      <c r="O35" s="290">
        <f>Össz.önkor.mérleg.!I27</f>
        <v>28454</v>
      </c>
    </row>
    <row r="36" spans="1:16" s="33" customFormat="1" ht="15.75" customHeight="1" x14ac:dyDescent="0.25">
      <c r="A36" s="21" t="s">
        <v>629</v>
      </c>
      <c r="B36" s="33" t="s">
        <v>513</v>
      </c>
      <c r="C36" s="288">
        <f t="shared" si="6"/>
        <v>0</v>
      </c>
      <c r="D36" s="288">
        <v>0</v>
      </c>
      <c r="E36" s="288">
        <v>0</v>
      </c>
      <c r="F36" s="288">
        <v>0</v>
      </c>
      <c r="G36" s="288">
        <v>0</v>
      </c>
      <c r="H36" s="288">
        <v>0</v>
      </c>
      <c r="I36" s="288">
        <v>0</v>
      </c>
      <c r="J36" s="288">
        <v>0</v>
      </c>
      <c r="K36" s="288">
        <v>0</v>
      </c>
      <c r="L36" s="288">
        <v>0</v>
      </c>
      <c r="M36" s="288">
        <v>0</v>
      </c>
      <c r="N36" s="288">
        <v>0</v>
      </c>
      <c r="O36" s="290">
        <f>Össz.önkor.mérleg.!I28</f>
        <v>0</v>
      </c>
    </row>
    <row r="37" spans="1:16" s="33" customFormat="1" ht="15.75" customHeight="1" x14ac:dyDescent="0.25">
      <c r="A37" s="21" t="s">
        <v>630</v>
      </c>
      <c r="B37" s="32" t="s">
        <v>710</v>
      </c>
      <c r="C37" s="288">
        <f t="shared" si="6"/>
        <v>0</v>
      </c>
      <c r="D37" s="288">
        <v>0</v>
      </c>
      <c r="E37" s="288">
        <v>0</v>
      </c>
      <c r="F37" s="288">
        <v>0</v>
      </c>
      <c r="G37" s="288">
        <v>0</v>
      </c>
      <c r="H37" s="288">
        <v>0</v>
      </c>
      <c r="I37" s="288">
        <v>0</v>
      </c>
      <c r="J37" s="288">
        <v>0</v>
      </c>
      <c r="K37" s="288">
        <v>0</v>
      </c>
      <c r="L37" s="288">
        <v>0</v>
      </c>
      <c r="M37" s="288">
        <v>0</v>
      </c>
      <c r="N37" s="288">
        <v>0</v>
      </c>
      <c r="O37" s="290">
        <f>Össz.önkor.mérleg.!I29</f>
        <v>0</v>
      </c>
    </row>
    <row r="38" spans="1:16" s="33" customFormat="1" ht="16.5" customHeight="1" x14ac:dyDescent="0.25">
      <c r="A38" s="21" t="s">
        <v>631</v>
      </c>
      <c r="B38" s="32" t="s">
        <v>711</v>
      </c>
      <c r="C38" s="288">
        <f t="shared" si="6"/>
        <v>2119.1666666666665</v>
      </c>
      <c r="D38" s="288">
        <v>702.5</v>
      </c>
      <c r="E38" s="288">
        <v>702.5</v>
      </c>
      <c r="F38" s="288">
        <v>702.5</v>
      </c>
      <c r="G38" s="288">
        <v>702.5</v>
      </c>
      <c r="H38" s="288">
        <v>702.5</v>
      </c>
      <c r="I38" s="288">
        <v>702.5</v>
      </c>
      <c r="J38" s="288">
        <v>702.5</v>
      </c>
      <c r="K38" s="288">
        <v>702.5</v>
      </c>
      <c r="L38" s="288">
        <v>702.5</v>
      </c>
      <c r="M38" s="288">
        <v>702.5</v>
      </c>
      <c r="N38" s="288">
        <v>702.5</v>
      </c>
      <c r="O38" s="290">
        <f>Össz.önkor.mérleg.!I30</f>
        <v>25430</v>
      </c>
    </row>
    <row r="39" spans="1:16" s="33" customFormat="1" ht="15" customHeight="1" x14ac:dyDescent="0.25">
      <c r="A39" s="21" t="s">
        <v>686</v>
      </c>
      <c r="B39" s="32" t="s">
        <v>713</v>
      </c>
      <c r="C39" s="288">
        <f t="shared" si="6"/>
        <v>0</v>
      </c>
      <c r="D39" s="288">
        <v>21057.833333333332</v>
      </c>
      <c r="E39" s="288">
        <v>21057.833333333332</v>
      </c>
      <c r="F39" s="288">
        <v>21057.833333333332</v>
      </c>
      <c r="G39" s="288">
        <v>21057.833333333332</v>
      </c>
      <c r="H39" s="288">
        <v>21057.833333333332</v>
      </c>
      <c r="I39" s="288">
        <v>21057.833333333332</v>
      </c>
      <c r="J39" s="288">
        <v>21057.833333333332</v>
      </c>
      <c r="K39" s="288">
        <v>21057.833333333332</v>
      </c>
      <c r="L39" s="288">
        <v>21057.833333333332</v>
      </c>
      <c r="M39" s="288">
        <v>21057.833333333332</v>
      </c>
      <c r="N39" s="288">
        <v>21057.833333333332</v>
      </c>
      <c r="O39" s="290">
        <f>Össz.önkor.mérleg.!I31</f>
        <v>0</v>
      </c>
    </row>
    <row r="40" spans="1:16" s="33" customFormat="1" ht="16.5" customHeight="1" x14ac:dyDescent="0.25">
      <c r="A40" s="21" t="s">
        <v>687</v>
      </c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90"/>
    </row>
    <row r="41" spans="1:16" s="33" customFormat="1" ht="15.75" customHeight="1" x14ac:dyDescent="0.25">
      <c r="A41" s="21" t="s">
        <v>688</v>
      </c>
      <c r="C41" s="288">
        <f>O41/3</f>
        <v>0</v>
      </c>
      <c r="D41" s="288">
        <f>O41/3</f>
        <v>0</v>
      </c>
      <c r="E41" s="288">
        <f>O41/3</f>
        <v>0</v>
      </c>
      <c r="F41" s="288"/>
      <c r="G41" s="288"/>
      <c r="H41" s="288"/>
      <c r="I41" s="288"/>
      <c r="J41" s="288"/>
      <c r="K41" s="288"/>
      <c r="L41" s="288"/>
      <c r="M41" s="288"/>
      <c r="N41" s="288"/>
      <c r="O41" s="290"/>
    </row>
    <row r="42" spans="1:16" s="38" customFormat="1" ht="15" customHeight="1" x14ac:dyDescent="0.25">
      <c r="A42" s="21" t="s">
        <v>689</v>
      </c>
      <c r="B42" s="867" t="s">
        <v>714</v>
      </c>
      <c r="C42" s="868">
        <f t="shared" ref="C42:O42" si="7">SUM(C34:C41)</f>
        <v>38128.416666666664</v>
      </c>
      <c r="D42" s="868">
        <f t="shared" si="7"/>
        <v>43047.166666666664</v>
      </c>
      <c r="E42" s="868">
        <f t="shared" si="7"/>
        <v>43047.166666666664</v>
      </c>
      <c r="F42" s="868">
        <f t="shared" si="7"/>
        <v>43047.166666666664</v>
      </c>
      <c r="G42" s="868">
        <f t="shared" si="7"/>
        <v>43047.166666666664</v>
      </c>
      <c r="H42" s="868">
        <f t="shared" si="7"/>
        <v>43047.166666666664</v>
      </c>
      <c r="I42" s="868">
        <f t="shared" si="7"/>
        <v>43047.166666666664</v>
      </c>
      <c r="J42" s="868">
        <f t="shared" si="7"/>
        <v>43047.166666666664</v>
      </c>
      <c r="K42" s="868">
        <f t="shared" si="7"/>
        <v>43047.166666666664</v>
      </c>
      <c r="L42" s="868">
        <f t="shared" si="7"/>
        <v>43047.166666666664</v>
      </c>
      <c r="M42" s="868">
        <f t="shared" si="7"/>
        <v>43047.166666666664</v>
      </c>
      <c r="N42" s="868">
        <f t="shared" si="7"/>
        <v>43047.166666666664</v>
      </c>
      <c r="O42" s="868">
        <f t="shared" si="7"/>
        <v>457541</v>
      </c>
    </row>
    <row r="43" spans="1:16" s="32" customFormat="1" ht="15.75" customHeight="1" x14ac:dyDescent="0.25">
      <c r="A43" s="21" t="s">
        <v>715</v>
      </c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9">
        <f>SUM(C43:N43)</f>
        <v>0</v>
      </c>
    </row>
    <row r="44" spans="1:16" s="34" customFormat="1" ht="16.5" customHeight="1" x14ac:dyDescent="0.25">
      <c r="A44" s="21" t="s">
        <v>716</v>
      </c>
      <c r="B44" s="871" t="s">
        <v>717</v>
      </c>
      <c r="C44" s="872">
        <f t="shared" ref="C44:N44" si="8">C42+C33+C43</f>
        <v>239089.25</v>
      </c>
      <c r="D44" s="872">
        <f t="shared" si="8"/>
        <v>237000.49999999997</v>
      </c>
      <c r="E44" s="872">
        <f t="shared" si="8"/>
        <v>237000.49999999997</v>
      </c>
      <c r="F44" s="872">
        <f t="shared" si="8"/>
        <v>237000.49999999997</v>
      </c>
      <c r="G44" s="872">
        <f t="shared" si="8"/>
        <v>237000.49999999997</v>
      </c>
      <c r="H44" s="872">
        <f t="shared" si="8"/>
        <v>237000.49999999997</v>
      </c>
      <c r="I44" s="872">
        <f t="shared" si="8"/>
        <v>237000.49999999997</v>
      </c>
      <c r="J44" s="872">
        <f t="shared" si="8"/>
        <v>237000.49999999997</v>
      </c>
      <c r="K44" s="872">
        <f t="shared" si="8"/>
        <v>237000.49999999997</v>
      </c>
      <c r="L44" s="872">
        <f t="shared" si="8"/>
        <v>237000.49999999997</v>
      </c>
      <c r="M44" s="872">
        <f t="shared" si="8"/>
        <v>237000.49999999997</v>
      </c>
      <c r="N44" s="872">
        <f t="shared" si="8"/>
        <v>237000.49999999997</v>
      </c>
      <c r="O44" s="873">
        <f>SUM(C44:N44)</f>
        <v>2846094.75</v>
      </c>
      <c r="P44" s="36"/>
    </row>
    <row r="45" spans="1:16" ht="12.75" customHeight="1" x14ac:dyDescent="0.25"/>
    <row r="46" spans="1:16" ht="12.75" customHeight="1" x14ac:dyDescent="0.25"/>
    <row r="47" spans="1:16" ht="12.75" customHeight="1" x14ac:dyDescent="0.25"/>
    <row r="48" spans="1:1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</sheetData>
  <sheetProtection selectLockedCells="1" selectUnlockedCells="1"/>
  <mergeCells count="4">
    <mergeCell ref="K1:O1"/>
    <mergeCell ref="B2:O2"/>
    <mergeCell ref="B3:O3"/>
    <mergeCell ref="A5:A6"/>
  </mergeCells>
  <phoneticPr fontId="34" type="noConversion"/>
  <pageMargins left="0.39370078740157483" right="0.39370078740157483" top="0.19685039370078741" bottom="0.19685039370078741" header="0.51181102362204722" footer="0.51181102362204722"/>
  <pageSetup paperSize="9" scale="80" firstPageNumber="0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:IQ109"/>
  <sheetViews>
    <sheetView zoomScale="90" zoomScaleNormal="90" workbookViewId="0">
      <pane xSplit="2" ySplit="9" topLeftCell="C92" activePane="bottomRight" state="frozen"/>
      <selection activeCell="B65" sqref="B65"/>
      <selection pane="topRight" activeCell="B65" sqref="B65"/>
      <selection pane="bottomLeft" activeCell="B65" sqref="B65"/>
      <selection pane="bottomRight" activeCell="E1" sqref="E1:AG1"/>
    </sheetView>
  </sheetViews>
  <sheetFormatPr defaultRowHeight="13.9" customHeight="1" x14ac:dyDescent="0.25"/>
  <cols>
    <col min="1" max="1" width="4.42578125" style="17" customWidth="1"/>
    <col min="2" max="2" width="38.85546875" style="24" customWidth="1"/>
    <col min="3" max="3" width="4" style="17" customWidth="1"/>
    <col min="4" max="4" width="4.42578125" style="17" customWidth="1"/>
    <col min="5" max="5" width="5.5703125" style="17" customWidth="1"/>
    <col min="6" max="6" width="4.7109375" style="17" customWidth="1"/>
    <col min="7" max="7" width="5.42578125" style="17" customWidth="1"/>
    <col min="8" max="9" width="4" style="17" customWidth="1"/>
    <col min="10" max="10" width="5.5703125" style="17" customWidth="1"/>
    <col min="11" max="11" width="5.7109375" style="17" customWidth="1"/>
    <col min="12" max="12" width="4" style="17" customWidth="1"/>
    <col min="13" max="13" width="5.7109375" style="17" customWidth="1"/>
    <col min="14" max="14" width="8.7109375" style="17" customWidth="1"/>
    <col min="15" max="15" width="6.7109375" style="17" hidden="1" customWidth="1"/>
    <col min="16" max="17" width="6.7109375" style="17" customWidth="1"/>
    <col min="18" max="18" width="5.140625" style="17" customWidth="1"/>
    <col min="19" max="19" width="5.7109375" style="17" customWidth="1"/>
    <col min="20" max="20" width="6.7109375" style="17" customWidth="1"/>
    <col min="21" max="21" width="4.85546875" style="17" hidden="1" customWidth="1"/>
    <col min="22" max="23" width="4.85546875" style="17" customWidth="1"/>
    <col min="24" max="24" width="6.42578125" style="17" customWidth="1"/>
    <col min="25" max="25" width="6.7109375" style="17" customWidth="1"/>
    <col min="26" max="26" width="6.85546875" style="17" customWidth="1"/>
    <col min="27" max="27" width="6.5703125" style="17" customWidth="1"/>
    <col min="28" max="28" width="7.140625" style="17" customWidth="1"/>
    <col min="29" max="29" width="4.85546875" style="17" hidden="1" customWidth="1"/>
    <col min="30" max="31" width="4.85546875" style="17" customWidth="1"/>
    <col min="32" max="32" width="6" style="17" customWidth="1"/>
    <col min="33" max="33" width="7.5703125" style="17" customWidth="1"/>
    <col min="34" max="16384" width="9.140625" style="16"/>
  </cols>
  <sheetData>
    <row r="1" spans="1:33" ht="15.75" customHeight="1" x14ac:dyDescent="0.25">
      <c r="B1" s="40"/>
      <c r="C1" s="41"/>
      <c r="D1" s="41"/>
      <c r="E1" s="1206" t="s">
        <v>1192</v>
      </c>
      <c r="F1" s="1042"/>
      <c r="G1" s="1042"/>
      <c r="H1" s="1042"/>
      <c r="I1" s="1042"/>
      <c r="J1" s="1042"/>
      <c r="K1" s="1042"/>
      <c r="L1" s="1042"/>
      <c r="M1" s="1042"/>
      <c r="N1" s="1042"/>
      <c r="O1" s="1042"/>
      <c r="P1" s="1042"/>
      <c r="Q1" s="1042"/>
      <c r="R1" s="1042"/>
      <c r="S1" s="1042"/>
      <c r="T1" s="1042"/>
      <c r="U1" s="1042"/>
      <c r="V1" s="1042"/>
      <c r="W1" s="1042"/>
      <c r="X1" s="1042"/>
      <c r="Y1" s="1042"/>
      <c r="Z1" s="1042"/>
      <c r="AA1" s="1042"/>
      <c r="AB1" s="1042"/>
      <c r="AC1" s="1042"/>
      <c r="AD1" s="1042"/>
      <c r="AE1" s="1042"/>
      <c r="AF1" s="1042"/>
      <c r="AG1" s="1042"/>
    </row>
    <row r="2" spans="1:33" ht="15.75" customHeight="1" x14ac:dyDescent="0.25">
      <c r="B2" s="1207" t="s">
        <v>54</v>
      </c>
      <c r="C2" s="1207"/>
      <c r="D2" s="1207"/>
      <c r="E2" s="1207"/>
      <c r="F2" s="1207"/>
      <c r="G2" s="1207"/>
      <c r="H2" s="1207"/>
      <c r="I2" s="1207"/>
      <c r="J2" s="1207"/>
      <c r="K2" s="1207"/>
      <c r="L2" s="1207"/>
      <c r="M2" s="1207"/>
      <c r="N2" s="1207"/>
      <c r="O2" s="1207"/>
      <c r="P2" s="1207"/>
      <c r="Q2" s="1207"/>
      <c r="R2" s="1207"/>
      <c r="S2" s="1207"/>
      <c r="T2" s="1207"/>
      <c r="U2" s="1207"/>
      <c r="V2" s="1207"/>
      <c r="W2" s="1207"/>
      <c r="X2" s="1207"/>
      <c r="Y2" s="1207"/>
      <c r="Z2" s="1207"/>
      <c r="AA2" s="1207"/>
      <c r="AB2" s="1207"/>
      <c r="AC2" s="1207"/>
      <c r="AD2" s="1207"/>
      <c r="AE2" s="1207"/>
      <c r="AF2" s="1207"/>
      <c r="AG2" s="1207"/>
    </row>
    <row r="3" spans="1:33" ht="15.75" customHeight="1" x14ac:dyDescent="0.25">
      <c r="B3" s="1207" t="s">
        <v>1029</v>
      </c>
      <c r="C3" s="1207"/>
      <c r="D3" s="1207"/>
      <c r="E3" s="1207"/>
      <c r="F3" s="1207"/>
      <c r="G3" s="1207"/>
      <c r="H3" s="1207"/>
      <c r="I3" s="1207"/>
      <c r="J3" s="1207"/>
      <c r="K3" s="1207"/>
      <c r="L3" s="1207"/>
      <c r="M3" s="1207"/>
      <c r="N3" s="1207"/>
      <c r="O3" s="1207"/>
      <c r="P3" s="1207"/>
      <c r="Q3" s="1207"/>
      <c r="R3" s="1207"/>
      <c r="S3" s="1207"/>
      <c r="T3" s="1207"/>
      <c r="U3" s="1207"/>
      <c r="V3" s="1207"/>
      <c r="W3" s="1207"/>
      <c r="X3" s="1207"/>
      <c r="Y3" s="1207"/>
      <c r="Z3" s="1207"/>
      <c r="AA3" s="1207"/>
      <c r="AB3" s="1207"/>
      <c r="AC3" s="1207"/>
      <c r="AD3" s="1207"/>
      <c r="AE3" s="1207"/>
      <c r="AF3" s="1207"/>
      <c r="AG3" s="1207"/>
    </row>
    <row r="4" spans="1:33" ht="15.75" customHeight="1" x14ac:dyDescent="0.25"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 t="s">
        <v>718</v>
      </c>
    </row>
    <row r="5" spans="1:33" ht="27.75" customHeight="1" x14ac:dyDescent="0.25">
      <c r="A5" s="1200" t="s">
        <v>70</v>
      </c>
      <c r="B5" s="44" t="s">
        <v>57</v>
      </c>
      <c r="C5" s="1201" t="s">
        <v>58</v>
      </c>
      <c r="D5" s="1201"/>
      <c r="E5" s="1201"/>
      <c r="F5" s="1201" t="s">
        <v>59</v>
      </c>
      <c r="G5" s="1201"/>
      <c r="H5" s="1201" t="s">
        <v>60</v>
      </c>
      <c r="I5" s="1201"/>
      <c r="J5" s="1201"/>
      <c r="K5" s="1201"/>
      <c r="L5" s="1202" t="s">
        <v>517</v>
      </c>
      <c r="M5" s="1202"/>
      <c r="N5" s="1201" t="s">
        <v>518</v>
      </c>
      <c r="O5" s="1201"/>
      <c r="P5" s="1201"/>
      <c r="Q5" s="1201"/>
      <c r="R5" s="1201" t="s">
        <v>519</v>
      </c>
      <c r="S5" s="1201"/>
      <c r="T5" s="1208" t="s">
        <v>651</v>
      </c>
      <c r="U5" s="1208"/>
      <c r="V5" s="1208"/>
      <c r="W5" s="1208"/>
      <c r="X5" s="1208"/>
      <c r="Y5" s="1208"/>
      <c r="Z5" s="1201" t="s">
        <v>662</v>
      </c>
      <c r="AA5" s="1201"/>
      <c r="AB5" s="1201" t="s">
        <v>663</v>
      </c>
      <c r="AC5" s="1201"/>
      <c r="AD5" s="1201"/>
      <c r="AE5" s="1201"/>
      <c r="AF5" s="1201"/>
      <c r="AG5" s="1201"/>
    </row>
    <row r="6" spans="1:33" s="4" customFormat="1" ht="30.75" customHeight="1" x14ac:dyDescent="0.2">
      <c r="A6" s="1200"/>
      <c r="B6" s="1166" t="s">
        <v>719</v>
      </c>
      <c r="C6" s="1204" t="s">
        <v>720</v>
      </c>
      <c r="D6" s="1204"/>
      <c r="E6" s="1204"/>
      <c r="F6" s="1204"/>
      <c r="G6" s="1204"/>
      <c r="H6" s="1204" t="s">
        <v>721</v>
      </c>
      <c r="I6" s="1204"/>
      <c r="J6" s="1204"/>
      <c r="K6" s="1204"/>
      <c r="L6" s="1204"/>
      <c r="M6" s="1204"/>
      <c r="N6" s="1205" t="s">
        <v>722</v>
      </c>
      <c r="O6" s="1205"/>
      <c r="P6" s="1205"/>
      <c r="Q6" s="1205"/>
      <c r="R6" s="1205"/>
      <c r="S6" s="1205"/>
      <c r="T6" s="1205" t="s">
        <v>582</v>
      </c>
      <c r="U6" s="1205"/>
      <c r="V6" s="1205"/>
      <c r="W6" s="1205"/>
      <c r="X6" s="1205"/>
      <c r="Y6" s="1205"/>
      <c r="Z6" s="1205"/>
      <c r="AA6" s="1205"/>
      <c r="AB6" s="1054" t="s">
        <v>723</v>
      </c>
      <c r="AC6" s="1054"/>
      <c r="AD6" s="1054"/>
      <c r="AE6" s="1054"/>
      <c r="AF6" s="1054"/>
      <c r="AG6" s="1054"/>
    </row>
    <row r="7" spans="1:33" s="4" customFormat="1" ht="40.5" customHeight="1" x14ac:dyDescent="0.2">
      <c r="A7" s="1200"/>
      <c r="B7" s="1166"/>
      <c r="C7" s="1203" t="s">
        <v>724</v>
      </c>
      <c r="D7" s="1203"/>
      <c r="E7" s="1203"/>
      <c r="F7" s="1011" t="s">
        <v>725</v>
      </c>
      <c r="G7" s="1011"/>
      <c r="H7" s="1203" t="s">
        <v>726</v>
      </c>
      <c r="I7" s="1203"/>
      <c r="J7" s="1203"/>
      <c r="K7" s="1203"/>
      <c r="L7" s="1203" t="s">
        <v>725</v>
      </c>
      <c r="M7" s="1203"/>
      <c r="N7" s="1209" t="s">
        <v>726</v>
      </c>
      <c r="O7" s="1209"/>
      <c r="P7" s="1209"/>
      <c r="Q7" s="1209"/>
      <c r="R7" s="1203" t="s">
        <v>725</v>
      </c>
      <c r="S7" s="1203"/>
      <c r="T7" s="1209" t="s">
        <v>726</v>
      </c>
      <c r="U7" s="1209"/>
      <c r="V7" s="1209"/>
      <c r="W7" s="1209"/>
      <c r="X7" s="1209"/>
      <c r="Y7" s="1209"/>
      <c r="Z7" s="1209" t="s">
        <v>727</v>
      </c>
      <c r="AA7" s="1209"/>
      <c r="AB7" s="1054"/>
      <c r="AC7" s="1054"/>
      <c r="AD7" s="1054"/>
      <c r="AE7" s="1054"/>
      <c r="AF7" s="1054"/>
      <c r="AG7" s="1054"/>
    </row>
    <row r="8" spans="1:33" s="4" customFormat="1" ht="27" customHeight="1" x14ac:dyDescent="0.2">
      <c r="A8" s="1200"/>
      <c r="B8" s="1166"/>
      <c r="C8" s="45">
        <v>42736</v>
      </c>
      <c r="D8" s="45">
        <v>42795</v>
      </c>
      <c r="E8" s="45">
        <v>43100</v>
      </c>
      <c r="F8" s="45">
        <v>42736</v>
      </c>
      <c r="G8" s="45">
        <v>43100</v>
      </c>
      <c r="H8" s="45">
        <v>42736</v>
      </c>
      <c r="I8" s="45">
        <v>42856</v>
      </c>
      <c r="J8" s="998">
        <v>43039</v>
      </c>
      <c r="K8" s="45">
        <v>43100</v>
      </c>
      <c r="L8" s="45">
        <v>42736</v>
      </c>
      <c r="M8" s="45">
        <v>43100</v>
      </c>
      <c r="N8" s="45">
        <v>42736</v>
      </c>
      <c r="O8" s="45"/>
      <c r="P8" s="45">
        <v>42795</v>
      </c>
      <c r="Q8" s="45">
        <v>43100</v>
      </c>
      <c r="R8" s="45">
        <v>42736</v>
      </c>
      <c r="S8" s="45">
        <v>43100</v>
      </c>
      <c r="T8" s="45">
        <v>42736</v>
      </c>
      <c r="U8" s="45"/>
      <c r="V8" s="45">
        <v>42795</v>
      </c>
      <c r="W8" s="45">
        <v>42856</v>
      </c>
      <c r="X8" s="45">
        <v>43039</v>
      </c>
      <c r="Y8" s="45">
        <v>43100</v>
      </c>
      <c r="Z8" s="45">
        <v>42736</v>
      </c>
      <c r="AA8" s="45">
        <v>43100</v>
      </c>
      <c r="AB8" s="45">
        <v>42736</v>
      </c>
      <c r="AC8" s="45"/>
      <c r="AD8" s="45">
        <v>42795</v>
      </c>
      <c r="AE8" s="45">
        <v>42856</v>
      </c>
      <c r="AF8" s="998">
        <v>43039</v>
      </c>
      <c r="AG8" s="45">
        <v>43100</v>
      </c>
    </row>
    <row r="9" spans="1:33" s="4" customFormat="1" ht="13.9" customHeight="1" x14ac:dyDescent="0.25">
      <c r="A9" s="46"/>
      <c r="B9" s="31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</row>
    <row r="10" spans="1:33" s="4" customFormat="1" ht="13.9" customHeight="1" x14ac:dyDescent="0.25">
      <c r="A10" s="46" t="s">
        <v>526</v>
      </c>
      <c r="B10" s="48" t="s">
        <v>87</v>
      </c>
      <c r="C10" s="49" t="s">
        <v>336</v>
      </c>
      <c r="D10" s="49"/>
      <c r="E10" s="49" t="s">
        <v>336</v>
      </c>
      <c r="F10" s="49"/>
      <c r="G10" s="49"/>
      <c r="H10" s="49">
        <v>2</v>
      </c>
      <c r="I10" s="49"/>
      <c r="J10" s="49"/>
      <c r="K10" s="49" t="s">
        <v>729</v>
      </c>
      <c r="L10" s="49"/>
      <c r="M10" s="49"/>
      <c r="N10" s="49" t="s">
        <v>620</v>
      </c>
      <c r="O10" s="49"/>
      <c r="P10" s="49"/>
      <c r="Q10" s="49" t="s">
        <v>620</v>
      </c>
      <c r="R10" s="49" t="s">
        <v>620</v>
      </c>
      <c r="S10" s="49" t="s">
        <v>620</v>
      </c>
      <c r="T10" s="49" t="s">
        <v>1036</v>
      </c>
      <c r="U10" s="49"/>
      <c r="V10" s="49"/>
      <c r="W10" s="49"/>
      <c r="X10" s="49"/>
      <c r="Y10" s="49" t="s">
        <v>1036</v>
      </c>
      <c r="Z10" s="49" t="s">
        <v>620</v>
      </c>
      <c r="AA10" s="49" t="s">
        <v>620</v>
      </c>
      <c r="AB10" s="49" t="s">
        <v>1036</v>
      </c>
      <c r="AC10" s="49"/>
      <c r="AD10" s="49"/>
      <c r="AE10" s="49"/>
      <c r="AF10" s="49"/>
      <c r="AG10" s="557" t="str">
        <f>AB10</f>
        <v>6</v>
      </c>
    </row>
    <row r="11" spans="1:33" s="4" customFormat="1" ht="13.9" customHeight="1" x14ac:dyDescent="0.25">
      <c r="A11" s="46"/>
      <c r="B11" s="31"/>
      <c r="C11" s="50"/>
      <c r="D11" s="50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</row>
    <row r="12" spans="1:33" s="17" customFormat="1" ht="14.45" customHeight="1" x14ac:dyDescent="0.25">
      <c r="A12" s="5" t="s">
        <v>534</v>
      </c>
      <c r="B12" s="51" t="s">
        <v>730</v>
      </c>
      <c r="C12" s="52">
        <v>5</v>
      </c>
      <c r="D12" s="52">
        <v>-3</v>
      </c>
      <c r="E12" s="53">
        <f>C12+D12</f>
        <v>2</v>
      </c>
      <c r="F12" s="53"/>
      <c r="G12" s="53"/>
      <c r="H12" s="53">
        <v>36</v>
      </c>
      <c r="I12" s="53">
        <v>2</v>
      </c>
      <c r="J12" s="53">
        <v>-2</v>
      </c>
      <c r="K12" s="53">
        <f>H12</f>
        <v>36</v>
      </c>
      <c r="L12" s="53"/>
      <c r="M12" s="53"/>
      <c r="N12" s="53">
        <v>0</v>
      </c>
      <c r="O12" s="53"/>
      <c r="P12" s="53"/>
      <c r="Q12" s="53">
        <v>0</v>
      </c>
      <c r="R12" s="53">
        <v>0</v>
      </c>
      <c r="S12" s="53">
        <v>0</v>
      </c>
      <c r="T12" s="53">
        <f>C12+H12+N12</f>
        <v>41</v>
      </c>
      <c r="U12" s="53"/>
      <c r="V12" s="53">
        <f>D12</f>
        <v>-3</v>
      </c>
      <c r="W12" s="53">
        <f>I12</f>
        <v>2</v>
      </c>
      <c r="X12" s="53">
        <f>J12</f>
        <v>-2</v>
      </c>
      <c r="Y12" s="53">
        <f>T12+V12</f>
        <v>38</v>
      </c>
      <c r="Z12" s="53">
        <v>0</v>
      </c>
      <c r="AA12" s="53">
        <v>0</v>
      </c>
      <c r="AB12" s="55">
        <f>T12</f>
        <v>41</v>
      </c>
      <c r="AC12" s="55"/>
      <c r="AD12" s="55">
        <v>-3</v>
      </c>
      <c r="AE12" s="55">
        <f>W12</f>
        <v>2</v>
      </c>
      <c r="AF12" s="55">
        <f>X12</f>
        <v>-2</v>
      </c>
      <c r="AG12" s="55">
        <f>AB12+AD12</f>
        <v>38</v>
      </c>
    </row>
    <row r="13" spans="1:33" s="17" customFormat="1" ht="14.45" customHeight="1" x14ac:dyDescent="0.25">
      <c r="A13" s="5"/>
    </row>
    <row r="14" spans="1:33" ht="15.75" customHeight="1" x14ac:dyDescent="0.25">
      <c r="A14" s="5"/>
      <c r="B14" s="56"/>
      <c r="C14" s="57"/>
      <c r="D14" s="57"/>
      <c r="E14" s="58"/>
      <c r="F14" s="58"/>
      <c r="G14" s="58"/>
      <c r="H14" s="58"/>
      <c r="I14" s="58"/>
      <c r="J14" s="58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60"/>
      <c r="Z14" s="60"/>
      <c r="AA14" s="60"/>
      <c r="AB14" s="60"/>
      <c r="AC14" s="60"/>
      <c r="AD14" s="60"/>
      <c r="AE14" s="60"/>
      <c r="AF14" s="60"/>
      <c r="AG14" s="60"/>
    </row>
    <row r="15" spans="1:33" s="17" customFormat="1" ht="14.45" customHeight="1" x14ac:dyDescent="0.25">
      <c r="A15" s="5" t="s">
        <v>535</v>
      </c>
      <c r="B15" s="61" t="s">
        <v>731</v>
      </c>
      <c r="C15" s="62"/>
      <c r="D15" s="62"/>
      <c r="E15" s="63"/>
      <c r="F15" s="63"/>
      <c r="G15" s="63"/>
      <c r="H15" s="63"/>
      <c r="I15" s="63"/>
      <c r="J15" s="63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5"/>
      <c r="Z15" s="65"/>
      <c r="AA15" s="65"/>
      <c r="AB15" s="65"/>
      <c r="AC15" s="65"/>
      <c r="AD15" s="65"/>
      <c r="AE15" s="65"/>
      <c r="AF15" s="65"/>
      <c r="AG15" s="65"/>
    </row>
    <row r="16" spans="1:33" s="17" customFormat="1" ht="14.45" customHeight="1" x14ac:dyDescent="0.25">
      <c r="A16" s="5" t="s">
        <v>536</v>
      </c>
      <c r="B16" s="66" t="s">
        <v>732</v>
      </c>
      <c r="C16" s="67"/>
      <c r="D16" s="67"/>
      <c r="E16" s="68"/>
      <c r="F16" s="68"/>
      <c r="G16" s="68"/>
      <c r="H16" s="68"/>
      <c r="I16" s="68"/>
      <c r="J16" s="68"/>
      <c r="K16" s="68"/>
      <c r="L16" s="68"/>
      <c r="M16" s="68"/>
      <c r="N16" s="68">
        <v>21</v>
      </c>
      <c r="O16" s="68"/>
      <c r="P16" s="68"/>
      <c r="Q16" s="68">
        <f>N16</f>
        <v>21</v>
      </c>
      <c r="R16" s="68"/>
      <c r="S16" s="68"/>
      <c r="T16" s="53">
        <f t="shared" ref="T16:T25" si="0">C16+H16+N16</f>
        <v>21</v>
      </c>
      <c r="U16" s="53"/>
      <c r="V16" s="53"/>
      <c r="W16" s="53"/>
      <c r="X16" s="53"/>
      <c r="Y16" s="53">
        <f t="shared" ref="Y16:Y24" si="1">E16+K16+Q16</f>
        <v>21</v>
      </c>
      <c r="Z16" s="53"/>
      <c r="AA16" s="53"/>
      <c r="AB16" s="53">
        <f t="shared" ref="AB16:AB21" si="2">T16+Z16/2</f>
        <v>21</v>
      </c>
      <c r="AC16" s="53"/>
      <c r="AD16" s="53"/>
      <c r="AE16" s="53"/>
      <c r="AF16" s="53"/>
      <c r="AG16" s="53">
        <f>Y16+AA16/2</f>
        <v>21</v>
      </c>
    </row>
    <row r="17" spans="1:34" s="17" customFormat="1" ht="14.45" customHeight="1" x14ac:dyDescent="0.25">
      <c r="A17" s="5" t="s">
        <v>537</v>
      </c>
      <c r="B17" s="66" t="s">
        <v>1178</v>
      </c>
      <c r="C17" s="67"/>
      <c r="D17" s="67"/>
      <c r="E17" s="68"/>
      <c r="F17" s="68"/>
      <c r="G17" s="68"/>
      <c r="H17" s="68"/>
      <c r="I17" s="68"/>
      <c r="J17" s="68"/>
      <c r="K17" s="68"/>
      <c r="L17" s="68"/>
      <c r="M17" s="68"/>
      <c r="N17" s="68">
        <v>20</v>
      </c>
      <c r="O17" s="68"/>
      <c r="P17" s="68"/>
      <c r="Q17" s="68">
        <f t="shared" ref="Q17:Q22" si="3">N17</f>
        <v>20</v>
      </c>
      <c r="R17" s="68"/>
      <c r="S17" s="68"/>
      <c r="T17" s="53">
        <f t="shared" si="0"/>
        <v>20</v>
      </c>
      <c r="U17" s="53"/>
      <c r="V17" s="53"/>
      <c r="W17" s="53"/>
      <c r="X17" s="53"/>
      <c r="Y17" s="53">
        <f t="shared" si="1"/>
        <v>20</v>
      </c>
      <c r="Z17" s="53"/>
      <c r="AA17" s="53"/>
      <c r="AB17" s="53">
        <f t="shared" si="2"/>
        <v>20</v>
      </c>
      <c r="AC17" s="53"/>
      <c r="AD17" s="53"/>
      <c r="AE17" s="53"/>
      <c r="AF17" s="53"/>
      <c r="AG17" s="53">
        <f t="shared" ref="AG17:AG24" si="4">Y17+AA17/2</f>
        <v>20</v>
      </c>
    </row>
    <row r="18" spans="1:34" s="17" customFormat="1" ht="14.45" customHeight="1" x14ac:dyDescent="0.25">
      <c r="A18" s="5" t="s">
        <v>538</v>
      </c>
      <c r="B18" s="66" t="s">
        <v>1179</v>
      </c>
      <c r="C18" s="67"/>
      <c r="D18" s="67"/>
      <c r="E18" s="68"/>
      <c r="F18" s="68"/>
      <c r="G18" s="68"/>
      <c r="H18" s="68"/>
      <c r="I18" s="68"/>
      <c r="J18" s="68"/>
      <c r="K18" s="68"/>
      <c r="L18" s="68"/>
      <c r="M18" s="68"/>
      <c r="N18" s="68">
        <v>9</v>
      </c>
      <c r="O18" s="68"/>
      <c r="P18" s="68"/>
      <c r="Q18" s="68">
        <f t="shared" si="3"/>
        <v>9</v>
      </c>
      <c r="R18" s="68"/>
      <c r="S18" s="68"/>
      <c r="T18" s="53">
        <f t="shared" si="0"/>
        <v>9</v>
      </c>
      <c r="U18" s="53"/>
      <c r="V18" s="53"/>
      <c r="W18" s="53"/>
      <c r="X18" s="53"/>
      <c r="Y18" s="53">
        <f t="shared" si="1"/>
        <v>9</v>
      </c>
      <c r="Z18" s="53"/>
      <c r="AA18" s="53"/>
      <c r="AB18" s="53">
        <f t="shared" si="2"/>
        <v>9</v>
      </c>
      <c r="AC18" s="53"/>
      <c r="AD18" s="53"/>
      <c r="AE18" s="53"/>
      <c r="AF18" s="53"/>
      <c r="AG18" s="53">
        <f t="shared" si="4"/>
        <v>9</v>
      </c>
    </row>
    <row r="19" spans="1:34" s="17" customFormat="1" ht="14.45" customHeight="1" x14ac:dyDescent="0.25">
      <c r="A19" s="5" t="s">
        <v>539</v>
      </c>
      <c r="B19" s="66" t="s">
        <v>1180</v>
      </c>
      <c r="C19" s="67"/>
      <c r="D19" s="67"/>
      <c r="E19" s="68"/>
      <c r="F19" s="68"/>
      <c r="G19" s="68"/>
      <c r="H19" s="68"/>
      <c r="I19" s="68"/>
      <c r="J19" s="68"/>
      <c r="K19" s="68"/>
      <c r="L19" s="68"/>
      <c r="M19" s="68"/>
      <c r="N19" s="68">
        <v>11</v>
      </c>
      <c r="O19" s="68"/>
      <c r="P19" s="68"/>
      <c r="Q19" s="68">
        <f t="shared" si="3"/>
        <v>11</v>
      </c>
      <c r="R19" s="68"/>
      <c r="S19" s="68"/>
      <c r="T19" s="53">
        <f t="shared" si="0"/>
        <v>11</v>
      </c>
      <c r="U19" s="53"/>
      <c r="V19" s="53"/>
      <c r="W19" s="53"/>
      <c r="X19" s="53"/>
      <c r="Y19" s="53">
        <f t="shared" si="1"/>
        <v>11</v>
      </c>
      <c r="Z19" s="53"/>
      <c r="AA19" s="53"/>
      <c r="AB19" s="53">
        <f t="shared" si="2"/>
        <v>11</v>
      </c>
      <c r="AC19" s="53"/>
      <c r="AD19" s="53"/>
      <c r="AE19" s="53"/>
      <c r="AF19" s="53"/>
      <c r="AG19" s="53">
        <f t="shared" si="4"/>
        <v>11</v>
      </c>
    </row>
    <row r="20" spans="1:34" s="17" customFormat="1" ht="14.45" customHeight="1" x14ac:dyDescent="0.25">
      <c r="A20" s="5" t="s">
        <v>540</v>
      </c>
      <c r="B20" s="66" t="s">
        <v>733</v>
      </c>
      <c r="C20" s="67"/>
      <c r="D20" s="67"/>
      <c r="E20" s="68"/>
      <c r="F20" s="68"/>
      <c r="G20" s="68"/>
      <c r="H20" s="68"/>
      <c r="I20" s="68"/>
      <c r="J20" s="68"/>
      <c r="K20" s="68"/>
      <c r="L20" s="68"/>
      <c r="M20" s="68"/>
      <c r="N20" s="68">
        <v>1</v>
      </c>
      <c r="O20" s="68"/>
      <c r="P20" s="68"/>
      <c r="Q20" s="68">
        <f t="shared" si="3"/>
        <v>1</v>
      </c>
      <c r="R20" s="68"/>
      <c r="S20" s="68"/>
      <c r="T20" s="53">
        <f t="shared" si="0"/>
        <v>1</v>
      </c>
      <c r="U20" s="53"/>
      <c r="V20" s="53"/>
      <c r="W20" s="53"/>
      <c r="X20" s="53"/>
      <c r="Y20" s="53">
        <f t="shared" si="1"/>
        <v>1</v>
      </c>
      <c r="Z20" s="53"/>
      <c r="AA20" s="53"/>
      <c r="AB20" s="53">
        <f t="shared" si="2"/>
        <v>1</v>
      </c>
      <c r="AC20" s="53"/>
      <c r="AD20" s="53"/>
      <c r="AE20" s="53"/>
      <c r="AF20" s="53"/>
      <c r="AG20" s="53">
        <f t="shared" si="4"/>
        <v>1</v>
      </c>
    </row>
    <row r="21" spans="1:34" s="17" customFormat="1" ht="14.45" customHeight="1" x14ac:dyDescent="0.25">
      <c r="A21" s="5" t="s">
        <v>541</v>
      </c>
      <c r="B21" s="66" t="s">
        <v>734</v>
      </c>
      <c r="C21" s="67"/>
      <c r="D21" s="67"/>
      <c r="E21" s="68"/>
      <c r="F21" s="68"/>
      <c r="G21" s="68"/>
      <c r="H21" s="68"/>
      <c r="I21" s="68"/>
      <c r="J21" s="68"/>
      <c r="K21" s="68"/>
      <c r="L21" s="68"/>
      <c r="M21" s="68"/>
      <c r="N21" s="68">
        <v>5</v>
      </c>
      <c r="O21" s="68"/>
      <c r="P21" s="68"/>
      <c r="Q21" s="68">
        <f t="shared" si="3"/>
        <v>5</v>
      </c>
      <c r="R21" s="68"/>
      <c r="S21" s="68"/>
      <c r="T21" s="53">
        <f t="shared" si="0"/>
        <v>5</v>
      </c>
      <c r="U21" s="53"/>
      <c r="V21" s="53"/>
      <c r="W21" s="53"/>
      <c r="X21" s="53"/>
      <c r="Y21" s="53">
        <f t="shared" si="1"/>
        <v>5</v>
      </c>
      <c r="Z21" s="53"/>
      <c r="AA21" s="53"/>
      <c r="AB21" s="53">
        <f t="shared" si="2"/>
        <v>5</v>
      </c>
      <c r="AC21" s="53"/>
      <c r="AD21" s="53"/>
      <c r="AE21" s="53"/>
      <c r="AF21" s="53"/>
      <c r="AG21" s="53">
        <f t="shared" si="4"/>
        <v>5</v>
      </c>
    </row>
    <row r="22" spans="1:34" s="17" customFormat="1" ht="14.45" customHeight="1" x14ac:dyDescent="0.25">
      <c r="A22" s="5" t="s">
        <v>584</v>
      </c>
      <c r="B22" s="66" t="s">
        <v>1084</v>
      </c>
      <c r="C22" s="67"/>
      <c r="D22" s="67"/>
      <c r="E22" s="68"/>
      <c r="F22" s="68"/>
      <c r="G22" s="68"/>
      <c r="H22" s="68"/>
      <c r="I22" s="68"/>
      <c r="J22" s="68"/>
      <c r="K22" s="68"/>
      <c r="L22" s="68"/>
      <c r="M22" s="68"/>
      <c r="N22" s="68">
        <v>3</v>
      </c>
      <c r="O22" s="68"/>
      <c r="P22" s="68"/>
      <c r="Q22" s="68">
        <f t="shared" si="3"/>
        <v>3</v>
      </c>
      <c r="R22" s="68"/>
      <c r="S22" s="68"/>
      <c r="T22" s="53">
        <f t="shared" si="0"/>
        <v>3</v>
      </c>
      <c r="U22" s="53"/>
      <c r="V22" s="53"/>
      <c r="W22" s="53"/>
      <c r="X22" s="53"/>
      <c r="Y22" s="53">
        <f t="shared" si="1"/>
        <v>3</v>
      </c>
      <c r="Z22" s="53"/>
      <c r="AA22" s="53"/>
      <c r="AB22" s="53">
        <v>3</v>
      </c>
      <c r="AC22" s="53"/>
      <c r="AD22" s="53"/>
      <c r="AE22" s="53"/>
      <c r="AF22" s="53"/>
      <c r="AG22" s="53">
        <f t="shared" si="4"/>
        <v>3</v>
      </c>
    </row>
    <row r="23" spans="1:34" s="17" customFormat="1" ht="14.45" customHeight="1" x14ac:dyDescent="0.25">
      <c r="A23" s="5" t="s">
        <v>585</v>
      </c>
      <c r="B23" s="66" t="s">
        <v>736</v>
      </c>
      <c r="C23" s="67"/>
      <c r="D23" s="67"/>
      <c r="E23" s="68"/>
      <c r="F23" s="68"/>
      <c r="G23" s="68"/>
      <c r="H23" s="68"/>
      <c r="I23" s="68"/>
      <c r="J23" s="68"/>
      <c r="K23" s="68"/>
      <c r="L23" s="68"/>
      <c r="M23" s="68"/>
      <c r="N23" s="68">
        <v>2.5</v>
      </c>
      <c r="O23" s="68"/>
      <c r="P23" s="68">
        <v>2.5</v>
      </c>
      <c r="Q23" s="68">
        <f>N23+P23</f>
        <v>5</v>
      </c>
      <c r="R23" s="68"/>
      <c r="S23" s="68"/>
      <c r="T23" s="53">
        <f t="shared" si="0"/>
        <v>2.5</v>
      </c>
      <c r="U23" s="53"/>
      <c r="V23" s="53">
        <f>P23+D23</f>
        <v>2.5</v>
      </c>
      <c r="W23" s="53"/>
      <c r="X23" s="53"/>
      <c r="Y23" s="53">
        <f t="shared" si="1"/>
        <v>5</v>
      </c>
      <c r="Z23" s="53"/>
      <c r="AA23" s="53"/>
      <c r="AB23" s="53">
        <f>T23+Z23/2</f>
        <v>2.5</v>
      </c>
      <c r="AC23" s="53"/>
      <c r="AD23" s="53">
        <f>V23</f>
        <v>2.5</v>
      </c>
      <c r="AE23" s="53"/>
      <c r="AF23" s="53"/>
      <c r="AG23" s="53">
        <f t="shared" si="4"/>
        <v>5</v>
      </c>
    </row>
    <row r="24" spans="1:34" s="17" customFormat="1" ht="14.45" customHeight="1" x14ac:dyDescent="0.25">
      <c r="A24" s="5" t="s">
        <v>586</v>
      </c>
      <c r="B24" s="66" t="s">
        <v>1166</v>
      </c>
      <c r="C24" s="67"/>
      <c r="D24" s="67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>
        <v>1</v>
      </c>
      <c r="Q24" s="68">
        <f>N24+P24</f>
        <v>1</v>
      </c>
      <c r="R24" s="68"/>
      <c r="S24" s="68"/>
      <c r="T24" s="53">
        <v>0</v>
      </c>
      <c r="U24" s="53"/>
      <c r="V24" s="53">
        <f>D24+P24</f>
        <v>1</v>
      </c>
      <c r="W24" s="53"/>
      <c r="X24" s="53"/>
      <c r="Y24" s="53">
        <f t="shared" si="1"/>
        <v>1</v>
      </c>
      <c r="Z24" s="53"/>
      <c r="AA24" s="53"/>
      <c r="AB24" s="53"/>
      <c r="AC24" s="53"/>
      <c r="AD24" s="53">
        <f>V24</f>
        <v>1</v>
      </c>
      <c r="AE24" s="53"/>
      <c r="AF24" s="53"/>
      <c r="AG24" s="53">
        <f t="shared" si="4"/>
        <v>1</v>
      </c>
    </row>
    <row r="25" spans="1:34" s="17" customFormat="1" ht="14.45" customHeight="1" x14ac:dyDescent="0.25">
      <c r="A25" s="5" t="s">
        <v>587</v>
      </c>
      <c r="B25" s="51" t="s">
        <v>737</v>
      </c>
      <c r="C25" s="52"/>
      <c r="D25" s="52"/>
      <c r="E25" s="69"/>
      <c r="F25" s="69"/>
      <c r="G25" s="69"/>
      <c r="H25" s="69"/>
      <c r="I25" s="69"/>
      <c r="J25" s="69"/>
      <c r="K25" s="68"/>
      <c r="L25" s="68"/>
      <c r="M25" s="68"/>
      <c r="N25" s="53">
        <f>SUM(N16:N23)</f>
        <v>72.5</v>
      </c>
      <c r="O25" s="53">
        <f>SUM(O16:O23)</f>
        <v>0</v>
      </c>
      <c r="P25" s="53">
        <f>SUM(P16:P24)</f>
        <v>3.5</v>
      </c>
      <c r="Q25" s="53">
        <f>SUM(Q16:Q24)</f>
        <v>76</v>
      </c>
      <c r="R25" s="53">
        <v>0</v>
      </c>
      <c r="S25" s="53">
        <v>0</v>
      </c>
      <c r="T25" s="53">
        <f t="shared" si="0"/>
        <v>72.5</v>
      </c>
      <c r="U25" s="53">
        <f>SUM(U16:U23)</f>
        <v>0</v>
      </c>
      <c r="V25" s="53">
        <f>SUM(V16:V24)</f>
        <v>3.5</v>
      </c>
      <c r="W25" s="53"/>
      <c r="X25" s="53"/>
      <c r="Y25" s="53">
        <f>SUM(Y16:Y24)</f>
        <v>76</v>
      </c>
      <c r="Z25" s="53">
        <v>0</v>
      </c>
      <c r="AA25" s="53">
        <v>0</v>
      </c>
      <c r="AB25" s="293">
        <f>T25+Z25/2</f>
        <v>72.5</v>
      </c>
      <c r="AC25" s="293">
        <f>SUM(AC16:AC23)</f>
        <v>0</v>
      </c>
      <c r="AD25" s="293">
        <f>SUM(AD16:AD24)</f>
        <v>3.5</v>
      </c>
      <c r="AE25" s="293"/>
      <c r="AF25" s="293"/>
      <c r="AG25" s="53">
        <f>SUM(AG16:AG24)</f>
        <v>76</v>
      </c>
      <c r="AH25" s="925"/>
    </row>
    <row r="26" spans="1:34" s="17" customFormat="1" ht="13.5" customHeight="1" x14ac:dyDescent="0.25">
      <c r="A26" s="5"/>
      <c r="B26" s="135"/>
      <c r="C26" s="136"/>
      <c r="D26" s="136"/>
      <c r="E26" s="137"/>
      <c r="F26" s="137"/>
      <c r="G26" s="137"/>
      <c r="H26" s="137"/>
      <c r="I26" s="137"/>
      <c r="J26" s="137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</row>
    <row r="27" spans="1:34" ht="12.75" customHeight="1" x14ac:dyDescent="0.25">
      <c r="A27" s="5"/>
      <c r="B27" s="56"/>
      <c r="C27" s="57"/>
      <c r="D27" s="57"/>
      <c r="E27" s="58"/>
      <c r="F27" s="58"/>
      <c r="G27" s="58"/>
      <c r="H27" s="58"/>
      <c r="I27" s="58"/>
      <c r="J27" s="58"/>
      <c r="K27" s="76"/>
      <c r="L27" s="76"/>
      <c r="M27" s="76"/>
      <c r="N27" s="76"/>
      <c r="O27" s="76"/>
      <c r="P27" s="76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</row>
    <row r="28" spans="1:34" s="17" customFormat="1" ht="27" customHeight="1" x14ac:dyDescent="0.25">
      <c r="A28" s="5" t="s">
        <v>588</v>
      </c>
      <c r="B28" s="61" t="s">
        <v>738</v>
      </c>
      <c r="C28" s="62"/>
      <c r="D28" s="62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63"/>
    </row>
    <row r="29" spans="1:34" s="17" customFormat="1" ht="14.45" customHeight="1" x14ac:dyDescent="0.25">
      <c r="A29" s="5" t="s">
        <v>589</v>
      </c>
      <c r="B29" s="66" t="s">
        <v>653</v>
      </c>
      <c r="C29" s="67"/>
      <c r="D29" s="67"/>
      <c r="E29" s="68"/>
      <c r="F29" s="68"/>
      <c r="G29" s="68"/>
      <c r="H29" s="68"/>
      <c r="I29" s="68"/>
      <c r="J29" s="68"/>
      <c r="K29" s="53"/>
      <c r="L29" s="53"/>
      <c r="M29" s="53"/>
      <c r="N29" s="68">
        <v>7</v>
      </c>
      <c r="O29" s="68"/>
      <c r="P29" s="68"/>
      <c r="Q29" s="53">
        <f>N29</f>
        <v>7</v>
      </c>
      <c r="R29" s="68"/>
      <c r="S29" s="68"/>
      <c r="T29" s="53">
        <f>C29+H29+N29</f>
        <v>7</v>
      </c>
      <c r="U29" s="53"/>
      <c r="V29" s="53"/>
      <c r="W29" s="53"/>
      <c r="X29" s="53"/>
      <c r="Y29" s="53">
        <f>E29+K29+Q29</f>
        <v>7</v>
      </c>
      <c r="Z29" s="53"/>
      <c r="AA29" s="53"/>
      <c r="AB29" s="68">
        <f t="shared" ref="AB29:AB40" si="5">C29+H29+N29+R29/2</f>
        <v>7</v>
      </c>
      <c r="AC29" s="68"/>
      <c r="AD29" s="68"/>
      <c r="AE29" s="68"/>
      <c r="AF29" s="68"/>
      <c r="AG29" s="53">
        <f>E29+K29+Q29+S29/2</f>
        <v>7</v>
      </c>
      <c r="AH29" s="29"/>
    </row>
    <row r="30" spans="1:34" s="17" customFormat="1" ht="14.45" customHeight="1" x14ac:dyDescent="0.25">
      <c r="A30" s="5" t="s">
        <v>590</v>
      </c>
      <c r="B30" s="66" t="s">
        <v>739</v>
      </c>
      <c r="C30" s="67"/>
      <c r="D30" s="67"/>
      <c r="E30" s="68"/>
      <c r="F30" s="68"/>
      <c r="G30" s="68"/>
      <c r="H30" s="68"/>
      <c r="I30" s="68"/>
      <c r="J30" s="68"/>
      <c r="K30" s="68"/>
      <c r="L30" s="68"/>
      <c r="M30" s="68"/>
      <c r="N30" s="68">
        <v>1</v>
      </c>
      <c r="O30" s="68"/>
      <c r="P30" s="68"/>
      <c r="Q30" s="53">
        <f t="shared" ref="Q30:Q41" si="6">N30</f>
        <v>1</v>
      </c>
      <c r="R30" s="68"/>
      <c r="S30" s="68"/>
      <c r="T30" s="53">
        <f>C30+H30+N30</f>
        <v>1</v>
      </c>
      <c r="U30" s="53"/>
      <c r="V30" s="53"/>
      <c r="W30" s="53"/>
      <c r="X30" s="53"/>
      <c r="Y30" s="53">
        <f t="shared" ref="Y30:Y40" si="7">E30+K30+Q30</f>
        <v>1</v>
      </c>
      <c r="Z30" s="53"/>
      <c r="AA30" s="53"/>
      <c r="AB30" s="53">
        <f t="shared" si="5"/>
        <v>1</v>
      </c>
      <c r="AC30" s="68"/>
      <c r="AD30" s="68"/>
      <c r="AE30" s="68"/>
      <c r="AF30" s="68"/>
      <c r="AG30" s="53">
        <f t="shared" ref="AG30:AG40" si="8">E30+K30+Q30+S30/2</f>
        <v>1</v>
      </c>
      <c r="AH30" s="29"/>
    </row>
    <row r="31" spans="1:34" s="17" customFormat="1" ht="14.45" customHeight="1" x14ac:dyDescent="0.25">
      <c r="A31" s="5" t="s">
        <v>592</v>
      </c>
      <c r="B31" s="66" t="s">
        <v>740</v>
      </c>
      <c r="C31" s="67"/>
      <c r="D31" s="67"/>
      <c r="E31" s="68"/>
      <c r="F31" s="68"/>
      <c r="G31" s="68"/>
      <c r="H31" s="68"/>
      <c r="I31" s="68"/>
      <c r="J31" s="68"/>
      <c r="K31" s="68"/>
      <c r="L31" s="68"/>
      <c r="M31" s="68"/>
      <c r="N31" s="68">
        <v>30</v>
      </c>
      <c r="O31" s="68"/>
      <c r="P31" s="68"/>
      <c r="Q31" s="53">
        <f t="shared" si="6"/>
        <v>30</v>
      </c>
      <c r="R31" s="68">
        <v>1</v>
      </c>
      <c r="S31" s="68">
        <v>1</v>
      </c>
      <c r="T31" s="53">
        <v>30</v>
      </c>
      <c r="U31" s="53"/>
      <c r="V31" s="53"/>
      <c r="W31" s="53"/>
      <c r="X31" s="53"/>
      <c r="Y31" s="53">
        <f t="shared" si="7"/>
        <v>30</v>
      </c>
      <c r="Z31" s="53">
        <f>R31+L31+F31</f>
        <v>1</v>
      </c>
      <c r="AA31" s="53">
        <f>G31+M31+S31</f>
        <v>1</v>
      </c>
      <c r="AB31" s="53">
        <f t="shared" si="5"/>
        <v>30.5</v>
      </c>
      <c r="AC31" s="68"/>
      <c r="AD31" s="68"/>
      <c r="AE31" s="68"/>
      <c r="AF31" s="68"/>
      <c r="AG31" s="53">
        <f t="shared" si="8"/>
        <v>30.5</v>
      </c>
      <c r="AH31" s="29"/>
    </row>
    <row r="32" spans="1:34" s="17" customFormat="1" ht="14.45" customHeight="1" x14ac:dyDescent="0.25">
      <c r="A32" s="5" t="s">
        <v>593</v>
      </c>
      <c r="B32" s="66" t="s">
        <v>741</v>
      </c>
      <c r="C32" s="67"/>
      <c r="D32" s="67"/>
      <c r="E32" s="68"/>
      <c r="F32" s="68"/>
      <c r="G32" s="68"/>
      <c r="H32" s="68"/>
      <c r="I32" s="68"/>
      <c r="J32" s="68"/>
      <c r="K32" s="68"/>
      <c r="L32" s="68"/>
      <c r="M32" s="68"/>
      <c r="N32" s="68">
        <v>2</v>
      </c>
      <c r="O32" s="68"/>
      <c r="P32" s="68"/>
      <c r="Q32" s="53">
        <f t="shared" si="6"/>
        <v>2</v>
      </c>
      <c r="R32" s="68"/>
      <c r="S32" s="68"/>
      <c r="T32" s="53">
        <f>C32+H32+N32</f>
        <v>2</v>
      </c>
      <c r="U32" s="53"/>
      <c r="V32" s="53"/>
      <c r="W32" s="53"/>
      <c r="X32" s="53"/>
      <c r="Y32" s="53">
        <f t="shared" si="7"/>
        <v>2</v>
      </c>
      <c r="Z32" s="53"/>
      <c r="AA32" s="53"/>
      <c r="AB32" s="53">
        <f t="shared" si="5"/>
        <v>2</v>
      </c>
      <c r="AC32" s="68"/>
      <c r="AD32" s="68"/>
      <c r="AE32" s="68"/>
      <c r="AF32" s="68"/>
      <c r="AG32" s="53">
        <f t="shared" si="8"/>
        <v>2</v>
      </c>
      <c r="AH32" s="29"/>
    </row>
    <row r="33" spans="1:36" s="17" customFormat="1" ht="14.45" customHeight="1" x14ac:dyDescent="0.25">
      <c r="A33" s="5" t="s">
        <v>594</v>
      </c>
      <c r="B33" s="66" t="s">
        <v>759</v>
      </c>
      <c r="C33" s="67"/>
      <c r="D33" s="67"/>
      <c r="E33" s="68"/>
      <c r="F33" s="68"/>
      <c r="G33" s="68"/>
      <c r="H33" s="68"/>
      <c r="I33" s="68"/>
      <c r="J33" s="68"/>
      <c r="K33" s="68"/>
      <c r="L33" s="68"/>
      <c r="M33" s="68"/>
      <c r="N33" s="68">
        <v>2</v>
      </c>
      <c r="O33" s="68"/>
      <c r="P33" s="68"/>
      <c r="Q33" s="53">
        <f t="shared" si="6"/>
        <v>2</v>
      </c>
      <c r="R33" s="68"/>
      <c r="S33" s="68"/>
      <c r="T33" s="53">
        <f>C33+H33+N33</f>
        <v>2</v>
      </c>
      <c r="U33" s="53">
        <f>O33</f>
        <v>0</v>
      </c>
      <c r="V33" s="53"/>
      <c r="W33" s="53"/>
      <c r="X33" s="53"/>
      <c r="Y33" s="53">
        <f t="shared" si="7"/>
        <v>2</v>
      </c>
      <c r="Z33" s="53"/>
      <c r="AA33" s="53"/>
      <c r="AB33" s="53">
        <f t="shared" si="5"/>
        <v>2</v>
      </c>
      <c r="AC33" s="53">
        <f>U33</f>
        <v>0</v>
      </c>
      <c r="AD33" s="53"/>
      <c r="AE33" s="53"/>
      <c r="AF33" s="53"/>
      <c r="AG33" s="53">
        <f t="shared" si="8"/>
        <v>2</v>
      </c>
      <c r="AH33" s="29"/>
    </row>
    <row r="34" spans="1:36" s="17" customFormat="1" ht="14.45" customHeight="1" x14ac:dyDescent="0.25">
      <c r="A34" s="5" t="s">
        <v>595</v>
      </c>
      <c r="B34" s="66" t="s">
        <v>742</v>
      </c>
      <c r="C34" s="67"/>
      <c r="D34" s="67"/>
      <c r="E34" s="68"/>
      <c r="F34" s="68"/>
      <c r="G34" s="68"/>
      <c r="H34" s="68"/>
      <c r="I34" s="68"/>
      <c r="J34" s="68"/>
      <c r="K34" s="68"/>
      <c r="L34" s="68"/>
      <c r="M34" s="68"/>
      <c r="N34" s="68">
        <v>2</v>
      </c>
      <c r="O34" s="68"/>
      <c r="P34" s="68"/>
      <c r="Q34" s="53">
        <f t="shared" si="6"/>
        <v>2</v>
      </c>
      <c r="R34" s="68"/>
      <c r="S34" s="68"/>
      <c r="T34" s="53">
        <v>2</v>
      </c>
      <c r="U34" s="53"/>
      <c r="V34" s="53"/>
      <c r="W34" s="53"/>
      <c r="X34" s="53"/>
      <c r="Y34" s="53">
        <f t="shared" si="7"/>
        <v>2</v>
      </c>
      <c r="Z34" s="53"/>
      <c r="AA34" s="53"/>
      <c r="AB34" s="53">
        <f t="shared" si="5"/>
        <v>2</v>
      </c>
      <c r="AC34" s="68"/>
      <c r="AD34" s="68"/>
      <c r="AE34" s="68"/>
      <c r="AF34" s="68"/>
      <c r="AG34" s="53">
        <f t="shared" si="8"/>
        <v>2</v>
      </c>
      <c r="AH34" s="29"/>
      <c r="AJ34" s="635"/>
    </row>
    <row r="35" spans="1:36" s="17" customFormat="1" ht="14.45" customHeight="1" x14ac:dyDescent="0.25">
      <c r="A35" s="5" t="s">
        <v>596</v>
      </c>
      <c r="B35" s="66" t="s">
        <v>743</v>
      </c>
      <c r="C35" s="67"/>
      <c r="D35" s="67"/>
      <c r="E35" s="68"/>
      <c r="F35" s="68"/>
      <c r="G35" s="68"/>
      <c r="H35" s="68"/>
      <c r="I35" s="68"/>
      <c r="J35" s="68"/>
      <c r="K35" s="68"/>
      <c r="L35" s="68"/>
      <c r="M35" s="68"/>
      <c r="N35" s="68">
        <v>5</v>
      </c>
      <c r="O35" s="68"/>
      <c r="P35" s="68"/>
      <c r="Q35" s="53">
        <f t="shared" si="6"/>
        <v>5</v>
      </c>
      <c r="R35" s="68"/>
      <c r="S35" s="68"/>
      <c r="T35" s="53">
        <f>N35+R35</f>
        <v>5</v>
      </c>
      <c r="U35" s="53"/>
      <c r="V35" s="53"/>
      <c r="W35" s="53"/>
      <c r="X35" s="53"/>
      <c r="Y35" s="53">
        <f t="shared" si="7"/>
        <v>5</v>
      </c>
      <c r="Z35" s="53"/>
      <c r="AA35" s="53"/>
      <c r="AB35" s="53">
        <f t="shared" si="5"/>
        <v>5</v>
      </c>
      <c r="AC35" s="68"/>
      <c r="AD35" s="68"/>
      <c r="AE35" s="68"/>
      <c r="AF35" s="68"/>
      <c r="AG35" s="53">
        <f t="shared" si="8"/>
        <v>5</v>
      </c>
      <c r="AH35" s="29"/>
    </row>
    <row r="36" spans="1:36" s="17" customFormat="1" ht="14.45" customHeight="1" x14ac:dyDescent="0.25">
      <c r="A36" s="5" t="s">
        <v>597</v>
      </c>
      <c r="B36" s="66" t="s">
        <v>735</v>
      </c>
      <c r="C36" s="67"/>
      <c r="D36" s="67"/>
      <c r="E36" s="68"/>
      <c r="F36" s="68"/>
      <c r="G36" s="68"/>
      <c r="H36" s="68"/>
      <c r="I36" s="68"/>
      <c r="J36" s="68"/>
      <c r="K36" s="68"/>
      <c r="L36" s="68"/>
      <c r="M36" s="68"/>
      <c r="N36" s="68">
        <v>4</v>
      </c>
      <c r="O36" s="68"/>
      <c r="P36" s="68"/>
      <c r="Q36" s="53">
        <f t="shared" si="6"/>
        <v>4</v>
      </c>
      <c r="R36" s="68"/>
      <c r="S36" s="68"/>
      <c r="T36" s="53">
        <v>4</v>
      </c>
      <c r="U36" s="53"/>
      <c r="V36" s="53"/>
      <c r="W36" s="53"/>
      <c r="X36" s="53"/>
      <c r="Y36" s="53">
        <f t="shared" si="7"/>
        <v>4</v>
      </c>
      <c r="Z36" s="53"/>
      <c r="AA36" s="53"/>
      <c r="AB36" s="53">
        <f t="shared" si="5"/>
        <v>4</v>
      </c>
      <c r="AC36" s="68"/>
      <c r="AD36" s="68"/>
      <c r="AE36" s="68"/>
      <c r="AF36" s="68"/>
      <c r="AG36" s="53">
        <f t="shared" si="8"/>
        <v>4</v>
      </c>
    </row>
    <row r="37" spans="1:36" s="17" customFormat="1" ht="14.45" customHeight="1" x14ac:dyDescent="0.25">
      <c r="A37" s="5" t="s">
        <v>598</v>
      </c>
      <c r="B37" s="66" t="s">
        <v>565</v>
      </c>
      <c r="C37" s="67"/>
      <c r="D37" s="67"/>
      <c r="E37" s="68"/>
      <c r="F37" s="68"/>
      <c r="G37" s="68"/>
      <c r="H37" s="68"/>
      <c r="I37" s="68"/>
      <c r="J37" s="68"/>
      <c r="K37" s="68"/>
      <c r="L37" s="68"/>
      <c r="M37" s="68"/>
      <c r="N37" s="68">
        <v>1</v>
      </c>
      <c r="O37" s="68"/>
      <c r="P37" s="68"/>
      <c r="Q37" s="53">
        <f t="shared" si="6"/>
        <v>1</v>
      </c>
      <c r="R37" s="68"/>
      <c r="S37" s="68"/>
      <c r="T37" s="53">
        <v>1</v>
      </c>
      <c r="U37" s="53"/>
      <c r="V37" s="53"/>
      <c r="W37" s="53"/>
      <c r="X37" s="53"/>
      <c r="Y37" s="53">
        <f t="shared" si="7"/>
        <v>1</v>
      </c>
      <c r="Z37" s="53"/>
      <c r="AA37" s="53"/>
      <c r="AB37" s="53">
        <f t="shared" si="5"/>
        <v>1</v>
      </c>
      <c r="AC37" s="68"/>
      <c r="AD37" s="68"/>
      <c r="AE37" s="68"/>
      <c r="AF37" s="68"/>
      <c r="AG37" s="53">
        <f t="shared" si="8"/>
        <v>1</v>
      </c>
    </row>
    <row r="38" spans="1:36" s="17" customFormat="1" ht="14.45" customHeight="1" x14ac:dyDescent="0.25">
      <c r="A38" s="5" t="s">
        <v>599</v>
      </c>
      <c r="B38" s="66" t="s">
        <v>566</v>
      </c>
      <c r="C38" s="67"/>
      <c r="D38" s="67"/>
      <c r="E38" s="68"/>
      <c r="F38" s="68"/>
      <c r="G38" s="68"/>
      <c r="H38" s="68"/>
      <c r="I38" s="68"/>
      <c r="J38" s="68"/>
      <c r="K38" s="68"/>
      <c r="L38" s="68"/>
      <c r="M38" s="68"/>
      <c r="N38" s="68">
        <v>4</v>
      </c>
      <c r="O38" s="68"/>
      <c r="P38" s="68"/>
      <c r="Q38" s="53">
        <f t="shared" si="6"/>
        <v>4</v>
      </c>
      <c r="R38" s="68"/>
      <c r="S38" s="68"/>
      <c r="T38" s="53">
        <v>4</v>
      </c>
      <c r="U38" s="53"/>
      <c r="V38" s="53"/>
      <c r="W38" s="53"/>
      <c r="X38" s="53"/>
      <c r="Y38" s="53">
        <f t="shared" si="7"/>
        <v>4</v>
      </c>
      <c r="Z38" s="53"/>
      <c r="AA38" s="53"/>
      <c r="AB38" s="53">
        <f t="shared" si="5"/>
        <v>4</v>
      </c>
      <c r="AC38" s="68"/>
      <c r="AD38" s="68"/>
      <c r="AE38" s="68"/>
      <c r="AF38" s="68"/>
      <c r="AG38" s="53">
        <f t="shared" si="8"/>
        <v>4</v>
      </c>
    </row>
    <row r="39" spans="1:36" s="17" customFormat="1" ht="14.25" customHeight="1" x14ac:dyDescent="0.25">
      <c r="A39" s="5" t="s">
        <v>623</v>
      </c>
      <c r="B39" s="66" t="s">
        <v>567</v>
      </c>
      <c r="C39" s="67"/>
      <c r="D39" s="67"/>
      <c r="E39" s="68"/>
      <c r="F39" s="68"/>
      <c r="G39" s="68"/>
      <c r="H39" s="68"/>
      <c r="I39" s="68"/>
      <c r="J39" s="68"/>
      <c r="K39" s="68"/>
      <c r="L39" s="68"/>
      <c r="M39" s="68"/>
      <c r="N39" s="68">
        <v>4</v>
      </c>
      <c r="O39" s="68"/>
      <c r="P39" s="68"/>
      <c r="Q39" s="53">
        <f t="shared" si="6"/>
        <v>4</v>
      </c>
      <c r="R39" s="68"/>
      <c r="S39" s="68"/>
      <c r="T39" s="53">
        <v>4</v>
      </c>
      <c r="U39" s="53"/>
      <c r="V39" s="53"/>
      <c r="W39" s="53"/>
      <c r="X39" s="53"/>
      <c r="Y39" s="53">
        <f t="shared" si="7"/>
        <v>4</v>
      </c>
      <c r="Z39" s="53"/>
      <c r="AA39" s="53"/>
      <c r="AB39" s="53">
        <f t="shared" si="5"/>
        <v>4</v>
      </c>
      <c r="AC39" s="68"/>
      <c r="AD39" s="68"/>
      <c r="AE39" s="68"/>
      <c r="AF39" s="68"/>
      <c r="AG39" s="53">
        <f t="shared" si="8"/>
        <v>4</v>
      </c>
    </row>
    <row r="40" spans="1:36" s="17" customFormat="1" ht="14.25" customHeight="1" x14ac:dyDescent="0.25">
      <c r="A40" s="5" t="s">
        <v>624</v>
      </c>
      <c r="B40" s="51" t="s">
        <v>744</v>
      </c>
      <c r="C40" s="52"/>
      <c r="D40" s="52"/>
      <c r="E40" s="69"/>
      <c r="F40" s="69"/>
      <c r="G40" s="69"/>
      <c r="H40" s="69"/>
      <c r="I40" s="69"/>
      <c r="J40" s="69"/>
      <c r="K40" s="53"/>
      <c r="L40" s="53"/>
      <c r="M40" s="53"/>
      <c r="N40" s="53">
        <f>SUM(N29:N39)</f>
        <v>62</v>
      </c>
      <c r="O40" s="53">
        <f>SUM(O29:O39)</f>
        <v>0</v>
      </c>
      <c r="P40" s="53"/>
      <c r="Q40" s="53">
        <f t="shared" si="6"/>
        <v>62</v>
      </c>
      <c r="R40" s="53">
        <f>SUM(R29:R39)</f>
        <v>1</v>
      </c>
      <c r="S40" s="53">
        <f>SUM(S29:S39)</f>
        <v>1</v>
      </c>
      <c r="T40" s="53">
        <f>SUM(T29:T39)</f>
        <v>62</v>
      </c>
      <c r="U40" s="53"/>
      <c r="V40" s="53"/>
      <c r="W40" s="53"/>
      <c r="X40" s="53"/>
      <c r="Y40" s="53">
        <f t="shared" si="7"/>
        <v>62</v>
      </c>
      <c r="Z40" s="53">
        <f>R40+L40+F40</f>
        <v>1</v>
      </c>
      <c r="AA40" s="53">
        <f>G40+M40+S40</f>
        <v>1</v>
      </c>
      <c r="AB40" s="293">
        <f t="shared" si="5"/>
        <v>62.5</v>
      </c>
      <c r="AC40" s="53"/>
      <c r="AD40" s="53"/>
      <c r="AE40" s="53"/>
      <c r="AF40" s="53"/>
      <c r="AG40" s="53">
        <f t="shared" si="8"/>
        <v>62.5</v>
      </c>
    </row>
    <row r="41" spans="1:36" ht="12.75" hidden="1" customHeight="1" x14ac:dyDescent="0.25">
      <c r="A41" s="5" t="s">
        <v>625</v>
      </c>
      <c r="B41" s="70"/>
      <c r="C41" s="71"/>
      <c r="D41" s="71"/>
      <c r="E41" s="72"/>
      <c r="F41" s="72"/>
      <c r="G41" s="72"/>
      <c r="H41" s="72"/>
      <c r="I41" s="72"/>
      <c r="J41" s="72"/>
      <c r="K41" s="73"/>
      <c r="L41" s="73"/>
      <c r="M41" s="73"/>
      <c r="N41" s="73"/>
      <c r="O41" s="73"/>
      <c r="P41" s="73"/>
      <c r="Q41" s="53">
        <f t="shared" si="6"/>
        <v>0</v>
      </c>
      <c r="R41" s="73">
        <f>SUM(R29:R40)</f>
        <v>2</v>
      </c>
      <c r="S41" s="73"/>
      <c r="T41" s="73"/>
      <c r="U41" s="73"/>
      <c r="V41" s="73"/>
      <c r="W41" s="73"/>
      <c r="X41" s="73"/>
      <c r="Y41" s="73"/>
      <c r="Z41" s="59"/>
      <c r="AA41" s="59"/>
      <c r="AB41" s="59"/>
      <c r="AC41" s="59"/>
      <c r="AD41" s="59"/>
      <c r="AE41" s="59"/>
      <c r="AF41" s="59"/>
      <c r="AG41" s="636"/>
      <c r="AH41" s="556"/>
    </row>
    <row r="42" spans="1:36" s="32" customFormat="1" ht="14.25" hidden="1" customHeight="1" x14ac:dyDescent="0.25">
      <c r="A42" s="5" t="s">
        <v>626</v>
      </c>
      <c r="B42" s="61"/>
      <c r="C42" s="75"/>
      <c r="D42" s="75"/>
      <c r="E42" s="59"/>
      <c r="F42" s="59"/>
      <c r="G42" s="59"/>
      <c r="H42" s="59"/>
      <c r="I42" s="59"/>
      <c r="J42" s="59"/>
      <c r="K42" s="76"/>
      <c r="L42" s="76"/>
      <c r="M42" s="76"/>
      <c r="N42" s="76"/>
      <c r="O42" s="76"/>
      <c r="P42" s="76"/>
      <c r="Q42" s="59"/>
      <c r="R42" s="59"/>
      <c r="S42" s="59"/>
      <c r="T42" s="59"/>
      <c r="U42" s="59"/>
      <c r="V42" s="59"/>
      <c r="W42" s="59"/>
      <c r="X42" s="59"/>
      <c r="Y42" s="76"/>
      <c r="Z42" s="76"/>
      <c r="AA42" s="59"/>
      <c r="AB42" s="59"/>
      <c r="AC42" s="59"/>
      <c r="AD42" s="59"/>
      <c r="AE42" s="59"/>
      <c r="AF42" s="59"/>
      <c r="AG42" s="59"/>
    </row>
    <row r="43" spans="1:36" s="32" customFormat="1" ht="14.45" hidden="1" customHeight="1" x14ac:dyDescent="0.25">
      <c r="A43" s="5" t="s">
        <v>627</v>
      </c>
      <c r="B43" s="77"/>
      <c r="C43" s="78"/>
      <c r="D43" s="78"/>
      <c r="E43" s="53"/>
      <c r="F43" s="53"/>
      <c r="G43" s="53"/>
      <c r="H43" s="53"/>
      <c r="I43" s="53"/>
      <c r="J43" s="53"/>
      <c r="K43" s="68"/>
      <c r="L43" s="68"/>
      <c r="M43" s="68"/>
      <c r="N43" s="68"/>
      <c r="O43" s="68"/>
      <c r="P43" s="68"/>
      <c r="Q43" s="53"/>
      <c r="R43" s="53"/>
      <c r="S43" s="53"/>
      <c r="T43" s="53"/>
      <c r="U43" s="53"/>
      <c r="V43" s="53"/>
      <c r="W43" s="53"/>
      <c r="X43" s="53"/>
      <c r="Y43" s="68"/>
      <c r="Z43" s="68"/>
      <c r="AA43" s="53"/>
      <c r="AB43" s="53"/>
      <c r="AC43" s="53"/>
      <c r="AD43" s="53"/>
      <c r="AE43" s="53"/>
      <c r="AF43" s="53"/>
      <c r="AG43" s="53"/>
    </row>
    <row r="44" spans="1:36" s="32" customFormat="1" ht="14.25" hidden="1" customHeight="1" x14ac:dyDescent="0.25">
      <c r="A44" s="5" t="s">
        <v>628</v>
      </c>
      <c r="B44" s="66"/>
      <c r="C44" s="67"/>
      <c r="D44" s="67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53"/>
      <c r="AB44" s="53"/>
      <c r="AC44" s="53"/>
      <c r="AD44" s="53"/>
      <c r="AE44" s="53"/>
      <c r="AF44" s="53"/>
      <c r="AG44" s="53"/>
    </row>
    <row r="45" spans="1:36" s="32" customFormat="1" ht="14.25" hidden="1" customHeight="1" x14ac:dyDescent="0.25">
      <c r="A45" s="5" t="s">
        <v>629</v>
      </c>
      <c r="B45" s="66"/>
      <c r="C45" s="67"/>
      <c r="D45" s="67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53"/>
      <c r="AB45" s="53"/>
      <c r="AC45" s="53"/>
      <c r="AD45" s="53"/>
      <c r="AE45" s="53"/>
      <c r="AF45" s="53"/>
      <c r="AG45" s="53"/>
    </row>
    <row r="46" spans="1:36" s="32" customFormat="1" ht="14.25" hidden="1" customHeight="1" x14ac:dyDescent="0.25">
      <c r="A46" s="5" t="s">
        <v>630</v>
      </c>
      <c r="B46" s="66"/>
      <c r="C46" s="67"/>
      <c r="D46" s="67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53"/>
      <c r="AB46" s="53"/>
      <c r="AC46" s="53"/>
      <c r="AD46" s="53"/>
      <c r="AE46" s="53"/>
      <c r="AF46" s="53"/>
      <c r="AG46" s="53"/>
    </row>
    <row r="47" spans="1:36" s="32" customFormat="1" ht="14.25" hidden="1" customHeight="1" x14ac:dyDescent="0.25">
      <c r="A47" s="5" t="s">
        <v>631</v>
      </c>
      <c r="B47" s="66"/>
      <c r="C47" s="67"/>
      <c r="D47" s="67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53"/>
      <c r="AB47" s="53"/>
      <c r="AC47" s="53"/>
      <c r="AD47" s="53"/>
      <c r="AE47" s="53"/>
      <c r="AF47" s="53"/>
      <c r="AG47" s="53"/>
    </row>
    <row r="48" spans="1:36" s="32" customFormat="1" ht="14.25" hidden="1" customHeight="1" x14ac:dyDescent="0.25">
      <c r="A48" s="5" t="s">
        <v>686</v>
      </c>
      <c r="B48" s="66"/>
      <c r="C48" s="67"/>
      <c r="D48" s="67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53"/>
      <c r="AB48" s="53"/>
      <c r="AC48" s="53"/>
      <c r="AD48" s="53"/>
      <c r="AE48" s="53"/>
      <c r="AF48" s="53"/>
      <c r="AG48" s="53"/>
    </row>
    <row r="49" spans="1:33" s="32" customFormat="1" ht="14.25" hidden="1" customHeight="1" x14ac:dyDescent="0.25">
      <c r="A49" s="5" t="s">
        <v>687</v>
      </c>
      <c r="B49" s="66"/>
      <c r="C49" s="67"/>
      <c r="D49" s="67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53"/>
      <c r="AB49" s="53"/>
      <c r="AC49" s="53"/>
      <c r="AD49" s="53"/>
      <c r="AE49" s="53"/>
      <c r="AF49" s="53"/>
      <c r="AG49" s="53"/>
    </row>
    <row r="50" spans="1:33" s="32" customFormat="1" ht="14.25" hidden="1" customHeight="1" x14ac:dyDescent="0.25">
      <c r="A50" s="5" t="s">
        <v>688</v>
      </c>
      <c r="B50" s="66"/>
      <c r="C50" s="67"/>
      <c r="D50" s="67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53"/>
      <c r="AC50" s="68"/>
      <c r="AD50" s="68"/>
      <c r="AE50" s="68"/>
      <c r="AF50" s="68"/>
      <c r="AG50" s="53"/>
    </row>
    <row r="51" spans="1:33" s="32" customFormat="1" ht="14.25" hidden="1" customHeight="1" x14ac:dyDescent="0.25">
      <c r="A51" s="5" t="s">
        <v>689</v>
      </c>
      <c r="B51" s="66"/>
      <c r="C51" s="67"/>
      <c r="D51" s="67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53"/>
      <c r="AC51" s="68"/>
      <c r="AD51" s="68"/>
      <c r="AE51" s="68"/>
      <c r="AF51" s="68"/>
      <c r="AG51" s="53"/>
    </row>
    <row r="52" spans="1:33" s="32" customFormat="1" ht="14.25" hidden="1" customHeight="1" x14ac:dyDescent="0.25">
      <c r="A52" s="5" t="s">
        <v>125</v>
      </c>
      <c r="B52" s="66"/>
      <c r="C52" s="67"/>
      <c r="D52" s="67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53"/>
      <c r="AC52" s="68"/>
      <c r="AD52" s="68"/>
      <c r="AE52" s="68"/>
      <c r="AF52" s="68"/>
      <c r="AG52" s="53"/>
    </row>
    <row r="53" spans="1:33" s="32" customFormat="1" ht="14.25" hidden="1" customHeight="1" x14ac:dyDescent="0.25">
      <c r="A53" s="5" t="s">
        <v>715</v>
      </c>
      <c r="B53" s="79"/>
      <c r="C53" s="78"/>
      <c r="D53" s="7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53"/>
      <c r="AB53" s="53"/>
      <c r="AC53" s="53"/>
      <c r="AD53" s="53"/>
      <c r="AE53" s="53"/>
      <c r="AF53" s="53"/>
      <c r="AG53" s="53"/>
    </row>
    <row r="54" spans="1:33" s="32" customFormat="1" ht="14.25" hidden="1" customHeight="1" x14ac:dyDescent="0.25">
      <c r="A54" s="5" t="s">
        <v>716</v>
      </c>
      <c r="B54" s="66"/>
      <c r="C54" s="67"/>
      <c r="D54" s="67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53"/>
      <c r="AB54" s="53"/>
      <c r="AC54" s="53"/>
      <c r="AD54" s="53"/>
      <c r="AE54" s="53"/>
      <c r="AF54" s="53"/>
      <c r="AG54" s="53"/>
    </row>
    <row r="55" spans="1:33" s="32" customFormat="1" ht="14.25" hidden="1" customHeight="1" x14ac:dyDescent="0.25">
      <c r="A55" s="5" t="s">
        <v>128</v>
      </c>
      <c r="B55" s="66"/>
      <c r="C55" s="67"/>
      <c r="D55" s="67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53"/>
      <c r="AB55" s="53"/>
      <c r="AC55" s="53"/>
      <c r="AD55" s="53"/>
      <c r="AE55" s="53"/>
      <c r="AF55" s="53"/>
      <c r="AG55" s="53"/>
    </row>
    <row r="56" spans="1:33" s="32" customFormat="1" ht="14.25" hidden="1" customHeight="1" x14ac:dyDescent="0.25">
      <c r="A56" s="5" t="s">
        <v>129</v>
      </c>
      <c r="B56" s="66"/>
      <c r="C56" s="67"/>
      <c r="D56" s="67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53"/>
      <c r="AB56" s="53"/>
      <c r="AC56" s="53"/>
      <c r="AD56" s="53"/>
      <c r="AE56" s="53"/>
      <c r="AF56" s="53"/>
      <c r="AG56" s="53"/>
    </row>
    <row r="57" spans="1:33" s="32" customFormat="1" ht="14.25" hidden="1" customHeight="1" x14ac:dyDescent="0.25">
      <c r="A57" s="5" t="s">
        <v>130</v>
      </c>
      <c r="B57" s="79"/>
      <c r="C57" s="78"/>
      <c r="D57" s="7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53"/>
      <c r="AB57" s="53"/>
      <c r="AC57" s="53"/>
      <c r="AD57" s="53"/>
      <c r="AE57" s="53"/>
      <c r="AF57" s="53"/>
      <c r="AG57" s="53"/>
    </row>
    <row r="58" spans="1:33" s="32" customFormat="1" ht="14.25" hidden="1" customHeight="1" x14ac:dyDescent="0.25">
      <c r="A58" s="5" t="s">
        <v>133</v>
      </c>
      <c r="B58" s="66"/>
      <c r="C58" s="67"/>
      <c r="D58" s="67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53"/>
      <c r="AB58" s="53"/>
      <c r="AC58" s="53"/>
      <c r="AD58" s="53"/>
      <c r="AE58" s="53"/>
      <c r="AF58" s="53"/>
      <c r="AG58" s="53"/>
    </row>
    <row r="59" spans="1:33" s="32" customFormat="1" ht="14.25" hidden="1" customHeight="1" x14ac:dyDescent="0.25">
      <c r="A59" s="5" t="s">
        <v>136</v>
      </c>
      <c r="B59" s="66"/>
      <c r="C59" s="67"/>
      <c r="D59" s="67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53"/>
      <c r="AB59" s="53"/>
      <c r="AC59" s="53"/>
      <c r="AD59" s="53"/>
      <c r="AE59" s="53"/>
      <c r="AF59" s="53"/>
      <c r="AG59" s="53"/>
    </row>
    <row r="60" spans="1:33" s="32" customFormat="1" ht="14.45" hidden="1" customHeight="1" x14ac:dyDescent="0.25">
      <c r="A60" s="5" t="s">
        <v>137</v>
      </c>
      <c r="B60" s="79"/>
      <c r="C60" s="78"/>
      <c r="D60" s="7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53"/>
      <c r="AB60" s="53"/>
      <c r="AC60" s="53"/>
      <c r="AD60" s="53"/>
      <c r="AE60" s="53"/>
      <c r="AF60" s="53"/>
      <c r="AG60" s="53"/>
    </row>
    <row r="61" spans="1:33" s="32" customFormat="1" ht="14.45" hidden="1" customHeight="1" x14ac:dyDescent="0.25">
      <c r="A61" s="5" t="s">
        <v>138</v>
      </c>
      <c r="B61" s="66"/>
      <c r="C61" s="67"/>
      <c r="D61" s="67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53"/>
      <c r="AB61" s="53"/>
      <c r="AC61" s="53"/>
      <c r="AD61" s="53"/>
      <c r="AE61" s="53"/>
      <c r="AF61" s="53"/>
      <c r="AG61" s="53"/>
    </row>
    <row r="62" spans="1:33" s="32" customFormat="1" ht="14.45" hidden="1" customHeight="1" x14ac:dyDescent="0.25">
      <c r="A62" s="5" t="s">
        <v>139</v>
      </c>
      <c r="B62" s="66"/>
      <c r="C62" s="67"/>
      <c r="D62" s="67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53"/>
      <c r="AB62" s="53"/>
      <c r="AC62" s="53"/>
      <c r="AD62" s="53"/>
      <c r="AE62" s="53"/>
      <c r="AF62" s="53"/>
      <c r="AG62" s="53"/>
    </row>
    <row r="63" spans="1:33" s="32" customFormat="1" ht="14.45" hidden="1" customHeight="1" x14ac:dyDescent="0.25">
      <c r="A63" s="5" t="s">
        <v>142</v>
      </c>
      <c r="B63" s="66"/>
      <c r="C63" s="67"/>
      <c r="D63" s="67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53"/>
      <c r="AB63" s="53"/>
      <c r="AC63" s="53"/>
      <c r="AD63" s="53"/>
      <c r="AE63" s="53"/>
      <c r="AF63" s="53"/>
      <c r="AG63" s="53"/>
    </row>
    <row r="64" spans="1:33" s="32" customFormat="1" ht="14.45" hidden="1" customHeight="1" x14ac:dyDescent="0.25">
      <c r="A64" s="5" t="s">
        <v>145</v>
      </c>
      <c r="B64" s="51"/>
      <c r="C64" s="52"/>
      <c r="D64" s="52"/>
      <c r="E64" s="69"/>
      <c r="F64" s="69"/>
      <c r="G64" s="69"/>
      <c r="H64" s="69"/>
      <c r="I64" s="69"/>
      <c r="J64" s="69"/>
      <c r="K64" s="68"/>
      <c r="L64" s="68"/>
      <c r="M64" s="68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4"/>
      <c r="AC64" s="53"/>
      <c r="AD64" s="53"/>
      <c r="AE64" s="53"/>
      <c r="AF64" s="53"/>
      <c r="AG64" s="53"/>
    </row>
    <row r="65" spans="1:33" s="32" customFormat="1" ht="14.45" customHeight="1" x14ac:dyDescent="0.25">
      <c r="A65" s="5"/>
      <c r="B65" s="701"/>
      <c r="C65" s="702"/>
      <c r="D65" s="702"/>
      <c r="E65" s="137"/>
      <c r="F65" s="137"/>
      <c r="G65" s="137"/>
      <c r="H65" s="137"/>
      <c r="I65" s="137"/>
      <c r="J65" s="137"/>
      <c r="K65" s="703"/>
      <c r="L65" s="703"/>
      <c r="M65" s="703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704"/>
      <c r="AC65" s="138"/>
      <c r="AD65" s="138"/>
      <c r="AE65" s="138"/>
      <c r="AF65" s="138"/>
      <c r="AG65" s="138"/>
    </row>
    <row r="66" spans="1:33" s="32" customFormat="1" ht="14.45" customHeight="1" x14ac:dyDescent="0.25">
      <c r="A66" s="5"/>
      <c r="B66" s="81"/>
      <c r="C66" s="75"/>
      <c r="D66" s="75"/>
      <c r="E66" s="58"/>
      <c r="F66" s="58"/>
      <c r="G66" s="58"/>
      <c r="H66" s="58"/>
      <c r="I66" s="58"/>
      <c r="J66" s="58"/>
      <c r="K66" s="76"/>
      <c r="L66" s="76"/>
      <c r="M66" s="76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296"/>
      <c r="AC66" s="59"/>
      <c r="AD66" s="59"/>
      <c r="AE66" s="59"/>
      <c r="AF66" s="59"/>
      <c r="AG66" s="59"/>
    </row>
    <row r="67" spans="1:33" s="32" customFormat="1" ht="14.45" customHeight="1" x14ac:dyDescent="0.25">
      <c r="A67" s="5"/>
      <c r="B67" s="81"/>
      <c r="C67" s="75"/>
      <c r="D67" s="75"/>
      <c r="E67" s="58"/>
      <c r="F67" s="58"/>
      <c r="G67" s="58"/>
      <c r="H67" s="58"/>
      <c r="I67" s="58"/>
      <c r="J67" s="58"/>
      <c r="K67" s="76"/>
      <c r="L67" s="76"/>
      <c r="M67" s="76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296"/>
      <c r="AC67" s="59"/>
      <c r="AD67" s="59"/>
      <c r="AE67" s="59"/>
      <c r="AF67" s="59"/>
      <c r="AG67" s="59"/>
    </row>
    <row r="68" spans="1:33" s="32" customFormat="1" ht="14.45" customHeight="1" x14ac:dyDescent="0.25">
      <c r="A68" s="5" t="s">
        <v>625</v>
      </c>
      <c r="B68" s="34" t="s">
        <v>763</v>
      </c>
      <c r="C68" s="75"/>
      <c r="D68" s="75"/>
      <c r="E68" s="58"/>
      <c r="F68" s="58"/>
      <c r="G68" s="58"/>
      <c r="H68" s="58"/>
      <c r="I68" s="58"/>
      <c r="J68" s="58"/>
      <c r="K68" s="76"/>
      <c r="L68" s="76"/>
      <c r="M68" s="76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296"/>
      <c r="AC68" s="59"/>
      <c r="AD68" s="59"/>
      <c r="AE68" s="59"/>
      <c r="AF68" s="59"/>
      <c r="AG68" s="59"/>
    </row>
    <row r="69" spans="1:33" s="32" customFormat="1" ht="14.45" customHeight="1" x14ac:dyDescent="0.25">
      <c r="A69" s="5" t="s">
        <v>626</v>
      </c>
      <c r="B69" s="706" t="s">
        <v>764</v>
      </c>
      <c r="C69" s="298"/>
      <c r="D69" s="298"/>
      <c r="E69" s="299"/>
      <c r="F69" s="299"/>
      <c r="G69" s="299"/>
      <c r="H69" s="299"/>
      <c r="I69" s="299"/>
      <c r="J69" s="299"/>
      <c r="K69" s="300"/>
      <c r="L69" s="300"/>
      <c r="M69" s="300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705"/>
      <c r="AC69" s="705"/>
      <c r="AD69" s="705"/>
      <c r="AE69" s="705"/>
      <c r="AF69" s="705"/>
      <c r="AG69" s="705"/>
    </row>
    <row r="70" spans="1:33" s="32" customFormat="1" ht="14.45" customHeight="1" x14ac:dyDescent="0.25">
      <c r="A70" s="5" t="s">
        <v>627</v>
      </c>
      <c r="B70" s="700" t="s">
        <v>765</v>
      </c>
      <c r="C70" s="298"/>
      <c r="D70" s="298"/>
      <c r="E70" s="299"/>
      <c r="F70" s="299"/>
      <c r="G70" s="299"/>
      <c r="H70" s="299"/>
      <c r="I70" s="299"/>
      <c r="J70" s="299"/>
      <c r="K70" s="300"/>
      <c r="L70" s="300"/>
      <c r="M70" s="300"/>
      <c r="N70" s="301">
        <v>1</v>
      </c>
      <c r="O70" s="301"/>
      <c r="P70" s="301"/>
      <c r="Q70" s="301">
        <f>N70</f>
        <v>1</v>
      </c>
      <c r="R70" s="301"/>
      <c r="S70" s="301"/>
      <c r="T70" s="301">
        <v>1</v>
      </c>
      <c r="U70" s="301"/>
      <c r="V70" s="301"/>
      <c r="W70" s="301"/>
      <c r="X70" s="301"/>
      <c r="Y70" s="301">
        <f>E70+K70+Q70</f>
        <v>1</v>
      </c>
      <c r="Z70" s="301"/>
      <c r="AA70" s="301"/>
      <c r="AB70" s="705">
        <f>T70+Z70/2</f>
        <v>1</v>
      </c>
      <c r="AC70" s="705"/>
      <c r="AD70" s="705"/>
      <c r="AE70" s="705"/>
      <c r="AF70" s="705"/>
      <c r="AG70" s="705">
        <f>Y70+AA70/2</f>
        <v>1</v>
      </c>
    </row>
    <row r="71" spans="1:33" s="32" customFormat="1" ht="14.45" customHeight="1" x14ac:dyDescent="0.25">
      <c r="A71" s="5" t="s">
        <v>628</v>
      </c>
      <c r="B71" s="700" t="s">
        <v>766</v>
      </c>
      <c r="C71" s="298"/>
      <c r="D71" s="298"/>
      <c r="E71" s="299"/>
      <c r="F71" s="299"/>
      <c r="G71" s="299"/>
      <c r="H71" s="299"/>
      <c r="I71" s="299"/>
      <c r="J71" s="299"/>
      <c r="K71" s="300"/>
      <c r="L71" s="300"/>
      <c r="M71" s="300"/>
      <c r="N71" s="301">
        <v>1</v>
      </c>
      <c r="O71" s="301"/>
      <c r="P71" s="301"/>
      <c r="Q71" s="301">
        <f t="shared" ref="Q71:Q92" si="9">N71</f>
        <v>1</v>
      </c>
      <c r="R71" s="301"/>
      <c r="S71" s="301"/>
      <c r="T71" s="301">
        <v>1</v>
      </c>
      <c r="U71" s="301"/>
      <c r="V71" s="301"/>
      <c r="W71" s="301"/>
      <c r="X71" s="301"/>
      <c r="Y71" s="301">
        <f t="shared" ref="Y71:Y92" si="10">E71+K71+Q71</f>
        <v>1</v>
      </c>
      <c r="Z71" s="301"/>
      <c r="AA71" s="301"/>
      <c r="AB71" s="705">
        <f>T71+Z71/2</f>
        <v>1</v>
      </c>
      <c r="AC71" s="705"/>
      <c r="AD71" s="705"/>
      <c r="AE71" s="705"/>
      <c r="AF71" s="705"/>
      <c r="AG71" s="705">
        <f t="shared" ref="AG71:AG91" si="11">Y71+AA71/2</f>
        <v>1</v>
      </c>
    </row>
    <row r="72" spans="1:33" s="32" customFormat="1" ht="14.45" customHeight="1" x14ac:dyDescent="0.25">
      <c r="A72" s="5" t="s">
        <v>629</v>
      </c>
      <c r="B72" s="700" t="s">
        <v>767</v>
      </c>
      <c r="C72" s="298"/>
      <c r="D72" s="298"/>
      <c r="E72" s="299"/>
      <c r="F72" s="299"/>
      <c r="G72" s="299"/>
      <c r="H72" s="299"/>
      <c r="I72" s="299"/>
      <c r="J72" s="299"/>
      <c r="K72" s="300"/>
      <c r="L72" s="300"/>
      <c r="M72" s="300"/>
      <c r="N72" s="301">
        <v>2</v>
      </c>
      <c r="O72" s="301"/>
      <c r="P72" s="301"/>
      <c r="Q72" s="301">
        <f t="shared" si="9"/>
        <v>2</v>
      </c>
      <c r="R72" s="301"/>
      <c r="S72" s="301"/>
      <c r="T72" s="301">
        <v>2</v>
      </c>
      <c r="U72" s="301"/>
      <c r="V72" s="301"/>
      <c r="W72" s="301"/>
      <c r="X72" s="301"/>
      <c r="Y72" s="301">
        <f t="shared" si="10"/>
        <v>2</v>
      </c>
      <c r="Z72" s="301"/>
      <c r="AA72" s="301"/>
      <c r="AB72" s="705">
        <f>T72+Z72/2</f>
        <v>2</v>
      </c>
      <c r="AC72" s="705"/>
      <c r="AD72" s="705"/>
      <c r="AE72" s="705"/>
      <c r="AF72" s="705"/>
      <c r="AG72" s="705">
        <f t="shared" si="11"/>
        <v>2</v>
      </c>
    </row>
    <row r="73" spans="1:33" s="32" customFormat="1" ht="14.45" customHeight="1" x14ac:dyDescent="0.25">
      <c r="A73" s="5" t="s">
        <v>630</v>
      </c>
      <c r="B73" s="700" t="s">
        <v>768</v>
      </c>
      <c r="C73" s="298"/>
      <c r="D73" s="298"/>
      <c r="E73" s="299"/>
      <c r="F73" s="299"/>
      <c r="G73" s="299"/>
      <c r="H73" s="299"/>
      <c r="I73" s="299"/>
      <c r="J73" s="299"/>
      <c r="K73" s="300"/>
      <c r="L73" s="300"/>
      <c r="M73" s="300"/>
      <c r="N73" s="301">
        <v>1</v>
      </c>
      <c r="O73" s="301"/>
      <c r="P73" s="301"/>
      <c r="Q73" s="301">
        <f t="shared" si="9"/>
        <v>1</v>
      </c>
      <c r="R73" s="301"/>
      <c r="S73" s="301"/>
      <c r="T73" s="301">
        <v>1</v>
      </c>
      <c r="U73" s="301"/>
      <c r="V73" s="301"/>
      <c r="W73" s="301"/>
      <c r="X73" s="301"/>
      <c r="Y73" s="301">
        <f t="shared" si="10"/>
        <v>1</v>
      </c>
      <c r="Z73" s="301"/>
      <c r="AA73" s="301"/>
      <c r="AB73" s="705">
        <f t="shared" ref="AB73:AB92" si="12">T73+Z73/2</f>
        <v>1</v>
      </c>
      <c r="AC73" s="705"/>
      <c r="AD73" s="705"/>
      <c r="AE73" s="705"/>
      <c r="AF73" s="705"/>
      <c r="AG73" s="705">
        <f t="shared" si="11"/>
        <v>1</v>
      </c>
    </row>
    <row r="74" spans="1:33" s="32" customFormat="1" ht="14.45" customHeight="1" x14ac:dyDescent="0.25">
      <c r="A74" s="5" t="s">
        <v>631</v>
      </c>
      <c r="B74" s="700" t="s">
        <v>769</v>
      </c>
      <c r="C74" s="298"/>
      <c r="D74" s="298"/>
      <c r="E74" s="299"/>
      <c r="F74" s="299"/>
      <c r="G74" s="299"/>
      <c r="H74" s="299"/>
      <c r="I74" s="299"/>
      <c r="J74" s="299"/>
      <c r="K74" s="300"/>
      <c r="L74" s="300"/>
      <c r="M74" s="300"/>
      <c r="N74" s="301">
        <v>1</v>
      </c>
      <c r="O74" s="301"/>
      <c r="P74" s="301"/>
      <c r="Q74" s="301">
        <f t="shared" si="9"/>
        <v>1</v>
      </c>
      <c r="R74" s="301"/>
      <c r="S74" s="301"/>
      <c r="T74" s="301">
        <v>1</v>
      </c>
      <c r="U74" s="301"/>
      <c r="V74" s="301"/>
      <c r="W74" s="301"/>
      <c r="X74" s="301"/>
      <c r="Y74" s="301">
        <f t="shared" si="10"/>
        <v>1</v>
      </c>
      <c r="Z74" s="301"/>
      <c r="AA74" s="301"/>
      <c r="AB74" s="705">
        <f t="shared" si="12"/>
        <v>1</v>
      </c>
      <c r="AC74" s="705"/>
      <c r="AD74" s="705"/>
      <c r="AE74" s="705"/>
      <c r="AF74" s="705"/>
      <c r="AG74" s="705">
        <f t="shared" si="11"/>
        <v>1</v>
      </c>
    </row>
    <row r="75" spans="1:33" s="32" customFormat="1" ht="14.45" customHeight="1" x14ac:dyDescent="0.25">
      <c r="A75" s="5" t="s">
        <v>686</v>
      </c>
      <c r="B75" s="700" t="s">
        <v>770</v>
      </c>
      <c r="C75" s="298"/>
      <c r="D75" s="298"/>
      <c r="E75" s="299"/>
      <c r="F75" s="299"/>
      <c r="G75" s="299"/>
      <c r="H75" s="299"/>
      <c r="I75" s="299"/>
      <c r="J75" s="299"/>
      <c r="K75" s="300"/>
      <c r="L75" s="300"/>
      <c r="M75" s="300"/>
      <c r="N75" s="301">
        <v>1</v>
      </c>
      <c r="O75" s="301"/>
      <c r="P75" s="301"/>
      <c r="Q75" s="301">
        <f t="shared" si="9"/>
        <v>1</v>
      </c>
      <c r="R75" s="301"/>
      <c r="S75" s="301"/>
      <c r="T75" s="301">
        <v>1</v>
      </c>
      <c r="U75" s="301"/>
      <c r="V75" s="301"/>
      <c r="W75" s="301"/>
      <c r="X75" s="301"/>
      <c r="Y75" s="301">
        <f t="shared" si="10"/>
        <v>1</v>
      </c>
      <c r="Z75" s="301"/>
      <c r="AA75" s="301"/>
      <c r="AB75" s="705">
        <f t="shared" si="12"/>
        <v>1</v>
      </c>
      <c r="AC75" s="705"/>
      <c r="AD75" s="705"/>
      <c r="AE75" s="705"/>
      <c r="AF75" s="705"/>
      <c r="AG75" s="705">
        <f t="shared" si="11"/>
        <v>1</v>
      </c>
    </row>
    <row r="76" spans="1:33" s="32" customFormat="1" ht="14.45" customHeight="1" x14ac:dyDescent="0.25">
      <c r="A76" s="5" t="s">
        <v>687</v>
      </c>
      <c r="B76" s="700" t="s">
        <v>771</v>
      </c>
      <c r="C76" s="298"/>
      <c r="D76" s="298"/>
      <c r="E76" s="299"/>
      <c r="F76" s="299"/>
      <c r="G76" s="299"/>
      <c r="H76" s="299"/>
      <c r="I76" s="299"/>
      <c r="J76" s="299"/>
      <c r="K76" s="300"/>
      <c r="L76" s="300"/>
      <c r="M76" s="300"/>
      <c r="N76" s="301">
        <v>1</v>
      </c>
      <c r="O76" s="301"/>
      <c r="P76" s="301"/>
      <c r="Q76" s="301">
        <f t="shared" si="9"/>
        <v>1</v>
      </c>
      <c r="R76" s="301"/>
      <c r="S76" s="301"/>
      <c r="T76" s="301">
        <v>1</v>
      </c>
      <c r="U76" s="301"/>
      <c r="V76" s="301"/>
      <c r="W76" s="301"/>
      <c r="X76" s="301"/>
      <c r="Y76" s="301">
        <f t="shared" si="10"/>
        <v>1</v>
      </c>
      <c r="Z76" s="301"/>
      <c r="AA76" s="301"/>
      <c r="AB76" s="705">
        <f t="shared" si="12"/>
        <v>1</v>
      </c>
      <c r="AC76" s="705"/>
      <c r="AD76" s="705"/>
      <c r="AE76" s="705"/>
      <c r="AF76" s="705"/>
      <c r="AG76" s="705">
        <f t="shared" si="11"/>
        <v>1</v>
      </c>
    </row>
    <row r="77" spans="1:33" s="32" customFormat="1" ht="14.45" customHeight="1" x14ac:dyDescent="0.25">
      <c r="A77" s="5" t="s">
        <v>688</v>
      </c>
      <c r="B77" s="700" t="s">
        <v>772</v>
      </c>
      <c r="C77" s="298"/>
      <c r="D77" s="298"/>
      <c r="E77" s="299"/>
      <c r="F77" s="299"/>
      <c r="G77" s="299"/>
      <c r="H77" s="299"/>
      <c r="I77" s="299"/>
      <c r="J77" s="299"/>
      <c r="K77" s="300"/>
      <c r="L77" s="300"/>
      <c r="M77" s="300"/>
      <c r="N77" s="301">
        <v>1</v>
      </c>
      <c r="O77" s="301"/>
      <c r="P77" s="301"/>
      <c r="Q77" s="301">
        <f t="shared" si="9"/>
        <v>1</v>
      </c>
      <c r="R77" s="301"/>
      <c r="S77" s="301"/>
      <c r="T77" s="301">
        <v>1</v>
      </c>
      <c r="U77" s="301"/>
      <c r="V77" s="301"/>
      <c r="W77" s="301"/>
      <c r="X77" s="301"/>
      <c r="Y77" s="301">
        <f t="shared" si="10"/>
        <v>1</v>
      </c>
      <c r="Z77" s="301"/>
      <c r="AA77" s="301"/>
      <c r="AB77" s="705">
        <f t="shared" si="12"/>
        <v>1</v>
      </c>
      <c r="AC77" s="705"/>
      <c r="AD77" s="705"/>
      <c r="AE77" s="705"/>
      <c r="AF77" s="705"/>
      <c r="AG77" s="705">
        <f t="shared" si="11"/>
        <v>1</v>
      </c>
    </row>
    <row r="78" spans="1:33" s="32" customFormat="1" ht="14.45" customHeight="1" x14ac:dyDescent="0.25">
      <c r="A78" s="5" t="s">
        <v>689</v>
      </c>
      <c r="B78" s="700" t="s">
        <v>773</v>
      </c>
      <c r="C78" s="298"/>
      <c r="D78" s="298"/>
      <c r="E78" s="299"/>
      <c r="F78" s="299"/>
      <c r="G78" s="299"/>
      <c r="H78" s="299"/>
      <c r="I78" s="299"/>
      <c r="J78" s="299"/>
      <c r="K78" s="300"/>
      <c r="L78" s="300"/>
      <c r="M78" s="300"/>
      <c r="N78" s="301">
        <v>1</v>
      </c>
      <c r="O78" s="301"/>
      <c r="P78" s="301"/>
      <c r="Q78" s="301">
        <f t="shared" si="9"/>
        <v>1</v>
      </c>
      <c r="R78" s="301"/>
      <c r="S78" s="301"/>
      <c r="T78" s="301">
        <v>1</v>
      </c>
      <c r="U78" s="301"/>
      <c r="V78" s="301"/>
      <c r="W78" s="301"/>
      <c r="X78" s="301"/>
      <c r="Y78" s="301">
        <f t="shared" si="10"/>
        <v>1</v>
      </c>
      <c r="Z78" s="301"/>
      <c r="AA78" s="301"/>
      <c r="AB78" s="705">
        <f t="shared" si="12"/>
        <v>1</v>
      </c>
      <c r="AC78" s="705"/>
      <c r="AD78" s="705"/>
      <c r="AE78" s="705"/>
      <c r="AF78" s="705"/>
      <c r="AG78" s="705">
        <f t="shared" si="11"/>
        <v>1</v>
      </c>
    </row>
    <row r="79" spans="1:33" s="32" customFormat="1" ht="14.45" customHeight="1" x14ac:dyDescent="0.25">
      <c r="A79" s="5" t="s">
        <v>125</v>
      </c>
      <c r="B79" s="706" t="s">
        <v>774</v>
      </c>
      <c r="C79" s="298"/>
      <c r="D79" s="298"/>
      <c r="E79" s="299"/>
      <c r="F79" s="299"/>
      <c r="G79" s="299"/>
      <c r="H79" s="299"/>
      <c r="I79" s="299"/>
      <c r="J79" s="299"/>
      <c r="K79" s="300"/>
      <c r="L79" s="300"/>
      <c r="M79" s="300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705"/>
      <c r="AC79" s="705"/>
      <c r="AD79" s="705"/>
      <c r="AE79" s="705"/>
      <c r="AF79" s="705"/>
      <c r="AG79" s="705"/>
    </row>
    <row r="80" spans="1:33" s="32" customFormat="1" ht="14.45" customHeight="1" x14ac:dyDescent="0.25">
      <c r="A80" s="5" t="s">
        <v>715</v>
      </c>
      <c r="B80" s="700" t="s">
        <v>775</v>
      </c>
      <c r="C80" s="298"/>
      <c r="D80" s="298"/>
      <c r="E80" s="299"/>
      <c r="F80" s="299"/>
      <c r="G80" s="299"/>
      <c r="H80" s="299"/>
      <c r="I80" s="299"/>
      <c r="J80" s="299"/>
      <c r="K80" s="300"/>
      <c r="L80" s="300"/>
      <c r="M80" s="300"/>
      <c r="N80" s="301">
        <v>1</v>
      </c>
      <c r="O80" s="301"/>
      <c r="P80" s="301"/>
      <c r="Q80" s="301">
        <f t="shared" si="9"/>
        <v>1</v>
      </c>
      <c r="R80" s="301"/>
      <c r="S80" s="301"/>
      <c r="T80" s="301">
        <v>1</v>
      </c>
      <c r="U80" s="301"/>
      <c r="V80" s="301"/>
      <c r="W80" s="301"/>
      <c r="X80" s="301"/>
      <c r="Y80" s="301">
        <f t="shared" si="10"/>
        <v>1</v>
      </c>
      <c r="Z80" s="301"/>
      <c r="AA80" s="301"/>
      <c r="AB80" s="705">
        <f t="shared" si="12"/>
        <v>1</v>
      </c>
      <c r="AC80" s="705"/>
      <c r="AD80" s="705"/>
      <c r="AE80" s="705"/>
      <c r="AF80" s="705"/>
      <c r="AG80" s="705">
        <f t="shared" si="11"/>
        <v>1</v>
      </c>
    </row>
    <row r="81" spans="1:33" s="32" customFormat="1" ht="14.45" customHeight="1" x14ac:dyDescent="0.25">
      <c r="A81" s="5" t="s">
        <v>716</v>
      </c>
      <c r="B81" s="700" t="s">
        <v>776</v>
      </c>
      <c r="C81" s="298"/>
      <c r="D81" s="298"/>
      <c r="E81" s="299"/>
      <c r="F81" s="299"/>
      <c r="G81" s="299"/>
      <c r="H81" s="299"/>
      <c r="I81" s="299"/>
      <c r="J81" s="299"/>
      <c r="K81" s="300"/>
      <c r="L81" s="300"/>
      <c r="M81" s="300"/>
      <c r="N81" s="301">
        <v>1</v>
      </c>
      <c r="O81" s="301"/>
      <c r="P81" s="301"/>
      <c r="Q81" s="301">
        <f t="shared" si="9"/>
        <v>1</v>
      </c>
      <c r="R81" s="301"/>
      <c r="S81" s="301"/>
      <c r="T81" s="301">
        <v>1</v>
      </c>
      <c r="U81" s="301"/>
      <c r="V81" s="301"/>
      <c r="W81" s="301"/>
      <c r="X81" s="301"/>
      <c r="Y81" s="301">
        <f t="shared" si="10"/>
        <v>1</v>
      </c>
      <c r="Z81" s="301"/>
      <c r="AA81" s="301"/>
      <c r="AB81" s="705">
        <f t="shared" si="12"/>
        <v>1</v>
      </c>
      <c r="AC81" s="705"/>
      <c r="AD81" s="705"/>
      <c r="AE81" s="705"/>
      <c r="AF81" s="705"/>
      <c r="AG81" s="705">
        <f t="shared" si="11"/>
        <v>1</v>
      </c>
    </row>
    <row r="82" spans="1:33" s="32" customFormat="1" ht="14.45" customHeight="1" x14ac:dyDescent="0.25">
      <c r="A82" s="5" t="s">
        <v>128</v>
      </c>
      <c r="B82" s="700" t="s">
        <v>777</v>
      </c>
      <c r="C82" s="298"/>
      <c r="D82" s="298"/>
      <c r="E82" s="299"/>
      <c r="F82" s="299"/>
      <c r="G82" s="299"/>
      <c r="H82" s="299"/>
      <c r="I82" s="299"/>
      <c r="J82" s="299"/>
      <c r="K82" s="300"/>
      <c r="L82" s="300"/>
      <c r="M82" s="300"/>
      <c r="N82" s="301">
        <v>1</v>
      </c>
      <c r="O82" s="301"/>
      <c r="P82" s="301"/>
      <c r="Q82" s="301">
        <f t="shared" si="9"/>
        <v>1</v>
      </c>
      <c r="R82" s="301"/>
      <c r="S82" s="301"/>
      <c r="T82" s="301">
        <v>1</v>
      </c>
      <c r="U82" s="301"/>
      <c r="V82" s="301"/>
      <c r="W82" s="301"/>
      <c r="X82" s="301"/>
      <c r="Y82" s="301">
        <f t="shared" si="10"/>
        <v>1</v>
      </c>
      <c r="Z82" s="301"/>
      <c r="AA82" s="301"/>
      <c r="AB82" s="705">
        <f t="shared" si="12"/>
        <v>1</v>
      </c>
      <c r="AC82" s="705"/>
      <c r="AD82" s="705"/>
      <c r="AE82" s="705"/>
      <c r="AF82" s="705"/>
      <c r="AG82" s="705">
        <f t="shared" si="11"/>
        <v>1</v>
      </c>
    </row>
    <row r="83" spans="1:33" s="32" customFormat="1" ht="14.45" customHeight="1" x14ac:dyDescent="0.25">
      <c r="A83" s="5" t="s">
        <v>129</v>
      </c>
      <c r="B83" s="706" t="s">
        <v>778</v>
      </c>
      <c r="C83" s="298"/>
      <c r="D83" s="298"/>
      <c r="E83" s="299"/>
      <c r="F83" s="299"/>
      <c r="G83" s="299"/>
      <c r="H83" s="299"/>
      <c r="I83" s="299"/>
      <c r="J83" s="299"/>
      <c r="K83" s="300"/>
      <c r="L83" s="300"/>
      <c r="M83" s="300"/>
      <c r="N83" s="301"/>
      <c r="O83" s="301"/>
      <c r="P83" s="301"/>
      <c r="Q83" s="301">
        <f t="shared" si="9"/>
        <v>0</v>
      </c>
      <c r="R83" s="301"/>
      <c r="S83" s="301"/>
      <c r="T83" s="301"/>
      <c r="U83" s="301"/>
      <c r="V83" s="301"/>
      <c r="W83" s="301"/>
      <c r="X83" s="301"/>
      <c r="Y83" s="301">
        <f t="shared" si="10"/>
        <v>0</v>
      </c>
      <c r="Z83" s="301"/>
      <c r="AA83" s="301"/>
      <c r="AB83" s="705">
        <f t="shared" si="12"/>
        <v>0</v>
      </c>
      <c r="AC83" s="705"/>
      <c r="AD83" s="705"/>
      <c r="AE83" s="705"/>
      <c r="AF83" s="705"/>
      <c r="AG83" s="705">
        <f t="shared" si="11"/>
        <v>0</v>
      </c>
    </row>
    <row r="84" spans="1:33" s="32" customFormat="1" ht="14.45" customHeight="1" x14ac:dyDescent="0.25">
      <c r="A84" s="5" t="s">
        <v>130</v>
      </c>
      <c r="B84" s="700" t="s">
        <v>779</v>
      </c>
      <c r="C84" s="298"/>
      <c r="D84" s="298"/>
      <c r="E84" s="299"/>
      <c r="F84" s="299"/>
      <c r="G84" s="299"/>
      <c r="H84" s="299"/>
      <c r="I84" s="299"/>
      <c r="J84" s="299"/>
      <c r="K84" s="300"/>
      <c r="L84" s="300"/>
      <c r="M84" s="300"/>
      <c r="N84" s="301">
        <v>1</v>
      </c>
      <c r="O84" s="301"/>
      <c r="P84" s="301"/>
      <c r="Q84" s="301">
        <f t="shared" si="9"/>
        <v>1</v>
      </c>
      <c r="R84" s="301"/>
      <c r="S84" s="301"/>
      <c r="T84" s="301">
        <v>1</v>
      </c>
      <c r="U84" s="301"/>
      <c r="V84" s="301"/>
      <c r="W84" s="301"/>
      <c r="X84" s="301"/>
      <c r="Y84" s="301">
        <f t="shared" si="10"/>
        <v>1</v>
      </c>
      <c r="Z84" s="301"/>
      <c r="AA84" s="301"/>
      <c r="AB84" s="705">
        <f t="shared" si="12"/>
        <v>1</v>
      </c>
      <c r="AC84" s="705"/>
      <c r="AD84" s="705"/>
      <c r="AE84" s="705"/>
      <c r="AF84" s="705"/>
      <c r="AG84" s="705">
        <f t="shared" si="11"/>
        <v>1</v>
      </c>
    </row>
    <row r="85" spans="1:33" s="32" customFormat="1" ht="14.45" customHeight="1" x14ac:dyDescent="0.25">
      <c r="A85" s="5" t="s">
        <v>133</v>
      </c>
      <c r="B85" s="700" t="s">
        <v>780</v>
      </c>
      <c r="C85" s="298"/>
      <c r="D85" s="298"/>
      <c r="E85" s="299"/>
      <c r="F85" s="299"/>
      <c r="G85" s="299"/>
      <c r="H85" s="299"/>
      <c r="I85" s="299"/>
      <c r="J85" s="299"/>
      <c r="K85" s="300"/>
      <c r="L85" s="300"/>
      <c r="M85" s="300"/>
      <c r="N85" s="301">
        <v>1</v>
      </c>
      <c r="O85" s="301"/>
      <c r="P85" s="301"/>
      <c r="Q85" s="301">
        <f t="shared" si="9"/>
        <v>1</v>
      </c>
      <c r="R85" s="301"/>
      <c r="S85" s="301"/>
      <c r="T85" s="301">
        <v>1</v>
      </c>
      <c r="U85" s="301"/>
      <c r="V85" s="301"/>
      <c r="W85" s="301"/>
      <c r="X85" s="301"/>
      <c r="Y85" s="301">
        <f t="shared" si="10"/>
        <v>1</v>
      </c>
      <c r="Z85" s="301"/>
      <c r="AA85" s="301"/>
      <c r="AB85" s="705">
        <f t="shared" si="12"/>
        <v>1</v>
      </c>
      <c r="AC85" s="705"/>
      <c r="AD85" s="705"/>
      <c r="AE85" s="705"/>
      <c r="AF85" s="705"/>
      <c r="AG85" s="705">
        <f t="shared" si="11"/>
        <v>1</v>
      </c>
    </row>
    <row r="86" spans="1:33" s="32" customFormat="1" ht="14.45" customHeight="1" x14ac:dyDescent="0.25">
      <c r="A86" s="5" t="s">
        <v>136</v>
      </c>
      <c r="B86" s="700" t="s">
        <v>781</v>
      </c>
      <c r="C86" s="298"/>
      <c r="D86" s="298"/>
      <c r="E86" s="299"/>
      <c r="F86" s="299"/>
      <c r="G86" s="299"/>
      <c r="H86" s="299"/>
      <c r="I86" s="299"/>
      <c r="J86" s="299"/>
      <c r="K86" s="300"/>
      <c r="L86" s="300"/>
      <c r="M86" s="300"/>
      <c r="N86" s="301">
        <v>3</v>
      </c>
      <c r="O86" s="301"/>
      <c r="P86" s="301"/>
      <c r="Q86" s="301">
        <f t="shared" si="9"/>
        <v>3</v>
      </c>
      <c r="R86" s="301"/>
      <c r="S86" s="301"/>
      <c r="T86" s="301">
        <v>3</v>
      </c>
      <c r="U86" s="301"/>
      <c r="V86" s="301"/>
      <c r="W86" s="301"/>
      <c r="X86" s="301"/>
      <c r="Y86" s="301">
        <f t="shared" si="10"/>
        <v>3</v>
      </c>
      <c r="Z86" s="301"/>
      <c r="AA86" s="301"/>
      <c r="AB86" s="705">
        <f t="shared" si="12"/>
        <v>3</v>
      </c>
      <c r="AC86" s="705"/>
      <c r="AD86" s="705"/>
      <c r="AE86" s="705"/>
      <c r="AF86" s="705"/>
      <c r="AG86" s="705">
        <f t="shared" si="11"/>
        <v>3</v>
      </c>
    </row>
    <row r="87" spans="1:33" s="32" customFormat="1" ht="14.45" customHeight="1" x14ac:dyDescent="0.25">
      <c r="A87" s="5" t="s">
        <v>137</v>
      </c>
      <c r="B87" s="700" t="s">
        <v>1037</v>
      </c>
      <c r="C87" s="298"/>
      <c r="D87" s="298"/>
      <c r="E87" s="299"/>
      <c r="F87" s="299"/>
      <c r="G87" s="299"/>
      <c r="H87" s="299"/>
      <c r="I87" s="299"/>
      <c r="J87" s="299"/>
      <c r="K87" s="300"/>
      <c r="L87" s="300"/>
      <c r="M87" s="300"/>
      <c r="N87" s="301">
        <v>1</v>
      </c>
      <c r="O87" s="301"/>
      <c r="P87" s="301"/>
      <c r="Q87" s="301">
        <f t="shared" si="9"/>
        <v>1</v>
      </c>
      <c r="R87" s="301"/>
      <c r="S87" s="301"/>
      <c r="T87" s="301">
        <v>1</v>
      </c>
      <c r="U87" s="301"/>
      <c r="V87" s="301"/>
      <c r="W87" s="301"/>
      <c r="X87" s="301"/>
      <c r="Y87" s="301">
        <f t="shared" si="10"/>
        <v>1</v>
      </c>
      <c r="Z87" s="301"/>
      <c r="AA87" s="301"/>
      <c r="AB87" s="705">
        <f t="shared" si="12"/>
        <v>1</v>
      </c>
      <c r="AC87" s="705"/>
      <c r="AD87" s="705"/>
      <c r="AE87" s="705"/>
      <c r="AF87" s="705"/>
      <c r="AG87" s="705">
        <f t="shared" si="11"/>
        <v>1</v>
      </c>
    </row>
    <row r="88" spans="1:33" s="32" customFormat="1" ht="14.45" customHeight="1" x14ac:dyDescent="0.25">
      <c r="A88" s="5" t="s">
        <v>138</v>
      </c>
      <c r="B88" s="706" t="s">
        <v>782</v>
      </c>
      <c r="C88" s="298"/>
      <c r="D88" s="298"/>
      <c r="E88" s="299"/>
      <c r="F88" s="299"/>
      <c r="G88" s="299"/>
      <c r="H88" s="299"/>
      <c r="I88" s="299"/>
      <c r="J88" s="299"/>
      <c r="K88" s="300"/>
      <c r="L88" s="300"/>
      <c r="M88" s="300"/>
      <c r="N88" s="301"/>
      <c r="O88" s="301"/>
      <c r="P88" s="301"/>
      <c r="Q88" s="301"/>
      <c r="R88" s="301"/>
      <c r="S88" s="301"/>
      <c r="T88" s="301"/>
      <c r="U88" s="301"/>
      <c r="V88" s="301"/>
      <c r="W88" s="301"/>
      <c r="X88" s="301"/>
      <c r="Y88" s="301"/>
      <c r="Z88" s="301"/>
      <c r="AA88" s="301"/>
      <c r="AB88" s="705"/>
      <c r="AC88" s="705"/>
      <c r="AD88" s="705"/>
      <c r="AE88" s="705"/>
      <c r="AF88" s="705"/>
      <c r="AG88" s="705"/>
    </row>
    <row r="89" spans="1:33" s="32" customFormat="1" ht="14.45" customHeight="1" x14ac:dyDescent="0.25">
      <c r="A89" s="5" t="s">
        <v>139</v>
      </c>
      <c r="B89" s="700" t="s">
        <v>783</v>
      </c>
      <c r="C89" s="298"/>
      <c r="D89" s="298"/>
      <c r="E89" s="299"/>
      <c r="F89" s="299"/>
      <c r="G89" s="299"/>
      <c r="H89" s="299"/>
      <c r="I89" s="299"/>
      <c r="J89" s="299"/>
      <c r="K89" s="300"/>
      <c r="L89" s="300"/>
      <c r="M89" s="300"/>
      <c r="N89" s="301">
        <v>1</v>
      </c>
      <c r="O89" s="301"/>
      <c r="P89" s="301"/>
      <c r="Q89" s="301">
        <f t="shared" si="9"/>
        <v>1</v>
      </c>
      <c r="R89" s="301"/>
      <c r="S89" s="301"/>
      <c r="T89" s="301">
        <v>1</v>
      </c>
      <c r="U89" s="301"/>
      <c r="V89" s="301"/>
      <c r="W89" s="301"/>
      <c r="X89" s="301"/>
      <c r="Y89" s="301">
        <f t="shared" si="10"/>
        <v>1</v>
      </c>
      <c r="Z89" s="301"/>
      <c r="AA89" s="301"/>
      <c r="AB89" s="705">
        <f t="shared" si="12"/>
        <v>1</v>
      </c>
      <c r="AC89" s="705"/>
      <c r="AD89" s="705"/>
      <c r="AE89" s="705"/>
      <c r="AF89" s="705"/>
      <c r="AG89" s="705">
        <f t="shared" si="11"/>
        <v>1</v>
      </c>
    </row>
    <row r="90" spans="1:33" s="32" customFormat="1" ht="14.45" customHeight="1" x14ac:dyDescent="0.25">
      <c r="A90" s="5" t="s">
        <v>142</v>
      </c>
      <c r="B90" s="700" t="s">
        <v>784</v>
      </c>
      <c r="C90" s="298"/>
      <c r="D90" s="298"/>
      <c r="E90" s="299"/>
      <c r="F90" s="299"/>
      <c r="G90" s="299"/>
      <c r="H90" s="299"/>
      <c r="I90" s="299"/>
      <c r="J90" s="299"/>
      <c r="K90" s="300"/>
      <c r="L90" s="300"/>
      <c r="M90" s="300"/>
      <c r="N90" s="301">
        <v>2</v>
      </c>
      <c r="O90" s="301"/>
      <c r="P90" s="301"/>
      <c r="Q90" s="301">
        <f t="shared" si="9"/>
        <v>2</v>
      </c>
      <c r="R90" s="301"/>
      <c r="S90" s="301"/>
      <c r="T90" s="301">
        <v>2</v>
      </c>
      <c r="U90" s="301"/>
      <c r="V90" s="301"/>
      <c r="W90" s="301"/>
      <c r="X90" s="301"/>
      <c r="Y90" s="301">
        <f t="shared" si="10"/>
        <v>2</v>
      </c>
      <c r="Z90" s="301"/>
      <c r="AA90" s="301"/>
      <c r="AB90" s="705">
        <f t="shared" si="12"/>
        <v>2</v>
      </c>
      <c r="AC90" s="705"/>
      <c r="AD90" s="705"/>
      <c r="AE90" s="705"/>
      <c r="AF90" s="705"/>
      <c r="AG90" s="705">
        <f t="shared" si="11"/>
        <v>2</v>
      </c>
    </row>
    <row r="91" spans="1:33" s="32" customFormat="1" ht="14.45" customHeight="1" x14ac:dyDescent="0.25">
      <c r="A91" s="5" t="s">
        <v>145</v>
      </c>
      <c r="B91" s="700" t="s">
        <v>785</v>
      </c>
      <c r="C91" s="298"/>
      <c r="D91" s="298"/>
      <c r="E91" s="299"/>
      <c r="F91" s="299"/>
      <c r="G91" s="299"/>
      <c r="H91" s="299"/>
      <c r="I91" s="299"/>
      <c r="J91" s="299"/>
      <c r="K91" s="300"/>
      <c r="L91" s="300"/>
      <c r="M91" s="300"/>
      <c r="N91" s="301">
        <v>1</v>
      </c>
      <c r="O91" s="301"/>
      <c r="P91" s="301"/>
      <c r="Q91" s="301">
        <f t="shared" si="9"/>
        <v>1</v>
      </c>
      <c r="R91" s="301"/>
      <c r="S91" s="301"/>
      <c r="T91" s="301">
        <v>1</v>
      </c>
      <c r="U91" s="301"/>
      <c r="V91" s="301"/>
      <c r="W91" s="301"/>
      <c r="X91" s="301"/>
      <c r="Y91" s="301">
        <f t="shared" si="10"/>
        <v>1</v>
      </c>
      <c r="Z91" s="301"/>
      <c r="AA91" s="301"/>
      <c r="AB91" s="705">
        <f t="shared" si="12"/>
        <v>1</v>
      </c>
      <c r="AC91" s="705"/>
      <c r="AD91" s="705"/>
      <c r="AE91" s="705"/>
      <c r="AF91" s="705"/>
      <c r="AG91" s="705">
        <f t="shared" si="11"/>
        <v>1</v>
      </c>
    </row>
    <row r="92" spans="1:33" s="32" customFormat="1" ht="14.45" customHeight="1" x14ac:dyDescent="0.25">
      <c r="A92" s="5" t="s">
        <v>148</v>
      </c>
      <c r="B92" s="294" t="s">
        <v>786</v>
      </c>
      <c r="C92" s="298"/>
      <c r="D92" s="298"/>
      <c r="E92" s="299"/>
      <c r="F92" s="299"/>
      <c r="G92" s="299"/>
      <c r="H92" s="299"/>
      <c r="I92" s="299"/>
      <c r="J92" s="299"/>
      <c r="K92" s="300"/>
      <c r="L92" s="300"/>
      <c r="M92" s="300"/>
      <c r="N92" s="301">
        <f>SUM(N70:N91)</f>
        <v>23</v>
      </c>
      <c r="O92" s="301">
        <f>SUM(O70:O91)</f>
        <v>0</v>
      </c>
      <c r="P92" s="301"/>
      <c r="Q92" s="301">
        <f t="shared" si="9"/>
        <v>23</v>
      </c>
      <c r="R92" s="301">
        <f>SUM(R70:R91)</f>
        <v>0</v>
      </c>
      <c r="S92" s="301">
        <f>SUM(S70:S91)</f>
        <v>0</v>
      </c>
      <c r="T92" s="301">
        <f>SUM(T70:T91)</f>
        <v>23</v>
      </c>
      <c r="U92" s="301">
        <f>SUM(U70:U91)</f>
        <v>0</v>
      </c>
      <c r="V92" s="301"/>
      <c r="W92" s="301"/>
      <c r="X92" s="301"/>
      <c r="Y92" s="301">
        <f t="shared" si="10"/>
        <v>23</v>
      </c>
      <c r="Z92" s="301">
        <f>SUM(Z70:Z91)</f>
        <v>0</v>
      </c>
      <c r="AA92" s="301">
        <f>SUM(AA70:AA91)</f>
        <v>0</v>
      </c>
      <c r="AB92" s="806">
        <f t="shared" si="12"/>
        <v>23</v>
      </c>
      <c r="AC92" s="806">
        <f>SUM(AC70:AC91)</f>
        <v>0</v>
      </c>
      <c r="AD92" s="806"/>
      <c r="AE92" s="806"/>
      <c r="AF92" s="806"/>
      <c r="AG92" s="806">
        <f>SUM(AG70:AG91)</f>
        <v>23</v>
      </c>
    </row>
    <row r="93" spans="1:33" s="32" customFormat="1" ht="14.45" customHeight="1" x14ac:dyDescent="0.25">
      <c r="A93" s="5"/>
      <c r="B93" s="701"/>
      <c r="C93" s="787"/>
      <c r="D93" s="787"/>
      <c r="E93" s="788"/>
      <c r="F93" s="788"/>
      <c r="G93" s="788"/>
      <c r="H93" s="788"/>
      <c r="I93" s="788"/>
      <c r="J93" s="788"/>
      <c r="K93" s="789"/>
      <c r="L93" s="789"/>
      <c r="M93" s="789"/>
      <c r="N93" s="790"/>
      <c r="O93" s="790"/>
      <c r="P93" s="790"/>
      <c r="Q93" s="790"/>
      <c r="R93" s="790"/>
      <c r="S93" s="790"/>
      <c r="T93" s="790"/>
      <c r="U93" s="790"/>
      <c r="V93" s="790"/>
      <c r="W93" s="790"/>
      <c r="X93" s="790"/>
      <c r="Y93" s="790"/>
      <c r="Z93" s="790"/>
      <c r="AA93" s="790"/>
      <c r="AB93" s="791"/>
      <c r="AC93" s="790"/>
      <c r="AD93" s="790"/>
      <c r="AE93" s="790"/>
      <c r="AF93" s="790"/>
      <c r="AG93" s="790"/>
    </row>
    <row r="94" spans="1:33" s="32" customFormat="1" ht="14.45" customHeight="1" x14ac:dyDescent="0.25">
      <c r="A94" s="5"/>
      <c r="B94" s="81"/>
      <c r="C94" s="75"/>
      <c r="D94" s="75"/>
      <c r="E94" s="58"/>
      <c r="F94" s="58"/>
      <c r="G94" s="58"/>
      <c r="H94" s="58"/>
      <c r="I94" s="58"/>
      <c r="J94" s="58"/>
      <c r="K94" s="76"/>
      <c r="L94" s="76"/>
      <c r="M94" s="76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296"/>
      <c r="AC94" s="59"/>
      <c r="AD94" s="59"/>
      <c r="AE94" s="59"/>
      <c r="AF94" s="59"/>
      <c r="AG94" s="59"/>
    </row>
    <row r="95" spans="1:33" s="32" customFormat="1" ht="14.45" customHeight="1" x14ac:dyDescent="0.25">
      <c r="A95" s="5"/>
      <c r="B95" s="81"/>
      <c r="C95" s="75"/>
      <c r="D95" s="75"/>
      <c r="E95" s="58"/>
      <c r="F95" s="58"/>
      <c r="G95" s="58"/>
      <c r="H95" s="58"/>
      <c r="I95" s="58"/>
      <c r="J95" s="58"/>
      <c r="K95" s="76"/>
      <c r="L95" s="76"/>
      <c r="M95" s="76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296"/>
      <c r="AC95" s="59"/>
      <c r="AD95" s="59"/>
      <c r="AE95" s="59"/>
      <c r="AF95" s="59"/>
      <c r="AG95" s="59"/>
    </row>
    <row r="96" spans="1:33" s="32" customFormat="1" ht="14.45" customHeight="1" x14ac:dyDescent="0.25">
      <c r="A96" s="295" t="s">
        <v>149</v>
      </c>
      <c r="B96" s="81" t="s">
        <v>564</v>
      </c>
      <c r="C96" s="75"/>
      <c r="D96" s="75"/>
      <c r="E96" s="58"/>
      <c r="F96" s="58"/>
      <c r="G96" s="58"/>
      <c r="H96" s="58"/>
      <c r="I96" s="58"/>
      <c r="J96" s="58"/>
      <c r="K96" s="76"/>
      <c r="L96" s="76"/>
      <c r="M96" s="76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296"/>
      <c r="AC96" s="59"/>
      <c r="AD96" s="59"/>
      <c r="AE96" s="59"/>
      <c r="AF96" s="59"/>
      <c r="AG96" s="59"/>
    </row>
    <row r="97" spans="1:251" s="32" customFormat="1" ht="14.45" customHeight="1" x14ac:dyDescent="0.25">
      <c r="A97" s="295" t="s">
        <v>152</v>
      </c>
      <c r="B97" s="297" t="s">
        <v>568</v>
      </c>
      <c r="C97" s="298"/>
      <c r="D97" s="298"/>
      <c r="E97" s="299"/>
      <c r="F97" s="299"/>
      <c r="G97" s="299"/>
      <c r="H97" s="299"/>
      <c r="I97" s="299"/>
      <c r="J97" s="299"/>
      <c r="K97" s="300"/>
      <c r="L97" s="300"/>
      <c r="M97" s="300"/>
      <c r="N97" s="300">
        <v>15</v>
      </c>
      <c r="O97" s="301"/>
      <c r="P97" s="301"/>
      <c r="Q97" s="300">
        <f>N97</f>
        <v>15</v>
      </c>
      <c r="R97" s="301"/>
      <c r="S97" s="301"/>
      <c r="T97" s="300">
        <f>N97</f>
        <v>15</v>
      </c>
      <c r="U97" s="301"/>
      <c r="V97" s="301"/>
      <c r="W97" s="301"/>
      <c r="X97" s="301"/>
      <c r="Y97" s="301">
        <f>Q97+K97+E97</f>
        <v>15</v>
      </c>
      <c r="Z97" s="301"/>
      <c r="AA97" s="301"/>
      <c r="AB97" s="300">
        <f>T97+Z97/2</f>
        <v>15</v>
      </c>
      <c r="AC97" s="301"/>
      <c r="AD97" s="301"/>
      <c r="AE97" s="301"/>
      <c r="AF97" s="301"/>
      <c r="AG97" s="301">
        <f>Y97+AA97/2</f>
        <v>15</v>
      </c>
    </row>
    <row r="98" spans="1:251" s="32" customFormat="1" ht="14.45" customHeight="1" x14ac:dyDescent="0.25">
      <c r="A98" s="295" t="s">
        <v>153</v>
      </c>
      <c r="B98" s="297" t="s">
        <v>569</v>
      </c>
      <c r="C98" s="298"/>
      <c r="D98" s="298"/>
      <c r="E98" s="299"/>
      <c r="F98" s="299"/>
      <c r="G98" s="299"/>
      <c r="H98" s="299"/>
      <c r="I98" s="299"/>
      <c r="J98" s="299"/>
      <c r="K98" s="300"/>
      <c r="L98" s="300"/>
      <c r="M98" s="300"/>
      <c r="N98" s="300">
        <v>9</v>
      </c>
      <c r="O98" s="301"/>
      <c r="P98" s="301"/>
      <c r="Q98" s="300">
        <f>N98</f>
        <v>9</v>
      </c>
      <c r="R98" s="301"/>
      <c r="S98" s="301"/>
      <c r="T98" s="300">
        <v>9</v>
      </c>
      <c r="U98" s="301"/>
      <c r="V98" s="301"/>
      <c r="W98" s="301"/>
      <c r="X98" s="301"/>
      <c r="Y98" s="301">
        <v>9</v>
      </c>
      <c r="Z98" s="301"/>
      <c r="AA98" s="301"/>
      <c r="AB98" s="300">
        <f>T98+Z98/2</f>
        <v>9</v>
      </c>
      <c r="AC98" s="301"/>
      <c r="AD98" s="301"/>
      <c r="AE98" s="301"/>
      <c r="AF98" s="301"/>
      <c r="AG98" s="301">
        <f>Y98+AA98/2</f>
        <v>9</v>
      </c>
    </row>
    <row r="99" spans="1:251" s="32" customFormat="1" ht="14.45" customHeight="1" x14ac:dyDescent="0.25">
      <c r="A99" s="295" t="s">
        <v>154</v>
      </c>
      <c r="B99" s="297" t="s">
        <v>570</v>
      </c>
      <c r="C99" s="298"/>
      <c r="D99" s="298"/>
      <c r="E99" s="299"/>
      <c r="F99" s="299"/>
      <c r="G99" s="299"/>
      <c r="H99" s="299"/>
      <c r="I99" s="299"/>
      <c r="J99" s="299"/>
      <c r="K99" s="300"/>
      <c r="L99" s="300"/>
      <c r="M99" s="300"/>
      <c r="N99" s="300">
        <v>3</v>
      </c>
      <c r="O99" s="301"/>
      <c r="P99" s="301"/>
      <c r="Q99" s="300">
        <f>N99</f>
        <v>3</v>
      </c>
      <c r="R99" s="301"/>
      <c r="S99" s="301"/>
      <c r="T99" s="300">
        <v>3</v>
      </c>
      <c r="U99" s="301"/>
      <c r="V99" s="301"/>
      <c r="W99" s="301"/>
      <c r="X99" s="301"/>
      <c r="Y99" s="301">
        <v>3</v>
      </c>
      <c r="Z99" s="301"/>
      <c r="AA99" s="301"/>
      <c r="AB99" s="300">
        <f>T99+Z99/2</f>
        <v>3</v>
      </c>
      <c r="AC99" s="301"/>
      <c r="AD99" s="301"/>
      <c r="AE99" s="301"/>
      <c r="AF99" s="301"/>
      <c r="AG99" s="301">
        <f>Y99+AA99/2</f>
        <v>3</v>
      </c>
    </row>
    <row r="100" spans="1:251" s="32" customFormat="1" ht="14.45" customHeight="1" x14ac:dyDescent="0.25">
      <c r="A100" s="295" t="s">
        <v>155</v>
      </c>
      <c r="B100" s="302" t="s">
        <v>571</v>
      </c>
      <c r="C100" s="303"/>
      <c r="D100" s="303"/>
      <c r="E100" s="304"/>
      <c r="F100" s="304"/>
      <c r="G100" s="304"/>
      <c r="H100" s="304"/>
      <c r="I100" s="304"/>
      <c r="J100" s="304"/>
      <c r="K100" s="300"/>
      <c r="L100" s="300"/>
      <c r="M100" s="300"/>
      <c r="N100" s="301">
        <f>N97+N98+N99</f>
        <v>27</v>
      </c>
      <c r="O100" s="300"/>
      <c r="P100" s="300"/>
      <c r="Q100" s="301">
        <f>N100</f>
        <v>27</v>
      </c>
      <c r="R100" s="301">
        <v>0</v>
      </c>
      <c r="S100" s="301">
        <f>S97+S98+S99</f>
        <v>0</v>
      </c>
      <c r="T100" s="301">
        <f>T97+T98+T99</f>
        <v>27</v>
      </c>
      <c r="U100" s="301"/>
      <c r="V100" s="301"/>
      <c r="W100" s="301"/>
      <c r="X100" s="301"/>
      <c r="Y100" s="301">
        <f>Y97+Y98+Y99</f>
        <v>27</v>
      </c>
      <c r="Z100" s="301">
        <f>Z97+Z98+Z99</f>
        <v>0</v>
      </c>
      <c r="AA100" s="301">
        <f>AA97+AA98+AA99</f>
        <v>0</v>
      </c>
      <c r="AB100" s="806">
        <f>T100+Z100/2</f>
        <v>27</v>
      </c>
      <c r="AC100" s="806">
        <f>AC97+AC98+AC99</f>
        <v>0</v>
      </c>
      <c r="AD100" s="806"/>
      <c r="AE100" s="806"/>
      <c r="AF100" s="806"/>
      <c r="AG100" s="806">
        <f>Y100+AA100/2</f>
        <v>27</v>
      </c>
    </row>
    <row r="101" spans="1:251" ht="15.75" customHeight="1" x14ac:dyDescent="0.25">
      <c r="A101" s="295"/>
      <c r="B101" s="792"/>
      <c r="C101" s="793"/>
      <c r="D101" s="793"/>
      <c r="E101" s="794"/>
      <c r="F101" s="794"/>
      <c r="G101" s="794"/>
      <c r="H101" s="794"/>
      <c r="I101" s="794"/>
      <c r="J101" s="794"/>
      <c r="K101" s="795"/>
      <c r="L101" s="795"/>
      <c r="M101" s="795"/>
      <c r="N101" s="796"/>
      <c r="O101" s="795"/>
      <c r="P101" s="795"/>
      <c r="Q101" s="796"/>
      <c r="R101" s="796"/>
      <c r="S101" s="796"/>
      <c r="T101" s="796"/>
      <c r="U101" s="796"/>
      <c r="V101" s="796"/>
      <c r="W101" s="796"/>
      <c r="X101" s="796"/>
      <c r="Y101" s="796"/>
      <c r="Z101" s="796"/>
      <c r="AA101" s="796"/>
      <c r="AB101" s="796"/>
      <c r="AC101" s="796"/>
      <c r="AD101" s="796"/>
      <c r="AE101" s="796"/>
      <c r="AF101" s="796"/>
      <c r="AG101" s="797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32"/>
      <c r="DV101" s="32"/>
      <c r="DW101" s="32"/>
      <c r="DX101" s="32"/>
      <c r="DY101" s="32"/>
      <c r="DZ101" s="32"/>
      <c r="EA101" s="32"/>
      <c r="EB101" s="32"/>
      <c r="EC101" s="32"/>
      <c r="ED101" s="32"/>
      <c r="EE101" s="32"/>
      <c r="EF101" s="32"/>
      <c r="EG101" s="32"/>
      <c r="EH101" s="32"/>
      <c r="EI101" s="32"/>
      <c r="EJ101" s="32"/>
      <c r="EK101" s="32"/>
      <c r="EL101" s="32"/>
      <c r="EM101" s="32"/>
      <c r="EN101" s="32"/>
      <c r="EO101" s="32"/>
      <c r="EP101" s="32"/>
      <c r="EQ101" s="32"/>
      <c r="ER101" s="32"/>
      <c r="ES101" s="32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2"/>
      <c r="FK101" s="32"/>
      <c r="FL101" s="32"/>
      <c r="FM101" s="32"/>
      <c r="FN101" s="32"/>
      <c r="FO101" s="32"/>
      <c r="FP101" s="32"/>
      <c r="FQ101" s="32"/>
      <c r="FR101" s="32"/>
      <c r="FS101" s="32"/>
      <c r="FT101" s="32"/>
      <c r="FU101" s="32"/>
      <c r="FV101" s="32"/>
      <c r="FW101" s="32"/>
      <c r="FX101" s="32"/>
      <c r="FY101" s="32"/>
      <c r="FZ101" s="32"/>
      <c r="GA101" s="32"/>
      <c r="GB101" s="32"/>
      <c r="GC101" s="32"/>
      <c r="GD101" s="32"/>
      <c r="GE101" s="32"/>
      <c r="GF101" s="32"/>
      <c r="GG101" s="32"/>
      <c r="GH101" s="32"/>
      <c r="GI101" s="32"/>
      <c r="GJ101" s="32"/>
      <c r="GK101" s="32"/>
      <c r="GL101" s="32"/>
      <c r="GM101" s="32"/>
      <c r="GN101" s="32"/>
      <c r="GO101" s="32"/>
      <c r="GP101" s="32"/>
      <c r="GQ101" s="32"/>
      <c r="GR101" s="32"/>
      <c r="GS101" s="32"/>
      <c r="GT101" s="32"/>
      <c r="GU101" s="32"/>
      <c r="GV101" s="32"/>
      <c r="GW101" s="32"/>
      <c r="GX101" s="32"/>
      <c r="GY101" s="32"/>
      <c r="GZ101" s="32"/>
      <c r="HA101" s="32"/>
      <c r="HB101" s="32"/>
      <c r="HC101" s="32"/>
      <c r="HD101" s="32"/>
      <c r="HE101" s="32"/>
      <c r="HF101" s="32"/>
      <c r="HG101" s="32"/>
      <c r="HH101" s="32"/>
      <c r="HI101" s="32"/>
      <c r="HJ101" s="32"/>
      <c r="HK101" s="32"/>
      <c r="HL101" s="32"/>
      <c r="HM101" s="32"/>
      <c r="HN101" s="32"/>
      <c r="HO101" s="32"/>
      <c r="HP101" s="32"/>
      <c r="HQ101" s="32"/>
      <c r="HR101" s="32"/>
      <c r="HS101" s="32"/>
      <c r="HT101" s="32"/>
      <c r="HU101" s="32"/>
      <c r="HV101" s="32"/>
      <c r="HW101" s="32"/>
      <c r="HX101" s="32"/>
      <c r="HY101" s="32"/>
      <c r="HZ101" s="32"/>
      <c r="IA101" s="32"/>
      <c r="IB101" s="32"/>
      <c r="IC101" s="32"/>
      <c r="ID101" s="32"/>
      <c r="IE101" s="32"/>
      <c r="IF101" s="32"/>
      <c r="IG101" s="32"/>
      <c r="IH101" s="32"/>
      <c r="II101" s="32"/>
      <c r="IJ101" s="32"/>
      <c r="IK101" s="32"/>
      <c r="IL101" s="32"/>
      <c r="IM101" s="32"/>
      <c r="IN101" s="32"/>
      <c r="IO101" s="32"/>
      <c r="IP101" s="32"/>
      <c r="IQ101" s="32"/>
    </row>
    <row r="102" spans="1:251" s="32" customFormat="1" ht="14.45" customHeight="1" x14ac:dyDescent="0.25">
      <c r="A102" s="295"/>
      <c r="B102" s="56"/>
      <c r="C102" s="57"/>
      <c r="D102" s="57"/>
      <c r="E102" s="58"/>
      <c r="F102" s="58"/>
      <c r="G102" s="58"/>
      <c r="H102" s="58"/>
      <c r="I102" s="58"/>
      <c r="J102" s="58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63"/>
      <c r="Z102" s="63"/>
      <c r="AA102" s="63"/>
      <c r="AB102" s="63"/>
      <c r="AC102" s="63"/>
      <c r="AD102" s="63"/>
      <c r="AE102" s="63"/>
      <c r="AF102" s="63"/>
      <c r="AG102" s="63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  <c r="GB102" s="16"/>
      <c r="GC102" s="16"/>
      <c r="GD102" s="16"/>
      <c r="GE102" s="16"/>
      <c r="GF102" s="16"/>
      <c r="GG102" s="16"/>
      <c r="GH102" s="16"/>
      <c r="GI102" s="16"/>
      <c r="GJ102" s="16"/>
      <c r="GK102" s="16"/>
      <c r="GL102" s="16"/>
      <c r="GM102" s="16"/>
      <c r="GN102" s="16"/>
      <c r="GO102" s="16"/>
      <c r="GP102" s="16"/>
      <c r="GQ102" s="16"/>
      <c r="GR102" s="16"/>
      <c r="GS102" s="16"/>
      <c r="GT102" s="16"/>
      <c r="GU102" s="16"/>
      <c r="GV102" s="16"/>
      <c r="GW102" s="16"/>
      <c r="GX102" s="16"/>
      <c r="GY102" s="16"/>
      <c r="GZ102" s="16"/>
      <c r="HA102" s="16"/>
      <c r="HB102" s="16"/>
      <c r="HC102" s="16"/>
      <c r="HD102" s="16"/>
      <c r="HE102" s="16"/>
      <c r="HF102" s="16"/>
      <c r="HG102" s="16"/>
      <c r="HH102" s="16"/>
      <c r="HI102" s="16"/>
      <c r="HJ102" s="16"/>
      <c r="HK102" s="16"/>
      <c r="HL102" s="16"/>
      <c r="HM102" s="16"/>
      <c r="HN102" s="16"/>
      <c r="HO102" s="16"/>
      <c r="HP102" s="16"/>
      <c r="HQ102" s="16"/>
      <c r="HR102" s="16"/>
      <c r="HS102" s="16"/>
      <c r="HT102" s="16"/>
      <c r="HU102" s="16"/>
      <c r="HV102" s="16"/>
      <c r="HW102" s="16"/>
      <c r="HX102" s="16"/>
      <c r="HY102" s="16"/>
      <c r="HZ102" s="16"/>
      <c r="IA102" s="16"/>
      <c r="IB102" s="16"/>
      <c r="IC102" s="16"/>
      <c r="ID102" s="16"/>
      <c r="IE102" s="16"/>
      <c r="IF102" s="16"/>
      <c r="IG102" s="16"/>
      <c r="IH102" s="16"/>
      <c r="II102" s="16"/>
      <c r="IJ102" s="16"/>
      <c r="IK102" s="16"/>
      <c r="IL102" s="16"/>
      <c r="IM102" s="16"/>
      <c r="IN102" s="16"/>
      <c r="IO102" s="16"/>
      <c r="IP102" s="16"/>
      <c r="IQ102" s="16"/>
    </row>
    <row r="103" spans="1:251" s="32" customFormat="1" ht="15.75" customHeight="1" x14ac:dyDescent="0.25">
      <c r="A103" s="295" t="s">
        <v>156</v>
      </c>
      <c r="B103" s="51" t="s">
        <v>745</v>
      </c>
      <c r="C103" s="52">
        <f>C25+C40+C64</f>
        <v>0</v>
      </c>
      <c r="D103" s="52"/>
      <c r="E103" s="52">
        <f>E25+E40+E64</f>
        <v>0</v>
      </c>
      <c r="F103" s="52"/>
      <c r="G103" s="52"/>
      <c r="H103" s="52">
        <f>H25+H40+H64</f>
        <v>0</v>
      </c>
      <c r="I103" s="52"/>
      <c r="J103" s="52"/>
      <c r="K103" s="52">
        <f>K25+K40+K64</f>
        <v>0</v>
      </c>
      <c r="L103" s="52">
        <f>L25+L40+L64</f>
        <v>0</v>
      </c>
      <c r="M103" s="52">
        <f>M25+M40+M64</f>
        <v>0</v>
      </c>
      <c r="N103" s="52">
        <f t="shared" ref="N103:AG103" si="13">N25+N40+N100+N92</f>
        <v>184.5</v>
      </c>
      <c r="O103" s="52">
        <f t="shared" si="13"/>
        <v>0</v>
      </c>
      <c r="P103" s="52">
        <f>P100+P92+P40+P25</f>
        <v>3.5</v>
      </c>
      <c r="Q103" s="52">
        <f t="shared" si="13"/>
        <v>188</v>
      </c>
      <c r="R103" s="52">
        <f t="shared" si="13"/>
        <v>1</v>
      </c>
      <c r="S103" s="52">
        <f t="shared" si="13"/>
        <v>1</v>
      </c>
      <c r="T103" s="52">
        <f t="shared" si="13"/>
        <v>184.5</v>
      </c>
      <c r="U103" s="52">
        <f t="shared" si="13"/>
        <v>0</v>
      </c>
      <c r="V103" s="52">
        <f>V25+V40+V92+V100</f>
        <v>3.5</v>
      </c>
      <c r="W103" s="52"/>
      <c r="X103" s="52"/>
      <c r="Y103" s="52">
        <f t="shared" si="13"/>
        <v>188</v>
      </c>
      <c r="Z103" s="52">
        <f t="shared" si="13"/>
        <v>1</v>
      </c>
      <c r="AA103" s="52">
        <f t="shared" si="13"/>
        <v>1</v>
      </c>
      <c r="AB103" s="807">
        <f t="shared" si="13"/>
        <v>185</v>
      </c>
      <c r="AC103" s="807">
        <f t="shared" si="13"/>
        <v>0</v>
      </c>
      <c r="AD103" s="807">
        <f>AD25+AD40+AD92+AD100</f>
        <v>3.5</v>
      </c>
      <c r="AE103" s="807"/>
      <c r="AF103" s="807"/>
      <c r="AG103" s="807">
        <f t="shared" si="13"/>
        <v>188.5</v>
      </c>
    </row>
    <row r="104" spans="1:251" s="32" customFormat="1" ht="14.45" customHeight="1" x14ac:dyDescent="0.25">
      <c r="A104" s="295"/>
      <c r="B104" s="61"/>
      <c r="C104" s="62"/>
      <c r="D104" s="62"/>
      <c r="E104" s="63"/>
      <c r="F104" s="63"/>
      <c r="G104" s="63"/>
      <c r="H104" s="63"/>
      <c r="I104" s="63"/>
      <c r="J104" s="63"/>
      <c r="K104" s="64"/>
      <c r="L104" s="64"/>
      <c r="M104" s="64"/>
      <c r="N104" s="64"/>
      <c r="O104" s="62"/>
      <c r="P104" s="62"/>
      <c r="Q104" s="63"/>
      <c r="R104" s="63"/>
      <c r="S104" s="63"/>
      <c r="T104" s="63"/>
      <c r="U104" s="63"/>
      <c r="V104" s="59"/>
      <c r="W104" s="59"/>
      <c r="X104" s="59"/>
      <c r="Y104" s="73"/>
      <c r="Z104" s="74"/>
      <c r="AA104" s="74"/>
      <c r="AB104" s="516"/>
      <c r="AC104" s="516"/>
      <c r="AD104" s="516"/>
      <c r="AE104" s="516"/>
      <c r="AF104" s="516"/>
      <c r="AG104" s="516"/>
    </row>
    <row r="105" spans="1:251" ht="14.45" customHeight="1" x14ac:dyDescent="0.25">
      <c r="A105" s="295" t="s">
        <v>158</v>
      </c>
      <c r="B105" s="51" t="s">
        <v>659</v>
      </c>
      <c r="C105" s="80">
        <f>C10+C12+C103</f>
        <v>9</v>
      </c>
      <c r="D105" s="80" t="s">
        <v>1168</v>
      </c>
      <c r="E105" s="80">
        <f>E10+E12+E103</f>
        <v>6</v>
      </c>
      <c r="F105" s="80"/>
      <c r="G105" s="80"/>
      <c r="H105" s="80">
        <f>H10+H12+H103</f>
        <v>38</v>
      </c>
      <c r="I105" s="999">
        <f>I12+I10</f>
        <v>2</v>
      </c>
      <c r="J105" s="999">
        <f>J12+J10</f>
        <v>-2</v>
      </c>
      <c r="K105" s="80">
        <f>K10+K12+K103</f>
        <v>38</v>
      </c>
      <c r="L105" s="80">
        <f>L10+L12+L103</f>
        <v>0</v>
      </c>
      <c r="M105" s="80">
        <f>M10+M12+M103</f>
        <v>0</v>
      </c>
      <c r="N105" s="517">
        <f>N103</f>
        <v>184.5</v>
      </c>
      <c r="O105" s="517">
        <f>O103</f>
        <v>0</v>
      </c>
      <c r="P105" s="517">
        <v>3.5</v>
      </c>
      <c r="Q105" s="517">
        <f>Q10+Q12+Q103</f>
        <v>188</v>
      </c>
      <c r="R105" s="517">
        <f>R10+R12+R103</f>
        <v>1</v>
      </c>
      <c r="S105" s="517">
        <f>S10+S12+S103</f>
        <v>1</v>
      </c>
      <c r="T105" s="55">
        <f>C105+H105+N105</f>
        <v>231.5</v>
      </c>
      <c r="U105" s="80">
        <f>U103+U12+U10</f>
        <v>0</v>
      </c>
      <c r="V105" s="80" t="s">
        <v>1167</v>
      </c>
      <c r="W105" s="1000">
        <f>W12+W10+W103</f>
        <v>2</v>
      </c>
      <c r="X105" s="1000">
        <f>X10+X12+X103</f>
        <v>-2</v>
      </c>
      <c r="Y105" s="80">
        <f>Y103+Y12+Y10</f>
        <v>232</v>
      </c>
      <c r="Z105" s="554">
        <f>Z10+Z12+Z103</f>
        <v>1</v>
      </c>
      <c r="AA105" s="554">
        <f>AA10+AA12+AA103</f>
        <v>1</v>
      </c>
      <c r="AB105" s="55">
        <f>AB10+AB12+AB103</f>
        <v>232</v>
      </c>
      <c r="AC105" s="80">
        <f>AC10+AC12+AC103</f>
        <v>0</v>
      </c>
      <c r="AD105" s="924" t="s">
        <v>1167</v>
      </c>
      <c r="AE105" s="1001">
        <f>AE12+AE10+AE103</f>
        <v>2</v>
      </c>
      <c r="AF105" s="1001">
        <f>AF12+AF10+AF103</f>
        <v>-2</v>
      </c>
      <c r="AG105" s="587">
        <f>AG103+AG12+AG10</f>
        <v>232.5</v>
      </c>
      <c r="AH105" s="637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/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2"/>
      <c r="FK105" s="32"/>
      <c r="FL105" s="32"/>
      <c r="FM105" s="32"/>
      <c r="FN105" s="32"/>
      <c r="FO105" s="32"/>
      <c r="FP105" s="32"/>
      <c r="FQ105" s="32"/>
      <c r="FR105" s="32"/>
      <c r="FS105" s="32"/>
      <c r="FT105" s="32"/>
      <c r="FU105" s="32"/>
      <c r="FV105" s="32"/>
      <c r="FW105" s="32"/>
      <c r="FX105" s="32"/>
      <c r="FY105" s="32"/>
      <c r="FZ105" s="32"/>
      <c r="GA105" s="32"/>
      <c r="GB105" s="32"/>
      <c r="GC105" s="32"/>
      <c r="GD105" s="32"/>
      <c r="GE105" s="32"/>
      <c r="GF105" s="32"/>
      <c r="GG105" s="32"/>
      <c r="GH105" s="32"/>
      <c r="GI105" s="32"/>
      <c r="GJ105" s="32"/>
      <c r="GK105" s="32"/>
      <c r="GL105" s="32"/>
      <c r="GM105" s="32"/>
      <c r="GN105" s="32"/>
      <c r="GO105" s="32"/>
      <c r="GP105" s="32"/>
      <c r="GQ105" s="32"/>
      <c r="GR105" s="32"/>
      <c r="GS105" s="32"/>
      <c r="GT105" s="32"/>
      <c r="GU105" s="32"/>
      <c r="GV105" s="32"/>
      <c r="GW105" s="32"/>
      <c r="GX105" s="32"/>
      <c r="GY105" s="32"/>
      <c r="GZ105" s="32"/>
      <c r="HA105" s="32"/>
      <c r="HB105" s="32"/>
      <c r="HC105" s="32"/>
      <c r="HD105" s="32"/>
      <c r="HE105" s="32"/>
      <c r="HF105" s="32"/>
      <c r="HG105" s="32"/>
      <c r="HH105" s="32"/>
      <c r="HI105" s="32"/>
      <c r="HJ105" s="32"/>
      <c r="HK105" s="32"/>
      <c r="HL105" s="32"/>
      <c r="HM105" s="32"/>
      <c r="HN105" s="32"/>
      <c r="HO105" s="32"/>
      <c r="HP105" s="32"/>
      <c r="HQ105" s="32"/>
      <c r="HR105" s="32"/>
      <c r="HS105" s="32"/>
      <c r="HT105" s="32"/>
      <c r="HU105" s="32"/>
      <c r="HV105" s="32"/>
      <c r="HW105" s="32"/>
      <c r="HX105" s="32"/>
      <c r="HY105" s="32"/>
      <c r="HZ105" s="32"/>
      <c r="IA105" s="32"/>
      <c r="IB105" s="32"/>
      <c r="IC105" s="32"/>
      <c r="ID105" s="32"/>
      <c r="IE105" s="32"/>
      <c r="IF105" s="32"/>
      <c r="IG105" s="32"/>
      <c r="IH105" s="32"/>
      <c r="II105" s="32"/>
      <c r="IJ105" s="32"/>
      <c r="IK105" s="32"/>
      <c r="IL105" s="32"/>
      <c r="IM105" s="32"/>
      <c r="IN105" s="32"/>
      <c r="IO105" s="32"/>
      <c r="IP105" s="32"/>
      <c r="IQ105" s="32"/>
    </row>
    <row r="106" spans="1:251" ht="15.75" customHeight="1" x14ac:dyDescent="0.25">
      <c r="B106" s="81"/>
      <c r="C106" s="75"/>
      <c r="D106" s="75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55"/>
      <c r="U106" s="696"/>
      <c r="V106" s="696"/>
      <c r="W106" s="696"/>
      <c r="X106" s="696"/>
      <c r="Y106" s="555"/>
      <c r="Z106" s="696"/>
      <c r="AA106" s="696"/>
      <c r="AB106" s="696"/>
      <c r="AC106" s="696"/>
      <c r="AD106" s="696"/>
      <c r="AE106" s="696"/>
      <c r="AF106" s="696"/>
      <c r="AG106" s="696"/>
    </row>
    <row r="107" spans="1:251" ht="15.75" customHeight="1" x14ac:dyDescent="0.25">
      <c r="B107" s="1198"/>
      <c r="C107" s="1198"/>
      <c r="D107" s="1198"/>
      <c r="E107" s="1198"/>
      <c r="F107" s="1198"/>
      <c r="G107" s="1198"/>
      <c r="H107" s="1198"/>
      <c r="I107" s="1198"/>
      <c r="J107" s="1198"/>
      <c r="K107" s="1198"/>
      <c r="L107" s="1198"/>
      <c r="M107" s="1198"/>
      <c r="N107" s="1198"/>
      <c r="O107" s="1198"/>
      <c r="P107" s="918"/>
      <c r="Q107" s="555"/>
      <c r="R107" s="59"/>
      <c r="S107" s="59"/>
      <c r="T107" s="555"/>
      <c r="U107" s="696"/>
      <c r="V107" s="696"/>
      <c r="W107" s="696"/>
      <c r="X107" s="696"/>
      <c r="Y107" s="555"/>
      <c r="Z107" s="696"/>
      <c r="AA107" s="696"/>
      <c r="AB107" s="696"/>
      <c r="AC107" s="696"/>
      <c r="AD107" s="696"/>
      <c r="AE107" s="696"/>
      <c r="AF107" s="696"/>
      <c r="AG107" s="696"/>
      <c r="AH107" s="556"/>
    </row>
    <row r="108" spans="1:251" ht="13.9" customHeight="1" x14ac:dyDescent="0.25">
      <c r="A108" s="16"/>
      <c r="B108" s="1199"/>
      <c r="C108" s="1199"/>
      <c r="D108" s="1199"/>
      <c r="E108" s="1199"/>
      <c r="F108" s="1199"/>
      <c r="G108" s="1199"/>
      <c r="H108" s="1199"/>
      <c r="I108" s="1199"/>
      <c r="J108" s="1199"/>
      <c r="K108" s="1199"/>
      <c r="L108" s="1199"/>
      <c r="M108" s="1199"/>
      <c r="N108" s="1199"/>
      <c r="O108" s="1199"/>
      <c r="P108" s="1199"/>
      <c r="Q108" s="1199"/>
      <c r="R108" s="1199"/>
      <c r="S108" s="1199"/>
      <c r="T108" s="1199"/>
      <c r="U108" s="1199"/>
      <c r="V108" s="1199"/>
      <c r="W108" s="1199"/>
      <c r="X108" s="1199"/>
      <c r="Y108" s="1199"/>
      <c r="Z108" s="1199"/>
      <c r="AA108" s="1199"/>
      <c r="AB108" s="1199"/>
      <c r="AC108" s="1199"/>
      <c r="AD108" s="1199"/>
      <c r="AE108" s="1199"/>
      <c r="AF108" s="1199"/>
      <c r="AG108" s="1199"/>
      <c r="AH108" s="556"/>
    </row>
    <row r="109" spans="1:251" ht="13.9" customHeight="1" x14ac:dyDescent="0.25">
      <c r="B109" s="24" t="s">
        <v>308</v>
      </c>
    </row>
  </sheetData>
  <sheetProtection selectLockedCells="1" selectUnlockedCells="1"/>
  <mergeCells count="29">
    <mergeCell ref="AB6:AG7"/>
    <mergeCell ref="N7:Q7"/>
    <mergeCell ref="R7:S7"/>
    <mergeCell ref="T7:Y7"/>
    <mergeCell ref="Z7:AA7"/>
    <mergeCell ref="E1:AG1"/>
    <mergeCell ref="B2:AG2"/>
    <mergeCell ref="B3:AG3"/>
    <mergeCell ref="N5:Q5"/>
    <mergeCell ref="R5:S5"/>
    <mergeCell ref="T5:Y5"/>
    <mergeCell ref="Z5:AA5"/>
    <mergeCell ref="AB5:AG5"/>
    <mergeCell ref="B107:O107"/>
    <mergeCell ref="B108:AG108"/>
    <mergeCell ref="A5:A8"/>
    <mergeCell ref="C5:E5"/>
    <mergeCell ref="F5:G5"/>
    <mergeCell ref="H5:K5"/>
    <mergeCell ref="L5:M5"/>
    <mergeCell ref="F7:G7"/>
    <mergeCell ref="H7:K7"/>
    <mergeCell ref="L7:M7"/>
    <mergeCell ref="B6:B8"/>
    <mergeCell ref="C6:G6"/>
    <mergeCell ref="H6:M6"/>
    <mergeCell ref="C7:E7"/>
    <mergeCell ref="N6:S6"/>
    <mergeCell ref="T6:AA6"/>
  </mergeCells>
  <phoneticPr fontId="96" type="noConversion"/>
  <pageMargins left="0.39370078740157483" right="0.19685039370078741" top="0.19685039370078741" bottom="0.19685039370078741" header="0.51181102362204722" footer="0.51181102362204722"/>
  <pageSetup paperSize="9" scale="70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workbookViewId="0">
      <selection sqref="A1:H1"/>
    </sheetView>
  </sheetViews>
  <sheetFormatPr defaultRowHeight="12.75" x14ac:dyDescent="0.2"/>
  <cols>
    <col min="2" max="2" width="21.85546875" customWidth="1"/>
    <col min="3" max="3" width="58.42578125" customWidth="1"/>
    <col min="4" max="4" width="15.140625" customWidth="1"/>
  </cols>
  <sheetData>
    <row r="1" spans="1:35" ht="15" x14ac:dyDescent="0.25">
      <c r="A1" s="1206" t="s">
        <v>1028</v>
      </c>
      <c r="B1" s="1206"/>
      <c r="C1" s="1206"/>
      <c r="D1" s="1206"/>
      <c r="E1" s="1206"/>
      <c r="F1" s="1206"/>
      <c r="G1" s="1206"/>
      <c r="H1" s="1206"/>
      <c r="I1" s="749"/>
      <c r="J1" s="749"/>
      <c r="K1" s="749"/>
      <c r="L1" s="749"/>
      <c r="M1" s="749"/>
      <c r="N1" s="749"/>
      <c r="O1" s="749"/>
      <c r="P1" s="749"/>
      <c r="Q1" s="749"/>
      <c r="R1" s="749"/>
      <c r="S1" s="749"/>
      <c r="T1" s="749"/>
      <c r="U1" s="749"/>
      <c r="V1" s="749"/>
      <c r="W1" s="749"/>
      <c r="X1" s="749"/>
      <c r="Y1" s="749"/>
      <c r="Z1" s="749"/>
      <c r="AA1" s="749"/>
      <c r="AB1" s="749"/>
      <c r="AC1" s="749"/>
      <c r="AD1" s="749"/>
      <c r="AE1" s="749"/>
      <c r="AF1" s="749"/>
      <c r="AG1" s="749"/>
      <c r="AH1" s="749"/>
      <c r="AI1" s="749"/>
    </row>
    <row r="2" spans="1:35" x14ac:dyDescent="0.2">
      <c r="C2" t="s">
        <v>367</v>
      </c>
    </row>
    <row r="3" spans="1:35" ht="14.25" x14ac:dyDescent="0.2">
      <c r="A3" s="1210" t="s">
        <v>354</v>
      </c>
      <c r="B3" s="1210"/>
      <c r="C3" s="1210"/>
      <c r="D3" s="1210"/>
      <c r="E3" s="1210"/>
      <c r="F3" s="1210"/>
      <c r="G3" s="1210"/>
      <c r="H3" s="1210"/>
    </row>
    <row r="4" spans="1:35" ht="14.25" x14ac:dyDescent="0.2">
      <c r="A4" s="1210" t="s">
        <v>355</v>
      </c>
      <c r="B4" s="1210"/>
      <c r="C4" s="1210"/>
      <c r="D4" s="1210"/>
      <c r="E4" s="1210"/>
      <c r="F4" s="1210"/>
      <c r="G4" s="1210"/>
      <c r="H4" s="1210"/>
    </row>
    <row r="5" spans="1:35" ht="14.25" x14ac:dyDescent="0.2">
      <c r="A5" s="1211" t="s">
        <v>55</v>
      </c>
      <c r="B5" s="1211"/>
      <c r="C5" s="1211"/>
      <c r="D5" s="1211"/>
      <c r="E5" s="1211"/>
      <c r="F5" s="1211"/>
      <c r="G5" s="1211"/>
      <c r="H5" s="1211"/>
    </row>
    <row r="6" spans="1:35" ht="15" x14ac:dyDescent="0.25">
      <c r="A6" s="425"/>
      <c r="B6" s="711"/>
      <c r="C6" s="711"/>
      <c r="D6" s="711"/>
      <c r="E6" s="711"/>
    </row>
    <row r="7" spans="1:35" ht="14.25" customHeight="1" x14ac:dyDescent="0.2">
      <c r="A7" s="1212"/>
      <c r="B7" s="712" t="s">
        <v>57</v>
      </c>
      <c r="C7" s="712" t="s">
        <v>58</v>
      </c>
      <c r="D7" s="712" t="s">
        <v>59</v>
      </c>
      <c r="E7" s="712" t="s">
        <v>60</v>
      </c>
      <c r="F7" s="713" t="s">
        <v>517</v>
      </c>
      <c r="G7" s="713" t="s">
        <v>518</v>
      </c>
      <c r="H7" s="713" t="s">
        <v>519</v>
      </c>
    </row>
    <row r="8" spans="1:35" ht="14.25" customHeight="1" x14ac:dyDescent="0.2">
      <c r="A8" s="1212"/>
      <c r="B8" s="1213" t="s">
        <v>869</v>
      </c>
      <c r="C8" s="1214" t="s">
        <v>359</v>
      </c>
      <c r="D8" s="1215" t="s">
        <v>360</v>
      </c>
      <c r="E8" s="1216"/>
      <c r="F8" s="1217"/>
    </row>
    <row r="9" spans="1:35" ht="15.75" x14ac:dyDescent="0.25">
      <c r="A9" s="1212"/>
      <c r="B9" s="1213"/>
      <c r="C9" s="1214"/>
      <c r="D9" s="1215"/>
      <c r="E9" s="428">
        <v>2015</v>
      </c>
      <c r="F9" s="714">
        <v>2017</v>
      </c>
      <c r="G9" s="736">
        <v>2017</v>
      </c>
      <c r="H9" s="736">
        <v>2018</v>
      </c>
    </row>
    <row r="10" spans="1:35" ht="15" x14ac:dyDescent="0.25">
      <c r="A10" s="715"/>
      <c r="B10" s="716" t="s">
        <v>366</v>
      </c>
      <c r="C10" s="717"/>
      <c r="D10" s="737"/>
      <c r="E10" s="717"/>
    </row>
    <row r="11" spans="1:35" ht="15" x14ac:dyDescent="0.25">
      <c r="A11" s="718">
        <v>1</v>
      </c>
      <c r="B11" s="719" t="s">
        <v>870</v>
      </c>
      <c r="C11" s="720" t="s">
        <v>871</v>
      </c>
      <c r="D11" s="738" t="s">
        <v>372</v>
      </c>
      <c r="E11" s="721">
        <v>41</v>
      </c>
      <c r="F11" s="721">
        <v>50</v>
      </c>
      <c r="G11" s="721">
        <v>50</v>
      </c>
      <c r="H11" s="721">
        <v>50</v>
      </c>
    </row>
    <row r="12" spans="1:35" ht="15" x14ac:dyDescent="0.25">
      <c r="A12" s="718">
        <v>2</v>
      </c>
      <c r="B12" s="719" t="s">
        <v>872</v>
      </c>
      <c r="C12" s="720" t="s">
        <v>873</v>
      </c>
      <c r="D12" s="738" t="s">
        <v>372</v>
      </c>
      <c r="E12" s="721">
        <v>125</v>
      </c>
      <c r="F12" s="721">
        <v>147</v>
      </c>
      <c r="G12" s="721">
        <v>147</v>
      </c>
      <c r="H12" s="721">
        <v>147</v>
      </c>
    </row>
    <row r="13" spans="1:35" ht="25.5" customHeight="1" x14ac:dyDescent="0.25">
      <c r="A13" s="718">
        <v>3</v>
      </c>
      <c r="B13" s="722" t="s">
        <v>874</v>
      </c>
      <c r="C13" s="723" t="s">
        <v>800</v>
      </c>
      <c r="D13" s="739" t="s">
        <v>372</v>
      </c>
      <c r="E13" s="724"/>
      <c r="F13" s="724">
        <v>240</v>
      </c>
      <c r="G13" s="724">
        <v>240</v>
      </c>
      <c r="H13" s="724">
        <v>240</v>
      </c>
    </row>
    <row r="14" spans="1:35" ht="15" x14ac:dyDescent="0.25">
      <c r="A14" s="718">
        <v>4</v>
      </c>
      <c r="B14" s="719" t="s">
        <v>415</v>
      </c>
      <c r="C14" s="720" t="s">
        <v>875</v>
      </c>
      <c r="D14" s="738" t="s">
        <v>372</v>
      </c>
      <c r="E14" s="721">
        <v>330</v>
      </c>
      <c r="F14" s="721">
        <v>335</v>
      </c>
      <c r="G14" s="721">
        <v>335</v>
      </c>
      <c r="H14" s="721">
        <v>335</v>
      </c>
    </row>
    <row r="15" spans="1:35" ht="15" x14ac:dyDescent="0.25">
      <c r="A15" s="718">
        <v>5</v>
      </c>
      <c r="B15" s="719" t="s">
        <v>417</v>
      </c>
      <c r="C15" s="720" t="s">
        <v>876</v>
      </c>
      <c r="D15" s="738" t="s">
        <v>372</v>
      </c>
      <c r="E15" s="721">
        <v>930</v>
      </c>
      <c r="F15" s="721">
        <v>960</v>
      </c>
      <c r="G15" s="721">
        <v>960</v>
      </c>
      <c r="H15" s="721">
        <v>960</v>
      </c>
    </row>
    <row r="16" spans="1:35" ht="15" x14ac:dyDescent="0.25">
      <c r="A16" s="718">
        <v>6</v>
      </c>
      <c r="B16" s="719" t="s">
        <v>877</v>
      </c>
      <c r="C16" s="720" t="s">
        <v>878</v>
      </c>
      <c r="D16" s="738" t="s">
        <v>372</v>
      </c>
      <c r="E16" s="721"/>
      <c r="F16" s="721">
        <v>700</v>
      </c>
      <c r="G16" s="721">
        <v>700</v>
      </c>
      <c r="H16" s="721">
        <v>700</v>
      </c>
    </row>
    <row r="17" spans="1:8" ht="15" x14ac:dyDescent="0.25">
      <c r="A17" s="718">
        <v>7</v>
      </c>
      <c r="B17" s="720" t="s">
        <v>435</v>
      </c>
      <c r="C17" s="720" t="s">
        <v>879</v>
      </c>
      <c r="D17" s="740" t="s">
        <v>372</v>
      </c>
      <c r="E17" s="721">
        <v>225</v>
      </c>
      <c r="F17" s="721">
        <v>271</v>
      </c>
      <c r="G17" s="721">
        <v>271</v>
      </c>
      <c r="H17" s="721">
        <v>271</v>
      </c>
    </row>
    <row r="18" spans="1:8" ht="24.75" customHeight="1" x14ac:dyDescent="0.25">
      <c r="A18" s="718">
        <v>8</v>
      </c>
      <c r="B18" s="725" t="s">
        <v>880</v>
      </c>
      <c r="C18" s="726" t="s">
        <v>881</v>
      </c>
      <c r="D18" s="741" t="s">
        <v>372</v>
      </c>
      <c r="E18" s="727">
        <v>233</v>
      </c>
      <c r="F18" s="727">
        <v>236</v>
      </c>
      <c r="G18" s="727">
        <v>236</v>
      </c>
      <c r="H18" s="727">
        <v>236</v>
      </c>
    </row>
    <row r="19" spans="1:8" ht="20.25" customHeight="1" x14ac:dyDescent="0.25">
      <c r="A19" s="718">
        <v>9</v>
      </c>
      <c r="B19" s="725" t="s">
        <v>441</v>
      </c>
      <c r="C19" s="726" t="s">
        <v>882</v>
      </c>
      <c r="D19" s="741" t="s">
        <v>372</v>
      </c>
      <c r="E19" s="727">
        <v>250</v>
      </c>
      <c r="F19" s="727">
        <v>200</v>
      </c>
      <c r="G19" s="727">
        <v>200</v>
      </c>
      <c r="H19" s="727">
        <v>200</v>
      </c>
    </row>
    <row r="20" spans="1:8" ht="27.75" customHeight="1" x14ac:dyDescent="0.25">
      <c r="A20" s="718">
        <v>10</v>
      </c>
      <c r="B20" s="725" t="s">
        <v>452</v>
      </c>
      <c r="C20" s="726" t="s">
        <v>883</v>
      </c>
      <c r="D20" s="741" t="s">
        <v>372</v>
      </c>
      <c r="E20" s="727">
        <v>1800</v>
      </c>
      <c r="F20" s="727">
        <v>1800</v>
      </c>
      <c r="G20" s="727">
        <v>1800</v>
      </c>
      <c r="H20" s="727">
        <v>1800</v>
      </c>
    </row>
    <row r="21" spans="1:8" ht="28.5" customHeight="1" x14ac:dyDescent="0.25">
      <c r="A21" s="718">
        <v>11</v>
      </c>
      <c r="B21" s="725" t="s">
        <v>454</v>
      </c>
      <c r="C21" s="726" t="s">
        <v>884</v>
      </c>
      <c r="D21" s="741" t="s">
        <v>372</v>
      </c>
      <c r="E21" s="727">
        <v>2000</v>
      </c>
      <c r="F21" s="727">
        <v>2000</v>
      </c>
      <c r="G21" s="727">
        <v>2000</v>
      </c>
      <c r="H21" s="727">
        <v>2000</v>
      </c>
    </row>
    <row r="22" spans="1:8" ht="48" customHeight="1" x14ac:dyDescent="0.2">
      <c r="A22" s="742">
        <v>12</v>
      </c>
      <c r="B22" s="728" t="s">
        <v>885</v>
      </c>
      <c r="C22" s="743" t="s">
        <v>886</v>
      </c>
      <c r="D22" s="744" t="s">
        <v>372</v>
      </c>
      <c r="E22" s="745"/>
      <c r="F22" s="745">
        <v>97</v>
      </c>
      <c r="G22" s="745">
        <v>97</v>
      </c>
      <c r="H22" s="745">
        <v>97</v>
      </c>
    </row>
    <row r="23" spans="1:8" ht="30" customHeight="1" x14ac:dyDescent="0.25">
      <c r="A23" s="718">
        <v>13</v>
      </c>
      <c r="B23" s="725" t="s">
        <v>887</v>
      </c>
      <c r="C23" s="726" t="s">
        <v>888</v>
      </c>
      <c r="D23" s="741">
        <v>43465</v>
      </c>
      <c r="E23" s="727"/>
      <c r="F23" s="727">
        <v>991</v>
      </c>
      <c r="G23" s="727">
        <v>991</v>
      </c>
      <c r="H23" s="727">
        <v>991</v>
      </c>
    </row>
    <row r="24" spans="1:8" ht="33" customHeight="1" x14ac:dyDescent="0.25">
      <c r="A24" s="718">
        <v>14</v>
      </c>
      <c r="B24" s="725" t="s">
        <v>889</v>
      </c>
      <c r="C24" s="726" t="s">
        <v>890</v>
      </c>
      <c r="D24" s="741" t="s">
        <v>372</v>
      </c>
      <c r="E24" s="727"/>
      <c r="F24" s="727">
        <v>515</v>
      </c>
      <c r="G24" s="727">
        <v>515</v>
      </c>
      <c r="H24" s="727">
        <v>515</v>
      </c>
    </row>
    <row r="25" spans="1:8" ht="15" x14ac:dyDescent="0.25">
      <c r="A25" s="718">
        <v>17</v>
      </c>
      <c r="B25" s="730" t="s">
        <v>891</v>
      </c>
      <c r="C25" s="730" t="s">
        <v>892</v>
      </c>
      <c r="D25" s="746">
        <v>43009</v>
      </c>
      <c r="E25" s="731"/>
      <c r="F25" s="732">
        <v>3500</v>
      </c>
      <c r="G25" s="732">
        <v>3500</v>
      </c>
      <c r="H25" s="732">
        <v>3500</v>
      </c>
    </row>
    <row r="26" spans="1:8" ht="15" x14ac:dyDescent="0.25">
      <c r="A26" s="718">
        <v>22</v>
      </c>
      <c r="B26" s="730" t="s">
        <v>893</v>
      </c>
      <c r="C26" s="730" t="s">
        <v>894</v>
      </c>
      <c r="D26" s="746" t="s">
        <v>372</v>
      </c>
      <c r="E26" s="733"/>
      <c r="F26" s="732">
        <v>248</v>
      </c>
      <c r="G26" s="732">
        <v>248</v>
      </c>
      <c r="H26" s="732">
        <v>248</v>
      </c>
    </row>
    <row r="27" spans="1:8" ht="15.75" x14ac:dyDescent="0.25">
      <c r="A27" s="718">
        <v>23</v>
      </c>
      <c r="B27" s="730" t="s">
        <v>895</v>
      </c>
      <c r="C27" s="730" t="s">
        <v>896</v>
      </c>
      <c r="D27" s="735" t="s">
        <v>372</v>
      </c>
      <c r="E27" s="734"/>
      <c r="F27" s="732">
        <v>168</v>
      </c>
      <c r="G27" s="732">
        <v>168</v>
      </c>
      <c r="H27" s="732">
        <v>168</v>
      </c>
    </row>
    <row r="28" spans="1:8" ht="15.75" x14ac:dyDescent="0.25">
      <c r="A28" s="747">
        <v>24</v>
      </c>
      <c r="B28" s="730" t="s">
        <v>897</v>
      </c>
      <c r="C28" s="730" t="s">
        <v>898</v>
      </c>
      <c r="D28" s="735" t="s">
        <v>372</v>
      </c>
      <c r="E28" s="734"/>
      <c r="F28" s="732">
        <v>76</v>
      </c>
      <c r="G28" s="732">
        <v>76</v>
      </c>
      <c r="H28" s="732">
        <v>76</v>
      </c>
    </row>
    <row r="29" spans="1:8" ht="15.75" x14ac:dyDescent="0.25">
      <c r="A29" s="718">
        <v>25</v>
      </c>
      <c r="B29" s="734"/>
      <c r="C29" s="730" t="s">
        <v>899</v>
      </c>
      <c r="D29" s="735" t="s">
        <v>372</v>
      </c>
      <c r="E29" s="734"/>
      <c r="F29" s="729">
        <v>127</v>
      </c>
      <c r="G29" s="729">
        <v>127</v>
      </c>
      <c r="H29" s="729">
        <v>127</v>
      </c>
    </row>
    <row r="30" spans="1:8" ht="15" x14ac:dyDescent="0.25">
      <c r="A30" s="718">
        <v>26</v>
      </c>
      <c r="B30" s="730" t="s">
        <v>900</v>
      </c>
      <c r="C30" s="730" t="s">
        <v>901</v>
      </c>
      <c r="D30" s="746">
        <v>42855</v>
      </c>
      <c r="E30" s="733"/>
      <c r="F30" s="732">
        <v>1531</v>
      </c>
      <c r="G30" s="732">
        <v>1531</v>
      </c>
      <c r="H30" s="732">
        <v>1531</v>
      </c>
    </row>
    <row r="31" spans="1:8" ht="15" x14ac:dyDescent="0.25">
      <c r="A31" s="718">
        <v>27</v>
      </c>
      <c r="B31" s="730" t="s">
        <v>853</v>
      </c>
      <c r="C31" s="730" t="s">
        <v>902</v>
      </c>
      <c r="D31" s="746">
        <v>42855</v>
      </c>
      <c r="E31" s="733"/>
      <c r="F31" s="732">
        <v>3446</v>
      </c>
      <c r="G31" s="732">
        <v>3446</v>
      </c>
      <c r="H31" s="732">
        <v>3446</v>
      </c>
    </row>
    <row r="32" spans="1:8" ht="15" x14ac:dyDescent="0.25">
      <c r="A32" s="718">
        <v>28</v>
      </c>
      <c r="B32" s="730" t="s">
        <v>851</v>
      </c>
      <c r="C32" s="730" t="s">
        <v>903</v>
      </c>
      <c r="D32" s="746">
        <v>42825</v>
      </c>
      <c r="E32" s="733"/>
      <c r="F32" s="732">
        <v>1727</v>
      </c>
      <c r="G32" s="732">
        <v>1727</v>
      </c>
      <c r="H32" s="732">
        <v>1727</v>
      </c>
    </row>
    <row r="33" spans="1:8" ht="15" x14ac:dyDescent="0.25">
      <c r="A33" s="718">
        <v>29</v>
      </c>
      <c r="B33" s="730" t="s">
        <v>904</v>
      </c>
      <c r="C33" s="730" t="s">
        <v>905</v>
      </c>
      <c r="D33" s="746">
        <v>42916</v>
      </c>
      <c r="E33" s="731"/>
      <c r="F33" s="732">
        <v>1270</v>
      </c>
      <c r="G33" s="732">
        <v>1270</v>
      </c>
      <c r="H33" s="732">
        <v>1270</v>
      </c>
    </row>
    <row r="34" spans="1:8" ht="15" x14ac:dyDescent="0.25">
      <c r="A34" s="718">
        <v>30</v>
      </c>
      <c r="B34" s="730"/>
      <c r="C34" s="730" t="s">
        <v>906</v>
      </c>
      <c r="D34" s="746" t="s">
        <v>372</v>
      </c>
      <c r="E34" s="731"/>
      <c r="F34" s="732">
        <v>355</v>
      </c>
      <c r="G34" s="732">
        <v>355</v>
      </c>
      <c r="H34" s="732">
        <v>355</v>
      </c>
    </row>
    <row r="35" spans="1:8" ht="15" x14ac:dyDescent="0.25">
      <c r="A35" s="718">
        <v>31</v>
      </c>
      <c r="B35" s="730"/>
      <c r="C35" s="730" t="s">
        <v>907</v>
      </c>
      <c r="D35" s="746" t="s">
        <v>372</v>
      </c>
      <c r="E35" s="731"/>
      <c r="F35" s="732">
        <v>321</v>
      </c>
      <c r="G35" s="732">
        <v>321</v>
      </c>
      <c r="H35" s="732">
        <v>321</v>
      </c>
    </row>
    <row r="36" spans="1:8" ht="15" x14ac:dyDescent="0.25">
      <c r="A36" s="718">
        <v>32</v>
      </c>
      <c r="B36" s="730"/>
      <c r="C36" s="730" t="s">
        <v>908</v>
      </c>
      <c r="D36" s="746" t="s">
        <v>372</v>
      </c>
      <c r="E36" s="731"/>
      <c r="F36" s="732">
        <v>458</v>
      </c>
      <c r="G36" s="732">
        <v>458</v>
      </c>
      <c r="H36" s="732">
        <v>458</v>
      </c>
    </row>
    <row r="37" spans="1:8" ht="15" x14ac:dyDescent="0.25">
      <c r="A37" s="718">
        <v>33</v>
      </c>
      <c r="B37" s="730" t="s">
        <v>984</v>
      </c>
      <c r="C37" s="730" t="s">
        <v>985</v>
      </c>
      <c r="D37" s="746" t="s">
        <v>372</v>
      </c>
      <c r="E37" s="731"/>
      <c r="F37" s="732">
        <v>131</v>
      </c>
      <c r="G37" s="732">
        <v>131</v>
      </c>
      <c r="H37" s="732">
        <v>131</v>
      </c>
    </row>
    <row r="38" spans="1:8" ht="30" x14ac:dyDescent="0.25">
      <c r="A38" s="718">
        <v>34</v>
      </c>
      <c r="B38" s="730" t="s">
        <v>986</v>
      </c>
      <c r="C38" s="798" t="s">
        <v>987</v>
      </c>
      <c r="D38" s="746" t="s">
        <v>372</v>
      </c>
      <c r="E38" s="731"/>
      <c r="F38" s="732">
        <v>686</v>
      </c>
      <c r="G38" s="732">
        <v>686</v>
      </c>
      <c r="H38" s="732">
        <v>686</v>
      </c>
    </row>
    <row r="39" spans="1:8" ht="15" x14ac:dyDescent="0.25">
      <c r="A39" s="718"/>
      <c r="B39" s="730"/>
      <c r="C39" s="798" t="s">
        <v>988</v>
      </c>
      <c r="D39" s="746" t="s">
        <v>372</v>
      </c>
      <c r="E39" s="731"/>
      <c r="F39" s="732">
        <v>550</v>
      </c>
      <c r="G39" s="732">
        <v>550</v>
      </c>
      <c r="H39" s="732">
        <v>550</v>
      </c>
    </row>
    <row r="40" spans="1:8" ht="15" x14ac:dyDescent="0.25">
      <c r="A40" s="718"/>
      <c r="B40" s="730"/>
      <c r="C40" s="798" t="s">
        <v>983</v>
      </c>
      <c r="D40" s="746" t="s">
        <v>372</v>
      </c>
      <c r="E40" s="731"/>
      <c r="F40" s="732">
        <v>4000</v>
      </c>
      <c r="G40" s="732">
        <v>4000</v>
      </c>
      <c r="H40" s="732">
        <v>4000</v>
      </c>
    </row>
    <row r="41" spans="1:8" ht="15.75" x14ac:dyDescent="0.25">
      <c r="E41" s="748">
        <v>5934</v>
      </c>
      <c r="F41" s="748">
        <f>SUM(F11:F40)</f>
        <v>27136</v>
      </c>
      <c r="G41" s="748">
        <f>SUM(G11:G40)</f>
        <v>27136</v>
      </c>
      <c r="H41" s="748">
        <f>SUM(H11:H40)</f>
        <v>27136</v>
      </c>
    </row>
  </sheetData>
  <mergeCells count="9">
    <mergeCell ref="A1:H1"/>
    <mergeCell ref="A3:H3"/>
    <mergeCell ref="A4:H4"/>
    <mergeCell ref="A5:H5"/>
    <mergeCell ref="A7:A9"/>
    <mergeCell ref="B8:B9"/>
    <mergeCell ref="C8:C9"/>
    <mergeCell ref="D8:D9"/>
    <mergeCell ref="E8:F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H77"/>
  <sheetViews>
    <sheetView workbookViewId="0">
      <selection sqref="A1:H1"/>
    </sheetView>
  </sheetViews>
  <sheetFormatPr defaultRowHeight="12.75" x14ac:dyDescent="0.2"/>
  <cols>
    <col min="1" max="1" width="9.140625" customWidth="1"/>
    <col min="2" max="2" width="21.42578125" customWidth="1"/>
    <col min="3" max="3" width="47.5703125" customWidth="1"/>
    <col min="4" max="4" width="16.5703125" customWidth="1"/>
  </cols>
  <sheetData>
    <row r="1" spans="1:8" ht="15" x14ac:dyDescent="0.25">
      <c r="A1" s="1218" t="s">
        <v>1215</v>
      </c>
      <c r="B1" s="1218"/>
      <c r="C1" s="1218"/>
      <c r="D1" s="1218"/>
      <c r="E1" s="1218"/>
      <c r="F1" s="1218"/>
      <c r="G1" s="1218"/>
      <c r="H1" s="1218"/>
    </row>
    <row r="2" spans="1:8" x14ac:dyDescent="0.2">
      <c r="A2" s="874"/>
      <c r="B2" s="874"/>
      <c r="C2" s="874"/>
      <c r="D2" s="875"/>
      <c r="E2" s="874"/>
      <c r="F2" s="874"/>
      <c r="G2" s="874"/>
      <c r="H2" s="874"/>
    </row>
    <row r="3" spans="1:8" x14ac:dyDescent="0.2">
      <c r="A3" s="1222" t="s">
        <v>78</v>
      </c>
      <c r="B3" s="1222"/>
      <c r="C3" s="1222"/>
      <c r="D3" s="1222"/>
      <c r="E3" s="1222"/>
      <c r="F3" s="1222"/>
      <c r="G3" s="1222"/>
      <c r="H3" s="1222"/>
    </row>
    <row r="4" spans="1:8" ht="14.25" x14ac:dyDescent="0.2">
      <c r="A4" s="1210" t="s">
        <v>354</v>
      </c>
      <c r="B4" s="1210"/>
      <c r="C4" s="1210"/>
      <c r="D4" s="1210"/>
      <c r="E4" s="1210"/>
      <c r="F4" s="1210"/>
      <c r="G4" s="1210"/>
      <c r="H4" s="1210"/>
    </row>
    <row r="5" spans="1:8" ht="14.25" x14ac:dyDescent="0.2">
      <c r="A5" s="1210" t="s">
        <v>355</v>
      </c>
      <c r="B5" s="1210"/>
      <c r="C5" s="1210"/>
      <c r="D5" s="1210"/>
      <c r="E5" s="1210"/>
      <c r="F5" s="1210"/>
      <c r="G5" s="1210"/>
      <c r="H5" s="1210"/>
    </row>
    <row r="6" spans="1:8" ht="14.25" x14ac:dyDescent="0.2">
      <c r="A6" s="1211" t="s">
        <v>55</v>
      </c>
      <c r="B6" s="1211"/>
      <c r="C6" s="1211"/>
      <c r="D6" s="1211"/>
      <c r="E6" s="1211"/>
      <c r="F6" s="1211"/>
      <c r="G6" s="1211"/>
      <c r="H6" s="1211"/>
    </row>
    <row r="7" spans="1:8" ht="15" x14ac:dyDescent="0.25">
      <c r="A7" s="857"/>
      <c r="B7" s="858"/>
      <c r="C7" s="858"/>
      <c r="D7" s="858"/>
      <c r="E7" s="858"/>
      <c r="F7" s="874"/>
      <c r="G7" s="874"/>
      <c r="H7" s="874"/>
    </row>
    <row r="8" spans="1:8" ht="14.25" customHeight="1" x14ac:dyDescent="0.2">
      <c r="A8" s="1219"/>
      <c r="B8" s="859" t="s">
        <v>57</v>
      </c>
      <c r="C8" s="859" t="s">
        <v>58</v>
      </c>
      <c r="D8" s="859" t="s">
        <v>59</v>
      </c>
      <c r="E8" s="859" t="s">
        <v>60</v>
      </c>
      <c r="F8" s="876" t="s">
        <v>517</v>
      </c>
      <c r="G8" s="876" t="s">
        <v>518</v>
      </c>
      <c r="H8" s="876" t="s">
        <v>519</v>
      </c>
    </row>
    <row r="9" spans="1:8" ht="14.25" customHeight="1" x14ac:dyDescent="0.2">
      <c r="A9" s="1219"/>
      <c r="B9" s="1220" t="s">
        <v>356</v>
      </c>
      <c r="C9" s="1221" t="s">
        <v>359</v>
      </c>
      <c r="D9" s="1221" t="s">
        <v>360</v>
      </c>
      <c r="E9" s="877"/>
      <c r="F9" s="878"/>
      <c r="G9" s="879"/>
      <c r="H9" s="879"/>
    </row>
    <row r="10" spans="1:8" ht="14.25" customHeight="1" x14ac:dyDescent="0.2">
      <c r="A10" s="1219"/>
      <c r="B10" s="1220"/>
      <c r="C10" s="1221"/>
      <c r="D10" s="1221"/>
      <c r="E10" s="880" t="s">
        <v>166</v>
      </c>
      <c r="F10" s="881" t="s">
        <v>788</v>
      </c>
      <c r="G10" s="882" t="s">
        <v>789</v>
      </c>
      <c r="H10" s="882" t="s">
        <v>1087</v>
      </c>
    </row>
    <row r="11" spans="1:8" ht="15" x14ac:dyDescent="0.25">
      <c r="A11" s="436"/>
      <c r="B11" s="472" t="s">
        <v>366</v>
      </c>
      <c r="C11" s="473"/>
      <c r="D11" s="473"/>
      <c r="E11" s="473"/>
      <c r="F11" s="874"/>
      <c r="G11" s="874"/>
      <c r="H11" s="874"/>
    </row>
    <row r="12" spans="1:8" ht="15" x14ac:dyDescent="0.25">
      <c r="A12" s="883">
        <v>1</v>
      </c>
      <c r="B12" s="884" t="s">
        <v>370</v>
      </c>
      <c r="C12" s="885" t="s">
        <v>369</v>
      </c>
      <c r="D12" s="886" t="s">
        <v>372</v>
      </c>
      <c r="E12" s="887">
        <v>300</v>
      </c>
      <c r="F12" s="887">
        <v>300</v>
      </c>
      <c r="G12" s="887">
        <v>300</v>
      </c>
      <c r="H12" s="887">
        <v>300</v>
      </c>
    </row>
    <row r="13" spans="1:8" ht="15" x14ac:dyDescent="0.25">
      <c r="A13" s="883">
        <v>2</v>
      </c>
      <c r="B13" s="888" t="s">
        <v>373</v>
      </c>
      <c r="C13" s="889" t="s">
        <v>374</v>
      </c>
      <c r="D13" s="886" t="s">
        <v>372</v>
      </c>
      <c r="E13" s="890">
        <v>100</v>
      </c>
      <c r="F13" s="890">
        <v>100</v>
      </c>
      <c r="G13" s="890">
        <v>100</v>
      </c>
      <c r="H13" s="890">
        <v>100</v>
      </c>
    </row>
    <row r="14" spans="1:8" ht="15" x14ac:dyDescent="0.25">
      <c r="A14" s="883">
        <v>3</v>
      </c>
      <c r="B14" s="888" t="s">
        <v>377</v>
      </c>
      <c r="C14" s="889" t="s">
        <v>790</v>
      </c>
      <c r="D14" s="886" t="s">
        <v>372</v>
      </c>
      <c r="E14" s="890">
        <v>24500</v>
      </c>
      <c r="F14" s="890">
        <v>24241</v>
      </c>
      <c r="G14" s="890">
        <v>24241</v>
      </c>
      <c r="H14" s="890">
        <v>24241</v>
      </c>
    </row>
    <row r="15" spans="1:8" ht="15" x14ac:dyDescent="0.25">
      <c r="A15" s="883">
        <v>4</v>
      </c>
      <c r="B15" s="888" t="s">
        <v>377</v>
      </c>
      <c r="C15" s="889" t="s">
        <v>791</v>
      </c>
      <c r="D15" s="886" t="s">
        <v>372</v>
      </c>
      <c r="E15" s="890">
        <v>25400</v>
      </c>
      <c r="F15" s="890">
        <v>27321</v>
      </c>
      <c r="G15" s="890">
        <v>27321</v>
      </c>
      <c r="H15" s="890">
        <v>27321</v>
      </c>
    </row>
    <row r="16" spans="1:8" ht="15" x14ac:dyDescent="0.25">
      <c r="A16" s="883">
        <v>5</v>
      </c>
      <c r="B16" s="888" t="s">
        <v>385</v>
      </c>
      <c r="C16" s="889" t="s">
        <v>386</v>
      </c>
      <c r="D16" s="886" t="s">
        <v>372</v>
      </c>
      <c r="E16" s="890">
        <v>9</v>
      </c>
      <c r="F16" s="890">
        <v>10</v>
      </c>
      <c r="G16" s="890">
        <v>10</v>
      </c>
      <c r="H16" s="890">
        <v>10</v>
      </c>
    </row>
    <row r="17" spans="1:8" ht="15" x14ac:dyDescent="0.25">
      <c r="A17" s="883">
        <v>6</v>
      </c>
      <c r="B17" s="888" t="s">
        <v>792</v>
      </c>
      <c r="C17" s="889" t="s">
        <v>793</v>
      </c>
      <c r="D17" s="891" t="s">
        <v>372</v>
      </c>
      <c r="E17" s="890">
        <v>54</v>
      </c>
      <c r="F17" s="890">
        <v>62</v>
      </c>
      <c r="G17" s="890">
        <v>62</v>
      </c>
      <c r="H17" s="890">
        <v>62</v>
      </c>
    </row>
    <row r="18" spans="1:8" ht="15" x14ac:dyDescent="0.25">
      <c r="A18" s="883">
        <v>7</v>
      </c>
      <c r="B18" s="888" t="s">
        <v>794</v>
      </c>
      <c r="C18" s="889" t="s">
        <v>795</v>
      </c>
      <c r="D18" s="891" t="s">
        <v>372</v>
      </c>
      <c r="E18" s="890">
        <v>100</v>
      </c>
      <c r="F18" s="890">
        <v>900</v>
      </c>
      <c r="G18" s="890">
        <v>900</v>
      </c>
      <c r="H18" s="890">
        <v>900</v>
      </c>
    </row>
    <row r="19" spans="1:8" ht="15" x14ac:dyDescent="0.25">
      <c r="A19" s="883">
        <v>8</v>
      </c>
      <c r="B19" s="888" t="s">
        <v>796</v>
      </c>
      <c r="C19" s="889" t="s">
        <v>797</v>
      </c>
      <c r="D19" s="891" t="s">
        <v>372</v>
      </c>
      <c r="E19" s="890"/>
      <c r="F19" s="890">
        <v>1190</v>
      </c>
      <c r="G19" s="890">
        <v>1190</v>
      </c>
      <c r="H19" s="890">
        <v>1190</v>
      </c>
    </row>
    <row r="20" spans="1:8" ht="15" x14ac:dyDescent="0.25">
      <c r="A20" s="883">
        <v>9</v>
      </c>
      <c r="B20" s="888" t="s">
        <v>397</v>
      </c>
      <c r="C20" s="889" t="s">
        <v>798</v>
      </c>
      <c r="D20" s="891" t="s">
        <v>372</v>
      </c>
      <c r="E20" s="890">
        <v>1575</v>
      </c>
      <c r="F20" s="890">
        <v>1600</v>
      </c>
      <c r="G20" s="890">
        <v>1600</v>
      </c>
      <c r="H20" s="890">
        <v>1600</v>
      </c>
    </row>
    <row r="21" spans="1:8" ht="31.5" customHeight="1" x14ac:dyDescent="0.25">
      <c r="A21" s="883">
        <v>10</v>
      </c>
      <c r="B21" s="892" t="s">
        <v>799</v>
      </c>
      <c r="C21" s="893" t="s">
        <v>800</v>
      </c>
      <c r="D21" s="894" t="s">
        <v>372</v>
      </c>
      <c r="E21" s="895">
        <v>383</v>
      </c>
      <c r="F21" s="895">
        <v>35</v>
      </c>
      <c r="G21" s="895">
        <v>35</v>
      </c>
      <c r="H21" s="895">
        <v>35</v>
      </c>
    </row>
    <row r="22" spans="1:8" ht="15" x14ac:dyDescent="0.25">
      <c r="A22" s="883">
        <f>A21+1</f>
        <v>11</v>
      </c>
      <c r="B22" s="889"/>
      <c r="C22" s="889" t="s">
        <v>801</v>
      </c>
      <c r="D22" s="886"/>
      <c r="E22" s="890"/>
      <c r="F22" s="890">
        <v>1844</v>
      </c>
      <c r="G22" s="890">
        <v>1844</v>
      </c>
      <c r="H22" s="890">
        <v>1844</v>
      </c>
    </row>
    <row r="23" spans="1:8" ht="15" x14ac:dyDescent="0.25">
      <c r="A23" s="883">
        <f t="shared" ref="A23:A74" si="0">A22+1</f>
        <v>12</v>
      </c>
      <c r="B23" s="889" t="s">
        <v>1189</v>
      </c>
      <c r="C23" s="889" t="s">
        <v>802</v>
      </c>
      <c r="D23" s="891">
        <v>42766</v>
      </c>
      <c r="E23" s="890">
        <v>2500</v>
      </c>
      <c r="F23" s="890">
        <v>75</v>
      </c>
      <c r="G23" s="890"/>
      <c r="H23" s="890"/>
    </row>
    <row r="24" spans="1:8" ht="15" x14ac:dyDescent="0.25">
      <c r="A24" s="883">
        <f t="shared" si="0"/>
        <v>13</v>
      </c>
      <c r="B24" s="888" t="s">
        <v>1191</v>
      </c>
      <c r="C24" s="889" t="s">
        <v>1187</v>
      </c>
      <c r="D24" s="886" t="s">
        <v>372</v>
      </c>
      <c r="E24" s="890"/>
      <c r="F24" s="890">
        <v>889</v>
      </c>
      <c r="G24" s="890">
        <v>889</v>
      </c>
      <c r="H24" s="890">
        <v>889</v>
      </c>
    </row>
    <row r="25" spans="1:8" ht="31.5" customHeight="1" x14ac:dyDescent="0.25">
      <c r="A25" s="883">
        <f t="shared" si="0"/>
        <v>14</v>
      </c>
      <c r="B25" s="730" t="s">
        <v>421</v>
      </c>
      <c r="C25" s="896" t="s">
        <v>422</v>
      </c>
      <c r="D25" s="897" t="s">
        <v>372</v>
      </c>
      <c r="E25" s="898">
        <v>40</v>
      </c>
      <c r="F25" s="898">
        <v>40</v>
      </c>
      <c r="G25" s="898">
        <v>40</v>
      </c>
      <c r="H25" s="898">
        <v>40</v>
      </c>
    </row>
    <row r="26" spans="1:8" ht="30" customHeight="1" x14ac:dyDescent="0.25">
      <c r="A26" s="883">
        <f t="shared" si="0"/>
        <v>15</v>
      </c>
      <c r="B26" s="730" t="s">
        <v>425</v>
      </c>
      <c r="C26" s="896" t="s">
        <v>803</v>
      </c>
      <c r="D26" s="897" t="s">
        <v>372</v>
      </c>
      <c r="E26" s="899">
        <v>176</v>
      </c>
      <c r="F26" s="899">
        <v>210</v>
      </c>
      <c r="G26" s="899">
        <v>210</v>
      </c>
      <c r="H26" s="899">
        <v>210</v>
      </c>
    </row>
    <row r="27" spans="1:8" ht="27" customHeight="1" x14ac:dyDescent="0.25">
      <c r="A27" s="883">
        <f t="shared" si="0"/>
        <v>16</v>
      </c>
      <c r="B27" s="892" t="s">
        <v>427</v>
      </c>
      <c r="C27" s="893" t="s">
        <v>804</v>
      </c>
      <c r="D27" s="894" t="s">
        <v>372</v>
      </c>
      <c r="E27" s="895">
        <v>199</v>
      </c>
      <c r="F27" s="895">
        <v>199</v>
      </c>
      <c r="G27" s="895">
        <v>199</v>
      </c>
      <c r="H27" s="895">
        <v>199</v>
      </c>
    </row>
    <row r="28" spans="1:8" ht="26.25" customHeight="1" x14ac:dyDescent="0.25">
      <c r="A28" s="883">
        <f t="shared" si="0"/>
        <v>17</v>
      </c>
      <c r="B28" s="892" t="s">
        <v>429</v>
      </c>
      <c r="C28" s="893" t="s">
        <v>430</v>
      </c>
      <c r="D28" s="894" t="s">
        <v>372</v>
      </c>
      <c r="E28" s="895">
        <v>1863</v>
      </c>
      <c r="F28" s="895">
        <v>1863</v>
      </c>
      <c r="G28" s="895">
        <v>1863</v>
      </c>
      <c r="H28" s="895">
        <v>1863</v>
      </c>
    </row>
    <row r="29" spans="1:8" ht="30" customHeight="1" x14ac:dyDescent="0.25">
      <c r="A29" s="883">
        <f t="shared" si="0"/>
        <v>18</v>
      </c>
      <c r="B29" s="730" t="s">
        <v>431</v>
      </c>
      <c r="C29" s="900" t="s">
        <v>805</v>
      </c>
      <c r="D29" s="897" t="s">
        <v>372</v>
      </c>
      <c r="E29" s="733">
        <v>3600</v>
      </c>
      <c r="F29" s="733">
        <v>6553</v>
      </c>
      <c r="G29" s="733">
        <v>6553</v>
      </c>
      <c r="H29" s="733">
        <v>6553</v>
      </c>
    </row>
    <row r="30" spans="1:8" ht="15" x14ac:dyDescent="0.25">
      <c r="A30" s="883">
        <f t="shared" si="0"/>
        <v>19</v>
      </c>
      <c r="B30" s="889" t="s">
        <v>437</v>
      </c>
      <c r="C30" s="889" t="s">
        <v>806</v>
      </c>
      <c r="D30" s="886" t="s">
        <v>372</v>
      </c>
      <c r="E30" s="890">
        <v>26</v>
      </c>
      <c r="F30" s="890">
        <v>36</v>
      </c>
      <c r="G30" s="890">
        <v>36</v>
      </c>
      <c r="H30" s="890">
        <v>36</v>
      </c>
    </row>
    <row r="31" spans="1:8" ht="29.25" customHeight="1" x14ac:dyDescent="0.25">
      <c r="A31" s="883">
        <f t="shared" si="0"/>
        <v>20</v>
      </c>
      <c r="B31" s="730" t="s">
        <v>439</v>
      </c>
      <c r="C31" s="900" t="s">
        <v>440</v>
      </c>
      <c r="D31" s="897" t="s">
        <v>372</v>
      </c>
      <c r="E31" s="899">
        <v>5</v>
      </c>
      <c r="F31" s="899">
        <v>5</v>
      </c>
      <c r="G31" s="899">
        <v>5</v>
      </c>
      <c r="H31" s="899">
        <v>5</v>
      </c>
    </row>
    <row r="32" spans="1:8" ht="27" customHeight="1" x14ac:dyDescent="0.25">
      <c r="A32" s="883">
        <f t="shared" si="0"/>
        <v>21</v>
      </c>
      <c r="B32" s="730"/>
      <c r="C32" s="900" t="s">
        <v>807</v>
      </c>
      <c r="D32" s="897" t="s">
        <v>372</v>
      </c>
      <c r="E32" s="899"/>
      <c r="F32" s="899">
        <v>15</v>
      </c>
      <c r="G32" s="899">
        <v>15</v>
      </c>
      <c r="H32" s="899">
        <v>15</v>
      </c>
    </row>
    <row r="33" spans="1:8" ht="35.25" customHeight="1" x14ac:dyDescent="0.25">
      <c r="A33" s="883">
        <f t="shared" si="0"/>
        <v>22</v>
      </c>
      <c r="B33" s="730" t="s">
        <v>443</v>
      </c>
      <c r="C33" s="900" t="s">
        <v>444</v>
      </c>
      <c r="D33" s="897">
        <v>43497</v>
      </c>
      <c r="E33" s="733">
        <v>2865</v>
      </c>
      <c r="F33" s="733">
        <v>3553</v>
      </c>
      <c r="G33" s="733">
        <v>3553</v>
      </c>
      <c r="H33" s="733">
        <v>3553</v>
      </c>
    </row>
    <row r="34" spans="1:8" ht="30.75" customHeight="1" x14ac:dyDescent="0.25">
      <c r="A34" s="883">
        <f t="shared" si="0"/>
        <v>23</v>
      </c>
      <c r="B34" s="730" t="s">
        <v>808</v>
      </c>
      <c r="C34" s="900" t="s">
        <v>809</v>
      </c>
      <c r="D34" s="897" t="s">
        <v>372</v>
      </c>
      <c r="E34" s="733">
        <v>1800</v>
      </c>
      <c r="F34" s="733">
        <v>1800</v>
      </c>
      <c r="G34" s="733">
        <v>1800</v>
      </c>
      <c r="H34" s="733">
        <v>1800</v>
      </c>
    </row>
    <row r="35" spans="1:8" ht="27.75" customHeight="1" x14ac:dyDescent="0.25">
      <c r="A35" s="883">
        <f t="shared" si="0"/>
        <v>24</v>
      </c>
      <c r="B35" s="730" t="s">
        <v>808</v>
      </c>
      <c r="C35" s="900" t="s">
        <v>810</v>
      </c>
      <c r="D35" s="897" t="s">
        <v>372</v>
      </c>
      <c r="E35" s="733">
        <v>1800</v>
      </c>
      <c r="F35" s="733">
        <v>1800</v>
      </c>
      <c r="G35" s="733">
        <v>1800</v>
      </c>
      <c r="H35" s="733">
        <v>1800</v>
      </c>
    </row>
    <row r="36" spans="1:8" ht="27.75" customHeight="1" x14ac:dyDescent="0.25">
      <c r="A36" s="883">
        <f t="shared" si="0"/>
        <v>25</v>
      </c>
      <c r="B36" s="730" t="s">
        <v>813</v>
      </c>
      <c r="C36" s="900" t="s">
        <v>814</v>
      </c>
      <c r="D36" s="897" t="s">
        <v>372</v>
      </c>
      <c r="E36" s="733">
        <v>30</v>
      </c>
      <c r="F36" s="733">
        <v>30</v>
      </c>
      <c r="G36" s="733">
        <v>30</v>
      </c>
      <c r="H36" s="733">
        <v>30</v>
      </c>
    </row>
    <row r="37" spans="1:8" ht="21.75" customHeight="1" x14ac:dyDescent="0.25">
      <c r="A37" s="883">
        <f t="shared" si="0"/>
        <v>26</v>
      </c>
      <c r="B37" s="730" t="s">
        <v>815</v>
      </c>
      <c r="C37" s="900" t="s">
        <v>816</v>
      </c>
      <c r="D37" s="897">
        <v>44196</v>
      </c>
      <c r="E37" s="733">
        <v>153</v>
      </c>
      <c r="F37" s="733">
        <v>153</v>
      </c>
      <c r="G37" s="733">
        <v>153</v>
      </c>
      <c r="H37" s="733">
        <v>153</v>
      </c>
    </row>
    <row r="38" spans="1:8" ht="24.75" customHeight="1" x14ac:dyDescent="0.25">
      <c r="A38" s="883">
        <f t="shared" si="0"/>
        <v>27</v>
      </c>
      <c r="B38" s="730" t="s">
        <v>817</v>
      </c>
      <c r="C38" s="900" t="s">
        <v>818</v>
      </c>
      <c r="D38" s="897" t="s">
        <v>372</v>
      </c>
      <c r="E38" s="733">
        <v>457</v>
      </c>
      <c r="F38" s="733">
        <v>457</v>
      </c>
      <c r="G38" s="733">
        <v>457</v>
      </c>
      <c r="H38" s="733">
        <v>457</v>
      </c>
    </row>
    <row r="39" spans="1:8" ht="28.5" customHeight="1" x14ac:dyDescent="0.25">
      <c r="A39" s="883">
        <f t="shared" si="0"/>
        <v>28</v>
      </c>
      <c r="B39" s="730" t="s">
        <v>819</v>
      </c>
      <c r="C39" s="900" t="s">
        <v>1085</v>
      </c>
      <c r="D39" s="897" t="s">
        <v>372</v>
      </c>
      <c r="E39" s="733">
        <v>198</v>
      </c>
      <c r="F39" s="733">
        <v>198</v>
      </c>
      <c r="G39" s="733">
        <v>198</v>
      </c>
      <c r="H39" s="733">
        <v>198</v>
      </c>
    </row>
    <row r="40" spans="1:8" ht="36" customHeight="1" x14ac:dyDescent="0.25">
      <c r="A40" s="883">
        <f t="shared" si="0"/>
        <v>29</v>
      </c>
      <c r="B40" s="730" t="s">
        <v>820</v>
      </c>
      <c r="C40" s="900" t="s">
        <v>821</v>
      </c>
      <c r="D40" s="897" t="s">
        <v>372</v>
      </c>
      <c r="E40" s="733">
        <v>217</v>
      </c>
      <c r="F40" s="733">
        <v>217</v>
      </c>
      <c r="G40" s="733">
        <v>217</v>
      </c>
      <c r="H40" s="733">
        <v>217</v>
      </c>
    </row>
    <row r="41" spans="1:8" ht="26.25" customHeight="1" x14ac:dyDescent="0.25">
      <c r="A41" s="883">
        <f t="shared" si="0"/>
        <v>30</v>
      </c>
      <c r="B41" s="730" t="s">
        <v>131</v>
      </c>
      <c r="C41" s="900" t="s">
        <v>822</v>
      </c>
      <c r="D41" s="897" t="s">
        <v>372</v>
      </c>
      <c r="E41" s="733">
        <v>1200</v>
      </c>
      <c r="F41" s="733">
        <v>1200</v>
      </c>
      <c r="G41" s="733">
        <v>1200</v>
      </c>
      <c r="H41" s="733">
        <v>1200</v>
      </c>
    </row>
    <row r="42" spans="1:8" ht="30.75" customHeight="1" x14ac:dyDescent="0.25">
      <c r="A42" s="883">
        <f t="shared" si="0"/>
        <v>31</v>
      </c>
      <c r="B42" s="730" t="s">
        <v>823</v>
      </c>
      <c r="C42" s="900" t="s">
        <v>824</v>
      </c>
      <c r="D42" s="897">
        <v>43709</v>
      </c>
      <c r="E42" s="733">
        <v>2439</v>
      </c>
      <c r="F42" s="733">
        <v>2439</v>
      </c>
      <c r="G42" s="733">
        <v>2439</v>
      </c>
      <c r="H42" s="733">
        <v>2439</v>
      </c>
    </row>
    <row r="43" spans="1:8" ht="36" customHeight="1" x14ac:dyDescent="0.25">
      <c r="A43" s="883">
        <f t="shared" si="0"/>
        <v>32</v>
      </c>
      <c r="B43" s="901" t="s">
        <v>825</v>
      </c>
      <c r="C43" s="900" t="s">
        <v>826</v>
      </c>
      <c r="D43" s="897" t="s">
        <v>372</v>
      </c>
      <c r="E43" s="732">
        <v>508</v>
      </c>
      <c r="F43" s="732">
        <v>508</v>
      </c>
      <c r="G43" s="732">
        <v>508</v>
      </c>
      <c r="H43" s="732">
        <v>508</v>
      </c>
    </row>
    <row r="44" spans="1:8" ht="30" customHeight="1" x14ac:dyDescent="0.25">
      <c r="A44" s="883">
        <f t="shared" si="0"/>
        <v>33</v>
      </c>
      <c r="B44" s="901"/>
      <c r="C44" s="900" t="s">
        <v>827</v>
      </c>
      <c r="D44" s="897" t="s">
        <v>372</v>
      </c>
      <c r="E44" s="732">
        <v>230</v>
      </c>
      <c r="F44" s="732">
        <v>230</v>
      </c>
      <c r="G44" s="732">
        <v>230</v>
      </c>
      <c r="H44" s="732">
        <v>230</v>
      </c>
    </row>
    <row r="45" spans="1:8" ht="15" x14ac:dyDescent="0.25">
      <c r="A45" s="883">
        <f t="shared" si="0"/>
        <v>34</v>
      </c>
      <c r="B45" s="730" t="s">
        <v>828</v>
      </c>
      <c r="C45" s="730" t="s">
        <v>829</v>
      </c>
      <c r="D45" s="897">
        <v>43009</v>
      </c>
      <c r="E45" s="732">
        <v>2100</v>
      </c>
      <c r="F45" s="732">
        <v>2100</v>
      </c>
      <c r="G45" s="732">
        <v>2100</v>
      </c>
      <c r="H45" s="732">
        <v>2100</v>
      </c>
    </row>
    <row r="46" spans="1:8" ht="15" x14ac:dyDescent="0.25">
      <c r="A46" s="883">
        <f t="shared" si="0"/>
        <v>35</v>
      </c>
      <c r="B46" s="730" t="s">
        <v>830</v>
      </c>
      <c r="C46" s="730" t="s">
        <v>831</v>
      </c>
      <c r="D46" s="897">
        <v>43008</v>
      </c>
      <c r="E46" s="732">
        <v>302</v>
      </c>
      <c r="F46" s="732">
        <v>302</v>
      </c>
      <c r="G46" s="732">
        <v>302</v>
      </c>
      <c r="H46" s="732">
        <v>302</v>
      </c>
    </row>
    <row r="47" spans="1:8" ht="15" x14ac:dyDescent="0.25">
      <c r="A47" s="883">
        <f t="shared" si="0"/>
        <v>36</v>
      </c>
      <c r="B47" s="730" t="s">
        <v>832</v>
      </c>
      <c r="C47" s="730" t="s">
        <v>833</v>
      </c>
      <c r="D47" s="897">
        <v>43009</v>
      </c>
      <c r="E47" s="732">
        <v>1610</v>
      </c>
      <c r="F47" s="732">
        <v>1610</v>
      </c>
      <c r="G47" s="732">
        <v>1610</v>
      </c>
      <c r="H47" s="732">
        <v>1610</v>
      </c>
    </row>
    <row r="48" spans="1:8" ht="15" x14ac:dyDescent="0.25">
      <c r="A48" s="883">
        <f t="shared" si="0"/>
        <v>37</v>
      </c>
      <c r="B48" s="730" t="s">
        <v>834</v>
      </c>
      <c r="C48" s="730" t="s">
        <v>835</v>
      </c>
      <c r="D48" s="897">
        <v>42791</v>
      </c>
      <c r="E48" s="732">
        <v>10672</v>
      </c>
      <c r="F48" s="732">
        <v>10672</v>
      </c>
      <c r="G48" s="732">
        <v>10672</v>
      </c>
      <c r="H48" s="732">
        <v>10672</v>
      </c>
    </row>
    <row r="49" spans="1:8" ht="15" x14ac:dyDescent="0.25">
      <c r="A49" s="883">
        <f t="shared" si="0"/>
        <v>38</v>
      </c>
      <c r="B49" s="730" t="s">
        <v>836</v>
      </c>
      <c r="C49" s="730" t="s">
        <v>837</v>
      </c>
      <c r="D49" s="897" t="s">
        <v>372</v>
      </c>
      <c r="E49" s="732">
        <v>5760</v>
      </c>
      <c r="F49" s="732">
        <v>5760</v>
      </c>
      <c r="G49" s="732">
        <v>5760</v>
      </c>
      <c r="H49" s="732">
        <v>5760</v>
      </c>
    </row>
    <row r="50" spans="1:8" ht="15" x14ac:dyDescent="0.25">
      <c r="A50" s="883">
        <f t="shared" si="0"/>
        <v>39</v>
      </c>
      <c r="B50" s="730" t="s">
        <v>838</v>
      </c>
      <c r="C50" s="730" t="s">
        <v>839</v>
      </c>
      <c r="D50" s="897" t="s">
        <v>372</v>
      </c>
      <c r="E50" s="732">
        <v>3658</v>
      </c>
      <c r="F50" s="732">
        <v>3658</v>
      </c>
      <c r="G50" s="732">
        <v>3658</v>
      </c>
      <c r="H50" s="732">
        <v>3658</v>
      </c>
    </row>
    <row r="51" spans="1:8" ht="15" x14ac:dyDescent="0.25">
      <c r="A51" s="883">
        <f t="shared" si="0"/>
        <v>40</v>
      </c>
      <c r="B51" s="730" t="s">
        <v>119</v>
      </c>
      <c r="C51" s="730" t="s">
        <v>841</v>
      </c>
      <c r="D51" s="897" t="s">
        <v>372</v>
      </c>
      <c r="E51" s="732">
        <v>242</v>
      </c>
      <c r="F51" s="732">
        <v>242</v>
      </c>
      <c r="G51" s="732">
        <v>242</v>
      </c>
      <c r="H51" s="732">
        <v>242</v>
      </c>
    </row>
    <row r="52" spans="1:8" ht="15" x14ac:dyDescent="0.25">
      <c r="A52" s="883">
        <f t="shared" si="0"/>
        <v>41</v>
      </c>
      <c r="B52" s="730" t="s">
        <v>842</v>
      </c>
      <c r="C52" s="730" t="s">
        <v>843</v>
      </c>
      <c r="D52" s="897" t="s">
        <v>372</v>
      </c>
      <c r="E52" s="732">
        <v>993</v>
      </c>
      <c r="F52" s="732">
        <v>993</v>
      </c>
      <c r="G52" s="732">
        <v>993</v>
      </c>
      <c r="H52" s="732">
        <v>993</v>
      </c>
    </row>
    <row r="53" spans="1:8" ht="30" x14ac:dyDescent="0.25">
      <c r="A53" s="883">
        <f t="shared" si="0"/>
        <v>42</v>
      </c>
      <c r="B53" s="901" t="s">
        <v>844</v>
      </c>
      <c r="C53" s="900" t="s">
        <v>845</v>
      </c>
      <c r="D53" s="897" t="s">
        <v>372</v>
      </c>
      <c r="E53" s="732">
        <v>38</v>
      </c>
      <c r="F53" s="732">
        <v>38</v>
      </c>
      <c r="G53" s="732">
        <v>38</v>
      </c>
      <c r="H53" s="732">
        <v>38</v>
      </c>
    </row>
    <row r="54" spans="1:8" ht="15" customHeight="1" x14ac:dyDescent="0.25">
      <c r="A54" s="883">
        <f t="shared" si="0"/>
        <v>43</v>
      </c>
      <c r="B54" s="730"/>
      <c r="C54" s="730" t="s">
        <v>846</v>
      </c>
      <c r="D54" s="897" t="s">
        <v>372</v>
      </c>
      <c r="E54" s="732">
        <v>45</v>
      </c>
      <c r="F54" s="732">
        <v>45</v>
      </c>
      <c r="G54" s="732">
        <v>45</v>
      </c>
      <c r="H54" s="732">
        <v>45</v>
      </c>
    </row>
    <row r="55" spans="1:8" ht="15" x14ac:dyDescent="0.25">
      <c r="A55" s="883">
        <f t="shared" si="0"/>
        <v>44</v>
      </c>
      <c r="B55" s="730" t="s">
        <v>847</v>
      </c>
      <c r="C55" s="730" t="s">
        <v>848</v>
      </c>
      <c r="D55" s="897">
        <v>42886</v>
      </c>
      <c r="E55" s="732">
        <v>610</v>
      </c>
      <c r="F55" s="732">
        <v>610</v>
      </c>
      <c r="G55" s="732">
        <v>610</v>
      </c>
      <c r="H55" s="732">
        <v>610</v>
      </c>
    </row>
    <row r="56" spans="1:8" ht="15" x14ac:dyDescent="0.25">
      <c r="A56" s="883">
        <f t="shared" si="0"/>
        <v>45</v>
      </c>
      <c r="B56" s="730" t="s">
        <v>849</v>
      </c>
      <c r="C56" s="730" t="s">
        <v>850</v>
      </c>
      <c r="D56" s="897">
        <v>42825</v>
      </c>
      <c r="E56" s="732">
        <v>610</v>
      </c>
      <c r="F56" s="732">
        <v>610</v>
      </c>
      <c r="G56" s="732">
        <v>610</v>
      </c>
      <c r="H56" s="732">
        <v>610</v>
      </c>
    </row>
    <row r="57" spans="1:8" ht="15" x14ac:dyDescent="0.25">
      <c r="A57" s="883">
        <f t="shared" si="0"/>
        <v>46</v>
      </c>
      <c r="B57" s="730" t="s">
        <v>851</v>
      </c>
      <c r="C57" s="730" t="s">
        <v>852</v>
      </c>
      <c r="D57" s="897">
        <v>42825</v>
      </c>
      <c r="E57" s="732">
        <v>210</v>
      </c>
      <c r="F57" s="732">
        <v>210</v>
      </c>
      <c r="G57" s="732">
        <v>210</v>
      </c>
      <c r="H57" s="732">
        <v>210</v>
      </c>
    </row>
    <row r="58" spans="1:8" ht="15" x14ac:dyDescent="0.25">
      <c r="A58" s="883">
        <f t="shared" si="0"/>
        <v>47</v>
      </c>
      <c r="B58" s="730" t="s">
        <v>853</v>
      </c>
      <c r="C58" s="730" t="s">
        <v>854</v>
      </c>
      <c r="D58" s="897">
        <v>42855</v>
      </c>
      <c r="E58" s="732">
        <v>972</v>
      </c>
      <c r="F58" s="732">
        <v>972</v>
      </c>
      <c r="G58" s="732">
        <v>972</v>
      </c>
      <c r="H58" s="732">
        <v>972</v>
      </c>
    </row>
    <row r="59" spans="1:8" ht="15" x14ac:dyDescent="0.25">
      <c r="A59" s="883">
        <f t="shared" si="0"/>
        <v>48</v>
      </c>
      <c r="B59" s="730" t="s">
        <v>840</v>
      </c>
      <c r="C59" s="730" t="s">
        <v>855</v>
      </c>
      <c r="D59" s="897" t="s">
        <v>372</v>
      </c>
      <c r="E59" s="732">
        <v>486</v>
      </c>
      <c r="F59" s="732">
        <v>486</v>
      </c>
      <c r="G59" s="732">
        <v>486</v>
      </c>
      <c r="H59" s="732">
        <v>486</v>
      </c>
    </row>
    <row r="60" spans="1:8" ht="15" x14ac:dyDescent="0.25">
      <c r="A60" s="883">
        <f t="shared" si="0"/>
        <v>49</v>
      </c>
      <c r="B60" s="730" t="s">
        <v>856</v>
      </c>
      <c r="C60" s="730" t="s">
        <v>857</v>
      </c>
      <c r="D60" s="897">
        <v>42855</v>
      </c>
      <c r="E60" s="733">
        <v>686</v>
      </c>
      <c r="F60" s="733">
        <v>686</v>
      </c>
      <c r="G60" s="733">
        <v>686</v>
      </c>
      <c r="H60" s="733">
        <v>686</v>
      </c>
    </row>
    <row r="61" spans="1:8" ht="15" x14ac:dyDescent="0.25">
      <c r="A61" s="883">
        <f t="shared" si="0"/>
        <v>50</v>
      </c>
      <c r="B61" s="730" t="s">
        <v>858</v>
      </c>
      <c r="C61" s="730" t="s">
        <v>859</v>
      </c>
      <c r="D61" s="897">
        <v>42855</v>
      </c>
      <c r="E61" s="733">
        <v>1807</v>
      </c>
      <c r="F61" s="733">
        <v>1807</v>
      </c>
      <c r="G61" s="733">
        <v>1807</v>
      </c>
      <c r="H61" s="733">
        <v>1807</v>
      </c>
    </row>
    <row r="62" spans="1:8" ht="15.75" x14ac:dyDescent="0.25">
      <c r="A62" s="883">
        <f t="shared" si="0"/>
        <v>51</v>
      </c>
      <c r="B62" s="902"/>
      <c r="C62" s="730" t="s">
        <v>860</v>
      </c>
      <c r="D62" s="903" t="s">
        <v>372</v>
      </c>
      <c r="E62" s="732">
        <v>175</v>
      </c>
      <c r="F62" s="732">
        <v>175</v>
      </c>
      <c r="G62" s="732">
        <v>175</v>
      </c>
      <c r="H62" s="732">
        <v>175</v>
      </c>
    </row>
    <row r="63" spans="1:8" ht="15.75" x14ac:dyDescent="0.25">
      <c r="A63" s="883">
        <f t="shared" si="0"/>
        <v>52</v>
      </c>
      <c r="B63" s="902"/>
      <c r="C63" s="730" t="s">
        <v>861</v>
      </c>
      <c r="D63" s="903" t="s">
        <v>372</v>
      </c>
      <c r="E63" s="732">
        <v>55</v>
      </c>
      <c r="F63" s="732">
        <v>55</v>
      </c>
      <c r="G63" s="732">
        <v>55</v>
      </c>
      <c r="H63" s="732">
        <v>55</v>
      </c>
    </row>
    <row r="64" spans="1:8" ht="15" x14ac:dyDescent="0.25">
      <c r="A64" s="883">
        <f t="shared" si="0"/>
        <v>53</v>
      </c>
      <c r="B64" s="902"/>
      <c r="C64" s="730" t="s">
        <v>862</v>
      </c>
      <c r="D64" s="904">
        <v>45291</v>
      </c>
      <c r="E64" s="732">
        <v>19500</v>
      </c>
      <c r="F64" s="732">
        <v>19500</v>
      </c>
      <c r="G64" s="732">
        <v>19500</v>
      </c>
      <c r="H64" s="732">
        <v>19500</v>
      </c>
    </row>
    <row r="65" spans="1:8" ht="15.75" x14ac:dyDescent="0.25">
      <c r="A65" s="883">
        <f t="shared" si="0"/>
        <v>54</v>
      </c>
      <c r="B65" s="902"/>
      <c r="C65" s="730" t="s">
        <v>863</v>
      </c>
      <c r="D65" s="903" t="s">
        <v>372</v>
      </c>
      <c r="E65" s="732">
        <v>37</v>
      </c>
      <c r="F65" s="732">
        <v>37</v>
      </c>
      <c r="G65" s="732">
        <v>37</v>
      </c>
      <c r="H65" s="732">
        <v>37</v>
      </c>
    </row>
    <row r="66" spans="1:8" ht="15.75" x14ac:dyDescent="0.25">
      <c r="A66" s="883">
        <f t="shared" si="0"/>
        <v>55</v>
      </c>
      <c r="B66" s="902"/>
      <c r="C66" s="730" t="s">
        <v>864</v>
      </c>
      <c r="D66" s="903" t="s">
        <v>372</v>
      </c>
      <c r="E66" s="732">
        <v>53</v>
      </c>
      <c r="F66" s="732">
        <v>53</v>
      </c>
      <c r="G66" s="732">
        <v>53</v>
      </c>
      <c r="H66" s="732">
        <v>53</v>
      </c>
    </row>
    <row r="67" spans="1:8" ht="15.75" x14ac:dyDescent="0.25">
      <c r="A67" s="883">
        <f t="shared" si="0"/>
        <v>56</v>
      </c>
      <c r="B67" s="902"/>
      <c r="C67" s="730" t="s">
        <v>865</v>
      </c>
      <c r="D67" s="903" t="s">
        <v>372</v>
      </c>
      <c r="E67" s="732">
        <v>104</v>
      </c>
      <c r="F67" s="732">
        <v>104</v>
      </c>
      <c r="G67" s="732">
        <v>104</v>
      </c>
      <c r="H67" s="732">
        <v>104</v>
      </c>
    </row>
    <row r="68" spans="1:8" ht="15.75" x14ac:dyDescent="0.25">
      <c r="A68" s="883">
        <f t="shared" si="0"/>
        <v>57</v>
      </c>
      <c r="B68" s="902"/>
      <c r="C68" s="730" t="s">
        <v>866</v>
      </c>
      <c r="D68" s="903" t="s">
        <v>372</v>
      </c>
      <c r="E68" s="732">
        <v>192</v>
      </c>
      <c r="F68" s="732">
        <v>192</v>
      </c>
      <c r="G68" s="732">
        <v>192</v>
      </c>
      <c r="H68" s="732">
        <v>192</v>
      </c>
    </row>
    <row r="69" spans="1:8" ht="15.75" x14ac:dyDescent="0.25">
      <c r="A69" s="883">
        <f t="shared" si="0"/>
        <v>58</v>
      </c>
      <c r="B69" s="902"/>
      <c r="C69" s="730" t="s">
        <v>867</v>
      </c>
      <c r="D69" s="903" t="s">
        <v>372</v>
      </c>
      <c r="E69" s="732">
        <v>134</v>
      </c>
      <c r="F69" s="732">
        <v>134</v>
      </c>
      <c r="G69" s="732">
        <v>134</v>
      </c>
      <c r="H69" s="732">
        <v>134</v>
      </c>
    </row>
    <row r="70" spans="1:8" ht="15.75" x14ac:dyDescent="0.25">
      <c r="A70" s="883">
        <f t="shared" si="0"/>
        <v>59</v>
      </c>
      <c r="B70" s="902"/>
      <c r="C70" s="730" t="s">
        <v>868</v>
      </c>
      <c r="D70" s="903" t="s">
        <v>372</v>
      </c>
      <c r="E70" s="732">
        <v>159</v>
      </c>
      <c r="F70" s="732">
        <v>159</v>
      </c>
      <c r="G70" s="732">
        <v>159</v>
      </c>
      <c r="H70" s="732">
        <v>159</v>
      </c>
    </row>
    <row r="71" spans="1:8" ht="15.75" x14ac:dyDescent="0.25">
      <c r="A71" s="883">
        <f t="shared" si="0"/>
        <v>60</v>
      </c>
      <c r="B71" s="905">
        <v>68360</v>
      </c>
      <c r="C71" s="730" t="s">
        <v>1088</v>
      </c>
      <c r="D71" s="903" t="s">
        <v>372</v>
      </c>
      <c r="E71" s="732">
        <v>1844</v>
      </c>
      <c r="F71" s="732">
        <v>1844</v>
      </c>
      <c r="G71" s="732">
        <v>1844</v>
      </c>
      <c r="H71" s="732">
        <v>1844</v>
      </c>
    </row>
    <row r="72" spans="1:8" ht="15.75" x14ac:dyDescent="0.25">
      <c r="A72" s="883">
        <f t="shared" si="0"/>
        <v>61</v>
      </c>
      <c r="B72" s="906" t="s">
        <v>979</v>
      </c>
      <c r="C72" s="730" t="s">
        <v>980</v>
      </c>
      <c r="D72" s="907">
        <v>43100</v>
      </c>
      <c r="E72" s="732">
        <v>14760</v>
      </c>
      <c r="F72" s="732">
        <v>14760</v>
      </c>
      <c r="G72" s="732">
        <v>14760</v>
      </c>
      <c r="H72" s="732">
        <v>14760</v>
      </c>
    </row>
    <row r="73" spans="1:8" ht="15.75" x14ac:dyDescent="0.25">
      <c r="A73" s="883">
        <f t="shared" si="0"/>
        <v>62</v>
      </c>
      <c r="B73" s="906" t="s">
        <v>981</v>
      </c>
      <c r="C73" s="730" t="s">
        <v>982</v>
      </c>
      <c r="D73" s="903" t="s">
        <v>372</v>
      </c>
      <c r="E73" s="732">
        <v>31000</v>
      </c>
      <c r="F73" s="732">
        <v>31000</v>
      </c>
      <c r="G73" s="732">
        <v>31000</v>
      </c>
      <c r="H73" s="732">
        <v>31000</v>
      </c>
    </row>
    <row r="74" spans="1:8" ht="15.75" x14ac:dyDescent="0.25">
      <c r="A74" s="883">
        <f t="shared" si="0"/>
        <v>63</v>
      </c>
      <c r="B74" s="902"/>
      <c r="C74" s="730" t="s">
        <v>983</v>
      </c>
      <c r="D74" s="903" t="s">
        <v>372</v>
      </c>
      <c r="E74" s="732">
        <v>732</v>
      </c>
      <c r="F74" s="732">
        <v>732</v>
      </c>
      <c r="G74" s="732">
        <v>732</v>
      </c>
      <c r="H74" s="732">
        <v>732</v>
      </c>
    </row>
    <row r="75" spans="1:8" ht="15.75" x14ac:dyDescent="0.25">
      <c r="A75" s="883"/>
      <c r="B75" s="906" t="s">
        <v>811</v>
      </c>
      <c r="C75" s="730" t="s">
        <v>812</v>
      </c>
      <c r="D75" s="907">
        <v>42735</v>
      </c>
      <c r="E75" s="732">
        <v>610</v>
      </c>
      <c r="F75" s="732"/>
      <c r="G75" s="732"/>
      <c r="H75" s="732"/>
    </row>
    <row r="76" spans="1:8" ht="15.75" x14ac:dyDescent="0.25">
      <c r="A76" s="883">
        <f>A74+1</f>
        <v>64</v>
      </c>
      <c r="B76" s="906" t="s">
        <v>1188</v>
      </c>
      <c r="C76" s="730" t="s">
        <v>1190</v>
      </c>
      <c r="D76" s="903" t="s">
        <v>372</v>
      </c>
      <c r="E76" s="732"/>
      <c r="F76" s="732">
        <v>3277</v>
      </c>
      <c r="G76" s="732">
        <v>3277</v>
      </c>
      <c r="H76" s="732">
        <v>3277</v>
      </c>
    </row>
    <row r="77" spans="1:8" ht="15.75" x14ac:dyDescent="0.25">
      <c r="A77" s="902"/>
      <c r="B77" s="902"/>
      <c r="C77" s="902"/>
      <c r="D77" s="908"/>
      <c r="E77" s="909">
        <f>SUM(E11:E76)</f>
        <v>172883</v>
      </c>
      <c r="F77" s="910">
        <f>SUM(F12:F76)</f>
        <v>182896</v>
      </c>
      <c r="G77" s="910">
        <f>SUM(G12:G76)</f>
        <v>182821</v>
      </c>
      <c r="H77" s="910">
        <f>SUM(H12:H76)</f>
        <v>182821</v>
      </c>
    </row>
  </sheetData>
  <mergeCells count="9">
    <mergeCell ref="A1:H1"/>
    <mergeCell ref="A4:H4"/>
    <mergeCell ref="A5:H5"/>
    <mergeCell ref="A6:H6"/>
    <mergeCell ref="A8:A10"/>
    <mergeCell ref="B9:B10"/>
    <mergeCell ref="C9:C10"/>
    <mergeCell ref="D9:D10"/>
    <mergeCell ref="A3:H3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M74"/>
  <sheetViews>
    <sheetView workbookViewId="0">
      <selection activeCell="F29" sqref="F29"/>
    </sheetView>
  </sheetViews>
  <sheetFormatPr defaultRowHeight="14.1" customHeight="1" x14ac:dyDescent="0.25"/>
  <cols>
    <col min="1" max="1" width="5.28515625" style="426" customWidth="1"/>
    <col min="2" max="2" width="27.7109375" style="438" customWidth="1"/>
    <col min="3" max="3" width="47.85546875" style="438" customWidth="1"/>
    <col min="4" max="4" width="9.140625" style="427"/>
    <col min="5" max="5" width="8.7109375" style="438" bestFit="1" customWidth="1"/>
    <col min="6" max="6" width="8.42578125" style="438" bestFit="1" customWidth="1"/>
    <col min="7" max="7" width="8.7109375" style="438" customWidth="1"/>
    <col min="8" max="8" width="8.85546875" style="438" customWidth="1"/>
    <col min="9" max="9" width="9.140625" style="438"/>
    <col min="10" max="16384" width="9.140625" style="429"/>
  </cols>
  <sheetData>
    <row r="1" spans="1:11" ht="14.1" customHeight="1" x14ac:dyDescent="0.25">
      <c r="C1" s="1227" t="s">
        <v>171</v>
      </c>
      <c r="D1" s="1227"/>
      <c r="E1" s="1227"/>
      <c r="F1" s="1227"/>
      <c r="G1" s="1227"/>
      <c r="H1" s="1227"/>
    </row>
    <row r="2" spans="1:11" ht="20.100000000000001" customHeight="1" x14ac:dyDescent="0.25">
      <c r="A2" s="1210" t="s">
        <v>354</v>
      </c>
      <c r="B2" s="1228"/>
      <c r="C2" s="1228"/>
      <c r="D2" s="1228"/>
      <c r="E2" s="1228"/>
      <c r="F2" s="1228"/>
      <c r="G2" s="1228"/>
      <c r="H2" s="1228"/>
    </row>
    <row r="3" spans="1:11" ht="14.1" customHeight="1" x14ac:dyDescent="0.25">
      <c r="A3" s="1210" t="s">
        <v>355</v>
      </c>
      <c r="B3" s="1228"/>
      <c r="C3" s="1228"/>
      <c r="D3" s="1228"/>
      <c r="E3" s="1228"/>
      <c r="F3" s="1228"/>
      <c r="G3" s="1228"/>
      <c r="H3" s="1228"/>
    </row>
    <row r="4" spans="1:11" ht="14.1" customHeight="1" x14ac:dyDescent="0.25">
      <c r="A4" s="1211" t="s">
        <v>55</v>
      </c>
      <c r="B4" s="1229"/>
      <c r="C4" s="1229"/>
      <c r="D4" s="1229"/>
      <c r="E4" s="1229"/>
      <c r="F4" s="1229"/>
      <c r="G4" s="1229"/>
      <c r="H4" s="1229"/>
    </row>
    <row r="5" spans="1:11" ht="14.1" customHeight="1" x14ac:dyDescent="0.25">
      <c r="A5" s="425"/>
      <c r="B5" s="426"/>
      <c r="C5" s="426"/>
      <c r="D5" s="426"/>
      <c r="E5" s="426"/>
      <c r="F5" s="426"/>
      <c r="G5" s="426"/>
      <c r="H5" s="426"/>
    </row>
    <row r="6" spans="1:11" ht="14.1" customHeight="1" x14ac:dyDescent="0.25">
      <c r="A6" s="1219"/>
      <c r="B6" s="428" t="s">
        <v>57</v>
      </c>
      <c r="C6" s="428" t="s">
        <v>58</v>
      </c>
      <c r="D6" s="428" t="s">
        <v>59</v>
      </c>
      <c r="E6" s="428" t="s">
        <v>60</v>
      </c>
      <c r="F6" s="428" t="s">
        <v>517</v>
      </c>
      <c r="G6" s="428" t="s">
        <v>518</v>
      </c>
      <c r="H6" s="428" t="s">
        <v>519</v>
      </c>
      <c r="I6" s="428" t="s">
        <v>651</v>
      </c>
    </row>
    <row r="7" spans="1:11" s="468" customFormat="1" ht="13.5" customHeight="1" x14ac:dyDescent="0.25">
      <c r="A7" s="1219"/>
      <c r="B7" s="1226" t="s">
        <v>356</v>
      </c>
      <c r="C7" s="1230" t="s">
        <v>359</v>
      </c>
      <c r="D7" s="1230" t="s">
        <v>360</v>
      </c>
      <c r="E7" s="1224" t="s">
        <v>361</v>
      </c>
      <c r="F7" s="1225"/>
      <c r="G7" s="1225"/>
      <c r="H7" s="1225"/>
      <c r="I7" s="1226"/>
      <c r="J7" s="467"/>
      <c r="K7" s="467"/>
    </row>
    <row r="8" spans="1:11" s="468" customFormat="1" ht="13.5" customHeight="1" x14ac:dyDescent="0.25">
      <c r="A8" s="1219"/>
      <c r="B8" s="1226"/>
      <c r="C8" s="1230"/>
      <c r="D8" s="1230"/>
      <c r="E8" s="469" t="s">
        <v>362</v>
      </c>
      <c r="F8" s="469" t="s">
        <v>363</v>
      </c>
      <c r="G8" s="469" t="s">
        <v>364</v>
      </c>
      <c r="H8" s="470" t="s">
        <v>365</v>
      </c>
      <c r="I8" s="469" t="s">
        <v>166</v>
      </c>
      <c r="J8" s="471"/>
      <c r="K8" s="471"/>
    </row>
    <row r="9" spans="1:11" s="468" customFormat="1" ht="13.5" customHeight="1" x14ac:dyDescent="0.25">
      <c r="A9" s="436" t="s">
        <v>526</v>
      </c>
      <c r="B9" s="472" t="s">
        <v>366</v>
      </c>
      <c r="C9" s="473"/>
      <c r="D9" s="474"/>
      <c r="E9" s="473"/>
      <c r="F9" s="473"/>
      <c r="G9" s="473"/>
      <c r="H9" s="473"/>
      <c r="I9" s="424"/>
    </row>
    <row r="10" spans="1:11" ht="13.5" customHeight="1" x14ac:dyDescent="0.25">
      <c r="A10" s="436" t="s">
        <v>534</v>
      </c>
      <c r="B10" s="475" t="s">
        <v>367</v>
      </c>
    </row>
    <row r="11" spans="1:11" ht="13.5" customHeight="1" x14ac:dyDescent="0.25">
      <c r="A11" s="436" t="s">
        <v>535</v>
      </c>
      <c r="B11" s="458" t="s">
        <v>368</v>
      </c>
      <c r="C11" s="459" t="s">
        <v>369</v>
      </c>
      <c r="D11" s="460"/>
      <c r="E11" s="459"/>
      <c r="F11" s="459"/>
      <c r="G11" s="459"/>
      <c r="H11" s="459"/>
    </row>
    <row r="12" spans="1:11" ht="13.5" customHeight="1" x14ac:dyDescent="0.25">
      <c r="A12" s="436" t="s">
        <v>536</v>
      </c>
      <c r="B12" s="458" t="s">
        <v>370</v>
      </c>
      <c r="C12" s="459" t="s">
        <v>371</v>
      </c>
      <c r="D12" s="427" t="s">
        <v>372</v>
      </c>
      <c r="E12" s="461">
        <v>300</v>
      </c>
      <c r="F12" s="461">
        <v>300</v>
      </c>
      <c r="G12" s="461">
        <v>300</v>
      </c>
      <c r="H12" s="461">
        <v>300</v>
      </c>
    </row>
    <row r="13" spans="1:11" ht="13.5" customHeight="1" x14ac:dyDescent="0.25">
      <c r="A13" s="436" t="s">
        <v>537</v>
      </c>
      <c r="B13" s="437" t="s">
        <v>373</v>
      </c>
      <c r="C13" s="438" t="s">
        <v>374</v>
      </c>
      <c r="D13" s="427" t="s">
        <v>372</v>
      </c>
      <c r="E13" s="435">
        <v>100</v>
      </c>
      <c r="F13" s="435">
        <v>100</v>
      </c>
      <c r="G13" s="435">
        <v>100</v>
      </c>
      <c r="H13" s="435">
        <v>100</v>
      </c>
      <c r="I13" s="438">
        <v>100</v>
      </c>
    </row>
    <row r="14" spans="1:11" ht="13.5" customHeight="1" x14ac:dyDescent="0.25">
      <c r="A14" s="436" t="s">
        <v>538</v>
      </c>
      <c r="B14" s="437" t="s">
        <v>375</v>
      </c>
      <c r="C14" s="438" t="s">
        <v>376</v>
      </c>
      <c r="D14" s="427" t="s">
        <v>372</v>
      </c>
      <c r="E14" s="435">
        <v>24554</v>
      </c>
      <c r="F14" s="435">
        <v>19393</v>
      </c>
      <c r="G14" s="435"/>
      <c r="H14" s="435">
        <v>24241</v>
      </c>
      <c r="I14" s="438">
        <v>24250</v>
      </c>
    </row>
    <row r="15" spans="1:11" ht="13.5" customHeight="1" x14ac:dyDescent="0.25">
      <c r="A15" s="436" t="s">
        <v>539</v>
      </c>
      <c r="B15" s="437" t="s">
        <v>377</v>
      </c>
      <c r="C15" s="438" t="s">
        <v>378</v>
      </c>
      <c r="D15" s="427" t="s">
        <v>372</v>
      </c>
      <c r="E15" s="435"/>
      <c r="F15" s="435"/>
      <c r="G15" s="435"/>
      <c r="H15" s="435"/>
    </row>
    <row r="16" spans="1:11" ht="13.5" customHeight="1" x14ac:dyDescent="0.25">
      <c r="A16" s="436" t="s">
        <v>540</v>
      </c>
      <c r="B16" s="437" t="s">
        <v>379</v>
      </c>
      <c r="C16" s="438" t="s">
        <v>380</v>
      </c>
      <c r="D16" s="427" t="s">
        <v>372</v>
      </c>
      <c r="E16" s="435">
        <v>17280</v>
      </c>
      <c r="F16" s="435">
        <v>17280</v>
      </c>
      <c r="G16" s="435">
        <v>17280</v>
      </c>
      <c r="H16" s="435">
        <v>17280</v>
      </c>
      <c r="I16" s="438">
        <v>17280</v>
      </c>
    </row>
    <row r="17" spans="1:13" ht="13.5" customHeight="1" x14ac:dyDescent="0.25">
      <c r="A17" s="436" t="s">
        <v>541</v>
      </c>
      <c r="B17" s="437" t="s">
        <v>381</v>
      </c>
      <c r="C17" s="438" t="s">
        <v>382</v>
      </c>
      <c r="D17" s="427" t="s">
        <v>372</v>
      </c>
      <c r="E17" s="435">
        <v>32739</v>
      </c>
      <c r="F17" s="435">
        <v>25858</v>
      </c>
      <c r="G17" s="435"/>
      <c r="H17" s="435">
        <v>27321</v>
      </c>
      <c r="I17" s="438">
        <v>27350</v>
      </c>
    </row>
    <row r="18" spans="1:13" ht="13.5" customHeight="1" x14ac:dyDescent="0.25">
      <c r="A18" s="436" t="s">
        <v>583</v>
      </c>
      <c r="B18" s="437"/>
      <c r="C18" s="438" t="s">
        <v>383</v>
      </c>
      <c r="D18" s="427" t="s">
        <v>372</v>
      </c>
      <c r="E18" s="435"/>
      <c r="F18" s="435"/>
      <c r="G18" s="435"/>
      <c r="H18" s="435"/>
    </row>
    <row r="19" spans="1:13" ht="13.5" customHeight="1" x14ac:dyDescent="0.25">
      <c r="A19" s="436" t="s">
        <v>584</v>
      </c>
      <c r="B19" s="437"/>
      <c r="C19" s="438" t="s">
        <v>384</v>
      </c>
      <c r="D19" s="427" t="s">
        <v>372</v>
      </c>
      <c r="E19" s="435">
        <v>23050</v>
      </c>
      <c r="F19" s="435">
        <v>23050</v>
      </c>
      <c r="G19" s="435">
        <v>23050</v>
      </c>
      <c r="H19" s="435">
        <v>23050</v>
      </c>
      <c r="I19" s="438">
        <v>23050</v>
      </c>
    </row>
    <row r="20" spans="1:13" ht="18" customHeight="1" x14ac:dyDescent="0.25">
      <c r="A20" s="436" t="s">
        <v>585</v>
      </c>
      <c r="B20" s="437" t="s">
        <v>385</v>
      </c>
      <c r="C20" s="438" t="s">
        <v>386</v>
      </c>
      <c r="D20" s="427" t="s">
        <v>372</v>
      </c>
      <c r="E20" s="435">
        <v>9</v>
      </c>
      <c r="F20" s="435">
        <v>9</v>
      </c>
      <c r="G20" s="435">
        <v>9</v>
      </c>
      <c r="H20" s="435">
        <v>9</v>
      </c>
      <c r="I20" s="438">
        <v>9</v>
      </c>
    </row>
    <row r="21" spans="1:13" ht="13.5" customHeight="1" x14ac:dyDescent="0.25">
      <c r="A21" s="436" t="s">
        <v>586</v>
      </c>
      <c r="B21" s="437" t="s">
        <v>387</v>
      </c>
      <c r="C21" s="438" t="s">
        <v>388</v>
      </c>
      <c r="D21" s="427" t="s">
        <v>372</v>
      </c>
      <c r="E21" s="435">
        <v>50</v>
      </c>
      <c r="F21" s="435">
        <v>50</v>
      </c>
      <c r="G21" s="435">
        <v>50</v>
      </c>
      <c r="H21" s="435">
        <v>100</v>
      </c>
      <c r="I21" s="438">
        <v>100</v>
      </c>
    </row>
    <row r="22" spans="1:13" ht="21" customHeight="1" x14ac:dyDescent="0.25">
      <c r="A22" s="436" t="s">
        <v>587</v>
      </c>
      <c r="B22" s="437" t="s">
        <v>389</v>
      </c>
      <c r="C22" s="438" t="s">
        <v>390</v>
      </c>
      <c r="D22" s="439" t="s">
        <v>372</v>
      </c>
      <c r="E22" s="435">
        <v>875</v>
      </c>
      <c r="F22" s="435">
        <v>875</v>
      </c>
      <c r="G22" s="435">
        <v>875</v>
      </c>
      <c r="H22" s="435">
        <v>875</v>
      </c>
      <c r="I22" s="438">
        <v>875</v>
      </c>
    </row>
    <row r="23" spans="1:13" s="431" customFormat="1" ht="30" x14ac:dyDescent="0.25">
      <c r="A23" s="436" t="s">
        <v>588</v>
      </c>
      <c r="B23" s="440" t="s">
        <v>391</v>
      </c>
      <c r="C23" s="462" t="s">
        <v>392</v>
      </c>
      <c r="D23" s="442" t="s">
        <v>372</v>
      </c>
      <c r="E23" s="463">
        <v>129</v>
      </c>
      <c r="F23" s="463">
        <v>129</v>
      </c>
      <c r="G23" s="463">
        <v>129</v>
      </c>
      <c r="H23" s="463">
        <v>193</v>
      </c>
      <c r="I23" s="448">
        <v>193</v>
      </c>
      <c r="J23" s="455"/>
      <c r="K23" s="464"/>
      <c r="M23" s="465"/>
    </row>
    <row r="24" spans="1:13" ht="17.25" customHeight="1" x14ac:dyDescent="0.25">
      <c r="A24" s="436" t="s">
        <v>589</v>
      </c>
      <c r="B24" s="437" t="s">
        <v>117</v>
      </c>
      <c r="C24" s="438" t="s">
        <v>393</v>
      </c>
      <c r="D24" s="439" t="s">
        <v>372</v>
      </c>
      <c r="E24" s="435">
        <v>125</v>
      </c>
      <c r="F24" s="435">
        <v>125</v>
      </c>
      <c r="G24" s="435">
        <v>125</v>
      </c>
      <c r="H24" s="435">
        <v>147</v>
      </c>
      <c r="I24" s="438">
        <v>147</v>
      </c>
    </row>
    <row r="25" spans="1:13" ht="15.75" customHeight="1" x14ac:dyDescent="0.25">
      <c r="A25" s="436" t="s">
        <v>590</v>
      </c>
      <c r="B25" s="437"/>
      <c r="C25" s="438" t="s">
        <v>394</v>
      </c>
      <c r="D25" s="439" t="s">
        <v>372</v>
      </c>
      <c r="E25" s="435">
        <v>54</v>
      </c>
      <c r="F25" s="435">
        <v>54</v>
      </c>
      <c r="G25" s="435">
        <v>54</v>
      </c>
      <c r="H25" s="435">
        <v>54</v>
      </c>
      <c r="I25" s="438">
        <v>54</v>
      </c>
    </row>
    <row r="26" spans="1:13" ht="13.5" customHeight="1" x14ac:dyDescent="0.25">
      <c r="A26" s="436" t="s">
        <v>592</v>
      </c>
      <c r="B26" s="437" t="s">
        <v>395</v>
      </c>
      <c r="C26" s="438" t="s">
        <v>396</v>
      </c>
      <c r="D26" s="439" t="s">
        <v>372</v>
      </c>
      <c r="E26" s="435">
        <v>100</v>
      </c>
      <c r="F26" s="435">
        <v>100</v>
      </c>
      <c r="G26" s="435">
        <v>100</v>
      </c>
      <c r="H26" s="435">
        <v>100</v>
      </c>
      <c r="I26" s="438">
        <v>100</v>
      </c>
    </row>
    <row r="27" spans="1:13" ht="13.5" customHeight="1" x14ac:dyDescent="0.25">
      <c r="A27" s="436" t="s">
        <v>593</v>
      </c>
      <c r="B27" s="437" t="s">
        <v>397</v>
      </c>
      <c r="C27" s="438" t="s">
        <v>398</v>
      </c>
      <c r="D27" s="439" t="s">
        <v>372</v>
      </c>
      <c r="E27" s="435">
        <v>1575</v>
      </c>
      <c r="F27" s="435">
        <v>1575</v>
      </c>
      <c r="G27" s="435">
        <v>1575</v>
      </c>
      <c r="H27" s="435">
        <v>1575</v>
      </c>
      <c r="I27" s="438">
        <v>1575</v>
      </c>
    </row>
    <row r="28" spans="1:13" ht="13.5" customHeight="1" x14ac:dyDescent="0.25">
      <c r="A28" s="436" t="s">
        <v>594</v>
      </c>
      <c r="B28" s="437" t="s">
        <v>399</v>
      </c>
      <c r="C28" s="438" t="s">
        <v>400</v>
      </c>
      <c r="D28" s="439" t="s">
        <v>372</v>
      </c>
      <c r="E28" s="435">
        <v>60</v>
      </c>
      <c r="F28" s="435">
        <v>60</v>
      </c>
      <c r="G28" s="435">
        <v>60</v>
      </c>
      <c r="H28" s="435">
        <v>60</v>
      </c>
      <c r="I28" s="438">
        <v>60</v>
      </c>
    </row>
    <row r="29" spans="1:13" ht="13.5" customHeight="1" x14ac:dyDescent="0.25">
      <c r="A29" s="436" t="s">
        <v>595</v>
      </c>
      <c r="B29" s="437" t="s">
        <v>401</v>
      </c>
      <c r="C29" s="438" t="s">
        <v>402</v>
      </c>
      <c r="D29" s="427" t="s">
        <v>372</v>
      </c>
      <c r="E29" s="435">
        <v>2900</v>
      </c>
      <c r="F29" s="435">
        <v>2900</v>
      </c>
      <c r="G29" s="435">
        <v>2900</v>
      </c>
      <c r="H29" s="435">
        <v>2000</v>
      </c>
      <c r="I29" s="438">
        <v>2000</v>
      </c>
    </row>
    <row r="30" spans="1:13" ht="18" customHeight="1" x14ac:dyDescent="0.25">
      <c r="A30" s="436" t="s">
        <v>596</v>
      </c>
      <c r="B30" s="440" t="s">
        <v>403</v>
      </c>
      <c r="C30" s="441" t="s">
        <v>404</v>
      </c>
      <c r="D30" s="442" t="s">
        <v>372</v>
      </c>
      <c r="E30" s="443">
        <v>383</v>
      </c>
      <c r="F30" s="443">
        <v>383</v>
      </c>
      <c r="G30" s="443">
        <v>383</v>
      </c>
      <c r="H30" s="443">
        <v>250</v>
      </c>
      <c r="I30" s="438">
        <v>250</v>
      </c>
    </row>
    <row r="31" spans="1:13" ht="18" customHeight="1" x14ac:dyDescent="0.25">
      <c r="A31" s="436" t="s">
        <v>597</v>
      </c>
      <c r="B31" s="440"/>
      <c r="C31" s="441" t="s">
        <v>118</v>
      </c>
      <c r="D31" s="442"/>
      <c r="E31" s="443"/>
      <c r="F31" s="443"/>
      <c r="G31" s="443"/>
      <c r="H31" s="443">
        <v>2980</v>
      </c>
      <c r="I31" s="438">
        <v>2980</v>
      </c>
    </row>
    <row r="32" spans="1:13" ht="18" customHeight="1" x14ac:dyDescent="0.25">
      <c r="A32" s="436" t="s">
        <v>598</v>
      </c>
      <c r="B32" s="440" t="s">
        <v>119</v>
      </c>
      <c r="C32" s="441" t="s">
        <v>120</v>
      </c>
      <c r="D32" s="442" t="s">
        <v>372</v>
      </c>
      <c r="E32" s="443"/>
      <c r="F32" s="443"/>
      <c r="G32" s="443">
        <v>248</v>
      </c>
      <c r="H32" s="443">
        <v>248</v>
      </c>
      <c r="I32" s="438">
        <v>248</v>
      </c>
    </row>
    <row r="33" spans="1:13" ht="15.75" x14ac:dyDescent="0.25">
      <c r="A33" s="436" t="s">
        <v>599</v>
      </c>
      <c r="B33" s="438" t="s">
        <v>405</v>
      </c>
      <c r="C33" s="438" t="s">
        <v>406</v>
      </c>
      <c r="D33" s="427" t="s">
        <v>407</v>
      </c>
      <c r="E33" s="438">
        <v>1936</v>
      </c>
      <c r="F33" s="438">
        <v>1718</v>
      </c>
      <c r="G33" s="438">
        <v>1718</v>
      </c>
      <c r="H33" s="438">
        <v>1650</v>
      </c>
      <c r="I33" s="438">
        <v>1650</v>
      </c>
    </row>
    <row r="34" spans="1:13" ht="17.25" customHeight="1" x14ac:dyDescent="0.25">
      <c r="A34" s="436" t="s">
        <v>623</v>
      </c>
      <c r="B34" s="437" t="s">
        <v>408</v>
      </c>
      <c r="C34" s="438" t="s">
        <v>409</v>
      </c>
      <c r="D34" s="427" t="s">
        <v>372</v>
      </c>
      <c r="E34" s="435">
        <v>2500</v>
      </c>
      <c r="F34" s="435">
        <v>2500</v>
      </c>
      <c r="G34" s="435">
        <v>2500</v>
      </c>
      <c r="H34" s="435">
        <v>2500</v>
      </c>
      <c r="I34" s="438">
        <v>2500</v>
      </c>
    </row>
    <row r="35" spans="1:13" ht="20.25" customHeight="1" x14ac:dyDescent="0.25">
      <c r="A35" s="436" t="s">
        <v>624</v>
      </c>
      <c r="B35" s="437" t="s">
        <v>410</v>
      </c>
      <c r="C35" s="438" t="s">
        <v>411</v>
      </c>
      <c r="D35" s="439">
        <v>42124</v>
      </c>
      <c r="E35" s="435">
        <v>1250</v>
      </c>
      <c r="F35" s="435">
        <v>1250</v>
      </c>
      <c r="G35" s="451">
        <v>1250</v>
      </c>
      <c r="H35" s="451">
        <v>312</v>
      </c>
    </row>
    <row r="36" spans="1:13" ht="13.5" customHeight="1" x14ac:dyDescent="0.25">
      <c r="A36" s="436" t="s">
        <v>625</v>
      </c>
      <c r="B36" s="437"/>
      <c r="C36" s="438" t="s">
        <v>412</v>
      </c>
      <c r="D36" s="427" t="s">
        <v>372</v>
      </c>
      <c r="E36" s="435">
        <v>200</v>
      </c>
      <c r="F36" s="435">
        <v>200</v>
      </c>
      <c r="G36" s="435">
        <v>258</v>
      </c>
      <c r="H36" s="435">
        <v>258</v>
      </c>
      <c r="I36" s="438">
        <v>258</v>
      </c>
    </row>
    <row r="37" spans="1:13" ht="13.5" customHeight="1" x14ac:dyDescent="0.25">
      <c r="A37" s="436" t="s">
        <v>626</v>
      </c>
      <c r="B37" s="437" t="s">
        <v>413</v>
      </c>
      <c r="C37" s="438" t="s">
        <v>414</v>
      </c>
      <c r="D37" s="427" t="s">
        <v>372</v>
      </c>
      <c r="E37" s="435">
        <v>994</v>
      </c>
      <c r="F37" s="435">
        <v>994</v>
      </c>
      <c r="G37" s="435">
        <v>994</v>
      </c>
      <c r="H37" s="435">
        <v>994</v>
      </c>
      <c r="I37" s="438">
        <v>971</v>
      </c>
    </row>
    <row r="38" spans="1:13" ht="13.5" customHeight="1" x14ac:dyDescent="0.25">
      <c r="A38" s="436" t="s">
        <v>627</v>
      </c>
      <c r="B38" s="437" t="s">
        <v>121</v>
      </c>
      <c r="C38" s="438" t="s">
        <v>122</v>
      </c>
      <c r="D38" s="427" t="s">
        <v>372</v>
      </c>
      <c r="E38" s="435">
        <v>750</v>
      </c>
      <c r="F38" s="435">
        <v>750</v>
      </c>
      <c r="G38" s="435">
        <v>762</v>
      </c>
      <c r="H38" s="435">
        <v>762</v>
      </c>
      <c r="I38" s="438">
        <v>762</v>
      </c>
    </row>
    <row r="39" spans="1:13" ht="15.75" x14ac:dyDescent="0.25">
      <c r="A39" s="436" t="s">
        <v>628</v>
      </c>
      <c r="B39" s="437" t="s">
        <v>415</v>
      </c>
      <c r="C39" s="438" t="s">
        <v>416</v>
      </c>
      <c r="D39" s="439" t="s">
        <v>372</v>
      </c>
      <c r="E39" s="427">
        <v>330</v>
      </c>
      <c r="F39" s="438">
        <v>330</v>
      </c>
      <c r="G39" s="438">
        <v>330</v>
      </c>
      <c r="H39" s="438">
        <v>330</v>
      </c>
      <c r="I39" s="438">
        <v>330</v>
      </c>
      <c r="K39" s="452"/>
      <c r="M39" s="430"/>
    </row>
    <row r="40" spans="1:13" ht="15.75" x14ac:dyDescent="0.25">
      <c r="A40" s="436" t="s">
        <v>629</v>
      </c>
      <c r="B40" s="437" t="s">
        <v>417</v>
      </c>
      <c r="C40" s="438" t="s">
        <v>418</v>
      </c>
      <c r="D40" s="439" t="s">
        <v>372</v>
      </c>
      <c r="E40" s="427">
        <v>930</v>
      </c>
      <c r="F40" s="438">
        <v>930</v>
      </c>
      <c r="G40" s="438">
        <v>930</v>
      </c>
      <c r="H40" s="438">
        <v>930</v>
      </c>
      <c r="I40" s="438">
        <v>930</v>
      </c>
      <c r="K40" s="452"/>
      <c r="M40" s="430"/>
    </row>
    <row r="41" spans="1:13" ht="15.75" x14ac:dyDescent="0.25">
      <c r="A41" s="436" t="s">
        <v>630</v>
      </c>
      <c r="B41" s="437" t="s">
        <v>123</v>
      </c>
      <c r="C41" s="438" t="s">
        <v>124</v>
      </c>
      <c r="D41" s="439" t="s">
        <v>372</v>
      </c>
      <c r="E41" s="427"/>
      <c r="G41" s="438">
        <v>823</v>
      </c>
      <c r="H41" s="438">
        <v>823</v>
      </c>
      <c r="I41" s="438">
        <v>823</v>
      </c>
      <c r="K41" s="452"/>
      <c r="M41" s="430"/>
    </row>
    <row r="42" spans="1:13" ht="14.1" customHeight="1" x14ac:dyDescent="0.25">
      <c r="A42" s="436" t="s">
        <v>631</v>
      </c>
      <c r="B42" s="438" t="s">
        <v>419</v>
      </c>
      <c r="C42" s="438" t="s">
        <v>420</v>
      </c>
      <c r="D42" s="427" t="s">
        <v>372</v>
      </c>
      <c r="E42" s="438">
        <v>16</v>
      </c>
      <c r="F42" s="438">
        <v>16</v>
      </c>
      <c r="G42" s="438">
        <v>16</v>
      </c>
      <c r="H42" s="438">
        <v>16</v>
      </c>
      <c r="I42" s="438">
        <v>16</v>
      </c>
    </row>
    <row r="43" spans="1:13" s="431" customFormat="1" ht="30" x14ac:dyDescent="0.25">
      <c r="A43" s="436" t="s">
        <v>686</v>
      </c>
      <c r="B43" s="444" t="s">
        <v>421</v>
      </c>
      <c r="C43" s="453" t="s">
        <v>422</v>
      </c>
      <c r="D43" s="446" t="s">
        <v>372</v>
      </c>
      <c r="E43" s="454">
        <v>40</v>
      </c>
      <c r="F43" s="454">
        <v>40</v>
      </c>
      <c r="G43" s="454">
        <v>40</v>
      </c>
      <c r="H43" s="454">
        <v>40</v>
      </c>
      <c r="I43" s="448">
        <v>40</v>
      </c>
      <c r="J43" s="455"/>
      <c r="K43" s="456"/>
      <c r="M43" s="432"/>
    </row>
    <row r="44" spans="1:13" s="431" customFormat="1" ht="18" customHeight="1" x14ac:dyDescent="0.25">
      <c r="A44" s="436" t="s">
        <v>687</v>
      </c>
      <c r="B44" s="444" t="s">
        <v>423</v>
      </c>
      <c r="C44" s="453" t="s">
        <v>424</v>
      </c>
      <c r="D44" s="446" t="s">
        <v>372</v>
      </c>
      <c r="E44" s="454">
        <v>994</v>
      </c>
      <c r="F44" s="454">
        <v>994</v>
      </c>
      <c r="G44" s="454">
        <v>994</v>
      </c>
      <c r="H44" s="448">
        <v>994</v>
      </c>
      <c r="I44" s="448">
        <v>994</v>
      </c>
      <c r="J44" s="455"/>
      <c r="K44" s="456"/>
      <c r="M44" s="432"/>
    </row>
    <row r="45" spans="1:13" s="431" customFormat="1" ht="15.75" x14ac:dyDescent="0.25">
      <c r="A45" s="436" t="s">
        <v>688</v>
      </c>
      <c r="B45" s="444" t="s">
        <v>425</v>
      </c>
      <c r="C45" s="453" t="s">
        <v>426</v>
      </c>
      <c r="D45" s="446" t="s">
        <v>372</v>
      </c>
      <c r="E45" s="454">
        <v>176</v>
      </c>
      <c r="F45" s="454">
        <v>176</v>
      </c>
      <c r="G45" s="454">
        <v>176</v>
      </c>
      <c r="H45" s="448">
        <v>176</v>
      </c>
      <c r="I45" s="448">
        <v>176</v>
      </c>
      <c r="J45" s="455"/>
      <c r="K45" s="456"/>
      <c r="M45" s="432"/>
    </row>
    <row r="46" spans="1:13" ht="13.5" customHeight="1" x14ac:dyDescent="0.25">
      <c r="A46" s="436" t="s">
        <v>689</v>
      </c>
      <c r="B46" s="440" t="s">
        <v>427</v>
      </c>
      <c r="C46" s="441" t="s">
        <v>428</v>
      </c>
      <c r="D46" s="442" t="s">
        <v>372</v>
      </c>
      <c r="E46" s="443">
        <v>199</v>
      </c>
      <c r="F46" s="443">
        <v>199</v>
      </c>
      <c r="G46" s="436">
        <v>199</v>
      </c>
      <c r="H46" s="443">
        <v>199</v>
      </c>
      <c r="I46" s="438">
        <v>199</v>
      </c>
    </row>
    <row r="47" spans="1:13" ht="13.5" customHeight="1" x14ac:dyDescent="0.25">
      <c r="A47" s="436" t="s">
        <v>125</v>
      </c>
      <c r="B47" s="440" t="s">
        <v>429</v>
      </c>
      <c r="C47" s="441" t="s">
        <v>430</v>
      </c>
      <c r="D47" s="442" t="s">
        <v>372</v>
      </c>
      <c r="E47" s="443">
        <v>1863</v>
      </c>
      <c r="F47" s="443">
        <v>1863</v>
      </c>
      <c r="G47" s="443">
        <v>1863</v>
      </c>
      <c r="H47" s="443">
        <v>1863</v>
      </c>
      <c r="I47" s="438">
        <v>1900</v>
      </c>
    </row>
    <row r="48" spans="1:13" ht="13.5" customHeight="1" x14ac:dyDescent="0.25">
      <c r="A48" s="436" t="s">
        <v>715</v>
      </c>
      <c r="B48" s="440" t="s">
        <v>126</v>
      </c>
      <c r="C48" s="441" t="s">
        <v>127</v>
      </c>
      <c r="D48" s="442" t="s">
        <v>372</v>
      </c>
      <c r="E48" s="443"/>
      <c r="F48" s="443"/>
      <c r="G48" s="443">
        <v>29600</v>
      </c>
      <c r="H48" s="443">
        <v>29600</v>
      </c>
      <c r="I48" s="438">
        <v>29600</v>
      </c>
    </row>
    <row r="49" spans="1:13" s="431" customFormat="1" ht="15.75" x14ac:dyDescent="0.25">
      <c r="A49" s="436" t="s">
        <v>716</v>
      </c>
      <c r="B49" s="444" t="s">
        <v>431</v>
      </c>
      <c r="C49" s="445" t="s">
        <v>432</v>
      </c>
      <c r="D49" s="446" t="s">
        <v>372</v>
      </c>
      <c r="E49" s="447">
        <v>3600</v>
      </c>
      <c r="F49" s="447">
        <v>3600</v>
      </c>
      <c r="G49" s="447">
        <v>3600</v>
      </c>
      <c r="H49" s="447">
        <v>6553</v>
      </c>
      <c r="I49" s="448">
        <v>6553</v>
      </c>
      <c r="J49" s="455"/>
      <c r="K49" s="456"/>
      <c r="M49" s="432"/>
    </row>
    <row r="50" spans="1:13" s="431" customFormat="1" ht="15.75" x14ac:dyDescent="0.25">
      <c r="A50" s="436" t="s">
        <v>128</v>
      </c>
      <c r="B50" s="444" t="s">
        <v>433</v>
      </c>
      <c r="C50" s="445" t="s">
        <v>434</v>
      </c>
      <c r="D50" s="446" t="s">
        <v>372</v>
      </c>
      <c r="E50" s="447">
        <v>123</v>
      </c>
      <c r="F50" s="447">
        <v>123</v>
      </c>
      <c r="G50" s="447">
        <v>123</v>
      </c>
      <c r="H50" s="447">
        <v>123</v>
      </c>
      <c r="I50" s="448">
        <v>123</v>
      </c>
      <c r="J50" s="455"/>
      <c r="K50" s="456"/>
      <c r="M50" s="432"/>
    </row>
    <row r="51" spans="1:13" ht="14.1" customHeight="1" x14ac:dyDescent="0.25">
      <c r="A51" s="436" t="s">
        <v>129</v>
      </c>
      <c r="B51" s="438" t="s">
        <v>435</v>
      </c>
      <c r="C51" s="438" t="s">
        <v>436</v>
      </c>
      <c r="D51" s="427" t="s">
        <v>372</v>
      </c>
      <c r="E51" s="438">
        <v>225</v>
      </c>
      <c r="F51" s="438">
        <v>225</v>
      </c>
      <c r="G51" s="438">
        <v>225</v>
      </c>
      <c r="H51" s="438">
        <v>241</v>
      </c>
      <c r="I51" s="438">
        <v>241</v>
      </c>
    </row>
    <row r="52" spans="1:13" ht="14.1" customHeight="1" x14ac:dyDescent="0.25">
      <c r="A52" s="436" t="s">
        <v>130</v>
      </c>
      <c r="B52" s="438" t="s">
        <v>131</v>
      </c>
      <c r="C52" s="438" t="s">
        <v>132</v>
      </c>
      <c r="D52" s="427" t="s">
        <v>473</v>
      </c>
      <c r="G52" s="438">
        <v>600</v>
      </c>
      <c r="H52" s="438">
        <v>1200</v>
      </c>
      <c r="I52" s="438">
        <v>1200</v>
      </c>
    </row>
    <row r="53" spans="1:13" ht="14.1" customHeight="1" x14ac:dyDescent="0.25">
      <c r="A53" s="436" t="s">
        <v>133</v>
      </c>
      <c r="B53" s="438" t="s">
        <v>134</v>
      </c>
      <c r="C53" s="438" t="s">
        <v>135</v>
      </c>
      <c r="D53" s="427" t="s">
        <v>372</v>
      </c>
      <c r="H53" s="438">
        <v>243</v>
      </c>
      <c r="I53" s="438">
        <v>243</v>
      </c>
    </row>
    <row r="54" spans="1:13" ht="14.1" customHeight="1" x14ac:dyDescent="0.25">
      <c r="A54" s="436" t="s">
        <v>136</v>
      </c>
      <c r="B54" s="438" t="s">
        <v>437</v>
      </c>
      <c r="C54" s="438" t="s">
        <v>438</v>
      </c>
      <c r="D54" s="427" t="s">
        <v>372</v>
      </c>
      <c r="E54" s="438">
        <v>26</v>
      </c>
      <c r="F54" s="438">
        <v>26</v>
      </c>
      <c r="G54" s="438">
        <v>26</v>
      </c>
      <c r="H54" s="438">
        <v>26</v>
      </c>
      <c r="I54" s="438">
        <v>26</v>
      </c>
    </row>
    <row r="55" spans="1:13" s="431" customFormat="1" ht="15.75" x14ac:dyDescent="0.25">
      <c r="A55" s="436" t="s">
        <v>137</v>
      </c>
      <c r="B55" s="444" t="s">
        <v>439</v>
      </c>
      <c r="C55" s="445" t="s">
        <v>440</v>
      </c>
      <c r="D55" s="446" t="s">
        <v>372</v>
      </c>
      <c r="E55" s="447">
        <v>5</v>
      </c>
      <c r="F55" s="447">
        <v>5</v>
      </c>
      <c r="G55" s="447">
        <v>5</v>
      </c>
      <c r="H55" s="448">
        <v>5</v>
      </c>
      <c r="I55" s="448">
        <v>5</v>
      </c>
      <c r="J55" s="455"/>
      <c r="K55" s="456"/>
      <c r="M55" s="432"/>
    </row>
    <row r="56" spans="1:13" s="433" customFormat="1" ht="13.5" customHeight="1" x14ac:dyDescent="0.25">
      <c r="A56" s="436" t="s">
        <v>138</v>
      </c>
      <c r="B56" s="444" t="s">
        <v>441</v>
      </c>
      <c r="C56" s="445" t="s">
        <v>442</v>
      </c>
      <c r="D56" s="446" t="s">
        <v>372</v>
      </c>
      <c r="E56" s="447">
        <v>250</v>
      </c>
      <c r="F56" s="447">
        <v>250</v>
      </c>
      <c r="G56" s="447">
        <v>250</v>
      </c>
      <c r="H56" s="447">
        <v>250</v>
      </c>
      <c r="I56" s="448">
        <v>250</v>
      </c>
      <c r="J56" s="449"/>
      <c r="K56" s="450"/>
      <c r="M56" s="434"/>
    </row>
    <row r="57" spans="1:13" s="433" customFormat="1" ht="13.5" customHeight="1" x14ac:dyDescent="0.25">
      <c r="A57" s="436" t="s">
        <v>139</v>
      </c>
      <c r="B57" s="444" t="s">
        <v>140</v>
      </c>
      <c r="C57" s="445" t="s">
        <v>141</v>
      </c>
      <c r="D57" s="446" t="s">
        <v>473</v>
      </c>
      <c r="E57" s="447"/>
      <c r="F57" s="447"/>
      <c r="G57" s="447">
        <v>2439</v>
      </c>
      <c r="H57" s="447">
        <v>3658</v>
      </c>
      <c r="I57" s="448">
        <v>3658</v>
      </c>
      <c r="J57" s="449"/>
      <c r="K57" s="450"/>
      <c r="M57" s="434"/>
    </row>
    <row r="58" spans="1:13" s="433" customFormat="1" ht="13.5" customHeight="1" x14ac:dyDescent="0.25">
      <c r="A58" s="436" t="s">
        <v>142</v>
      </c>
      <c r="B58" s="444" t="s">
        <v>143</v>
      </c>
      <c r="C58" s="445" t="s">
        <v>144</v>
      </c>
      <c r="D58" s="446" t="s">
        <v>473</v>
      </c>
      <c r="E58" s="447"/>
      <c r="F58" s="447"/>
      <c r="G58" s="447">
        <v>2438</v>
      </c>
      <c r="H58" s="447">
        <v>2438</v>
      </c>
      <c r="I58" s="448">
        <v>2438</v>
      </c>
      <c r="J58" s="449"/>
      <c r="K58" s="450"/>
      <c r="M58" s="434"/>
    </row>
    <row r="59" spans="1:13" s="433" customFormat="1" ht="13.5" customHeight="1" x14ac:dyDescent="0.25">
      <c r="A59" s="436" t="s">
        <v>145</v>
      </c>
      <c r="B59" s="444" t="s">
        <v>146</v>
      </c>
      <c r="C59" s="445" t="s">
        <v>147</v>
      </c>
      <c r="D59" s="446" t="s">
        <v>372</v>
      </c>
      <c r="E59" s="447"/>
      <c r="F59" s="447"/>
      <c r="G59" s="447">
        <v>610</v>
      </c>
      <c r="H59" s="447">
        <v>610</v>
      </c>
      <c r="I59" s="448">
        <v>610</v>
      </c>
      <c r="J59" s="449"/>
      <c r="K59" s="450"/>
      <c r="M59" s="434"/>
    </row>
    <row r="60" spans="1:13" s="433" customFormat="1" ht="13.5" customHeight="1" x14ac:dyDescent="0.25">
      <c r="A60" s="436" t="s">
        <v>148</v>
      </c>
      <c r="B60" s="444" t="s">
        <v>443</v>
      </c>
      <c r="C60" s="445" t="s">
        <v>444</v>
      </c>
      <c r="D60" s="446">
        <v>43496</v>
      </c>
      <c r="E60" s="447">
        <v>2865</v>
      </c>
      <c r="F60" s="447">
        <v>2865</v>
      </c>
      <c r="G60" s="447">
        <v>2865</v>
      </c>
      <c r="H60" s="447">
        <v>2865</v>
      </c>
      <c r="I60" s="448">
        <v>2865</v>
      </c>
      <c r="J60" s="449"/>
      <c r="K60" s="450"/>
      <c r="M60" s="434"/>
    </row>
    <row r="61" spans="1:13" s="433" customFormat="1" ht="13.5" customHeight="1" x14ac:dyDescent="0.25">
      <c r="A61" s="436" t="s">
        <v>149</v>
      </c>
      <c r="B61" s="444" t="s">
        <v>150</v>
      </c>
      <c r="C61" s="445" t="s">
        <v>151</v>
      </c>
      <c r="D61" s="446"/>
      <c r="E61" s="447">
        <v>175</v>
      </c>
      <c r="F61" s="447">
        <v>175</v>
      </c>
      <c r="G61" s="447">
        <v>175</v>
      </c>
      <c r="H61" s="447">
        <v>175</v>
      </c>
      <c r="I61" s="448">
        <v>175</v>
      </c>
      <c r="J61" s="449"/>
      <c r="K61" s="450"/>
      <c r="M61" s="434"/>
    </row>
    <row r="62" spans="1:13" s="433" customFormat="1" ht="13.5" customHeight="1" x14ac:dyDescent="0.25">
      <c r="A62" s="436" t="s">
        <v>152</v>
      </c>
      <c r="B62" s="444" t="s">
        <v>445</v>
      </c>
      <c r="C62" s="445" t="s">
        <v>446</v>
      </c>
      <c r="D62" s="446" t="s">
        <v>372</v>
      </c>
      <c r="E62" s="447">
        <v>217</v>
      </c>
      <c r="F62" s="447">
        <v>217</v>
      </c>
      <c r="G62" s="447">
        <v>217</v>
      </c>
      <c r="H62" s="447">
        <v>217</v>
      </c>
      <c r="I62" s="448">
        <v>217</v>
      </c>
      <c r="J62" s="449"/>
      <c r="K62" s="450"/>
      <c r="M62" s="434"/>
    </row>
    <row r="63" spans="1:13" s="433" customFormat="1" ht="13.5" customHeight="1" x14ac:dyDescent="0.25">
      <c r="A63" s="436" t="s">
        <v>153</v>
      </c>
      <c r="B63" s="437" t="s">
        <v>447</v>
      </c>
      <c r="C63" s="457" t="s">
        <v>448</v>
      </c>
      <c r="D63" s="446" t="s">
        <v>372</v>
      </c>
      <c r="E63" s="466">
        <v>15</v>
      </c>
      <c r="F63" s="466">
        <v>15</v>
      </c>
      <c r="G63" s="447">
        <v>15</v>
      </c>
      <c r="H63" s="447">
        <v>15</v>
      </c>
      <c r="I63" s="448">
        <v>15</v>
      </c>
      <c r="J63" s="449"/>
      <c r="K63" s="450"/>
      <c r="M63" s="434"/>
    </row>
    <row r="64" spans="1:13" s="433" customFormat="1" ht="13.5" customHeight="1" x14ac:dyDescent="0.25">
      <c r="A64" s="436" t="s">
        <v>154</v>
      </c>
      <c r="B64" s="437" t="s">
        <v>447</v>
      </c>
      <c r="C64" s="457" t="s">
        <v>449</v>
      </c>
      <c r="D64" s="446" t="s">
        <v>372</v>
      </c>
      <c r="E64" s="466">
        <v>150</v>
      </c>
      <c r="F64" s="466">
        <v>150</v>
      </c>
      <c r="G64" s="447">
        <v>150</v>
      </c>
      <c r="H64" s="447">
        <v>226</v>
      </c>
      <c r="I64" s="448">
        <v>226</v>
      </c>
      <c r="J64" s="449"/>
      <c r="K64" s="450"/>
      <c r="M64" s="434"/>
    </row>
    <row r="65" spans="1:13" s="433" customFormat="1" ht="13.5" customHeight="1" x14ac:dyDescent="0.25">
      <c r="A65" s="436" t="s">
        <v>155</v>
      </c>
      <c r="B65" s="437" t="s">
        <v>450</v>
      </c>
      <c r="C65" s="457" t="s">
        <v>451</v>
      </c>
      <c r="D65" s="446" t="s">
        <v>372</v>
      </c>
      <c r="E65" s="466">
        <v>75</v>
      </c>
      <c r="F65" s="466">
        <v>75</v>
      </c>
      <c r="G65" s="447">
        <v>75</v>
      </c>
      <c r="H65" s="447">
        <v>45</v>
      </c>
      <c r="I65" s="448">
        <v>45</v>
      </c>
      <c r="J65" s="449"/>
      <c r="K65" s="450"/>
      <c r="M65" s="434"/>
    </row>
    <row r="66" spans="1:13" s="433" customFormat="1" ht="13.5" customHeight="1" x14ac:dyDescent="0.25">
      <c r="A66" s="436" t="s">
        <v>156</v>
      </c>
      <c r="B66" s="444"/>
      <c r="C66" s="445" t="s">
        <v>157</v>
      </c>
      <c r="D66" s="446" t="s">
        <v>473</v>
      </c>
      <c r="E66" s="447"/>
      <c r="F66" s="447"/>
      <c r="G66" s="447">
        <v>347</v>
      </c>
      <c r="H66" s="447">
        <v>347</v>
      </c>
      <c r="I66" s="448">
        <v>347</v>
      </c>
      <c r="J66" s="449"/>
      <c r="K66" s="450"/>
      <c r="M66" s="434"/>
    </row>
    <row r="67" spans="1:13" s="433" customFormat="1" ht="13.5" customHeight="1" x14ac:dyDescent="0.25">
      <c r="A67" s="436" t="s">
        <v>158</v>
      </c>
      <c r="B67" s="444" t="s">
        <v>159</v>
      </c>
      <c r="C67" s="445" t="s">
        <v>160</v>
      </c>
      <c r="D67" s="446" t="s">
        <v>473</v>
      </c>
      <c r="E67" s="447"/>
      <c r="F67" s="447"/>
      <c r="G67" s="447">
        <v>54</v>
      </c>
      <c r="H67" s="447">
        <v>216</v>
      </c>
      <c r="I67" s="448">
        <v>216</v>
      </c>
      <c r="J67" s="449"/>
      <c r="K67" s="450"/>
      <c r="M67" s="434"/>
    </row>
    <row r="68" spans="1:13" s="433" customFormat="1" ht="13.5" customHeight="1" x14ac:dyDescent="0.25">
      <c r="A68" s="436" t="s">
        <v>161</v>
      </c>
      <c r="B68" s="444"/>
      <c r="C68" s="445" t="s">
        <v>162</v>
      </c>
      <c r="D68" s="446" t="s">
        <v>473</v>
      </c>
      <c r="E68" s="447"/>
      <c r="F68" s="447"/>
      <c r="G68" s="447">
        <v>380</v>
      </c>
      <c r="H68" s="447">
        <v>380</v>
      </c>
      <c r="I68" s="448">
        <v>380</v>
      </c>
      <c r="J68" s="449"/>
      <c r="K68" s="450"/>
      <c r="M68" s="434"/>
    </row>
    <row r="69" spans="1:13" s="433" customFormat="1" ht="13.5" customHeight="1" x14ac:dyDescent="0.25">
      <c r="A69" s="436" t="s">
        <v>163</v>
      </c>
      <c r="B69" s="444" t="s">
        <v>452</v>
      </c>
      <c r="C69" s="445" t="s">
        <v>453</v>
      </c>
      <c r="D69" s="446" t="s">
        <v>372</v>
      </c>
      <c r="E69" s="447">
        <v>1800</v>
      </c>
      <c r="F69" s="447">
        <v>1800</v>
      </c>
      <c r="G69" s="447">
        <v>1800</v>
      </c>
      <c r="H69" s="447">
        <v>1500</v>
      </c>
      <c r="I69" s="448">
        <v>1500</v>
      </c>
      <c r="J69" s="449"/>
      <c r="K69" s="450"/>
      <c r="M69" s="434"/>
    </row>
    <row r="70" spans="1:13" s="433" customFormat="1" ht="13.5" customHeight="1" x14ac:dyDescent="0.25">
      <c r="A70" s="436" t="s">
        <v>164</v>
      </c>
      <c r="B70" s="444" t="s">
        <v>454</v>
      </c>
      <c r="C70" s="445" t="s">
        <v>455</v>
      </c>
      <c r="D70" s="446" t="s">
        <v>372</v>
      </c>
      <c r="E70" s="447">
        <v>1875</v>
      </c>
      <c r="F70" s="447">
        <v>2000</v>
      </c>
      <c r="G70" s="447">
        <v>2000</v>
      </c>
      <c r="H70" s="447">
        <v>1700</v>
      </c>
      <c r="I70" s="448">
        <v>1700</v>
      </c>
      <c r="J70" s="449"/>
      <c r="K70" s="450"/>
      <c r="M70" s="434"/>
    </row>
    <row r="71" spans="1:13" ht="13.5" customHeight="1" x14ac:dyDescent="0.25">
      <c r="A71" s="436" t="s">
        <v>165</v>
      </c>
      <c r="B71" s="1223" t="s">
        <v>456</v>
      </c>
      <c r="C71" s="1223"/>
      <c r="E71" s="476">
        <f>SUM(E12:E70)</f>
        <v>127862</v>
      </c>
      <c r="F71" s="476">
        <f>SUM(F12:F70)</f>
        <v>115727</v>
      </c>
      <c r="G71" s="476">
        <f>SUM(G12:G70)</f>
        <v>108085</v>
      </c>
      <c r="H71" s="476">
        <f>SUM(H12:H70)</f>
        <v>165363</v>
      </c>
      <c r="I71" s="476">
        <f>SUM(I12:I70)</f>
        <v>164803</v>
      </c>
    </row>
    <row r="72" spans="1:13" ht="9.75" customHeight="1" x14ac:dyDescent="0.25">
      <c r="A72" s="436"/>
      <c r="B72" s="424"/>
      <c r="C72" s="437"/>
      <c r="E72" s="435"/>
      <c r="F72" s="435"/>
      <c r="G72" s="435"/>
      <c r="H72" s="435"/>
    </row>
    <row r="73" spans="1:13" ht="6.75" customHeight="1" x14ac:dyDescent="0.25">
      <c r="E73" s="435"/>
      <c r="F73" s="435"/>
      <c r="G73" s="435"/>
      <c r="H73" s="435"/>
    </row>
    <row r="74" spans="1:13" ht="13.5" customHeight="1" x14ac:dyDescent="0.25">
      <c r="E74" s="435"/>
      <c r="F74" s="435"/>
      <c r="G74" s="435"/>
      <c r="H74" s="435"/>
    </row>
  </sheetData>
  <mergeCells count="10">
    <mergeCell ref="B71:C71"/>
    <mergeCell ref="E7:I7"/>
    <mergeCell ref="C1:H1"/>
    <mergeCell ref="A2:H2"/>
    <mergeCell ref="A3:H3"/>
    <mergeCell ref="A4:H4"/>
    <mergeCell ref="A6:A8"/>
    <mergeCell ref="B7:B8"/>
    <mergeCell ref="C7:C8"/>
    <mergeCell ref="D7:D8"/>
  </mergeCells>
  <phoneticPr fontId="96" type="noConversion"/>
  <pageMargins left="0.59055118110236227" right="0.59055118110236227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D23"/>
  <sheetViews>
    <sheetView workbookViewId="0">
      <selection activeCell="B2" sqref="B2:C2"/>
    </sheetView>
  </sheetViews>
  <sheetFormatPr defaultRowHeight="20.100000000000001" customHeight="1" x14ac:dyDescent="0.25"/>
  <cols>
    <col min="1" max="1" width="5.5703125" style="410" customWidth="1"/>
    <col min="2" max="2" width="71.7109375" style="410" customWidth="1"/>
    <col min="3" max="3" width="13.5703125" style="410" customWidth="1"/>
    <col min="4" max="4" width="9.140625" style="398"/>
    <col min="5" max="16384" width="9.140625" style="399"/>
  </cols>
  <sheetData>
    <row r="2" spans="1:4" ht="20.100000000000001" customHeight="1" x14ac:dyDescent="0.25">
      <c r="A2" s="399"/>
      <c r="B2" s="1231" t="s">
        <v>1216</v>
      </c>
      <c r="C2" s="1231"/>
    </row>
    <row r="3" spans="1:4" ht="20.100000000000001" customHeight="1" x14ac:dyDescent="0.25">
      <c r="A3" s="399"/>
      <c r="B3" s="494"/>
      <c r="C3" s="494"/>
    </row>
    <row r="4" spans="1:4" ht="20.100000000000001" customHeight="1" x14ac:dyDescent="0.25">
      <c r="A4" s="399"/>
      <c r="B4" s="1233" t="s">
        <v>78</v>
      </c>
      <c r="C4" s="1233"/>
    </row>
    <row r="5" spans="1:4" ht="20.100000000000001" customHeight="1" x14ac:dyDescent="0.25">
      <c r="A5" s="399"/>
      <c r="B5" s="1233" t="s">
        <v>1018</v>
      </c>
      <c r="C5" s="1233"/>
    </row>
    <row r="6" spans="1:4" ht="20.100000000000001" customHeight="1" x14ac:dyDescent="0.25">
      <c r="A6" s="399"/>
      <c r="B6" s="1233" t="s">
        <v>457</v>
      </c>
      <c r="C6" s="1233"/>
    </row>
    <row r="7" spans="1:4" s="401" customFormat="1" ht="20.100000000000001" customHeight="1" x14ac:dyDescent="0.25">
      <c r="B7" s="1233"/>
      <c r="C7" s="1233"/>
      <c r="D7" s="400"/>
    </row>
    <row r="8" spans="1:4" s="401" customFormat="1" ht="20.100000000000001" customHeight="1" x14ac:dyDescent="0.25">
      <c r="B8" s="495"/>
      <c r="C8" s="495"/>
      <c r="D8" s="400"/>
    </row>
    <row r="9" spans="1:4" s="403" customFormat="1" ht="20.100000000000001" customHeight="1" x14ac:dyDescent="0.25">
      <c r="B9" s="496"/>
      <c r="C9" s="497" t="s">
        <v>352</v>
      </c>
      <c r="D9" s="402"/>
    </row>
    <row r="10" spans="1:4" ht="20.100000000000001" customHeight="1" x14ac:dyDescent="0.25">
      <c r="A10" s="1232"/>
      <c r="B10" s="498" t="s">
        <v>57</v>
      </c>
      <c r="C10" s="498" t="s">
        <v>58</v>
      </c>
    </row>
    <row r="11" spans="1:4" s="403" customFormat="1" ht="30.75" customHeight="1" x14ac:dyDescent="0.25">
      <c r="A11" s="1232"/>
      <c r="B11" s="499" t="s">
        <v>86</v>
      </c>
      <c r="C11" s="499" t="s">
        <v>458</v>
      </c>
      <c r="D11" s="402"/>
    </row>
    <row r="12" spans="1:4" ht="22.5" customHeight="1" x14ac:dyDescent="0.25">
      <c r="A12" s="500"/>
      <c r="B12" s="399"/>
      <c r="C12" s="399"/>
    </row>
    <row r="13" spans="1:4" ht="51" customHeight="1" x14ac:dyDescent="0.25">
      <c r="A13" s="501" t="s">
        <v>526</v>
      </c>
      <c r="B13" s="502" t="s">
        <v>1050</v>
      </c>
      <c r="C13" s="816">
        <v>169673</v>
      </c>
    </row>
    <row r="14" spans="1:4" ht="20.100000000000001" customHeight="1" x14ac:dyDescent="0.25">
      <c r="A14" s="500"/>
      <c r="B14" s="399"/>
      <c r="C14" s="817"/>
    </row>
    <row r="15" spans="1:4" ht="35.25" customHeight="1" x14ac:dyDescent="0.25">
      <c r="A15" s="501" t="s">
        <v>534</v>
      </c>
      <c r="B15" s="503" t="s">
        <v>1051</v>
      </c>
      <c r="C15" s="816">
        <v>1676</v>
      </c>
    </row>
    <row r="16" spans="1:4" ht="20.100000000000001" customHeight="1" x14ac:dyDescent="0.25">
      <c r="A16" s="500"/>
      <c r="B16" s="399"/>
      <c r="C16" s="817"/>
    </row>
    <row r="17" spans="1:4" ht="36" customHeight="1" x14ac:dyDescent="0.25">
      <c r="A17" s="501" t="s">
        <v>535</v>
      </c>
      <c r="B17" s="504" t="s">
        <v>459</v>
      </c>
      <c r="C17" s="818">
        <v>226</v>
      </c>
    </row>
    <row r="18" spans="1:4" ht="20.100000000000001" customHeight="1" x14ac:dyDescent="0.25">
      <c r="A18" s="500"/>
      <c r="B18" s="505"/>
      <c r="C18" s="817"/>
    </row>
    <row r="19" spans="1:4" s="401" customFormat="1" ht="20.100000000000001" customHeight="1" x14ac:dyDescent="0.25">
      <c r="A19" s="500" t="s">
        <v>536</v>
      </c>
      <c r="B19" s="401" t="s">
        <v>460</v>
      </c>
      <c r="C19" s="819">
        <f>SUM(C13:C18)</f>
        <v>171575</v>
      </c>
      <c r="D19" s="400"/>
    </row>
    <row r="20" spans="1:4" ht="20.100000000000001" customHeight="1" x14ac:dyDescent="0.25">
      <c r="A20" s="399"/>
      <c r="B20" s="399"/>
      <c r="C20" s="817"/>
    </row>
    <row r="21" spans="1:4" ht="20.100000000000001" customHeight="1" x14ac:dyDescent="0.25">
      <c r="C21" s="411"/>
    </row>
    <row r="22" spans="1:4" ht="20.100000000000001" customHeight="1" x14ac:dyDescent="0.25">
      <c r="C22" s="411"/>
    </row>
    <row r="23" spans="1:4" ht="20.100000000000001" customHeight="1" x14ac:dyDescent="0.25">
      <c r="C23" s="411"/>
    </row>
  </sheetData>
  <mergeCells count="6">
    <mergeCell ref="B2:C2"/>
    <mergeCell ref="A10:A11"/>
    <mergeCell ref="B4:C4"/>
    <mergeCell ref="B5:C5"/>
    <mergeCell ref="B6:C6"/>
    <mergeCell ref="B7:C7"/>
  </mergeCells>
  <phoneticPr fontId="96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5"/>
  <sheetViews>
    <sheetView zoomScaleNormal="100" workbookViewId="0">
      <selection activeCell="G1" sqref="G1:J1"/>
    </sheetView>
  </sheetViews>
  <sheetFormatPr defaultColWidth="10.28515625" defaultRowHeight="12.75" x14ac:dyDescent="0.2"/>
  <cols>
    <col min="1" max="1" width="3.140625" style="404" customWidth="1"/>
    <col min="2" max="2" width="29.28515625" style="404" customWidth="1"/>
    <col min="3" max="3" width="16.85546875" style="404" bestFit="1" customWidth="1"/>
    <col min="4" max="4" width="15.5703125" style="404" customWidth="1"/>
    <col min="5" max="5" width="9.85546875" style="404" bestFit="1" customWidth="1"/>
    <col min="6" max="6" width="12.85546875" style="404" customWidth="1"/>
    <col min="7" max="8" width="14.5703125" style="404" customWidth="1"/>
    <col min="9" max="9" width="10.7109375" style="404" customWidth="1"/>
    <col min="10" max="10" width="10.5703125" style="404" customWidth="1"/>
    <col min="11" max="11" width="10.28515625" style="404" customWidth="1"/>
    <col min="12" max="12" width="10.28515625" style="404"/>
    <col min="13" max="16384" width="10.28515625" style="409"/>
  </cols>
  <sheetData>
    <row r="1" spans="1:12" s="404" customFormat="1" x14ac:dyDescent="0.2">
      <c r="F1" s="846"/>
      <c r="G1" s="1234" t="s">
        <v>1217</v>
      </c>
      <c r="H1" s="1234"/>
      <c r="I1" s="1234"/>
      <c r="J1" s="1234"/>
    </row>
    <row r="2" spans="1:12" s="404" customFormat="1" ht="14.1" customHeight="1" x14ac:dyDescent="0.2"/>
    <row r="3" spans="1:12" s="404" customFormat="1" ht="15" customHeight="1" x14ac:dyDescent="0.25">
      <c r="B3" s="1236" t="s">
        <v>78</v>
      </c>
      <c r="C3" s="1236"/>
      <c r="D3" s="1236"/>
      <c r="E3" s="1236"/>
      <c r="F3" s="1236"/>
      <c r="G3" s="1236"/>
      <c r="H3" s="1236"/>
      <c r="I3" s="1236"/>
      <c r="J3" s="1236"/>
    </row>
    <row r="4" spans="1:12" s="404" customFormat="1" ht="15" customHeight="1" x14ac:dyDescent="0.25">
      <c r="B4" s="1236" t="s">
        <v>1018</v>
      </c>
      <c r="C4" s="1236"/>
      <c r="D4" s="1236"/>
      <c r="E4" s="1236"/>
      <c r="F4" s="1236"/>
      <c r="G4" s="1236"/>
      <c r="H4" s="1236"/>
      <c r="I4" s="1236"/>
      <c r="J4" s="1236"/>
    </row>
    <row r="5" spans="1:12" s="404" customFormat="1" ht="15" customHeight="1" x14ac:dyDescent="0.25">
      <c r="B5" s="1236" t="s">
        <v>461</v>
      </c>
      <c r="C5" s="1236"/>
      <c r="D5" s="1236"/>
      <c r="E5" s="1236"/>
      <c r="F5" s="1236"/>
      <c r="G5" s="1236"/>
      <c r="H5" s="1236"/>
      <c r="I5" s="1236"/>
      <c r="J5" s="1236"/>
    </row>
    <row r="6" spans="1:12" s="404" customFormat="1" ht="15" customHeight="1" x14ac:dyDescent="0.25">
      <c r="B6" s="1236"/>
      <c r="C6" s="1236"/>
      <c r="D6" s="1236"/>
      <c r="E6" s="1236"/>
      <c r="F6" s="1236"/>
      <c r="G6" s="1236"/>
      <c r="H6" s="1236"/>
      <c r="I6" s="1236"/>
      <c r="J6" s="1236"/>
    </row>
    <row r="7" spans="1:12" s="404" customFormat="1" ht="15" customHeight="1" x14ac:dyDescent="0.25">
      <c r="B7" s="1244" t="s">
        <v>352</v>
      </c>
      <c r="C7" s="1244"/>
      <c r="D7" s="1244"/>
      <c r="E7" s="1244"/>
      <c r="F7" s="1244"/>
      <c r="G7" s="1244"/>
      <c r="H7" s="1244"/>
      <c r="I7" s="1244"/>
      <c r="J7" s="1244"/>
    </row>
    <row r="8" spans="1:12" s="405" customFormat="1" ht="14.1" customHeight="1" x14ac:dyDescent="0.25">
      <c r="A8" s="1235"/>
      <c r="B8" s="845" t="s">
        <v>57</v>
      </c>
      <c r="C8" s="845" t="s">
        <v>58</v>
      </c>
      <c r="D8" s="845" t="s">
        <v>59</v>
      </c>
      <c r="E8" s="845" t="s">
        <v>60</v>
      </c>
      <c r="F8" s="845" t="s">
        <v>517</v>
      </c>
      <c r="G8" s="845" t="s">
        <v>518</v>
      </c>
      <c r="H8" s="845" t="s">
        <v>519</v>
      </c>
      <c r="I8" s="845" t="s">
        <v>651</v>
      </c>
      <c r="J8" s="845" t="s">
        <v>662</v>
      </c>
    </row>
    <row r="9" spans="1:12" s="406" customFormat="1" ht="17.25" customHeight="1" x14ac:dyDescent="0.25">
      <c r="A9" s="1235"/>
      <c r="B9" s="1238" t="s">
        <v>86</v>
      </c>
      <c r="C9" s="1240" t="s">
        <v>462</v>
      </c>
      <c r="D9" s="1240" t="s">
        <v>1066</v>
      </c>
      <c r="E9" s="1238" t="s">
        <v>463</v>
      </c>
      <c r="F9" s="1242" t="s">
        <v>464</v>
      </c>
      <c r="G9" s="1238" t="s">
        <v>465</v>
      </c>
      <c r="H9" s="1240" t="s">
        <v>1067</v>
      </c>
      <c r="I9" s="1237" t="s">
        <v>466</v>
      </c>
      <c r="J9" s="1237"/>
    </row>
    <row r="10" spans="1:12" s="406" customFormat="1" ht="30" customHeight="1" x14ac:dyDescent="0.25">
      <c r="A10" s="1235"/>
      <c r="B10" s="1239"/>
      <c r="C10" s="1241"/>
      <c r="D10" s="1241"/>
      <c r="E10" s="1239"/>
      <c r="F10" s="1243"/>
      <c r="G10" s="1239"/>
      <c r="H10" s="1241"/>
      <c r="I10" s="845" t="s">
        <v>467</v>
      </c>
      <c r="J10" s="845" t="s">
        <v>468</v>
      </c>
    </row>
    <row r="11" spans="1:12" s="405" customFormat="1" ht="16.5" customHeight="1" x14ac:dyDescent="0.25">
      <c r="A11" s="407" t="s">
        <v>526</v>
      </c>
      <c r="B11" s="413" t="s">
        <v>469</v>
      </c>
    </row>
    <row r="12" spans="1:12" s="405" customFormat="1" ht="15" customHeight="1" x14ac:dyDescent="0.25">
      <c r="A12" s="407" t="s">
        <v>534</v>
      </c>
      <c r="B12" s="405" t="s">
        <v>470</v>
      </c>
      <c r="C12" s="414"/>
      <c r="D12" s="414"/>
      <c r="E12" s="415"/>
      <c r="F12" s="415"/>
      <c r="G12" s="415"/>
      <c r="H12" s="414"/>
      <c r="I12" s="415"/>
      <c r="J12" s="415"/>
    </row>
    <row r="13" spans="1:12" s="405" customFormat="1" ht="15" customHeight="1" x14ac:dyDescent="0.25">
      <c r="A13" s="407" t="s">
        <v>535</v>
      </c>
      <c r="B13" s="416" t="s">
        <v>471</v>
      </c>
      <c r="C13" s="417">
        <v>500</v>
      </c>
      <c r="D13" s="418">
        <v>125</v>
      </c>
      <c r="E13" s="419" t="s">
        <v>472</v>
      </c>
      <c r="F13" s="419" t="s">
        <v>473</v>
      </c>
      <c r="G13" s="419" t="s">
        <v>473</v>
      </c>
      <c r="H13" s="418">
        <v>50</v>
      </c>
      <c r="I13" s="420">
        <v>0</v>
      </c>
      <c r="J13" s="419" t="s">
        <v>474</v>
      </c>
    </row>
    <row r="14" spans="1:12" s="406" customFormat="1" ht="15" customHeight="1" x14ac:dyDescent="0.25">
      <c r="A14" s="407" t="s">
        <v>536</v>
      </c>
      <c r="B14" s="416" t="s">
        <v>475</v>
      </c>
      <c r="C14" s="417">
        <v>27130</v>
      </c>
      <c r="D14" s="417">
        <v>16581</v>
      </c>
      <c r="E14" s="419" t="s">
        <v>472</v>
      </c>
      <c r="F14" s="419" t="s">
        <v>473</v>
      </c>
      <c r="G14" s="419" t="s">
        <v>473</v>
      </c>
      <c r="H14" s="417">
        <v>2820</v>
      </c>
      <c r="I14" s="420">
        <v>0</v>
      </c>
      <c r="J14" s="419" t="s">
        <v>474</v>
      </c>
    </row>
    <row r="15" spans="1:12" s="408" customFormat="1" ht="16.5" customHeight="1" x14ac:dyDescent="0.25">
      <c r="A15" s="407" t="s">
        <v>537</v>
      </c>
      <c r="B15" s="406" t="s">
        <v>476</v>
      </c>
      <c r="C15" s="421">
        <f>SUM(C13:C14)</f>
        <v>27630</v>
      </c>
      <c r="D15" s="421">
        <f>SUM(D13:D14)</f>
        <v>16706</v>
      </c>
      <c r="E15" s="422"/>
      <c r="F15" s="422"/>
      <c r="G15" s="422"/>
      <c r="H15" s="421">
        <f>SUM(H13:H14)</f>
        <v>2870</v>
      </c>
      <c r="I15" s="420"/>
      <c r="J15" s="419" t="s">
        <v>474</v>
      </c>
      <c r="K15" s="405"/>
      <c r="L15" s="405"/>
    </row>
  </sheetData>
  <mergeCells count="15">
    <mergeCell ref="G1:J1"/>
    <mergeCell ref="A8:A10"/>
    <mergeCell ref="B3:J3"/>
    <mergeCell ref="B5:J5"/>
    <mergeCell ref="I9:J9"/>
    <mergeCell ref="B9:B10"/>
    <mergeCell ref="B4:J4"/>
    <mergeCell ref="C9:C10"/>
    <mergeCell ref="D9:D10"/>
    <mergeCell ref="B6:J6"/>
    <mergeCell ref="H9:H10"/>
    <mergeCell ref="E9:E10"/>
    <mergeCell ref="F9:F10"/>
    <mergeCell ref="G9:G10"/>
    <mergeCell ref="B7:J7"/>
  </mergeCells>
  <phoneticPr fontId="96" type="noConversion"/>
  <pageMargins left="0.19685039370078741" right="0.19685039370078741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V48"/>
  <sheetViews>
    <sheetView zoomScale="120" workbookViewId="0">
      <selection sqref="A1:I1"/>
    </sheetView>
  </sheetViews>
  <sheetFormatPr defaultRowHeight="11.25" x14ac:dyDescent="0.2"/>
  <cols>
    <col min="1" max="1" width="4.85546875" style="172" customWidth="1"/>
    <col min="2" max="2" width="42.85546875" style="172" customWidth="1"/>
    <col min="3" max="3" width="11" style="173" customWidth="1"/>
    <col min="4" max="4" width="11.42578125" style="173" customWidth="1"/>
    <col min="5" max="5" width="12" style="173" customWidth="1"/>
    <col min="6" max="6" width="37" style="173" customWidth="1"/>
    <col min="7" max="7" width="11.140625" style="173" customWidth="1"/>
    <col min="8" max="8" width="12.85546875" style="173" customWidth="1"/>
    <col min="9" max="9" width="16" style="173" customWidth="1"/>
    <col min="10" max="22" width="9.140625" style="172"/>
    <col min="23" max="16384" width="9.140625" style="10"/>
  </cols>
  <sheetData>
    <row r="1" spans="1:22" ht="12.75" customHeight="1" x14ac:dyDescent="0.2">
      <c r="A1" s="1003" t="s">
        <v>1196</v>
      </c>
      <c r="B1" s="1003"/>
      <c r="C1" s="1003"/>
      <c r="D1" s="1003"/>
      <c r="E1" s="1003"/>
      <c r="F1" s="1003"/>
      <c r="G1" s="1003"/>
      <c r="H1" s="1003"/>
      <c r="I1" s="1003"/>
    </row>
    <row r="2" spans="1:22" x14ac:dyDescent="0.2">
      <c r="B2" s="622"/>
      <c r="I2" s="174"/>
    </row>
    <row r="3" spans="1:22" s="125" customFormat="1" x14ac:dyDescent="0.2">
      <c r="A3" s="175"/>
      <c r="B3" s="1006" t="s">
        <v>54</v>
      </c>
      <c r="C3" s="1006"/>
      <c r="D3" s="1006"/>
      <c r="E3" s="1006"/>
      <c r="F3" s="1006"/>
      <c r="G3" s="1006"/>
      <c r="H3" s="1006"/>
      <c r="I3" s="1006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</row>
    <row r="4" spans="1:22" s="125" customFormat="1" x14ac:dyDescent="0.2">
      <c r="A4" s="175"/>
      <c r="B4" s="1006" t="s">
        <v>1010</v>
      </c>
      <c r="C4" s="1006"/>
      <c r="D4" s="1006"/>
      <c r="E4" s="1006"/>
      <c r="F4" s="1006"/>
      <c r="G4" s="1006"/>
      <c r="H4" s="1006"/>
      <c r="I4" s="1006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</row>
    <row r="5" spans="1:22" s="125" customFormat="1" ht="12.75" customHeight="1" x14ac:dyDescent="0.2">
      <c r="A5" s="1007" t="s">
        <v>339</v>
      </c>
      <c r="B5" s="1007"/>
      <c r="C5" s="1007"/>
      <c r="D5" s="1007"/>
      <c r="E5" s="1007"/>
      <c r="F5" s="1007"/>
      <c r="G5" s="1007"/>
      <c r="H5" s="1007"/>
      <c r="I5" s="1007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</row>
    <row r="6" spans="1:22" s="125" customFormat="1" ht="12.75" customHeight="1" x14ac:dyDescent="0.2">
      <c r="A6" s="1021" t="s">
        <v>56</v>
      </c>
      <c r="B6" s="1012" t="s">
        <v>57</v>
      </c>
      <c r="C6" s="1017" t="s">
        <v>58</v>
      </c>
      <c r="D6" s="1017"/>
      <c r="E6" s="1018"/>
      <c r="F6" s="1" t="s">
        <v>59</v>
      </c>
      <c r="G6" s="1020" t="s">
        <v>60</v>
      </c>
      <c r="H6" s="1020"/>
      <c r="I6" s="1020"/>
      <c r="J6" s="175"/>
      <c r="K6" s="175"/>
      <c r="L6" s="175"/>
      <c r="M6" s="175"/>
      <c r="N6" s="175"/>
      <c r="O6" s="175"/>
      <c r="P6" s="175"/>
    </row>
    <row r="7" spans="1:22" s="125" customFormat="1" ht="12.75" customHeight="1" x14ac:dyDescent="0.2">
      <c r="A7" s="1022"/>
      <c r="B7" s="1012"/>
      <c r="C7" s="1004" t="s">
        <v>1008</v>
      </c>
      <c r="D7" s="1004"/>
      <c r="E7" s="1005"/>
      <c r="F7" s="2"/>
      <c r="G7" s="1004" t="s">
        <v>1008</v>
      </c>
      <c r="H7" s="1004"/>
      <c r="I7" s="1004"/>
      <c r="J7" s="175"/>
      <c r="K7" s="175"/>
      <c r="L7" s="175"/>
      <c r="M7" s="175"/>
    </row>
    <row r="8" spans="1:22" s="126" customFormat="1" ht="36.6" customHeight="1" x14ac:dyDescent="0.2">
      <c r="A8" s="1023"/>
      <c r="B8" s="176" t="s">
        <v>61</v>
      </c>
      <c r="C8" s="139" t="s">
        <v>62</v>
      </c>
      <c r="D8" s="139" t="s">
        <v>63</v>
      </c>
      <c r="E8" s="177" t="s">
        <v>64</v>
      </c>
      <c r="F8" s="178" t="s">
        <v>65</v>
      </c>
      <c r="G8" s="139" t="s">
        <v>62</v>
      </c>
      <c r="H8" s="139" t="s">
        <v>63</v>
      </c>
      <c r="I8" s="139" t="s">
        <v>64</v>
      </c>
      <c r="J8" s="641"/>
      <c r="K8" s="205"/>
      <c r="L8" s="205"/>
      <c r="M8" s="205"/>
    </row>
    <row r="9" spans="1:22" ht="11.45" customHeight="1" x14ac:dyDescent="0.2">
      <c r="A9" s="179">
        <v>1</v>
      </c>
      <c r="B9" s="180" t="s">
        <v>24</v>
      </c>
      <c r="C9" s="181"/>
      <c r="D9" s="181"/>
      <c r="E9" s="181"/>
      <c r="F9" s="142" t="s">
        <v>25</v>
      </c>
      <c r="G9" s="181"/>
      <c r="H9" s="181"/>
      <c r="I9" s="485"/>
      <c r="J9" s="199"/>
      <c r="N9" s="10"/>
      <c r="O9" s="10"/>
      <c r="P9" s="10"/>
      <c r="Q9" s="10"/>
      <c r="R9" s="10"/>
      <c r="S9" s="10"/>
      <c r="T9" s="10"/>
      <c r="U9" s="10"/>
      <c r="V9" s="10"/>
    </row>
    <row r="10" spans="1:22" x14ac:dyDescent="0.2">
      <c r="A10" s="179">
        <f t="shared" ref="A10:A43" si="0">A9+1</f>
        <v>2</v>
      </c>
      <c r="B10" s="182"/>
      <c r="C10" s="121"/>
      <c r="D10" s="121"/>
      <c r="E10" s="122"/>
      <c r="F10" s="143"/>
      <c r="G10" s="122"/>
      <c r="H10" s="122"/>
      <c r="I10" s="478"/>
      <c r="J10" s="199"/>
      <c r="N10" s="10"/>
      <c r="O10" s="10"/>
      <c r="P10" s="10"/>
      <c r="Q10" s="10"/>
      <c r="R10" s="10"/>
      <c r="S10" s="10"/>
      <c r="T10" s="10"/>
      <c r="U10" s="10"/>
      <c r="V10" s="10"/>
    </row>
    <row r="11" spans="1:22" x14ac:dyDescent="0.2">
      <c r="A11" s="179">
        <f t="shared" si="0"/>
        <v>3</v>
      </c>
      <c r="B11" s="182" t="s">
        <v>38</v>
      </c>
      <c r="C11" s="121">
        <f>Össz.önkor.mérleg.!C14</f>
        <v>0</v>
      </c>
      <c r="D11" s="121">
        <f>Össz.önkor.mérleg.!D14</f>
        <v>0</v>
      </c>
      <c r="E11" s="121">
        <f>Össz.önkor.mérleg.!E14</f>
        <v>0</v>
      </c>
      <c r="F11" s="144" t="s">
        <v>34</v>
      </c>
      <c r="G11" s="188"/>
      <c r="H11" s="188"/>
      <c r="I11" s="480"/>
      <c r="J11" s="199"/>
      <c r="N11" s="10"/>
      <c r="O11" s="10"/>
      <c r="P11" s="10"/>
      <c r="Q11" s="10"/>
      <c r="R11" s="10"/>
      <c r="S11" s="10"/>
      <c r="T11" s="10"/>
      <c r="U11" s="10"/>
      <c r="V11" s="10"/>
    </row>
    <row r="12" spans="1:22" x14ac:dyDescent="0.2">
      <c r="A12" s="179">
        <f t="shared" si="0"/>
        <v>4</v>
      </c>
      <c r="B12" s="172" t="s">
        <v>696</v>
      </c>
      <c r="C12" s="121"/>
      <c r="D12" s="183"/>
      <c r="E12" s="183"/>
      <c r="F12" s="143" t="s">
        <v>690</v>
      </c>
      <c r="G12" s="184">
        <f>Össz.önkor.mérleg.!G26</f>
        <v>351237</v>
      </c>
      <c r="H12" s="184">
        <f>Össz.önkor.mérleg.!H26</f>
        <v>52420</v>
      </c>
      <c r="I12" s="480">
        <f>Össz.önkor.mérleg.!I26</f>
        <v>403657</v>
      </c>
      <c r="J12" s="199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12" customHeight="1" x14ac:dyDescent="0.2">
      <c r="A13" s="179">
        <f t="shared" si="0"/>
        <v>5</v>
      </c>
      <c r="B13" s="172" t="s">
        <v>43</v>
      </c>
      <c r="C13" s="121"/>
      <c r="D13" s="183"/>
      <c r="E13" s="183"/>
      <c r="F13" s="143" t="s">
        <v>31</v>
      </c>
      <c r="G13" s="184">
        <f>Össz.önkor.mérleg.!G27</f>
        <v>27542</v>
      </c>
      <c r="H13" s="184">
        <f>Össz.önkor.mérleg.!H27</f>
        <v>912</v>
      </c>
      <c r="I13" s="480">
        <f>SUM(G13:H13)</f>
        <v>28454</v>
      </c>
      <c r="J13" s="199"/>
      <c r="N13" s="10"/>
      <c r="O13" s="10"/>
      <c r="P13" s="10"/>
      <c r="Q13" s="10"/>
      <c r="R13" s="10"/>
      <c r="S13" s="10"/>
      <c r="T13" s="10"/>
      <c r="U13" s="10"/>
      <c r="V13" s="10"/>
    </row>
    <row r="14" spans="1:22" x14ac:dyDescent="0.2">
      <c r="A14" s="179">
        <f t="shared" si="0"/>
        <v>6</v>
      </c>
      <c r="B14" s="182" t="s">
        <v>44</v>
      </c>
      <c r="C14" s="121">
        <f>Össz.önkor.mérleg.!C17</f>
        <v>0</v>
      </c>
      <c r="D14" s="133">
        <f>Össz.önkor.mérleg.!D23</f>
        <v>0</v>
      </c>
      <c r="E14" s="121">
        <f>Össz.önkor.mérleg.!E23</f>
        <v>0</v>
      </c>
      <c r="F14" s="143" t="s">
        <v>32</v>
      </c>
      <c r="G14" s="184">
        <f>Össz.önkor.mérleg.!G28</f>
        <v>0</v>
      </c>
      <c r="H14" s="184">
        <f>Össz.önkor.mérleg.!H28</f>
        <v>0</v>
      </c>
      <c r="I14" s="480">
        <f>SUM(G14:H14)</f>
        <v>0</v>
      </c>
      <c r="J14" s="199"/>
      <c r="N14" s="10"/>
      <c r="O14" s="10"/>
      <c r="P14" s="10"/>
      <c r="Q14" s="10"/>
      <c r="R14" s="10"/>
      <c r="S14" s="10"/>
      <c r="T14" s="10"/>
      <c r="U14" s="10"/>
      <c r="V14" s="10"/>
    </row>
    <row r="15" spans="1:22" x14ac:dyDescent="0.2">
      <c r="A15" s="179">
        <f t="shared" si="0"/>
        <v>7</v>
      </c>
      <c r="B15" s="182" t="s">
        <v>45</v>
      </c>
      <c r="C15" s="121">
        <f>Össz.önkor.mérleg.!C24</f>
        <v>0</v>
      </c>
      <c r="D15" s="121">
        <f>Össz.önkor.mérleg.!D24</f>
        <v>0</v>
      </c>
      <c r="E15" s="121">
        <f>Össz.önkor.mérleg.!E24</f>
        <v>0</v>
      </c>
      <c r="F15" s="143" t="s">
        <v>491</v>
      </c>
      <c r="G15" s="184">
        <f>Össz.önkor.mérleg.!G29</f>
        <v>0</v>
      </c>
      <c r="H15" s="184">
        <f>Össz.önkor.mérleg.!H29</f>
        <v>0</v>
      </c>
      <c r="I15" s="480">
        <f>SUM(G15:H15)</f>
        <v>0</v>
      </c>
      <c r="J15" s="199"/>
      <c r="N15" s="10"/>
      <c r="O15" s="10"/>
      <c r="P15" s="10"/>
      <c r="Q15" s="10"/>
      <c r="R15" s="10"/>
      <c r="S15" s="10"/>
      <c r="T15" s="10"/>
      <c r="U15" s="10"/>
      <c r="V15" s="10"/>
    </row>
    <row r="16" spans="1:22" x14ac:dyDescent="0.2">
      <c r="A16" s="179">
        <f t="shared" si="0"/>
        <v>8</v>
      </c>
      <c r="B16" s="119" t="s">
        <v>46</v>
      </c>
      <c r="C16" s="121">
        <f>Össz.önkor.mérleg.!C20</f>
        <v>0</v>
      </c>
      <c r="D16" s="129">
        <f>Össz.önkor.mérleg.!D25</f>
        <v>0</v>
      </c>
      <c r="E16" s="121">
        <f>Össz.önkor.mérleg.!E25</f>
        <v>0</v>
      </c>
      <c r="F16" s="143" t="s">
        <v>488</v>
      </c>
      <c r="G16" s="184">
        <f>Össz.önkor.mérleg.!G30</f>
        <v>5430</v>
      </c>
      <c r="H16" s="184">
        <f>Össz.önkor.mérleg.!H30</f>
        <v>20000</v>
      </c>
      <c r="I16" s="480">
        <f>Össz.önkor.mérleg.!I30</f>
        <v>25430</v>
      </c>
      <c r="J16" s="199"/>
      <c r="N16" s="10"/>
      <c r="O16" s="10"/>
      <c r="P16" s="10"/>
      <c r="Q16" s="10"/>
      <c r="R16" s="10"/>
      <c r="S16" s="10"/>
      <c r="T16" s="10"/>
      <c r="U16" s="10"/>
      <c r="V16" s="10"/>
    </row>
    <row r="17" spans="1:22" x14ac:dyDescent="0.2">
      <c r="A17" s="179">
        <f t="shared" si="0"/>
        <v>9</v>
      </c>
      <c r="B17" s="182" t="s">
        <v>47</v>
      </c>
      <c r="C17" s="121">
        <f>Össz.önkor.mérleg.!C21</f>
        <v>0</v>
      </c>
      <c r="D17" s="122"/>
      <c r="E17" s="122"/>
      <c r="F17" s="143" t="s">
        <v>484</v>
      </c>
      <c r="G17" s="184">
        <f>Össz.önkor.mérleg.!G31</f>
        <v>0</v>
      </c>
      <c r="H17" s="184">
        <f>Össz.önkor.mérleg.!H31</f>
        <v>0</v>
      </c>
      <c r="I17" s="480">
        <f>Össz.önkor.mérleg.!I31</f>
        <v>0</v>
      </c>
      <c r="J17" s="199"/>
      <c r="N17" s="10"/>
      <c r="O17" s="10"/>
      <c r="P17" s="10"/>
      <c r="Q17" s="10"/>
      <c r="R17" s="10"/>
      <c r="S17" s="10"/>
      <c r="T17" s="10"/>
      <c r="U17" s="10"/>
      <c r="V17" s="10"/>
    </row>
    <row r="18" spans="1:22" x14ac:dyDescent="0.2">
      <c r="A18" s="179">
        <f t="shared" si="0"/>
        <v>10</v>
      </c>
      <c r="B18" s="182"/>
      <c r="C18" s="121">
        <f>Össz.önkor.mérleg.!C22</f>
        <v>0</v>
      </c>
      <c r="D18" s="122"/>
      <c r="E18" s="122"/>
      <c r="F18" s="191" t="s">
        <v>68</v>
      </c>
      <c r="G18" s="192">
        <f>SUM(G12:G17)</f>
        <v>384209</v>
      </c>
      <c r="H18" s="192">
        <f>SUM(H12:H17)</f>
        <v>73332</v>
      </c>
      <c r="I18" s="482">
        <f>SUM(I12:I17)</f>
        <v>457541</v>
      </c>
      <c r="J18" s="199"/>
      <c r="N18" s="10"/>
      <c r="O18" s="10"/>
      <c r="P18" s="10"/>
      <c r="Q18" s="10"/>
      <c r="R18" s="10"/>
      <c r="S18" s="10"/>
      <c r="T18" s="10"/>
      <c r="U18" s="10"/>
      <c r="V18" s="10"/>
    </row>
    <row r="19" spans="1:22" x14ac:dyDescent="0.2">
      <c r="A19" s="179">
        <f t="shared" si="0"/>
        <v>11</v>
      </c>
      <c r="B19" s="172" t="s">
        <v>697</v>
      </c>
      <c r="C19" s="121">
        <f>Össz.önkor.mérleg.!C23</f>
        <v>0</v>
      </c>
      <c r="D19" s="122">
        <f>Össz.önkor.mérleg.!D29</f>
        <v>2870</v>
      </c>
      <c r="E19" s="122">
        <f>Össz.önkor.mérleg.!E29</f>
        <v>2870</v>
      </c>
      <c r="F19" s="143"/>
      <c r="G19" s="184"/>
      <c r="H19" s="184"/>
      <c r="I19" s="478"/>
      <c r="J19" s="199"/>
      <c r="N19" s="10"/>
      <c r="O19" s="10"/>
      <c r="P19" s="10"/>
      <c r="Q19" s="10"/>
      <c r="R19" s="10"/>
      <c r="S19" s="10"/>
      <c r="T19" s="10"/>
      <c r="U19" s="10"/>
      <c r="V19" s="10"/>
    </row>
    <row r="20" spans="1:22" s="127" customFormat="1" x14ac:dyDescent="0.2">
      <c r="A20" s="179">
        <f t="shared" si="0"/>
        <v>12</v>
      </c>
      <c r="B20" s="172"/>
      <c r="C20" s="122"/>
      <c r="D20" s="122"/>
      <c r="E20" s="122"/>
      <c r="F20" s="186"/>
      <c r="G20" s="184"/>
      <c r="H20" s="184"/>
      <c r="I20" s="480"/>
      <c r="J20" s="582"/>
      <c r="K20" s="206"/>
      <c r="L20" s="206"/>
      <c r="M20" s="206"/>
    </row>
    <row r="21" spans="1:22" s="127" customFormat="1" x14ac:dyDescent="0.2">
      <c r="A21" s="179">
        <f t="shared" si="0"/>
        <v>13</v>
      </c>
      <c r="B21" s="189"/>
      <c r="C21" s="183"/>
      <c r="D21" s="183"/>
      <c r="E21" s="183"/>
      <c r="F21" s="186"/>
      <c r="G21" s="184"/>
      <c r="H21" s="184"/>
      <c r="I21" s="480"/>
      <c r="J21" s="582"/>
      <c r="K21" s="206"/>
      <c r="L21" s="206"/>
      <c r="M21" s="206"/>
    </row>
    <row r="22" spans="1:22" x14ac:dyDescent="0.2">
      <c r="A22" s="179">
        <f t="shared" si="0"/>
        <v>14</v>
      </c>
      <c r="B22" s="190" t="s">
        <v>67</v>
      </c>
      <c r="C22" s="128">
        <f>C11+C13+C14+C15+C16+C17+C19</f>
        <v>0</v>
      </c>
      <c r="D22" s="128">
        <f>D11+D13+D14+D15+D16+D17+D19</f>
        <v>2870</v>
      </c>
      <c r="E22" s="128">
        <f>E11+E13+E14+E15+E16+E17+E19</f>
        <v>2870</v>
      </c>
      <c r="F22" s="187"/>
      <c r="G22" s="128"/>
      <c r="H22" s="128"/>
      <c r="I22" s="479"/>
      <c r="J22" s="199"/>
      <c r="N22" s="10"/>
      <c r="O22" s="10"/>
      <c r="P22" s="10"/>
      <c r="Q22" s="10"/>
      <c r="R22" s="10"/>
      <c r="S22" s="10"/>
      <c r="T22" s="10"/>
      <c r="U22" s="10"/>
      <c r="V22" s="10"/>
    </row>
    <row r="23" spans="1:22" x14ac:dyDescent="0.2">
      <c r="A23" s="179">
        <f t="shared" si="0"/>
        <v>15</v>
      </c>
      <c r="B23" s="193" t="s">
        <v>51</v>
      </c>
      <c r="C23" s="188">
        <f>SUM(C21:C22)</f>
        <v>0</v>
      </c>
      <c r="D23" s="188">
        <f>SUM(D21:D22)</f>
        <v>2870</v>
      </c>
      <c r="E23" s="188">
        <f>SUM(E21:E22)</f>
        <v>2870</v>
      </c>
      <c r="F23" s="194" t="s">
        <v>69</v>
      </c>
      <c r="G23" s="188">
        <f>G22+G18</f>
        <v>384209</v>
      </c>
      <c r="H23" s="188">
        <f>H22+H18</f>
        <v>73332</v>
      </c>
      <c r="I23" s="483">
        <f>I22+I18</f>
        <v>457541</v>
      </c>
      <c r="J23" s="199"/>
      <c r="N23" s="10"/>
      <c r="O23" s="10"/>
      <c r="P23" s="10"/>
      <c r="Q23" s="10"/>
      <c r="R23" s="10"/>
      <c r="S23" s="10"/>
      <c r="T23" s="10"/>
      <c r="U23" s="10"/>
      <c r="V23" s="10"/>
    </row>
    <row r="24" spans="1:22" x14ac:dyDescent="0.2">
      <c r="A24" s="179">
        <f t="shared" si="0"/>
        <v>16</v>
      </c>
      <c r="B24" s="195"/>
      <c r="C24" s="184"/>
      <c r="D24" s="184"/>
      <c r="E24" s="184"/>
      <c r="F24" s="186"/>
      <c r="I24" s="480"/>
      <c r="J24" s="199"/>
      <c r="N24" s="10"/>
      <c r="O24" s="10"/>
      <c r="P24" s="10"/>
      <c r="Q24" s="10"/>
      <c r="R24" s="10"/>
      <c r="S24" s="10"/>
      <c r="T24" s="10"/>
      <c r="U24" s="10"/>
      <c r="V24" s="10"/>
    </row>
    <row r="25" spans="1:22" x14ac:dyDescent="0.2">
      <c r="A25" s="179">
        <f t="shared" si="0"/>
        <v>17</v>
      </c>
      <c r="B25" s="193" t="s">
        <v>698</v>
      </c>
      <c r="C25" s="188">
        <f>C23-G23</f>
        <v>-384209</v>
      </c>
      <c r="D25" s="188">
        <f>D23-H23</f>
        <v>-70462</v>
      </c>
      <c r="E25" s="638">
        <f>E23-I23</f>
        <v>-454671</v>
      </c>
      <c r="F25" s="186"/>
      <c r="I25" s="480"/>
      <c r="J25" s="199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16.5" customHeight="1" x14ac:dyDescent="0.2">
      <c r="A26" s="179">
        <f t="shared" si="0"/>
        <v>18</v>
      </c>
      <c r="B26" s="82"/>
      <c r="C26" s="709"/>
      <c r="D26" s="709"/>
      <c r="E26" s="709"/>
      <c r="F26" s="186"/>
      <c r="I26" s="480"/>
      <c r="J26" s="199"/>
      <c r="N26" s="10"/>
      <c r="O26" s="10"/>
      <c r="P26" s="10"/>
      <c r="Q26" s="10"/>
      <c r="R26" s="10"/>
      <c r="S26" s="10"/>
      <c r="T26" s="10"/>
      <c r="U26" s="10"/>
      <c r="V26" s="10"/>
    </row>
    <row r="27" spans="1:22" s="11" customFormat="1" x14ac:dyDescent="0.2">
      <c r="A27" s="179">
        <f>A26+1</f>
        <v>19</v>
      </c>
      <c r="B27" s="195"/>
      <c r="C27" s="184"/>
      <c r="D27" s="184"/>
      <c r="E27" s="184"/>
      <c r="F27" s="186"/>
      <c r="G27" s="184"/>
      <c r="H27" s="184"/>
      <c r="I27" s="480"/>
      <c r="J27" s="559"/>
      <c r="K27" s="198"/>
      <c r="L27" s="198"/>
      <c r="M27" s="198"/>
    </row>
    <row r="28" spans="1:22" s="11" customFormat="1" x14ac:dyDescent="0.2">
      <c r="A28" s="854">
        <f t="shared" si="0"/>
        <v>20</v>
      </c>
      <c r="B28" s="129" t="s">
        <v>53</v>
      </c>
      <c r="C28" s="129"/>
      <c r="D28" s="129"/>
      <c r="E28" s="129"/>
      <c r="F28" s="144" t="s">
        <v>33</v>
      </c>
      <c r="G28" s="188"/>
      <c r="H28" s="188"/>
      <c r="I28" s="483"/>
      <c r="J28" s="559"/>
      <c r="K28" s="198"/>
      <c r="L28" s="198"/>
      <c r="M28" s="198"/>
    </row>
    <row r="29" spans="1:22" s="11" customFormat="1" x14ac:dyDescent="0.2">
      <c r="A29" s="179">
        <f t="shared" si="0"/>
        <v>21</v>
      </c>
      <c r="B29" s="140" t="s">
        <v>751</v>
      </c>
      <c r="C29" s="129"/>
      <c r="D29" s="129"/>
      <c r="E29" s="129"/>
      <c r="F29" s="196" t="s">
        <v>4</v>
      </c>
      <c r="G29" s="197"/>
      <c r="H29" s="198"/>
      <c r="I29" s="484"/>
      <c r="J29" s="559"/>
      <c r="K29" s="198"/>
      <c r="L29" s="198"/>
      <c r="M29" s="198"/>
    </row>
    <row r="30" spans="1:22" s="11" customFormat="1" x14ac:dyDescent="0.2">
      <c r="A30" s="179">
        <f t="shared" si="0"/>
        <v>22</v>
      </c>
      <c r="B30" s="172" t="s">
        <v>228</v>
      </c>
      <c r="C30" s="129"/>
      <c r="D30" s="129"/>
      <c r="E30" s="129"/>
      <c r="F30" s="199" t="s">
        <v>3</v>
      </c>
      <c r="G30" s="188"/>
      <c r="H30" s="188"/>
      <c r="I30" s="483"/>
      <c r="J30" s="559"/>
      <c r="K30" s="198"/>
      <c r="L30" s="198"/>
      <c r="M30" s="198"/>
    </row>
    <row r="31" spans="1:22" x14ac:dyDescent="0.2">
      <c r="A31" s="179">
        <f t="shared" si="0"/>
        <v>23</v>
      </c>
      <c r="B31" s="121" t="s">
        <v>753</v>
      </c>
      <c r="C31" s="200"/>
      <c r="D31" s="141"/>
      <c r="E31" s="141">
        <f>SUM(C31:D31)</f>
        <v>0</v>
      </c>
      <c r="F31" s="143" t="s">
        <v>5</v>
      </c>
      <c r="G31" s="188"/>
      <c r="H31" s="188"/>
      <c r="I31" s="483"/>
      <c r="J31" s="199"/>
      <c r="N31" s="10"/>
      <c r="O31" s="10"/>
      <c r="P31" s="10"/>
      <c r="Q31" s="10"/>
      <c r="R31" s="10"/>
      <c r="S31" s="10"/>
      <c r="T31" s="10"/>
      <c r="U31" s="10"/>
      <c r="V31" s="10"/>
    </row>
    <row r="32" spans="1:22" x14ac:dyDescent="0.2">
      <c r="A32" s="179">
        <f t="shared" si="0"/>
        <v>24</v>
      </c>
      <c r="B32" s="121" t="s">
        <v>752</v>
      </c>
      <c r="C32" s="122"/>
      <c r="D32" s="122"/>
      <c r="E32" s="122"/>
      <c r="F32" s="143" t="s">
        <v>6</v>
      </c>
      <c r="G32" s="197"/>
      <c r="H32" s="197"/>
      <c r="I32" s="483"/>
      <c r="J32" s="199"/>
      <c r="N32" s="10"/>
      <c r="O32" s="10"/>
      <c r="P32" s="10"/>
      <c r="Q32" s="10"/>
      <c r="R32" s="10"/>
      <c r="S32" s="10"/>
      <c r="T32" s="10"/>
      <c r="U32" s="10"/>
      <c r="V32" s="10"/>
    </row>
    <row r="33" spans="1:22" x14ac:dyDescent="0.2">
      <c r="A33" s="179">
        <f t="shared" si="0"/>
        <v>25</v>
      </c>
      <c r="B33" s="121" t="s">
        <v>1082</v>
      </c>
      <c r="C33" s="306">
        <f>-(C25)</f>
        <v>384209</v>
      </c>
      <c r="D33" s="306">
        <f t="shared" ref="D33:E33" si="1">-(D25)</f>
        <v>70462</v>
      </c>
      <c r="E33" s="306">
        <f t="shared" si="1"/>
        <v>454671</v>
      </c>
      <c r="F33" s="143" t="s">
        <v>7</v>
      </c>
      <c r="G33" s="197"/>
      <c r="H33" s="197"/>
      <c r="I33" s="483"/>
      <c r="J33" s="199"/>
      <c r="N33" s="10"/>
      <c r="O33" s="10"/>
      <c r="P33" s="10"/>
      <c r="Q33" s="10"/>
      <c r="R33" s="10"/>
      <c r="S33" s="10"/>
      <c r="T33" s="10"/>
      <c r="U33" s="10"/>
      <c r="V33" s="10"/>
    </row>
    <row r="34" spans="1:22" x14ac:dyDescent="0.2">
      <c r="A34" s="179">
        <f t="shared" si="0"/>
        <v>26</v>
      </c>
      <c r="B34" s="82"/>
      <c r="C34" s="122"/>
      <c r="D34" s="122"/>
      <c r="E34" s="486">
        <f>SUM(C34:D34)</f>
        <v>0</v>
      </c>
      <c r="F34" s="143" t="s">
        <v>8</v>
      </c>
      <c r="G34" s="188"/>
      <c r="H34" s="188"/>
      <c r="I34" s="480"/>
      <c r="J34" s="199"/>
      <c r="N34" s="10"/>
      <c r="O34" s="10"/>
      <c r="P34" s="10"/>
      <c r="Q34" s="10"/>
      <c r="R34" s="10"/>
      <c r="S34" s="10"/>
      <c r="T34" s="10"/>
      <c r="U34" s="10"/>
      <c r="V34" s="10"/>
    </row>
    <row r="35" spans="1:22" x14ac:dyDescent="0.2">
      <c r="A35" s="179">
        <f t="shared" si="0"/>
        <v>27</v>
      </c>
      <c r="B35" s="122" t="s">
        <v>754</v>
      </c>
      <c r="C35" s="129"/>
      <c r="D35" s="129"/>
      <c r="E35" s="569"/>
      <c r="F35" s="143" t="s">
        <v>9</v>
      </c>
      <c r="G35" s="188"/>
      <c r="H35" s="188"/>
      <c r="I35" s="480"/>
      <c r="J35" s="199"/>
      <c r="N35" s="10"/>
      <c r="O35" s="10"/>
      <c r="P35" s="10"/>
      <c r="Q35" s="10"/>
      <c r="R35" s="10"/>
      <c r="S35" s="10"/>
      <c r="T35" s="10"/>
      <c r="U35" s="10"/>
      <c r="V35" s="10"/>
    </row>
    <row r="36" spans="1:22" x14ac:dyDescent="0.2">
      <c r="A36" s="179">
        <f t="shared" si="0"/>
        <v>28</v>
      </c>
      <c r="B36" s="122" t="s">
        <v>755</v>
      </c>
      <c r="C36" s="122"/>
      <c r="D36" s="122"/>
      <c r="E36" s="122"/>
      <c r="F36" s="143" t="s">
        <v>10</v>
      </c>
      <c r="G36" s="184"/>
      <c r="H36" s="184"/>
      <c r="I36" s="480"/>
      <c r="J36" s="199"/>
      <c r="N36" s="10"/>
      <c r="O36" s="10"/>
      <c r="P36" s="10"/>
      <c r="Q36" s="10"/>
      <c r="R36" s="10"/>
      <c r="S36" s="10"/>
      <c r="T36" s="10"/>
      <c r="U36" s="10"/>
      <c r="V36" s="10"/>
    </row>
    <row r="37" spans="1:22" x14ac:dyDescent="0.2">
      <c r="A37" s="179">
        <f t="shared" si="0"/>
        <v>29</v>
      </c>
      <c r="B37" s="121" t="s">
        <v>756</v>
      </c>
      <c r="C37" s="122"/>
      <c r="D37" s="122"/>
      <c r="E37" s="122"/>
      <c r="F37" s="143" t="s">
        <v>11</v>
      </c>
      <c r="G37" s="184"/>
      <c r="H37" s="184"/>
      <c r="I37" s="480"/>
      <c r="J37" s="199"/>
      <c r="N37" s="10"/>
      <c r="O37" s="10"/>
      <c r="P37" s="10"/>
      <c r="Q37" s="10"/>
      <c r="R37" s="10"/>
      <c r="S37" s="10"/>
      <c r="T37" s="10"/>
      <c r="U37" s="10"/>
      <c r="V37" s="10"/>
    </row>
    <row r="38" spans="1:22" x14ac:dyDescent="0.2">
      <c r="A38" s="179">
        <f t="shared" si="0"/>
        <v>30</v>
      </c>
      <c r="B38" s="121" t="s">
        <v>757</v>
      </c>
      <c r="C38" s="122"/>
      <c r="D38" s="122"/>
      <c r="E38" s="122"/>
      <c r="F38" s="143" t="s">
        <v>12</v>
      </c>
      <c r="G38" s="184"/>
      <c r="H38" s="184"/>
      <c r="I38" s="480"/>
      <c r="J38" s="199"/>
      <c r="N38" s="10"/>
      <c r="O38" s="10"/>
      <c r="P38" s="10"/>
      <c r="Q38" s="10"/>
      <c r="R38" s="10"/>
      <c r="S38" s="10"/>
      <c r="T38" s="10"/>
      <c r="U38" s="10"/>
      <c r="V38" s="10"/>
    </row>
    <row r="39" spans="1:22" x14ac:dyDescent="0.2">
      <c r="A39" s="179">
        <f t="shared" si="0"/>
        <v>31</v>
      </c>
      <c r="B39" s="121" t="s">
        <v>0</v>
      </c>
      <c r="C39" s="122"/>
      <c r="D39" s="122"/>
      <c r="E39" s="122"/>
      <c r="F39" s="143" t="s">
        <v>13</v>
      </c>
      <c r="G39" s="184"/>
      <c r="H39" s="184"/>
      <c r="I39" s="480"/>
      <c r="J39" s="199"/>
      <c r="N39" s="10"/>
      <c r="O39" s="10"/>
      <c r="P39" s="10"/>
      <c r="Q39" s="10"/>
      <c r="R39" s="10"/>
      <c r="S39" s="10"/>
      <c r="T39" s="10"/>
      <c r="U39" s="10"/>
      <c r="V39" s="10"/>
    </row>
    <row r="40" spans="1:22" x14ac:dyDescent="0.2">
      <c r="A40" s="179">
        <f t="shared" si="0"/>
        <v>32</v>
      </c>
      <c r="B40" s="121" t="s">
        <v>1</v>
      </c>
      <c r="C40" s="122"/>
      <c r="D40" s="122"/>
      <c r="E40" s="122"/>
      <c r="F40" s="143" t="s">
        <v>14</v>
      </c>
      <c r="G40" s="184"/>
      <c r="H40" s="184"/>
      <c r="I40" s="480"/>
      <c r="J40" s="199"/>
      <c r="N40" s="10"/>
      <c r="O40" s="10"/>
      <c r="P40" s="10"/>
      <c r="Q40" s="10"/>
      <c r="R40" s="10"/>
      <c r="S40" s="10"/>
      <c r="T40" s="10"/>
      <c r="U40" s="10"/>
      <c r="V40" s="10"/>
    </row>
    <row r="41" spans="1:22" x14ac:dyDescent="0.2">
      <c r="A41" s="179">
        <f t="shared" si="0"/>
        <v>33</v>
      </c>
      <c r="B41" s="121" t="s">
        <v>2</v>
      </c>
      <c r="C41" s="122"/>
      <c r="D41" s="122"/>
      <c r="E41" s="122"/>
      <c r="F41" s="143" t="s">
        <v>15</v>
      </c>
      <c r="G41" s="184"/>
      <c r="H41" s="184"/>
      <c r="I41" s="480"/>
      <c r="J41" s="199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2" thickBot="1" x14ac:dyDescent="0.25">
      <c r="A42" s="179">
        <f t="shared" si="0"/>
        <v>34</v>
      </c>
      <c r="B42" s="193" t="s">
        <v>492</v>
      </c>
      <c r="C42" s="553">
        <f>SUM(C29:C40)</f>
        <v>384209</v>
      </c>
      <c r="D42" s="553">
        <f>SUM(D29:D40)</f>
        <v>70462</v>
      </c>
      <c r="E42" s="129">
        <f>SUM(E29:E40)</f>
        <v>454671</v>
      </c>
      <c r="F42" s="144" t="s">
        <v>485</v>
      </c>
      <c r="G42" s="188">
        <f>SUM(G29:G41)</f>
        <v>0</v>
      </c>
      <c r="H42" s="188">
        <f>SUM(H29:H41)</f>
        <v>0</v>
      </c>
      <c r="I42" s="487">
        <f>SUM(I29:I41)</f>
        <v>0</v>
      </c>
      <c r="J42" s="199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12" thickBot="1" x14ac:dyDescent="0.25">
      <c r="A43" s="179">
        <f t="shared" si="0"/>
        <v>35</v>
      </c>
      <c r="B43" s="201" t="s">
        <v>487</v>
      </c>
      <c r="C43" s="202">
        <f>C23+C26+C42</f>
        <v>384209</v>
      </c>
      <c r="D43" s="202">
        <f>D23+D26+D42</f>
        <v>73332</v>
      </c>
      <c r="E43" s="202">
        <f>E23+E26+E42</f>
        <v>457541</v>
      </c>
      <c r="F43" s="640" t="s">
        <v>486</v>
      </c>
      <c r="G43" s="204">
        <f>G23+G42</f>
        <v>384209</v>
      </c>
      <c r="H43" s="204">
        <f>H23+H42</f>
        <v>73332</v>
      </c>
      <c r="I43" s="639">
        <f>I23+I42</f>
        <v>457541</v>
      </c>
      <c r="J43" s="199"/>
      <c r="N43" s="10"/>
      <c r="O43" s="10"/>
      <c r="P43" s="10"/>
      <c r="Q43" s="10"/>
      <c r="R43" s="10"/>
      <c r="S43" s="10"/>
      <c r="T43" s="10"/>
      <c r="U43" s="10"/>
      <c r="V43" s="10"/>
    </row>
    <row r="44" spans="1:22" x14ac:dyDescent="0.2">
      <c r="B44" s="198"/>
      <c r="C44" s="197"/>
      <c r="D44" s="197"/>
      <c r="E44" s="197"/>
      <c r="F44" s="197"/>
      <c r="G44" s="197"/>
      <c r="H44" s="197"/>
      <c r="I44" s="197"/>
      <c r="N44" s="10"/>
      <c r="O44" s="10"/>
      <c r="P44" s="10"/>
      <c r="Q44" s="10"/>
      <c r="R44" s="10"/>
      <c r="S44" s="10"/>
      <c r="T44" s="10"/>
      <c r="U44" s="10"/>
      <c r="V44" s="10"/>
    </row>
    <row r="45" spans="1:22" x14ac:dyDescent="0.2">
      <c r="T45" s="10"/>
      <c r="U45" s="10"/>
      <c r="V45" s="10"/>
    </row>
    <row r="48" spans="1:22" x14ac:dyDescent="0.2">
      <c r="D48" s="184"/>
    </row>
  </sheetData>
  <sheetProtection selectLockedCells="1" selectUnlockedCells="1"/>
  <mergeCells count="10">
    <mergeCell ref="A1:I1"/>
    <mergeCell ref="C6:E6"/>
    <mergeCell ref="G6:I6"/>
    <mergeCell ref="C7:E7"/>
    <mergeCell ref="G7:I7"/>
    <mergeCell ref="B3:I3"/>
    <mergeCell ref="A5:I5"/>
    <mergeCell ref="B4:I4"/>
    <mergeCell ref="A6:A8"/>
    <mergeCell ref="B6:B7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87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V97"/>
  <sheetViews>
    <sheetView workbookViewId="0">
      <selection activeCell="F2" sqref="F2:I2"/>
    </sheetView>
  </sheetViews>
  <sheetFormatPr defaultColWidth="61.7109375" defaultRowHeight="12" x14ac:dyDescent="0.2"/>
  <cols>
    <col min="1" max="1" width="61.7109375" style="209" customWidth="1"/>
    <col min="2" max="2" width="9.85546875" style="209" hidden="1" customWidth="1"/>
    <col min="3" max="3" width="11.7109375" style="209" hidden="1" customWidth="1"/>
    <col min="4" max="4" width="9.85546875" style="209" hidden="1" customWidth="1"/>
    <col min="5" max="5" width="15.85546875" style="213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4" width="8" style="6" customWidth="1"/>
    <col min="15" max="15" width="10" style="6" bestFit="1" customWidth="1"/>
    <col min="16" max="16" width="10.42578125" style="6" bestFit="1" customWidth="1"/>
    <col min="17" max="17" width="9.85546875" style="6" bestFit="1" customWidth="1"/>
    <col min="18" max="255" width="8" style="6" customWidth="1"/>
    <col min="256" max="16384" width="61.7109375" style="6"/>
  </cols>
  <sheetData>
    <row r="1" spans="1:256" ht="12.75" x14ac:dyDescent="0.2">
      <c r="B1" s="1033" t="s">
        <v>326</v>
      </c>
      <c r="C1" s="1033"/>
      <c r="D1" s="1033"/>
      <c r="E1" s="1033"/>
    </row>
    <row r="2" spans="1:256" x14ac:dyDescent="0.2">
      <c r="F2" s="1034" t="s">
        <v>1199</v>
      </c>
      <c r="G2" s="1034"/>
      <c r="H2" s="1034"/>
      <c r="I2" s="1034"/>
    </row>
    <row r="4" spans="1:256" ht="30" customHeight="1" x14ac:dyDescent="0.2">
      <c r="A4" s="1035" t="s">
        <v>78</v>
      </c>
      <c r="B4" s="1035"/>
      <c r="C4" s="1035"/>
      <c r="D4" s="1035"/>
      <c r="E4" s="1035"/>
      <c r="F4" s="1036"/>
      <c r="G4" s="1036"/>
      <c r="H4" s="1036"/>
      <c r="I4" s="1036"/>
    </row>
    <row r="5" spans="1:256" ht="33" customHeight="1" x14ac:dyDescent="0.2">
      <c r="A5" s="1035" t="s">
        <v>1181</v>
      </c>
      <c r="B5" s="1035"/>
      <c r="C5" s="1035"/>
      <c r="D5" s="1035"/>
      <c r="E5" s="1035"/>
      <c r="F5" s="1036"/>
      <c r="G5" s="1036"/>
      <c r="H5" s="1036"/>
      <c r="I5" s="1036"/>
    </row>
    <row r="7" spans="1:256" ht="13.5" thickBot="1" x14ac:dyDescent="0.25">
      <c r="E7" s="594" t="s">
        <v>20</v>
      </c>
      <c r="F7" s="605"/>
    </row>
    <row r="8" spans="1:256" ht="30.75" customHeight="1" thickBot="1" x14ac:dyDescent="0.25">
      <c r="A8" s="1024" t="s">
        <v>79</v>
      </c>
      <c r="B8" s="1026" t="s">
        <v>116</v>
      </c>
      <c r="C8" s="1027"/>
      <c r="D8" s="1027"/>
      <c r="E8" s="1027"/>
      <c r="F8" s="1028" t="s">
        <v>1182</v>
      </c>
      <c r="G8" s="1029"/>
      <c r="H8" s="1029"/>
      <c r="I8" s="1030"/>
    </row>
    <row r="9" spans="1:256" ht="36.75" thickBot="1" x14ac:dyDescent="0.25">
      <c r="A9" s="1025"/>
      <c r="B9" s="307" t="s">
        <v>80</v>
      </c>
      <c r="C9" s="210" t="s">
        <v>81</v>
      </c>
      <c r="D9" s="210" t="s">
        <v>747</v>
      </c>
      <c r="E9" s="308" t="s">
        <v>82</v>
      </c>
      <c r="F9" s="307" t="s">
        <v>80</v>
      </c>
      <c r="G9" s="210" t="s">
        <v>81</v>
      </c>
      <c r="H9" s="210" t="s">
        <v>747</v>
      </c>
      <c r="I9" s="308" t="s">
        <v>82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2.75" x14ac:dyDescent="0.2">
      <c r="A10" s="606" t="s">
        <v>83</v>
      </c>
      <c r="B10" s="607"/>
      <c r="C10" s="607"/>
      <c r="D10" s="607"/>
      <c r="E10" s="607"/>
      <c r="F10" s="608"/>
      <c r="G10" s="608"/>
      <c r="H10" s="608"/>
      <c r="I10" s="608"/>
      <c r="J10" s="642"/>
    </row>
    <row r="11" spans="1:256" ht="12.75" x14ac:dyDescent="0.2">
      <c r="A11" s="601" t="s">
        <v>909</v>
      </c>
      <c r="B11" s="753"/>
      <c r="C11" s="753"/>
      <c r="D11" s="753"/>
      <c r="E11" s="753"/>
      <c r="F11" s="820"/>
      <c r="G11" s="820"/>
      <c r="H11" s="820"/>
      <c r="I11" s="820"/>
      <c r="J11" s="642"/>
    </row>
    <row r="12" spans="1:256" ht="36" x14ac:dyDescent="0.2">
      <c r="A12" s="750" t="s">
        <v>910</v>
      </c>
      <c r="B12" s="753">
        <v>4865</v>
      </c>
      <c r="C12" s="821">
        <v>18.690000000000001</v>
      </c>
      <c r="D12" s="753">
        <v>4580000</v>
      </c>
      <c r="E12" s="753">
        <f>C12*D12</f>
        <v>85600200</v>
      </c>
      <c r="F12" s="911" t="s">
        <v>990</v>
      </c>
      <c r="G12" s="596">
        <v>18.48</v>
      </c>
      <c r="H12" s="596">
        <v>4580000</v>
      </c>
      <c r="I12" s="597">
        <f>G12*H12</f>
        <v>84638400</v>
      </c>
      <c r="J12" s="642"/>
    </row>
    <row r="13" spans="1:256" ht="12.75" x14ac:dyDescent="0.2">
      <c r="A13" s="601" t="s">
        <v>911</v>
      </c>
      <c r="B13" s="753"/>
      <c r="C13" s="753"/>
      <c r="D13" s="753"/>
      <c r="E13" s="753"/>
      <c r="F13" s="707"/>
      <c r="G13" s="758"/>
      <c r="H13" s="758"/>
      <c r="I13" s="707"/>
      <c r="J13" s="642"/>
    </row>
    <row r="14" spans="1:256" ht="12.75" x14ac:dyDescent="0.2">
      <c r="A14" s="750" t="s">
        <v>912</v>
      </c>
      <c r="B14" s="753"/>
      <c r="C14" s="762"/>
      <c r="D14" s="753" t="s">
        <v>327</v>
      </c>
      <c r="E14" s="753">
        <v>8328800</v>
      </c>
      <c r="F14" s="707"/>
      <c r="G14" s="758"/>
      <c r="H14" s="596" t="s">
        <v>327</v>
      </c>
      <c r="I14" s="597">
        <v>8329050</v>
      </c>
      <c r="J14" s="642"/>
    </row>
    <row r="15" spans="1:256" ht="12.75" x14ac:dyDescent="0.2">
      <c r="A15" s="750" t="s">
        <v>913</v>
      </c>
      <c r="B15" s="598"/>
      <c r="C15" s="599"/>
      <c r="D15" s="598"/>
      <c r="E15" s="598"/>
      <c r="F15" s="597"/>
      <c r="G15" s="596"/>
      <c r="H15" s="596"/>
      <c r="I15" s="597">
        <v>-8329050</v>
      </c>
      <c r="J15" s="642"/>
    </row>
    <row r="16" spans="1:256" ht="24" x14ac:dyDescent="0.2">
      <c r="A16" s="750" t="s">
        <v>914</v>
      </c>
      <c r="B16" s="598"/>
      <c r="C16" s="599"/>
      <c r="D16" s="598"/>
      <c r="E16" s="598"/>
      <c r="F16" s="597"/>
      <c r="G16" s="596"/>
      <c r="H16" s="596"/>
      <c r="I16" s="597">
        <f>I14+I15</f>
        <v>0</v>
      </c>
      <c r="J16" s="642"/>
    </row>
    <row r="17" spans="1:10" ht="12.75" x14ac:dyDescent="0.2">
      <c r="A17" s="601" t="s">
        <v>915</v>
      </c>
      <c r="B17" s="753"/>
      <c r="C17" s="753"/>
      <c r="D17" s="824" t="s">
        <v>328</v>
      </c>
      <c r="E17" s="753">
        <v>18272000</v>
      </c>
      <c r="F17" s="707"/>
      <c r="G17" s="758"/>
      <c r="H17" s="596" t="s">
        <v>329</v>
      </c>
      <c r="I17" s="597">
        <v>18304000</v>
      </c>
      <c r="J17" s="642"/>
    </row>
    <row r="18" spans="1:10" ht="12.75" x14ac:dyDescent="0.2">
      <c r="A18" s="601" t="s">
        <v>913</v>
      </c>
      <c r="B18" s="598"/>
      <c r="C18" s="598"/>
      <c r="D18" s="752"/>
      <c r="E18" s="598"/>
      <c r="F18" s="597"/>
      <c r="G18" s="596"/>
      <c r="H18" s="596"/>
      <c r="I18" s="597">
        <v>-18304000</v>
      </c>
      <c r="J18" s="642"/>
    </row>
    <row r="19" spans="1:10" ht="12.75" x14ac:dyDescent="0.2">
      <c r="A19" s="601" t="s">
        <v>916</v>
      </c>
      <c r="B19" s="598"/>
      <c r="C19" s="598"/>
      <c r="D19" s="752"/>
      <c r="E19" s="598"/>
      <c r="F19" s="597"/>
      <c r="G19" s="596"/>
      <c r="H19" s="596"/>
      <c r="I19" s="597">
        <f>I17+I18</f>
        <v>0</v>
      </c>
      <c r="J19" s="642"/>
    </row>
    <row r="20" spans="1:10" ht="12.75" x14ac:dyDescent="0.2">
      <c r="A20" s="601" t="s">
        <v>917</v>
      </c>
      <c r="B20" s="753"/>
      <c r="C20" s="753" t="s">
        <v>1052</v>
      </c>
      <c r="D20" s="754" t="s">
        <v>748</v>
      </c>
      <c r="E20" s="753">
        <v>1355022</v>
      </c>
      <c r="F20" s="707"/>
      <c r="G20" s="753"/>
      <c r="H20" s="755" t="s">
        <v>748</v>
      </c>
      <c r="I20" s="597">
        <v>1355022</v>
      </c>
      <c r="J20" s="642"/>
    </row>
    <row r="21" spans="1:10" ht="12.75" x14ac:dyDescent="0.2">
      <c r="A21" s="601" t="s">
        <v>919</v>
      </c>
      <c r="B21" s="598"/>
      <c r="C21" s="598"/>
      <c r="D21" s="755"/>
      <c r="E21" s="598"/>
      <c r="F21" s="597"/>
      <c r="G21" s="598"/>
      <c r="H21" s="755"/>
      <c r="I21" s="597">
        <v>-1355022</v>
      </c>
      <c r="J21" s="642"/>
    </row>
    <row r="22" spans="1:10" ht="12.75" x14ac:dyDescent="0.2">
      <c r="A22" s="601" t="s">
        <v>920</v>
      </c>
      <c r="B22" s="598"/>
      <c r="C22" s="598"/>
      <c r="D22" s="755"/>
      <c r="E22" s="598"/>
      <c r="F22" s="597"/>
      <c r="G22" s="598"/>
      <c r="H22" s="755"/>
      <c r="I22" s="597">
        <f>I20+I21</f>
        <v>0</v>
      </c>
      <c r="J22" s="642"/>
    </row>
    <row r="23" spans="1:10" ht="12.75" x14ac:dyDescent="0.2">
      <c r="A23" s="601" t="s">
        <v>921</v>
      </c>
      <c r="B23" s="753"/>
      <c r="C23" s="762"/>
      <c r="D23" s="824" t="s">
        <v>749</v>
      </c>
      <c r="E23" s="753">
        <v>6369620</v>
      </c>
      <c r="F23" s="707"/>
      <c r="G23" s="758"/>
      <c r="H23" s="752" t="s">
        <v>749</v>
      </c>
      <c r="I23" s="597">
        <v>6369620</v>
      </c>
      <c r="J23" s="642"/>
    </row>
    <row r="24" spans="1:10" ht="12.75" x14ac:dyDescent="0.2">
      <c r="A24" s="601" t="s">
        <v>919</v>
      </c>
      <c r="B24" s="598"/>
      <c r="C24" s="599"/>
      <c r="D24" s="752"/>
      <c r="E24" s="598"/>
      <c r="F24" s="597"/>
      <c r="G24" s="596"/>
      <c r="H24" s="752"/>
      <c r="I24" s="597">
        <v>-6369620</v>
      </c>
      <c r="J24" s="642"/>
    </row>
    <row r="25" spans="1:10" ht="12.75" x14ac:dyDescent="0.2">
      <c r="A25" s="601" t="s">
        <v>922</v>
      </c>
      <c r="B25" s="598"/>
      <c r="C25" s="599"/>
      <c r="D25" s="752"/>
      <c r="E25" s="598"/>
      <c r="F25" s="597"/>
      <c r="G25" s="596"/>
      <c r="H25" s="752"/>
      <c r="I25" s="597">
        <f>I23+I24</f>
        <v>0</v>
      </c>
      <c r="J25" s="642"/>
    </row>
    <row r="26" spans="1:10" ht="12.75" x14ac:dyDescent="0.2">
      <c r="A26" s="601" t="s">
        <v>923</v>
      </c>
      <c r="B26" s="753">
        <v>4865</v>
      </c>
      <c r="C26" s="753"/>
      <c r="D26" s="753">
        <v>2700</v>
      </c>
      <c r="E26" s="753">
        <f>B26*D26</f>
        <v>13135500</v>
      </c>
      <c r="F26" s="597">
        <v>4774</v>
      </c>
      <c r="G26" s="758"/>
      <c r="H26" s="598">
        <v>2700</v>
      </c>
      <c r="I26" s="597">
        <f>F26*H26</f>
        <v>12889800</v>
      </c>
      <c r="J26" s="642"/>
    </row>
    <row r="27" spans="1:10" ht="12.75" x14ac:dyDescent="0.2">
      <c r="A27" s="601" t="s">
        <v>924</v>
      </c>
      <c r="B27" s="598"/>
      <c r="C27" s="598"/>
      <c r="D27" s="598"/>
      <c r="E27" s="598">
        <v>-13135500</v>
      </c>
      <c r="F27" s="597"/>
      <c r="G27" s="596"/>
      <c r="H27" s="596"/>
      <c r="I27" s="597">
        <v>-12889800</v>
      </c>
      <c r="J27" s="642"/>
    </row>
    <row r="28" spans="1:10" ht="12.75" x14ac:dyDescent="0.2">
      <c r="A28" s="601" t="s">
        <v>925</v>
      </c>
      <c r="B28" s="598"/>
      <c r="C28" s="598"/>
      <c r="D28" s="598"/>
      <c r="E28" s="598">
        <f>E26+E27</f>
        <v>0</v>
      </c>
      <c r="F28" s="597"/>
      <c r="G28" s="596"/>
      <c r="H28" s="596"/>
      <c r="I28" s="597">
        <f>I26+I27</f>
        <v>0</v>
      </c>
      <c r="J28" s="642"/>
    </row>
    <row r="29" spans="1:10" ht="12.75" x14ac:dyDescent="0.2">
      <c r="A29" s="601" t="s">
        <v>926</v>
      </c>
      <c r="B29" s="753">
        <v>10</v>
      </c>
      <c r="C29" s="753"/>
      <c r="D29" s="753" t="s">
        <v>330</v>
      </c>
      <c r="E29" s="756">
        <v>25500</v>
      </c>
      <c r="F29" s="597">
        <v>16</v>
      </c>
      <c r="G29" s="758"/>
      <c r="H29" s="598" t="s">
        <v>330</v>
      </c>
      <c r="I29" s="597">
        <v>40800</v>
      </c>
      <c r="J29" s="642"/>
    </row>
    <row r="30" spans="1:10" ht="12.75" x14ac:dyDescent="0.2">
      <c r="A30" s="601" t="s">
        <v>927</v>
      </c>
      <c r="B30" s="598"/>
      <c r="C30" s="598"/>
      <c r="D30" s="598"/>
      <c r="E30" s="598">
        <v>-25500</v>
      </c>
      <c r="F30" s="597"/>
      <c r="G30" s="596"/>
      <c r="H30" s="596"/>
      <c r="I30" s="597">
        <v>-40800</v>
      </c>
      <c r="J30" s="642"/>
    </row>
    <row r="31" spans="1:10" ht="12.75" x14ac:dyDescent="0.2">
      <c r="A31" s="601" t="s">
        <v>928</v>
      </c>
      <c r="B31" s="753"/>
      <c r="C31" s="753"/>
      <c r="D31" s="753"/>
      <c r="E31" s="756">
        <v>0</v>
      </c>
      <c r="F31" s="707"/>
      <c r="G31" s="758"/>
      <c r="H31" s="758"/>
      <c r="I31" s="597">
        <f>I29+I30</f>
        <v>0</v>
      </c>
      <c r="J31" s="642"/>
    </row>
    <row r="32" spans="1:10" ht="12.75" x14ac:dyDescent="0.2">
      <c r="A32" s="823" t="s">
        <v>1091</v>
      </c>
      <c r="B32" s="753"/>
      <c r="C32" s="753">
        <v>487729000</v>
      </c>
      <c r="D32" s="762">
        <v>1.55</v>
      </c>
      <c r="E32" s="753">
        <f>C32*D32</f>
        <v>755979950</v>
      </c>
      <c r="F32" s="707"/>
      <c r="G32" s="597">
        <v>475441000</v>
      </c>
      <c r="H32" s="599">
        <v>1</v>
      </c>
      <c r="I32" s="597">
        <f>G32*H32</f>
        <v>475441000</v>
      </c>
      <c r="J32" s="642"/>
    </row>
    <row r="33" spans="1:18" ht="12.75" x14ac:dyDescent="0.2">
      <c r="A33" s="601" t="s">
        <v>924</v>
      </c>
      <c r="B33" s="598"/>
      <c r="C33" s="598"/>
      <c r="D33" s="602"/>
      <c r="E33" s="598">
        <v>-98054262</v>
      </c>
      <c r="F33" s="597"/>
      <c r="G33" s="596"/>
      <c r="H33" s="596"/>
      <c r="I33" s="597">
        <v>-77410448</v>
      </c>
      <c r="J33" s="642"/>
    </row>
    <row r="34" spans="1:18" ht="12.75" x14ac:dyDescent="0.2">
      <c r="A34" s="601" t="s">
        <v>930</v>
      </c>
      <c r="B34" s="753"/>
      <c r="C34" s="753"/>
      <c r="D34" s="767"/>
      <c r="E34" s="753">
        <f>E32+E33</f>
        <v>657925688</v>
      </c>
      <c r="F34" s="707"/>
      <c r="G34" s="758"/>
      <c r="H34" s="758"/>
      <c r="I34" s="597">
        <f>I32+I33</f>
        <v>398030552</v>
      </c>
      <c r="J34" s="642"/>
    </row>
    <row r="35" spans="1:18" ht="12.75" x14ac:dyDescent="0.2">
      <c r="A35" s="757" t="s">
        <v>1100</v>
      </c>
      <c r="B35" s="753"/>
      <c r="C35" s="753"/>
      <c r="D35" s="753"/>
      <c r="E35" s="753">
        <v>0</v>
      </c>
      <c r="F35" s="707"/>
      <c r="G35" s="758"/>
      <c r="H35" s="758"/>
      <c r="I35" s="597">
        <v>0</v>
      </c>
      <c r="J35" s="642"/>
      <c r="K35" s="759">
        <f>I12+I16+I19+I25+I28+I31+I34+I35</f>
        <v>482668952</v>
      </c>
      <c r="L35" s="6" t="s">
        <v>1053</v>
      </c>
    </row>
    <row r="36" spans="1:18" ht="12.75" x14ac:dyDescent="0.2">
      <c r="A36" s="757"/>
      <c r="B36" s="753"/>
      <c r="C36" s="753"/>
      <c r="D36" s="753"/>
      <c r="E36" s="753"/>
      <c r="F36" s="707"/>
      <c r="G36" s="758"/>
      <c r="H36" s="758"/>
      <c r="I36" s="707"/>
      <c r="J36" s="642"/>
      <c r="K36" s="759"/>
    </row>
    <row r="37" spans="1:18" ht="12.75" x14ac:dyDescent="0.2">
      <c r="A37" s="760" t="s">
        <v>84</v>
      </c>
      <c r="B37" s="753"/>
      <c r="C37" s="753"/>
      <c r="D37" s="753"/>
      <c r="E37" s="753"/>
      <c r="F37" s="707"/>
      <c r="G37" s="758"/>
      <c r="H37" s="758"/>
      <c r="I37" s="707"/>
      <c r="J37" s="642"/>
    </row>
    <row r="38" spans="1:18" ht="24" x14ac:dyDescent="0.2">
      <c r="A38" s="750" t="s">
        <v>932</v>
      </c>
      <c r="B38" s="753"/>
      <c r="C38" s="753"/>
      <c r="D38" s="753"/>
      <c r="E38" s="753"/>
      <c r="F38" s="707"/>
      <c r="G38" s="758"/>
      <c r="H38" s="758"/>
      <c r="I38" s="707"/>
      <c r="J38" s="642"/>
    </row>
    <row r="39" spans="1:18" ht="12.75" x14ac:dyDescent="0.2">
      <c r="A39" s="750" t="s">
        <v>933</v>
      </c>
      <c r="B39" s="753"/>
      <c r="C39" s="762">
        <v>13.1</v>
      </c>
      <c r="D39" s="753">
        <v>4152000</v>
      </c>
      <c r="E39" s="753">
        <f>C39*D39*8/12</f>
        <v>36260800</v>
      </c>
      <c r="F39" s="913" t="s">
        <v>1095</v>
      </c>
      <c r="G39" s="825">
        <v>12</v>
      </c>
      <c r="H39" s="597">
        <v>4469900</v>
      </c>
      <c r="I39" s="597">
        <f>G39*8/12*4469900</f>
        <v>35759200</v>
      </c>
      <c r="J39" s="642"/>
    </row>
    <row r="40" spans="1:18" ht="12.75" x14ac:dyDescent="0.2">
      <c r="A40" s="750" t="s">
        <v>934</v>
      </c>
      <c r="B40" s="753"/>
      <c r="C40" s="762">
        <v>13.1</v>
      </c>
      <c r="D40" s="763">
        <v>4152000</v>
      </c>
      <c r="E40" s="753">
        <f>C40*D40*4/12</f>
        <v>18130400</v>
      </c>
      <c r="F40" s="913" t="s">
        <v>1092</v>
      </c>
      <c r="G40" s="761">
        <v>11.6</v>
      </c>
      <c r="H40" s="597">
        <v>4469900</v>
      </c>
      <c r="I40" s="597">
        <f>G40*4/12*H40</f>
        <v>17283613.333333332</v>
      </c>
      <c r="J40" s="642"/>
    </row>
    <row r="41" spans="1:18" ht="24" x14ac:dyDescent="0.2">
      <c r="A41" s="750" t="s">
        <v>991</v>
      </c>
      <c r="B41" s="753"/>
      <c r="C41" s="762">
        <v>13.1</v>
      </c>
      <c r="D41" s="763">
        <v>35000</v>
      </c>
      <c r="E41" s="753">
        <f>C41*D41</f>
        <v>458500</v>
      </c>
      <c r="F41" s="822"/>
      <c r="G41" s="761">
        <v>11.6</v>
      </c>
      <c r="H41" s="597">
        <v>38200</v>
      </c>
      <c r="I41" s="597">
        <f>G41*H41</f>
        <v>443120</v>
      </c>
      <c r="J41" s="642"/>
    </row>
    <row r="42" spans="1:18" ht="24" x14ac:dyDescent="0.2">
      <c r="A42" s="750" t="s">
        <v>935</v>
      </c>
      <c r="B42" s="753"/>
      <c r="C42" s="753">
        <v>10</v>
      </c>
      <c r="D42" s="753">
        <v>1800000</v>
      </c>
      <c r="E42" s="756">
        <f>C42*D42*8/12</f>
        <v>12000000</v>
      </c>
      <c r="F42" s="822"/>
      <c r="G42" s="761">
        <v>10</v>
      </c>
      <c r="H42" s="597">
        <v>1800000</v>
      </c>
      <c r="I42" s="597">
        <f>G42*H42*8/12</f>
        <v>12000000</v>
      </c>
      <c r="J42" s="642"/>
    </row>
    <row r="43" spans="1:18" ht="24" x14ac:dyDescent="0.2">
      <c r="A43" s="750" t="s">
        <v>1093</v>
      </c>
      <c r="B43" s="753"/>
      <c r="C43" s="753"/>
      <c r="D43" s="753"/>
      <c r="E43" s="756"/>
      <c r="F43" s="707"/>
      <c r="G43" s="761">
        <v>0</v>
      </c>
      <c r="H43" s="597">
        <v>4469900</v>
      </c>
      <c r="I43" s="597">
        <f>G43*H43*8/12</f>
        <v>0</v>
      </c>
      <c r="J43" s="642"/>
    </row>
    <row r="44" spans="1:18" ht="24" x14ac:dyDescent="0.2">
      <c r="A44" s="750" t="s">
        <v>937</v>
      </c>
      <c r="B44" s="753"/>
      <c r="C44" s="753">
        <v>10</v>
      </c>
      <c r="D44" s="753">
        <v>1800000</v>
      </c>
      <c r="E44" s="753">
        <f>C44*D44*4/12</f>
        <v>6000000</v>
      </c>
      <c r="F44" s="707"/>
      <c r="G44" s="761">
        <v>9</v>
      </c>
      <c r="H44" s="597">
        <v>1800000</v>
      </c>
      <c r="I44" s="597">
        <f>G44*H44*4/12</f>
        <v>5400000</v>
      </c>
      <c r="J44" s="643"/>
    </row>
    <row r="45" spans="1:18" ht="39" x14ac:dyDescent="0.2">
      <c r="A45" s="750" t="s">
        <v>1094</v>
      </c>
      <c r="B45" s="753"/>
      <c r="C45" s="753"/>
      <c r="D45" s="753"/>
      <c r="E45" s="753"/>
      <c r="F45" s="707"/>
      <c r="G45" s="761">
        <v>0</v>
      </c>
      <c r="H45" s="597">
        <v>4469900</v>
      </c>
      <c r="I45" s="597">
        <f>G45*H45*4/12</f>
        <v>0</v>
      </c>
      <c r="J45" s="643"/>
      <c r="K45" s="996" t="s">
        <v>1054</v>
      </c>
      <c r="L45" s="759">
        <f>I12+I14+I17+I20+I23+I26+I29+I32</f>
        <v>607367692</v>
      </c>
      <c r="N45" s="997" t="s">
        <v>1055</v>
      </c>
      <c r="O45" s="6">
        <v>124698740</v>
      </c>
      <c r="P45" s="759">
        <f>I15+I18+I21+I24+I27+I30</f>
        <v>-47288292</v>
      </c>
      <c r="Q45" s="759">
        <f>O45+P45</f>
        <v>77410448</v>
      </c>
      <c r="R45" s="997" t="s">
        <v>1056</v>
      </c>
    </row>
    <row r="46" spans="1:18" ht="24" x14ac:dyDescent="0.2">
      <c r="A46" s="750" t="s">
        <v>939</v>
      </c>
      <c r="B46" s="753"/>
      <c r="C46" s="753"/>
      <c r="D46" s="753"/>
      <c r="E46" s="753"/>
      <c r="F46" s="707"/>
      <c r="G46" s="761">
        <v>0</v>
      </c>
      <c r="H46" s="597">
        <v>38200</v>
      </c>
      <c r="I46" s="597">
        <f>G46*H46</f>
        <v>0</v>
      </c>
      <c r="J46" s="643"/>
    </row>
    <row r="47" spans="1:18" ht="12.75" x14ac:dyDescent="0.2">
      <c r="A47" s="601" t="s">
        <v>940</v>
      </c>
      <c r="B47" s="753"/>
      <c r="C47" s="753"/>
      <c r="D47" s="753"/>
      <c r="E47" s="753"/>
      <c r="F47" s="707"/>
      <c r="G47" s="758"/>
      <c r="H47" s="758"/>
      <c r="I47" s="707"/>
      <c r="J47" s="642"/>
    </row>
    <row r="48" spans="1:18" ht="24" x14ac:dyDescent="0.2">
      <c r="A48" s="750" t="s">
        <v>1096</v>
      </c>
      <c r="B48" s="753"/>
      <c r="C48" s="753">
        <v>142</v>
      </c>
      <c r="D48" s="753">
        <v>70000</v>
      </c>
      <c r="E48" s="753">
        <f>C48*D48*8/12</f>
        <v>6626666.666666667</v>
      </c>
      <c r="F48" s="911"/>
      <c r="G48" s="597">
        <v>130</v>
      </c>
      <c r="H48" s="912">
        <v>81700</v>
      </c>
      <c r="I48" s="597">
        <f>G48*H48*8/12</f>
        <v>7080666.666666667</v>
      </c>
      <c r="J48" s="642"/>
    </row>
    <row r="49" spans="1:12" ht="24" x14ac:dyDescent="0.2">
      <c r="A49" s="750" t="s">
        <v>1097</v>
      </c>
      <c r="B49" s="753"/>
      <c r="C49" s="753"/>
      <c r="D49" s="753"/>
      <c r="E49" s="753"/>
      <c r="F49" s="911"/>
      <c r="G49" s="597">
        <v>0</v>
      </c>
      <c r="H49" s="598">
        <v>80000</v>
      </c>
      <c r="I49" s="597">
        <v>0</v>
      </c>
      <c r="J49" s="642"/>
    </row>
    <row r="50" spans="1:12" ht="24" x14ac:dyDescent="0.2">
      <c r="A50" s="750" t="s">
        <v>992</v>
      </c>
      <c r="B50" s="753"/>
      <c r="C50" s="753">
        <v>142</v>
      </c>
      <c r="D50" s="753">
        <v>70000</v>
      </c>
      <c r="E50" s="753">
        <f>C50*D50*4/12</f>
        <v>3313333.3333333335</v>
      </c>
      <c r="F50" s="822"/>
      <c r="G50" s="597">
        <v>128</v>
      </c>
      <c r="H50" s="912">
        <v>81700</v>
      </c>
      <c r="I50" s="597">
        <f>G50*H50*4/12</f>
        <v>3485866.6666666665</v>
      </c>
      <c r="J50" s="642"/>
    </row>
    <row r="51" spans="1:12" ht="24" x14ac:dyDescent="0.2">
      <c r="A51" s="750" t="s">
        <v>1098</v>
      </c>
      <c r="B51" s="753"/>
      <c r="C51" s="753"/>
      <c r="D51" s="753"/>
      <c r="E51" s="753"/>
      <c r="F51" s="822"/>
      <c r="G51" s="597">
        <v>0</v>
      </c>
      <c r="H51" s="598">
        <v>80000</v>
      </c>
      <c r="I51" s="597">
        <v>0</v>
      </c>
      <c r="J51" s="642"/>
    </row>
    <row r="52" spans="1:12" ht="12.75" x14ac:dyDescent="0.2">
      <c r="A52" s="601" t="s">
        <v>993</v>
      </c>
      <c r="B52" s="753"/>
      <c r="C52" s="753"/>
      <c r="D52" s="753"/>
      <c r="E52" s="753"/>
      <c r="F52" s="707"/>
      <c r="G52" s="758"/>
      <c r="H52" s="758"/>
      <c r="I52" s="707"/>
      <c r="J52" s="642"/>
    </row>
    <row r="53" spans="1:12" ht="24" x14ac:dyDescent="0.2">
      <c r="A53" s="750" t="s">
        <v>994</v>
      </c>
      <c r="B53" s="753"/>
      <c r="C53" s="753">
        <v>5</v>
      </c>
      <c r="D53" s="826" t="s">
        <v>331</v>
      </c>
      <c r="E53" s="753">
        <v>1760000</v>
      </c>
      <c r="F53" s="707"/>
      <c r="G53" s="596">
        <v>5</v>
      </c>
      <c r="H53" s="597">
        <v>418900</v>
      </c>
      <c r="I53" s="597">
        <f>G53*H53</f>
        <v>2094500</v>
      </c>
      <c r="J53" s="642"/>
    </row>
    <row r="54" spans="1:12" ht="24" x14ac:dyDescent="0.2">
      <c r="A54" s="750" t="s">
        <v>1099</v>
      </c>
      <c r="B54" s="753"/>
      <c r="C54" s="753"/>
      <c r="D54" s="753"/>
      <c r="E54" s="753"/>
      <c r="F54" s="707"/>
      <c r="G54" s="596">
        <v>0</v>
      </c>
      <c r="H54" s="597">
        <v>383992</v>
      </c>
      <c r="I54" s="597">
        <f>G54*H54</f>
        <v>0</v>
      </c>
      <c r="J54" s="642"/>
      <c r="K54" s="759">
        <f>SUM(I39:I54)</f>
        <v>83546966.666666672</v>
      </c>
      <c r="L54" s="6" t="s">
        <v>1057</v>
      </c>
    </row>
    <row r="55" spans="1:12" ht="12.75" x14ac:dyDescent="0.2">
      <c r="A55" s="750"/>
      <c r="B55" s="753"/>
      <c r="C55" s="753"/>
      <c r="D55" s="753"/>
      <c r="E55" s="753"/>
      <c r="F55" s="707"/>
      <c r="G55" s="758"/>
      <c r="H55" s="758"/>
      <c r="I55" s="707"/>
      <c r="J55" s="642"/>
      <c r="K55" s="759"/>
    </row>
    <row r="56" spans="1:12" ht="12.75" x14ac:dyDescent="0.2">
      <c r="A56" s="760" t="s">
        <v>85</v>
      </c>
      <c r="B56" s="753"/>
      <c r="C56" s="753"/>
      <c r="D56" s="753"/>
      <c r="E56" s="753"/>
      <c r="F56" s="707"/>
      <c r="G56" s="758"/>
      <c r="H56" s="758"/>
      <c r="I56" s="707"/>
      <c r="J56" s="642"/>
    </row>
    <row r="57" spans="1:12" ht="12.75" x14ac:dyDescent="0.2">
      <c r="A57" s="757" t="s">
        <v>1101</v>
      </c>
      <c r="B57" s="753"/>
      <c r="C57" s="753"/>
      <c r="D57" s="753"/>
      <c r="E57" s="753">
        <v>0</v>
      </c>
      <c r="F57" s="707"/>
      <c r="G57" s="758"/>
      <c r="H57" s="758"/>
      <c r="I57" s="597">
        <v>0</v>
      </c>
      <c r="J57" s="644"/>
    </row>
    <row r="58" spans="1:12" ht="24" x14ac:dyDescent="0.2">
      <c r="A58" s="750" t="s">
        <v>950</v>
      </c>
      <c r="B58" s="753"/>
      <c r="C58" s="753"/>
      <c r="D58" s="753"/>
      <c r="E58" s="756">
        <v>0</v>
      </c>
      <c r="F58" s="707"/>
      <c r="G58" s="758"/>
      <c r="H58" s="758"/>
      <c r="I58" s="597">
        <v>0</v>
      </c>
      <c r="J58" s="642"/>
    </row>
    <row r="59" spans="1:12" ht="12.75" x14ac:dyDescent="0.2">
      <c r="A59" s="601" t="s">
        <v>951</v>
      </c>
      <c r="B59" s="753"/>
      <c r="C59" s="753"/>
      <c r="D59" s="753"/>
      <c r="E59" s="753"/>
      <c r="F59" s="707"/>
      <c r="G59" s="758"/>
      <c r="H59" s="758"/>
      <c r="I59" s="707"/>
      <c r="J59" s="642"/>
    </row>
    <row r="60" spans="1:12" ht="12.75" x14ac:dyDescent="0.2">
      <c r="A60" s="601" t="s">
        <v>952</v>
      </c>
      <c r="B60" s="753"/>
      <c r="C60" s="753"/>
      <c r="D60" s="753"/>
      <c r="E60" s="753"/>
      <c r="F60" s="707"/>
      <c r="G60" s="758"/>
      <c r="H60" s="758"/>
      <c r="I60" s="707"/>
      <c r="J60" s="642"/>
    </row>
    <row r="61" spans="1:12" ht="12.75" x14ac:dyDescent="0.2">
      <c r="A61" s="601" t="s">
        <v>953</v>
      </c>
      <c r="B61" s="753"/>
      <c r="C61" s="753"/>
      <c r="D61" s="753"/>
      <c r="E61" s="753"/>
      <c r="F61" s="707"/>
      <c r="G61" s="758"/>
      <c r="H61" s="758"/>
      <c r="I61" s="707"/>
      <c r="J61" s="642"/>
    </row>
    <row r="62" spans="1:12" ht="36" x14ac:dyDescent="0.2">
      <c r="A62" s="764" t="s">
        <v>1058</v>
      </c>
      <c r="B62" s="757"/>
      <c r="C62" s="766"/>
      <c r="D62" s="753"/>
      <c r="E62" s="753">
        <f>C62*D62/2</f>
        <v>0</v>
      </c>
      <c r="F62" s="598">
        <v>7915</v>
      </c>
      <c r="G62" s="767"/>
      <c r="H62" s="758"/>
      <c r="I62" s="707"/>
      <c r="J62" s="644"/>
    </row>
    <row r="63" spans="1:12" ht="24" x14ac:dyDescent="0.2">
      <c r="A63" s="750" t="s">
        <v>995</v>
      </c>
      <c r="B63" s="753"/>
      <c r="C63" s="757"/>
      <c r="D63" s="753"/>
      <c r="E63" s="753"/>
      <c r="F63" s="707"/>
      <c r="G63" s="603">
        <v>0</v>
      </c>
      <c r="H63" s="758"/>
      <c r="I63" s="707"/>
      <c r="J63" s="644"/>
    </row>
    <row r="64" spans="1:12" ht="12.75" x14ac:dyDescent="0.2">
      <c r="A64" s="601" t="s">
        <v>996</v>
      </c>
      <c r="B64" s="753"/>
      <c r="C64" s="757"/>
      <c r="D64" s="753"/>
      <c r="E64" s="753"/>
      <c r="F64" s="707"/>
      <c r="G64" s="602">
        <v>1</v>
      </c>
      <c r="H64" s="758"/>
      <c r="I64" s="707"/>
      <c r="J64" s="642"/>
    </row>
    <row r="65" spans="1:10" ht="12.75" x14ac:dyDescent="0.2">
      <c r="A65" s="601" t="s">
        <v>957</v>
      </c>
      <c r="B65" s="753"/>
      <c r="C65" s="768">
        <v>0.97299999999999998</v>
      </c>
      <c r="D65" s="753">
        <v>3000000</v>
      </c>
      <c r="E65" s="753"/>
      <c r="F65" s="707"/>
      <c r="G65" s="602">
        <v>2</v>
      </c>
      <c r="H65" s="598">
        <v>3000000</v>
      </c>
      <c r="I65" s="597">
        <f>(2*1+0)*3000000</f>
        <v>6000000</v>
      </c>
      <c r="J65" s="642"/>
    </row>
    <row r="66" spans="1:10" ht="12.75" x14ac:dyDescent="0.2">
      <c r="A66" s="601" t="s">
        <v>958</v>
      </c>
      <c r="B66" s="769"/>
      <c r="C66" s="753">
        <v>80</v>
      </c>
      <c r="D66" s="753">
        <v>55360</v>
      </c>
      <c r="E66" s="753">
        <f>C66*D66</f>
        <v>4428800</v>
      </c>
      <c r="F66" s="822"/>
      <c r="G66" s="598">
        <v>80</v>
      </c>
      <c r="H66" s="598">
        <v>55360</v>
      </c>
      <c r="I66" s="598">
        <f>G66*H66</f>
        <v>4428800</v>
      </c>
      <c r="J66" s="642"/>
    </row>
    <row r="67" spans="1:10" ht="12.75" x14ac:dyDescent="0.2">
      <c r="A67" s="601" t="s">
        <v>959</v>
      </c>
      <c r="B67" s="769"/>
      <c r="C67" s="753">
        <v>55</v>
      </c>
      <c r="D67" s="753">
        <v>145000</v>
      </c>
      <c r="E67" s="753">
        <f>C67*D67</f>
        <v>7975000</v>
      </c>
      <c r="F67" s="707"/>
      <c r="G67" s="753"/>
      <c r="H67" s="753"/>
      <c r="I67" s="753"/>
      <c r="J67" s="642"/>
    </row>
    <row r="68" spans="1:10" ht="12.75" x14ac:dyDescent="0.2">
      <c r="A68" s="601" t="s">
        <v>997</v>
      </c>
      <c r="B68" s="769"/>
      <c r="C68" s="753"/>
      <c r="D68" s="753"/>
      <c r="E68" s="753"/>
      <c r="F68" s="822"/>
      <c r="G68" s="598">
        <v>15</v>
      </c>
      <c r="H68" s="598">
        <v>25000</v>
      </c>
      <c r="I68" s="598">
        <f>G68*H68</f>
        <v>375000</v>
      </c>
      <c r="J68" s="642"/>
    </row>
    <row r="69" spans="1:10" ht="12.75" x14ac:dyDescent="0.2">
      <c r="A69" s="601" t="s">
        <v>998</v>
      </c>
      <c r="B69" s="769"/>
      <c r="C69" s="753"/>
      <c r="D69" s="753"/>
      <c r="E69" s="753"/>
      <c r="F69" s="822"/>
      <c r="G69" s="598">
        <v>35</v>
      </c>
      <c r="H69" s="598">
        <v>210000</v>
      </c>
      <c r="I69" s="598">
        <f>G69*H69</f>
        <v>7350000</v>
      </c>
      <c r="J69" s="642"/>
    </row>
    <row r="70" spans="1:10" ht="12.75" x14ac:dyDescent="0.2">
      <c r="A70" s="750" t="s">
        <v>999</v>
      </c>
      <c r="B70" s="827"/>
      <c r="C70" s="598">
        <v>23</v>
      </c>
      <c r="D70" s="598">
        <v>109000</v>
      </c>
      <c r="E70" s="598">
        <f>C70*D70</f>
        <v>2507000</v>
      </c>
      <c r="F70" s="597"/>
      <c r="G70" s="598">
        <v>23</v>
      </c>
      <c r="H70" s="598">
        <v>109000</v>
      </c>
      <c r="I70" s="598">
        <f>G70*H70</f>
        <v>2507000</v>
      </c>
      <c r="J70" s="642"/>
    </row>
    <row r="71" spans="1:10" ht="12.75" x14ac:dyDescent="0.2">
      <c r="A71" s="750" t="s">
        <v>961</v>
      </c>
      <c r="B71" s="827"/>
      <c r="C71" s="598"/>
      <c r="D71" s="598"/>
      <c r="E71" s="598"/>
      <c r="F71" s="597"/>
      <c r="G71" s="596"/>
      <c r="H71" s="596"/>
      <c r="I71" s="597"/>
      <c r="J71" s="642"/>
    </row>
    <row r="72" spans="1:10" ht="12.75" x14ac:dyDescent="0.2">
      <c r="A72" s="601" t="s">
        <v>1000</v>
      </c>
      <c r="B72" s="601"/>
      <c r="C72" s="601"/>
      <c r="D72" s="597"/>
      <c r="E72" s="598"/>
      <c r="F72" s="597"/>
      <c r="G72" s="596"/>
      <c r="H72" s="596"/>
      <c r="I72" s="597"/>
      <c r="J72" s="642"/>
    </row>
    <row r="73" spans="1:10" ht="12.75" x14ac:dyDescent="0.2">
      <c r="A73" s="601" t="s">
        <v>963</v>
      </c>
      <c r="B73" s="828"/>
      <c r="C73" s="598">
        <v>13</v>
      </c>
      <c r="D73" s="598">
        <v>494100</v>
      </c>
      <c r="E73" s="598">
        <f>C73*D73</f>
        <v>6423300</v>
      </c>
      <c r="F73" s="597"/>
      <c r="G73" s="598">
        <v>15</v>
      </c>
      <c r="H73" s="598">
        <v>494100</v>
      </c>
      <c r="I73" s="598">
        <f>G73*H73</f>
        <v>7411500</v>
      </c>
      <c r="J73" s="642"/>
    </row>
    <row r="74" spans="1:10" ht="24" x14ac:dyDescent="0.2">
      <c r="A74" s="750" t="s">
        <v>964</v>
      </c>
      <c r="B74" s="769"/>
      <c r="C74" s="753"/>
      <c r="D74" s="753"/>
      <c r="E74" s="753"/>
      <c r="F74" s="707"/>
      <c r="G74" s="758"/>
      <c r="H74" s="758"/>
      <c r="I74" s="707"/>
      <c r="J74" s="642"/>
    </row>
    <row r="75" spans="1:10" ht="24" x14ac:dyDescent="0.2">
      <c r="A75" s="764" t="s">
        <v>1059</v>
      </c>
      <c r="B75" s="769"/>
      <c r="C75" s="753">
        <v>15</v>
      </c>
      <c r="D75" s="753">
        <v>2606040</v>
      </c>
      <c r="E75" s="753">
        <f>C75*D75</f>
        <v>39090600</v>
      </c>
      <c r="F75" s="822"/>
      <c r="G75" s="598">
        <v>15</v>
      </c>
      <c r="H75" s="598">
        <v>2606040</v>
      </c>
      <c r="I75" s="598">
        <f>G75*H75</f>
        <v>39090600</v>
      </c>
      <c r="J75" s="642"/>
    </row>
    <row r="76" spans="1:10" ht="12.75" x14ac:dyDescent="0.2">
      <c r="A76" s="601" t="s">
        <v>966</v>
      </c>
      <c r="B76" s="769"/>
      <c r="C76" s="753"/>
      <c r="D76" s="753"/>
      <c r="E76" s="756">
        <v>37834000</v>
      </c>
      <c r="F76" s="822"/>
      <c r="G76" s="758"/>
      <c r="H76" s="758"/>
      <c r="I76" s="597">
        <v>30040000</v>
      </c>
      <c r="J76" s="646"/>
    </row>
    <row r="77" spans="1:10" ht="12.75" x14ac:dyDescent="0.2">
      <c r="A77" s="601" t="s">
        <v>967</v>
      </c>
      <c r="B77" s="769"/>
      <c r="C77" s="753"/>
      <c r="D77" s="753"/>
      <c r="E77" s="753"/>
      <c r="F77" s="707"/>
      <c r="G77" s="758"/>
      <c r="H77" s="758"/>
      <c r="I77" s="707"/>
      <c r="J77" s="642"/>
    </row>
    <row r="78" spans="1:10" ht="12.75" x14ac:dyDescent="0.2">
      <c r="A78" s="601" t="s">
        <v>968</v>
      </c>
      <c r="B78" s="753"/>
      <c r="C78" s="762">
        <v>12.33</v>
      </c>
      <c r="D78" s="753">
        <v>1632000</v>
      </c>
      <c r="E78" s="753">
        <f>C78*D78</f>
        <v>20122560</v>
      </c>
      <c r="F78" s="822"/>
      <c r="G78" s="599">
        <v>14.54</v>
      </c>
      <c r="H78" s="598">
        <v>1632000</v>
      </c>
      <c r="I78" s="598">
        <f>G78*H78</f>
        <v>23729280</v>
      </c>
      <c r="J78" s="647"/>
    </row>
    <row r="79" spans="1:10" ht="12.75" x14ac:dyDescent="0.2">
      <c r="A79" s="601" t="s">
        <v>969</v>
      </c>
      <c r="B79" s="753"/>
      <c r="C79" s="753"/>
      <c r="D79" s="753"/>
      <c r="E79" s="756">
        <v>7038795</v>
      </c>
      <c r="F79" s="822"/>
      <c r="G79" s="758"/>
      <c r="H79" s="758"/>
      <c r="I79" s="597">
        <v>13278900</v>
      </c>
      <c r="J79" s="648"/>
    </row>
    <row r="80" spans="1:10" ht="24" x14ac:dyDescent="0.2">
      <c r="A80" s="750" t="s">
        <v>1001</v>
      </c>
      <c r="B80" s="753"/>
      <c r="C80" s="753"/>
      <c r="D80" s="753"/>
      <c r="E80" s="756"/>
      <c r="F80" s="822"/>
      <c r="G80" s="597">
        <v>81</v>
      </c>
      <c r="H80" s="597">
        <v>285</v>
      </c>
      <c r="I80" s="597">
        <f>G80*H80</f>
        <v>23085</v>
      </c>
      <c r="J80" s="642"/>
    </row>
    <row r="81" spans="1:256" ht="24" x14ac:dyDescent="0.2">
      <c r="A81" s="750" t="s">
        <v>1002</v>
      </c>
      <c r="B81" s="753"/>
      <c r="C81" s="753"/>
      <c r="D81" s="753"/>
      <c r="E81" s="772"/>
      <c r="F81" s="822"/>
      <c r="G81" s="825">
        <v>2</v>
      </c>
      <c r="H81" s="597">
        <v>1508760</v>
      </c>
      <c r="I81" s="597">
        <f>G81*H81</f>
        <v>3017520</v>
      </c>
      <c r="J81" s="642"/>
      <c r="K81" s="759">
        <f>SUM(I57:I81)</f>
        <v>137251685</v>
      </c>
      <c r="L81" s="6" t="s">
        <v>1060</v>
      </c>
    </row>
    <row r="82" spans="1:256" ht="12.75" x14ac:dyDescent="0.2">
      <c r="A82" s="601" t="s">
        <v>972</v>
      </c>
      <c r="B82" s="753"/>
      <c r="C82" s="753"/>
      <c r="D82" s="753"/>
      <c r="E82" s="772"/>
      <c r="F82" s="707"/>
      <c r="G82" s="758"/>
      <c r="H82" s="758"/>
      <c r="I82" s="707"/>
      <c r="J82" s="642"/>
    </row>
    <row r="83" spans="1:256" ht="12.75" x14ac:dyDescent="0.2">
      <c r="A83" s="601" t="s">
        <v>973</v>
      </c>
      <c r="B83" s="753"/>
      <c r="C83" s="753"/>
      <c r="D83" s="753"/>
      <c r="E83" s="772"/>
      <c r="F83" s="707"/>
      <c r="G83" s="758"/>
      <c r="H83" s="758"/>
      <c r="I83" s="707"/>
      <c r="J83" s="642"/>
    </row>
    <row r="84" spans="1:256" ht="12.75" x14ac:dyDescent="0.2">
      <c r="A84" s="601" t="s">
        <v>974</v>
      </c>
      <c r="B84" s="753"/>
      <c r="C84" s="753">
        <v>4865</v>
      </c>
      <c r="D84" s="753">
        <v>1140</v>
      </c>
      <c r="E84" s="773"/>
      <c r="F84" s="707"/>
      <c r="G84" s="598">
        <v>4774</v>
      </c>
      <c r="H84" s="598">
        <v>1140</v>
      </c>
      <c r="I84" s="310">
        <f>G84*H84</f>
        <v>5442360</v>
      </c>
      <c r="J84" s="642"/>
    </row>
    <row r="85" spans="1:256" ht="36" x14ac:dyDescent="0.2">
      <c r="A85" s="750" t="s">
        <v>975</v>
      </c>
      <c r="B85" s="753"/>
      <c r="C85" s="753"/>
      <c r="D85" s="753"/>
      <c r="E85" s="773"/>
      <c r="F85" s="911" t="s">
        <v>1102</v>
      </c>
      <c r="G85" s="753"/>
      <c r="H85" s="753"/>
      <c r="I85" s="310">
        <v>0</v>
      </c>
      <c r="J85" s="642"/>
    </row>
    <row r="86" spans="1:256" ht="12.75" x14ac:dyDescent="0.2">
      <c r="A86" s="764"/>
      <c r="B86" s="769"/>
      <c r="C86" s="753"/>
      <c r="D86" s="767"/>
      <c r="E86" s="753"/>
      <c r="F86" s="707"/>
      <c r="G86" s="758"/>
      <c r="H86" s="758"/>
      <c r="I86" s="707"/>
      <c r="J86" s="642"/>
      <c r="K86" s="759">
        <f>SUM(I84+I85)</f>
        <v>5442360</v>
      </c>
      <c r="L86" s="6" t="s">
        <v>1061</v>
      </c>
    </row>
    <row r="87" spans="1:256" ht="24" x14ac:dyDescent="0.2">
      <c r="A87" s="774" t="s">
        <v>1103</v>
      </c>
      <c r="B87" s="829"/>
      <c r="C87" s="830"/>
      <c r="D87" s="598"/>
      <c r="E87" s="598"/>
      <c r="F87" s="831"/>
      <c r="G87" s="596"/>
      <c r="H87" s="596"/>
      <c r="I87" s="707"/>
      <c r="J87" s="642"/>
      <c r="K87" s="759"/>
      <c r="L87" s="759">
        <f>I15+I18+I21+I24+I27+I30+I33</f>
        <v>-124698740</v>
      </c>
      <c r="M87" s="832" t="s">
        <v>1062</v>
      </c>
      <c r="N87" s="309"/>
    </row>
    <row r="88" spans="1:256" ht="12.75" x14ac:dyDescent="0.2">
      <c r="A88" s="799" t="s">
        <v>1003</v>
      </c>
      <c r="B88" s="833"/>
      <c r="C88" s="834"/>
      <c r="D88" s="835"/>
      <c r="E88" s="835"/>
      <c r="F88" s="836"/>
      <c r="G88" s="837"/>
      <c r="H88" s="837"/>
      <c r="I88" s="838">
        <v>0</v>
      </c>
      <c r="J88" s="642"/>
      <c r="K88" s="759"/>
      <c r="L88" s="759"/>
      <c r="M88" s="832"/>
      <c r="N88" s="309"/>
    </row>
    <row r="89" spans="1:256" ht="12.75" x14ac:dyDescent="0.2">
      <c r="A89" s="799"/>
      <c r="B89" s="833"/>
      <c r="C89" s="834"/>
      <c r="D89" s="835"/>
      <c r="E89" s="835"/>
      <c r="F89" s="833"/>
      <c r="G89" s="837"/>
      <c r="H89" s="837"/>
      <c r="I89" s="780"/>
      <c r="J89" s="642"/>
      <c r="K89" s="759"/>
      <c r="L89" s="759"/>
      <c r="N89" s="309"/>
    </row>
    <row r="90" spans="1:256" ht="12.75" x14ac:dyDescent="0.2">
      <c r="A90" s="799" t="s">
        <v>1004</v>
      </c>
      <c r="B90" s="833"/>
      <c r="C90" s="834"/>
      <c r="D90" s="835"/>
      <c r="E90" s="835"/>
      <c r="F90" s="833"/>
      <c r="G90" s="837"/>
      <c r="H90" s="837"/>
      <c r="I90" s="780"/>
      <c r="J90" s="642"/>
      <c r="K90" s="759"/>
      <c r="L90" s="759"/>
      <c r="N90" s="309"/>
    </row>
    <row r="91" spans="1:256" ht="12.75" x14ac:dyDescent="0.2">
      <c r="A91" s="799" t="s">
        <v>1005</v>
      </c>
      <c r="B91" s="833"/>
      <c r="C91" s="834"/>
      <c r="D91" s="835"/>
      <c r="E91" s="835"/>
      <c r="F91" s="833"/>
      <c r="G91" s="837"/>
      <c r="H91" s="837"/>
      <c r="I91" s="838">
        <v>0</v>
      </c>
      <c r="J91" s="642"/>
      <c r="K91" s="759"/>
      <c r="L91" s="759"/>
      <c r="N91" s="309"/>
    </row>
    <row r="92" spans="1:256" ht="12.75" x14ac:dyDescent="0.2">
      <c r="A92" s="800" t="s">
        <v>1006</v>
      </c>
      <c r="B92" s="833"/>
      <c r="C92" s="834"/>
      <c r="D92" s="835"/>
      <c r="E92" s="835"/>
      <c r="F92" s="833"/>
      <c r="G92" s="837"/>
      <c r="H92" s="837"/>
      <c r="I92" s="838">
        <v>0</v>
      </c>
      <c r="J92" s="642"/>
      <c r="K92" s="759">
        <f>I91+I92</f>
        <v>0</v>
      </c>
      <c r="L92" s="759" t="s">
        <v>1063</v>
      </c>
      <c r="N92" s="309"/>
    </row>
    <row r="93" spans="1:256" ht="13.5" thickBot="1" x14ac:dyDescent="0.25">
      <c r="A93" s="776"/>
      <c r="B93" s="777"/>
      <c r="C93" s="778"/>
      <c r="D93" s="779"/>
      <c r="E93" s="778"/>
      <c r="F93" s="780"/>
      <c r="G93" s="781"/>
      <c r="H93" s="781"/>
      <c r="I93" s="780"/>
      <c r="J93" s="642"/>
    </row>
    <row r="94" spans="1:256" ht="12.75" thickBot="1" x14ac:dyDescent="0.25">
      <c r="A94" s="782" t="s">
        <v>977</v>
      </c>
      <c r="B94" s="783"/>
      <c r="C94" s="783"/>
      <c r="D94" s="784"/>
      <c r="E94" s="785">
        <f>E12+E14+E17+E20+E23+E28+E31+E34+E39+E40+E41+E42+E44+E48+E50+E53+E57+E58+E62+E63+E66+E67+E70+E73+E75+E76+E78+E79</f>
        <v>987821085</v>
      </c>
      <c r="F94" s="1031">
        <f>I12+I16+I19+I22+I25+I28+I31+I34+I35+I39+I40+I41+I42+I44+I48+I49+I50+I51+I53+I57+I58+I65+I66+I68+I69+I70+I73+I75+I76+I78+I79+I80+I81+I84+I45+I46+I43+P81+I85+I91+I92+I88+I54</f>
        <v>708909963.66666651</v>
      </c>
      <c r="G94" s="1031"/>
      <c r="H94" s="1031"/>
      <c r="I94" s="1032"/>
      <c r="J94" s="7"/>
      <c r="K94" s="786">
        <f>K81+K54+K35+K86</f>
        <v>708909963.66666675</v>
      </c>
      <c r="L94" s="839" t="s">
        <v>1064</v>
      </c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  <c r="IV94" s="7"/>
    </row>
    <row r="96" spans="1:256" ht="15.75" x14ac:dyDescent="0.2">
      <c r="A96" s="840"/>
      <c r="B96" s="841"/>
      <c r="C96" s="841"/>
      <c r="D96" s="841"/>
      <c r="E96" s="842"/>
      <c r="F96" s="843"/>
      <c r="G96" s="843"/>
      <c r="H96" s="843"/>
      <c r="I96" s="843"/>
    </row>
    <row r="97" spans="1:1" ht="15.75" x14ac:dyDescent="0.2">
      <c r="A97" s="840"/>
    </row>
  </sheetData>
  <mergeCells count="8">
    <mergeCell ref="A8:A9"/>
    <mergeCell ref="B8:E8"/>
    <mergeCell ref="F8:I8"/>
    <mergeCell ref="F94:I94"/>
    <mergeCell ref="B1:E1"/>
    <mergeCell ref="F2:I2"/>
    <mergeCell ref="A4:I4"/>
    <mergeCell ref="A5:I5"/>
  </mergeCells>
  <pageMargins left="0.70866141732283472" right="0.70866141732283472" top="0.74803149606299213" bottom="0.74803149606299213" header="0.31496062992125984" footer="0.31496062992125984"/>
  <pageSetup paperSize="9" scale="44" fitToHeight="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91"/>
  <sheetViews>
    <sheetView workbookViewId="0">
      <selection activeCell="F8" sqref="F8:I8"/>
    </sheetView>
  </sheetViews>
  <sheetFormatPr defaultColWidth="61.7109375" defaultRowHeight="12" x14ac:dyDescent="0.2"/>
  <cols>
    <col min="1" max="1" width="61.7109375" style="209" customWidth="1"/>
    <col min="2" max="2" width="9.85546875" style="209" hidden="1" customWidth="1"/>
    <col min="3" max="3" width="11.7109375" style="209" hidden="1" customWidth="1"/>
    <col min="4" max="4" width="9.85546875" style="209" hidden="1" customWidth="1"/>
    <col min="5" max="5" width="15.85546875" style="213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255" width="8" style="6" customWidth="1"/>
    <col min="256" max="16384" width="61.7109375" style="6"/>
  </cols>
  <sheetData>
    <row r="1" spans="1:10" ht="12.75" x14ac:dyDescent="0.2">
      <c r="B1" s="1033" t="s">
        <v>326</v>
      </c>
      <c r="C1" s="1033"/>
      <c r="D1" s="1033"/>
      <c r="E1" s="1033"/>
    </row>
    <row r="2" spans="1:10" x14ac:dyDescent="0.2">
      <c r="F2" s="1037"/>
      <c r="G2" s="1037"/>
      <c r="H2" s="1037"/>
      <c r="I2" s="1037"/>
    </row>
    <row r="4" spans="1:10" ht="12.75" x14ac:dyDescent="0.2">
      <c r="A4" s="1035" t="s">
        <v>78</v>
      </c>
      <c r="B4" s="1035"/>
      <c r="C4" s="1035"/>
      <c r="D4" s="1035"/>
      <c r="E4" s="1035"/>
      <c r="F4" s="1036"/>
      <c r="G4" s="1036"/>
      <c r="H4" s="1036"/>
      <c r="I4" s="1036"/>
    </row>
    <row r="5" spans="1:10" ht="12.75" x14ac:dyDescent="0.2">
      <c r="A5" s="1035" t="s">
        <v>989</v>
      </c>
      <c r="B5" s="1035"/>
      <c r="C5" s="1035"/>
      <c r="D5" s="1035"/>
      <c r="E5" s="1035"/>
      <c r="F5" s="1036"/>
      <c r="G5" s="1036"/>
      <c r="H5" s="1036"/>
      <c r="I5" s="1036"/>
    </row>
    <row r="7" spans="1:10" ht="13.5" thickBot="1" x14ac:dyDescent="0.25">
      <c r="E7" s="594" t="s">
        <v>20</v>
      </c>
      <c r="F7" s="605"/>
    </row>
    <row r="8" spans="1:10" ht="12.75" customHeight="1" thickBot="1" x14ac:dyDescent="0.25">
      <c r="A8" s="1024" t="s">
        <v>79</v>
      </c>
      <c r="B8" s="1026" t="s">
        <v>116</v>
      </c>
      <c r="C8" s="1027"/>
      <c r="D8" s="1027"/>
      <c r="E8" s="1027"/>
      <c r="F8" s="1026" t="s">
        <v>1011</v>
      </c>
      <c r="G8" s="1027"/>
      <c r="H8" s="1027"/>
      <c r="I8" s="1027"/>
    </row>
    <row r="9" spans="1:10" s="7" customFormat="1" ht="49.5" customHeight="1" thickBot="1" x14ac:dyDescent="0.25">
      <c r="A9" s="1025"/>
      <c r="B9" s="307" t="s">
        <v>80</v>
      </c>
      <c r="C9" s="210" t="s">
        <v>81</v>
      </c>
      <c r="D9" s="210" t="s">
        <v>747</v>
      </c>
      <c r="E9" s="308" t="s">
        <v>82</v>
      </c>
      <c r="F9" s="307" t="s">
        <v>80</v>
      </c>
      <c r="G9" s="210" t="s">
        <v>81</v>
      </c>
      <c r="H9" s="210" t="s">
        <v>747</v>
      </c>
      <c r="I9" s="308" t="s">
        <v>82</v>
      </c>
    </row>
    <row r="10" spans="1:10" ht="13.5" customHeight="1" x14ac:dyDescent="0.2">
      <c r="A10" s="606" t="s">
        <v>83</v>
      </c>
      <c r="B10" s="607"/>
      <c r="C10" s="607"/>
      <c r="D10" s="607"/>
      <c r="E10" s="607"/>
      <c r="F10" s="608"/>
      <c r="G10" s="608"/>
      <c r="H10" s="608"/>
      <c r="I10" s="608"/>
      <c r="J10" s="642"/>
    </row>
    <row r="11" spans="1:10" ht="13.5" customHeight="1" x14ac:dyDescent="0.2">
      <c r="A11" s="211" t="s">
        <v>909</v>
      </c>
      <c r="B11" s="212"/>
      <c r="C11" s="212"/>
      <c r="D11" s="212"/>
      <c r="E11" s="212"/>
      <c r="F11" s="595"/>
      <c r="G11" s="595"/>
      <c r="H11" s="595"/>
      <c r="I11" s="595"/>
      <c r="J11" s="642"/>
    </row>
    <row r="12" spans="1:10" ht="30.75" customHeight="1" x14ac:dyDescent="0.2">
      <c r="A12" s="750" t="s">
        <v>910</v>
      </c>
      <c r="B12" s="598">
        <v>4865</v>
      </c>
      <c r="C12" s="751">
        <v>18.690000000000001</v>
      </c>
      <c r="D12" s="598">
        <v>4580000</v>
      </c>
      <c r="E12" s="598">
        <f>C12*D12</f>
        <v>85600200</v>
      </c>
      <c r="F12" s="597">
        <v>4837</v>
      </c>
      <c r="G12" s="596">
        <v>18.62</v>
      </c>
      <c r="H12" s="596">
        <v>4580000</v>
      </c>
      <c r="I12" s="597">
        <f>G12*H12</f>
        <v>85279600</v>
      </c>
      <c r="J12" s="642"/>
    </row>
    <row r="13" spans="1:10" ht="13.5" customHeight="1" x14ac:dyDescent="0.2">
      <c r="A13" s="601" t="s">
        <v>911</v>
      </c>
      <c r="B13" s="598"/>
      <c r="C13" s="598"/>
      <c r="D13" s="598"/>
      <c r="E13" s="598"/>
      <c r="F13" s="597"/>
      <c r="G13" s="596"/>
      <c r="H13" s="596"/>
      <c r="I13" s="597"/>
      <c r="J13" s="642"/>
    </row>
    <row r="14" spans="1:10" ht="30" customHeight="1" x14ac:dyDescent="0.2">
      <c r="A14" s="750" t="s">
        <v>912</v>
      </c>
      <c r="B14" s="598"/>
      <c r="C14" s="599"/>
      <c r="D14" s="598" t="s">
        <v>327</v>
      </c>
      <c r="E14" s="598">
        <v>8328800</v>
      </c>
      <c r="F14" s="597"/>
      <c r="G14" s="596"/>
      <c r="H14" s="596" t="s">
        <v>327</v>
      </c>
      <c r="I14" s="597">
        <v>8329050</v>
      </c>
      <c r="J14" s="642"/>
    </row>
    <row r="15" spans="1:10" ht="30" customHeight="1" x14ac:dyDescent="0.2">
      <c r="A15" s="750" t="s">
        <v>913</v>
      </c>
      <c r="B15" s="598"/>
      <c r="C15" s="599"/>
      <c r="D15" s="598"/>
      <c r="E15" s="598"/>
      <c r="F15" s="597"/>
      <c r="G15" s="596"/>
      <c r="H15" s="596"/>
      <c r="I15" s="597">
        <v>-8329050</v>
      </c>
      <c r="J15" s="642"/>
    </row>
    <row r="16" spans="1:10" ht="30" customHeight="1" x14ac:dyDescent="0.2">
      <c r="A16" s="750" t="s">
        <v>914</v>
      </c>
      <c r="B16" s="598"/>
      <c r="C16" s="599"/>
      <c r="D16" s="598"/>
      <c r="E16" s="598"/>
      <c r="F16" s="597"/>
      <c r="G16" s="596"/>
      <c r="H16" s="596"/>
      <c r="I16" s="597">
        <f>I14+I15</f>
        <v>0</v>
      </c>
      <c r="J16" s="642"/>
    </row>
    <row r="17" spans="1:10" ht="16.5" customHeight="1" x14ac:dyDescent="0.2">
      <c r="A17" s="601" t="s">
        <v>915</v>
      </c>
      <c r="B17" s="598"/>
      <c r="C17" s="598"/>
      <c r="D17" s="752" t="s">
        <v>328</v>
      </c>
      <c r="E17" s="598">
        <v>18272000</v>
      </c>
      <c r="F17" s="597"/>
      <c r="G17" s="596"/>
      <c r="H17" s="596" t="s">
        <v>329</v>
      </c>
      <c r="I17" s="597">
        <v>18304000</v>
      </c>
      <c r="J17" s="642"/>
    </row>
    <row r="18" spans="1:10" ht="16.5" customHeight="1" x14ac:dyDescent="0.2">
      <c r="A18" s="601" t="s">
        <v>913</v>
      </c>
      <c r="B18" s="598"/>
      <c r="C18" s="598"/>
      <c r="D18" s="752"/>
      <c r="E18" s="598"/>
      <c r="F18" s="597"/>
      <c r="G18" s="596"/>
      <c r="H18" s="596"/>
      <c r="I18" s="597">
        <v>-18304000</v>
      </c>
      <c r="J18" s="642"/>
    </row>
    <row r="19" spans="1:10" ht="16.5" customHeight="1" x14ac:dyDescent="0.2">
      <c r="A19" s="601" t="s">
        <v>916</v>
      </c>
      <c r="B19" s="598"/>
      <c r="C19" s="598"/>
      <c r="D19" s="752"/>
      <c r="E19" s="598"/>
      <c r="F19" s="597"/>
      <c r="G19" s="596"/>
      <c r="H19" s="596"/>
      <c r="I19" s="597">
        <f>I17+I18</f>
        <v>0</v>
      </c>
      <c r="J19" s="642"/>
    </row>
    <row r="20" spans="1:10" ht="13.5" customHeight="1" x14ac:dyDescent="0.2">
      <c r="A20" s="601" t="s">
        <v>917</v>
      </c>
      <c r="B20" s="753"/>
      <c r="C20" s="753" t="s">
        <v>918</v>
      </c>
      <c r="D20" s="754" t="s">
        <v>748</v>
      </c>
      <c r="E20" s="753">
        <v>1355022</v>
      </c>
      <c r="F20" s="707"/>
      <c r="G20" s="753"/>
      <c r="H20" s="755" t="s">
        <v>748</v>
      </c>
      <c r="I20" s="597">
        <v>1355022</v>
      </c>
      <c r="J20" s="642"/>
    </row>
    <row r="21" spans="1:10" ht="13.5" customHeight="1" x14ac:dyDescent="0.2">
      <c r="A21" s="601" t="s">
        <v>919</v>
      </c>
      <c r="B21" s="753"/>
      <c r="C21" s="753"/>
      <c r="D21" s="754"/>
      <c r="E21" s="753"/>
      <c r="F21" s="707"/>
      <c r="G21" s="753"/>
      <c r="H21" s="755"/>
      <c r="I21" s="597">
        <v>-1355022</v>
      </c>
      <c r="J21" s="642"/>
    </row>
    <row r="22" spans="1:10" ht="13.5" customHeight="1" x14ac:dyDescent="0.2">
      <c r="A22" s="601" t="s">
        <v>920</v>
      </c>
      <c r="B22" s="753"/>
      <c r="C22" s="753"/>
      <c r="D22" s="754"/>
      <c r="E22" s="753"/>
      <c r="F22" s="707"/>
      <c r="G22" s="753"/>
      <c r="H22" s="755"/>
      <c r="I22" s="597">
        <f>I20+I21</f>
        <v>0</v>
      </c>
      <c r="J22" s="642"/>
    </row>
    <row r="23" spans="1:10" ht="13.5" customHeight="1" x14ac:dyDescent="0.2">
      <c r="A23" s="601" t="s">
        <v>921</v>
      </c>
      <c r="B23" s="598"/>
      <c r="C23" s="599"/>
      <c r="D23" s="752" t="s">
        <v>749</v>
      </c>
      <c r="E23" s="598">
        <v>6369620</v>
      </c>
      <c r="F23" s="597"/>
      <c r="G23" s="596"/>
      <c r="H23" s="752" t="s">
        <v>749</v>
      </c>
      <c r="I23" s="597">
        <v>6369620</v>
      </c>
      <c r="J23" s="642"/>
    </row>
    <row r="24" spans="1:10" ht="13.5" customHeight="1" x14ac:dyDescent="0.2">
      <c r="A24" s="601" t="s">
        <v>919</v>
      </c>
      <c r="B24" s="598"/>
      <c r="C24" s="599"/>
      <c r="D24" s="752"/>
      <c r="E24" s="598"/>
      <c r="F24" s="597"/>
      <c r="G24" s="596"/>
      <c r="H24" s="752"/>
      <c r="I24" s="597">
        <v>-6369620</v>
      </c>
      <c r="J24" s="642"/>
    </row>
    <row r="25" spans="1:10" ht="13.5" customHeight="1" x14ac:dyDescent="0.2">
      <c r="A25" s="601" t="s">
        <v>922</v>
      </c>
      <c r="B25" s="598"/>
      <c r="C25" s="599"/>
      <c r="D25" s="752"/>
      <c r="E25" s="598"/>
      <c r="F25" s="597"/>
      <c r="G25" s="596"/>
      <c r="H25" s="752"/>
      <c r="I25" s="597">
        <f>I23+I24</f>
        <v>0</v>
      </c>
      <c r="J25" s="642"/>
    </row>
    <row r="26" spans="1:10" ht="13.5" customHeight="1" x14ac:dyDescent="0.2">
      <c r="A26" s="601" t="s">
        <v>923</v>
      </c>
      <c r="B26" s="598">
        <v>4865</v>
      </c>
      <c r="C26" s="598"/>
      <c r="D26" s="598">
        <v>2700</v>
      </c>
      <c r="E26" s="598">
        <f>B26*D26</f>
        <v>13135500</v>
      </c>
      <c r="F26" s="597">
        <v>4837</v>
      </c>
      <c r="G26" s="596"/>
      <c r="H26" s="598">
        <v>2700</v>
      </c>
      <c r="I26" s="597">
        <f>F26*H26</f>
        <v>13059900</v>
      </c>
      <c r="J26" s="642"/>
    </row>
    <row r="27" spans="1:10" ht="13.5" customHeight="1" x14ac:dyDescent="0.2">
      <c r="A27" s="601" t="s">
        <v>924</v>
      </c>
      <c r="B27" s="598"/>
      <c r="C27" s="598"/>
      <c r="D27" s="598"/>
      <c r="E27" s="598">
        <v>-13135500</v>
      </c>
      <c r="F27" s="597"/>
      <c r="G27" s="596"/>
      <c r="H27" s="596"/>
      <c r="I27" s="597">
        <v>-13059900</v>
      </c>
      <c r="J27" s="642"/>
    </row>
    <row r="28" spans="1:10" ht="13.5" customHeight="1" x14ac:dyDescent="0.2">
      <c r="A28" s="601" t="s">
        <v>925</v>
      </c>
      <c r="B28" s="598"/>
      <c r="C28" s="598"/>
      <c r="D28" s="598"/>
      <c r="E28" s="598">
        <f>E26+E27</f>
        <v>0</v>
      </c>
      <c r="F28" s="597"/>
      <c r="G28" s="596"/>
      <c r="H28" s="596"/>
      <c r="I28" s="597">
        <f>I26+I27</f>
        <v>0</v>
      </c>
      <c r="J28" s="642"/>
    </row>
    <row r="29" spans="1:10" ht="13.5" customHeight="1" x14ac:dyDescent="0.2">
      <c r="A29" s="601" t="s">
        <v>926</v>
      </c>
      <c r="B29" s="753">
        <v>10</v>
      </c>
      <c r="C29" s="753"/>
      <c r="D29" s="753" t="s">
        <v>330</v>
      </c>
      <c r="E29" s="756">
        <v>25500</v>
      </c>
      <c r="F29" s="597">
        <v>11</v>
      </c>
      <c r="G29" s="596"/>
      <c r="H29" s="598" t="s">
        <v>330</v>
      </c>
      <c r="I29" s="597">
        <v>28050</v>
      </c>
      <c r="J29" s="642"/>
    </row>
    <row r="30" spans="1:10" ht="13.5" customHeight="1" x14ac:dyDescent="0.2">
      <c r="A30" s="601" t="s">
        <v>927</v>
      </c>
      <c r="B30" s="753"/>
      <c r="C30" s="753"/>
      <c r="D30" s="753"/>
      <c r="E30" s="756">
        <v>-25500</v>
      </c>
      <c r="F30" s="597"/>
      <c r="G30" s="596"/>
      <c r="H30" s="596"/>
      <c r="I30" s="597">
        <v>-28050</v>
      </c>
      <c r="J30" s="642"/>
    </row>
    <row r="31" spans="1:10" ht="13.5" customHeight="1" x14ac:dyDescent="0.2">
      <c r="A31" s="601" t="s">
        <v>928</v>
      </c>
      <c r="B31" s="753"/>
      <c r="C31" s="753"/>
      <c r="D31" s="753"/>
      <c r="E31" s="756">
        <v>0</v>
      </c>
      <c r="F31" s="597"/>
      <c r="G31" s="596"/>
      <c r="H31" s="596"/>
      <c r="I31" s="597">
        <f>I29+I30</f>
        <v>0</v>
      </c>
      <c r="J31" s="642"/>
    </row>
    <row r="32" spans="1:10" ht="13.5" customHeight="1" x14ac:dyDescent="0.2">
      <c r="A32" s="601" t="s">
        <v>929</v>
      </c>
      <c r="B32" s="598"/>
      <c r="C32" s="598">
        <v>487729000</v>
      </c>
      <c r="D32" s="599">
        <v>1.55</v>
      </c>
      <c r="E32" s="598">
        <f>C32*D32</f>
        <v>755979950</v>
      </c>
      <c r="F32" s="597"/>
      <c r="G32" s="801">
        <v>482296000</v>
      </c>
      <c r="H32" s="802">
        <v>1.55</v>
      </c>
      <c r="I32" s="801">
        <f>G32*H32</f>
        <v>747558800</v>
      </c>
      <c r="J32" s="642"/>
    </row>
    <row r="33" spans="1:11" ht="13.5" customHeight="1" x14ac:dyDescent="0.2">
      <c r="A33" s="601" t="s">
        <v>924</v>
      </c>
      <c r="B33" s="598"/>
      <c r="C33" s="598"/>
      <c r="D33" s="602"/>
      <c r="E33" s="598">
        <v>-98054262</v>
      </c>
      <c r="F33" s="597"/>
      <c r="G33" s="596"/>
      <c r="H33" s="596"/>
      <c r="I33" s="597">
        <v>-69343482</v>
      </c>
      <c r="J33" s="642"/>
    </row>
    <row r="34" spans="1:11" ht="13.5" customHeight="1" x14ac:dyDescent="0.2">
      <c r="A34" s="601" t="s">
        <v>930</v>
      </c>
      <c r="B34" s="598"/>
      <c r="C34" s="598"/>
      <c r="D34" s="602"/>
      <c r="E34" s="598">
        <f>E32+E33</f>
        <v>657925688</v>
      </c>
      <c r="F34" s="597"/>
      <c r="G34" s="596"/>
      <c r="H34" s="596"/>
      <c r="I34" s="597">
        <f>I32+I33</f>
        <v>678215318</v>
      </c>
      <c r="J34" s="642"/>
    </row>
    <row r="35" spans="1:11" ht="13.5" customHeight="1" x14ac:dyDescent="0.2">
      <c r="A35" s="757" t="s">
        <v>931</v>
      </c>
      <c r="B35" s="753"/>
      <c r="C35" s="753"/>
      <c r="D35" s="753"/>
      <c r="E35" s="753">
        <v>0</v>
      </c>
      <c r="F35" s="707"/>
      <c r="G35" s="758"/>
      <c r="H35" s="758"/>
      <c r="I35" s="707">
        <v>0</v>
      </c>
      <c r="J35" s="642"/>
    </row>
    <row r="36" spans="1:11" ht="13.5" customHeight="1" x14ac:dyDescent="0.2">
      <c r="A36" s="757"/>
      <c r="B36" s="753"/>
      <c r="C36" s="753"/>
      <c r="D36" s="753"/>
      <c r="E36" s="753"/>
      <c r="F36" s="707"/>
      <c r="G36" s="758"/>
      <c r="H36" s="758"/>
      <c r="I36" s="707"/>
      <c r="J36" s="642"/>
      <c r="K36" s="759"/>
    </row>
    <row r="37" spans="1:11" ht="24.95" customHeight="1" x14ac:dyDescent="0.2">
      <c r="A37" s="760" t="s">
        <v>84</v>
      </c>
      <c r="B37" s="753"/>
      <c r="C37" s="753"/>
      <c r="D37" s="753"/>
      <c r="E37" s="753"/>
      <c r="F37" s="707"/>
      <c r="G37" s="758"/>
      <c r="H37" s="758"/>
      <c r="I37" s="707"/>
      <c r="J37" s="642"/>
    </row>
    <row r="38" spans="1:11" ht="15" customHeight="1" x14ac:dyDescent="0.2">
      <c r="A38" s="750" t="s">
        <v>932</v>
      </c>
      <c r="B38" s="753"/>
      <c r="C38" s="753"/>
      <c r="D38" s="753"/>
      <c r="E38" s="753"/>
      <c r="F38" s="707"/>
      <c r="G38" s="758"/>
      <c r="H38" s="758"/>
      <c r="I38" s="707"/>
      <c r="J38" s="642"/>
    </row>
    <row r="39" spans="1:11" ht="24" customHeight="1" x14ac:dyDescent="0.2">
      <c r="A39" s="750" t="s">
        <v>933</v>
      </c>
      <c r="B39" s="598"/>
      <c r="C39" s="599">
        <v>13.1</v>
      </c>
      <c r="D39" s="598">
        <v>4152000</v>
      </c>
      <c r="E39" s="598">
        <f>C39*D39*8/12</f>
        <v>36260800</v>
      </c>
      <c r="F39" s="597"/>
      <c r="G39" s="596">
        <v>13.3</v>
      </c>
      <c r="H39" s="597">
        <v>4308000</v>
      </c>
      <c r="I39" s="597">
        <f>G39*8/12*4308000</f>
        <v>38197600</v>
      </c>
      <c r="J39" s="642"/>
    </row>
    <row r="40" spans="1:11" ht="24" customHeight="1" x14ac:dyDescent="0.2">
      <c r="A40" s="750" t="s">
        <v>934</v>
      </c>
      <c r="B40" s="598"/>
      <c r="C40" s="599">
        <v>13.1</v>
      </c>
      <c r="D40" s="600">
        <v>4152000</v>
      </c>
      <c r="E40" s="598">
        <f>C40*D40*4/12</f>
        <v>18130400</v>
      </c>
      <c r="F40" s="597"/>
      <c r="G40" s="761">
        <v>13.4</v>
      </c>
      <c r="H40" s="597">
        <v>4308000</v>
      </c>
      <c r="I40" s="597">
        <f>G40*4/12*H40</f>
        <v>19242400</v>
      </c>
      <c r="J40" s="642"/>
    </row>
    <row r="41" spans="1:11" ht="24.95" customHeight="1" x14ac:dyDescent="0.2">
      <c r="A41" s="750" t="s">
        <v>1012</v>
      </c>
      <c r="B41" s="753"/>
      <c r="C41" s="762">
        <v>13.1</v>
      </c>
      <c r="D41" s="763">
        <v>35000</v>
      </c>
      <c r="E41" s="753">
        <f>C41*D41</f>
        <v>458500</v>
      </c>
      <c r="F41" s="707"/>
      <c r="G41" s="761">
        <v>13.4</v>
      </c>
      <c r="H41" s="597">
        <v>35000</v>
      </c>
      <c r="I41" s="597">
        <f>G41*H41</f>
        <v>469000</v>
      </c>
      <c r="J41" s="642"/>
    </row>
    <row r="42" spans="1:11" ht="24.95" customHeight="1" x14ac:dyDescent="0.2">
      <c r="A42" s="750" t="s">
        <v>935</v>
      </c>
      <c r="B42" s="753"/>
      <c r="C42" s="753">
        <v>10</v>
      </c>
      <c r="D42" s="753">
        <v>1800000</v>
      </c>
      <c r="E42" s="756">
        <f>C42*D42*8/12</f>
        <v>12000000</v>
      </c>
      <c r="F42" s="707"/>
      <c r="G42" s="761">
        <v>9</v>
      </c>
      <c r="H42" s="597">
        <v>1800000</v>
      </c>
      <c r="I42" s="597">
        <f>G42*H42*8/12</f>
        <v>10800000</v>
      </c>
      <c r="J42" s="642"/>
    </row>
    <row r="43" spans="1:11" ht="35.25" customHeight="1" x14ac:dyDescent="0.2">
      <c r="A43" s="764" t="s">
        <v>936</v>
      </c>
      <c r="B43" s="753"/>
      <c r="C43" s="753"/>
      <c r="D43" s="753"/>
      <c r="E43" s="756"/>
      <c r="F43" s="707"/>
      <c r="G43" s="761">
        <v>1</v>
      </c>
      <c r="H43" s="597">
        <v>4308000</v>
      </c>
      <c r="I43" s="597">
        <f>G43*H43*8/12</f>
        <v>2872000</v>
      </c>
      <c r="J43" s="642"/>
    </row>
    <row r="44" spans="1:11" ht="35.25" customHeight="1" x14ac:dyDescent="0.2">
      <c r="A44" s="750" t="s">
        <v>937</v>
      </c>
      <c r="B44" s="753"/>
      <c r="C44" s="753">
        <v>10</v>
      </c>
      <c r="D44" s="753">
        <v>1800000</v>
      </c>
      <c r="E44" s="753">
        <f>C44*D44*4/12</f>
        <v>6000000</v>
      </c>
      <c r="F44" s="707"/>
      <c r="G44" s="761">
        <v>9</v>
      </c>
      <c r="H44" s="597">
        <v>1800000</v>
      </c>
      <c r="I44" s="597">
        <f>G44*H44*4/12</f>
        <v>5400000</v>
      </c>
      <c r="J44" s="643"/>
    </row>
    <row r="45" spans="1:11" ht="35.25" customHeight="1" x14ac:dyDescent="0.2">
      <c r="A45" s="750" t="s">
        <v>938</v>
      </c>
      <c r="B45" s="753"/>
      <c r="C45" s="753"/>
      <c r="D45" s="753"/>
      <c r="E45" s="753"/>
      <c r="F45" s="707"/>
      <c r="G45" s="761">
        <v>1</v>
      </c>
      <c r="H45" s="597">
        <v>4308000</v>
      </c>
      <c r="I45" s="597">
        <f>G45*H45*4/12</f>
        <v>1436000</v>
      </c>
      <c r="J45" s="643"/>
    </row>
    <row r="46" spans="1:11" ht="13.5" customHeight="1" x14ac:dyDescent="0.2">
      <c r="A46" s="750" t="s">
        <v>939</v>
      </c>
      <c r="B46" s="753"/>
      <c r="C46" s="753"/>
      <c r="D46" s="753"/>
      <c r="E46" s="753"/>
      <c r="F46" s="707"/>
      <c r="G46" s="761">
        <v>1</v>
      </c>
      <c r="H46" s="597">
        <v>35000</v>
      </c>
      <c r="I46" s="597">
        <f>G46*H46</f>
        <v>35000</v>
      </c>
      <c r="J46" s="643"/>
    </row>
    <row r="47" spans="1:11" ht="13.5" customHeight="1" x14ac:dyDescent="0.2">
      <c r="A47" s="601" t="s">
        <v>940</v>
      </c>
      <c r="B47" s="753"/>
      <c r="C47" s="753"/>
      <c r="D47" s="753"/>
      <c r="E47" s="753"/>
      <c r="F47" s="707"/>
      <c r="G47" s="758"/>
      <c r="H47" s="758"/>
      <c r="I47" s="707"/>
      <c r="J47" s="642"/>
    </row>
    <row r="48" spans="1:11" ht="13.5" customHeight="1" x14ac:dyDescent="0.2">
      <c r="A48" s="750" t="s">
        <v>941</v>
      </c>
      <c r="B48" s="598"/>
      <c r="C48" s="598"/>
      <c r="D48" s="598"/>
      <c r="E48" s="598"/>
      <c r="F48" s="597"/>
      <c r="G48" s="597">
        <v>0</v>
      </c>
      <c r="H48" s="598">
        <v>80000</v>
      </c>
      <c r="I48" s="597">
        <f>G48*H48*8/12</f>
        <v>0</v>
      </c>
      <c r="J48" s="642"/>
    </row>
    <row r="49" spans="1:11" ht="13.5" customHeight="1" x14ac:dyDescent="0.2">
      <c r="A49" s="750" t="s">
        <v>942</v>
      </c>
      <c r="B49" s="598"/>
      <c r="C49" s="598">
        <v>142</v>
      </c>
      <c r="D49" s="598">
        <v>70000</v>
      </c>
      <c r="E49" s="598">
        <f>C49*D49*8/12</f>
        <v>6626666.666666667</v>
      </c>
      <c r="F49" s="597"/>
      <c r="G49" s="597">
        <v>144</v>
      </c>
      <c r="H49" s="598">
        <v>80000</v>
      </c>
      <c r="I49" s="597">
        <f>G49*H49*8/12</f>
        <v>7680000</v>
      </c>
      <c r="J49" s="642"/>
    </row>
    <row r="50" spans="1:11" ht="13.5" customHeight="1" x14ac:dyDescent="0.2">
      <c r="A50" s="750" t="s">
        <v>943</v>
      </c>
      <c r="B50" s="753"/>
      <c r="C50" s="753"/>
      <c r="D50" s="753"/>
      <c r="E50" s="753"/>
      <c r="F50" s="707"/>
      <c r="G50" s="597">
        <v>0</v>
      </c>
      <c r="H50" s="598">
        <v>80000</v>
      </c>
      <c r="I50" s="597">
        <f>G50*H50*8/12</f>
        <v>0</v>
      </c>
      <c r="J50" s="642"/>
    </row>
    <row r="51" spans="1:11" ht="39.75" customHeight="1" x14ac:dyDescent="0.2">
      <c r="A51" s="750" t="s">
        <v>944</v>
      </c>
      <c r="B51" s="753"/>
      <c r="C51" s="753">
        <v>142</v>
      </c>
      <c r="D51" s="753">
        <v>70000</v>
      </c>
      <c r="E51" s="753">
        <f>C51*D51*4/12</f>
        <v>3313333.3333333335</v>
      </c>
      <c r="F51" s="707"/>
      <c r="G51" s="597">
        <v>144</v>
      </c>
      <c r="H51" s="598">
        <v>80000</v>
      </c>
      <c r="I51" s="597">
        <f>G51*H51*4/12</f>
        <v>3840000</v>
      </c>
      <c r="J51" s="642"/>
    </row>
    <row r="52" spans="1:11" ht="50.25" customHeight="1" x14ac:dyDescent="0.2">
      <c r="A52" s="601" t="s">
        <v>945</v>
      </c>
      <c r="B52" s="753"/>
      <c r="C52" s="753"/>
      <c r="D52" s="753"/>
      <c r="E52" s="753">
        <v>0</v>
      </c>
      <c r="F52" s="707"/>
      <c r="G52" s="758"/>
      <c r="H52" s="758"/>
      <c r="I52" s="597">
        <v>740000</v>
      </c>
      <c r="J52" s="645"/>
    </row>
    <row r="53" spans="1:11" ht="13.5" customHeight="1" x14ac:dyDescent="0.2">
      <c r="A53" s="601" t="s">
        <v>946</v>
      </c>
      <c r="B53" s="598"/>
      <c r="C53" s="598"/>
      <c r="D53" s="598"/>
      <c r="E53" s="598"/>
      <c r="F53" s="597"/>
      <c r="G53" s="596"/>
      <c r="H53" s="596"/>
      <c r="I53" s="597"/>
      <c r="J53" s="642"/>
    </row>
    <row r="54" spans="1:11" ht="13.5" customHeight="1" x14ac:dyDescent="0.2">
      <c r="A54" s="750" t="s">
        <v>947</v>
      </c>
      <c r="B54" s="598"/>
      <c r="C54" s="598">
        <v>5</v>
      </c>
      <c r="D54" s="765" t="s">
        <v>331</v>
      </c>
      <c r="E54" s="598">
        <v>1760000</v>
      </c>
      <c r="F54" s="597"/>
      <c r="G54" s="597">
        <v>5</v>
      </c>
      <c r="H54" s="597">
        <v>384000</v>
      </c>
      <c r="I54" s="597">
        <f>G54*H54</f>
        <v>1920000</v>
      </c>
      <c r="J54" s="642"/>
    </row>
    <row r="55" spans="1:11" ht="13.5" customHeight="1" x14ac:dyDescent="0.2">
      <c r="A55" s="750" t="s">
        <v>948</v>
      </c>
      <c r="B55" s="753"/>
      <c r="C55" s="753"/>
      <c r="D55" s="753"/>
      <c r="E55" s="753"/>
      <c r="F55" s="707"/>
      <c r="G55" s="597">
        <v>1</v>
      </c>
      <c r="H55" s="597">
        <v>352000</v>
      </c>
      <c r="I55" s="597">
        <f>G55*H55</f>
        <v>352000</v>
      </c>
      <c r="J55" s="642"/>
    </row>
    <row r="56" spans="1:11" ht="12.75" customHeight="1" x14ac:dyDescent="0.2">
      <c r="A56" s="757"/>
      <c r="B56" s="753"/>
      <c r="C56" s="753"/>
      <c r="D56" s="753"/>
      <c r="E56" s="753"/>
      <c r="F56" s="707"/>
      <c r="G56" s="758"/>
      <c r="H56" s="758"/>
      <c r="I56" s="707"/>
      <c r="J56" s="642"/>
      <c r="K56" s="759"/>
    </row>
    <row r="57" spans="1:11" ht="13.5" customHeight="1" x14ac:dyDescent="0.2">
      <c r="A57" s="760" t="s">
        <v>85</v>
      </c>
      <c r="B57" s="753"/>
      <c r="C57" s="753"/>
      <c r="D57" s="753"/>
      <c r="E57" s="753"/>
      <c r="F57" s="707"/>
      <c r="G57" s="758"/>
      <c r="H57" s="758"/>
      <c r="I57" s="707"/>
      <c r="J57" s="642"/>
    </row>
    <row r="58" spans="1:11" ht="33.75" customHeight="1" x14ac:dyDescent="0.2">
      <c r="A58" s="757" t="s">
        <v>949</v>
      </c>
      <c r="B58" s="753"/>
      <c r="C58" s="753"/>
      <c r="D58" s="753"/>
      <c r="E58" s="753">
        <v>0</v>
      </c>
      <c r="F58" s="707"/>
      <c r="G58" s="758"/>
      <c r="H58" s="758"/>
      <c r="I58" s="707">
        <v>0</v>
      </c>
      <c r="J58" s="644"/>
    </row>
    <row r="59" spans="1:11" ht="27" customHeight="1" x14ac:dyDescent="0.2">
      <c r="A59" s="764" t="s">
        <v>950</v>
      </c>
      <c r="B59" s="753"/>
      <c r="C59" s="753"/>
      <c r="D59" s="753"/>
      <c r="E59" s="756">
        <v>0</v>
      </c>
      <c r="F59" s="707"/>
      <c r="G59" s="758"/>
      <c r="H59" s="758"/>
      <c r="I59" s="707">
        <v>0</v>
      </c>
      <c r="J59" s="642"/>
    </row>
    <row r="60" spans="1:11" ht="13.5" customHeight="1" x14ac:dyDescent="0.2">
      <c r="A60" s="601" t="s">
        <v>951</v>
      </c>
      <c r="B60" s="753"/>
      <c r="C60" s="753"/>
      <c r="D60" s="753"/>
      <c r="E60" s="753"/>
      <c r="F60" s="707"/>
      <c r="G60" s="758"/>
      <c r="H60" s="758"/>
      <c r="I60" s="707"/>
      <c r="J60" s="642"/>
    </row>
    <row r="61" spans="1:11" ht="13.5" customHeight="1" x14ac:dyDescent="0.2">
      <c r="A61" s="601" t="s">
        <v>952</v>
      </c>
      <c r="B61" s="753"/>
      <c r="C61" s="753"/>
      <c r="D61" s="753"/>
      <c r="E61" s="753"/>
      <c r="F61" s="707"/>
      <c r="G61" s="758"/>
      <c r="H61" s="758"/>
      <c r="I61" s="707"/>
      <c r="J61" s="642"/>
    </row>
    <row r="62" spans="1:11" ht="13.5" customHeight="1" x14ac:dyDescent="0.2">
      <c r="A62" s="601" t="s">
        <v>953</v>
      </c>
      <c r="B62" s="753"/>
      <c r="C62" s="753"/>
      <c r="D62" s="753"/>
      <c r="E62" s="753"/>
      <c r="F62" s="707"/>
      <c r="G62" s="758"/>
      <c r="H62" s="758"/>
      <c r="I62" s="707"/>
      <c r="J62" s="642"/>
    </row>
    <row r="63" spans="1:11" ht="28.5" customHeight="1" x14ac:dyDescent="0.2">
      <c r="A63" s="750" t="s">
        <v>954</v>
      </c>
      <c r="B63" s="757"/>
      <c r="C63" s="766"/>
      <c r="D63" s="753"/>
      <c r="E63" s="753">
        <f>C63*D63/2</f>
        <v>0</v>
      </c>
      <c r="F63" s="598">
        <v>7916</v>
      </c>
      <c r="G63" s="767"/>
      <c r="H63" s="758"/>
      <c r="I63" s="707"/>
      <c r="J63" s="644"/>
    </row>
    <row r="64" spans="1:11" ht="24.95" customHeight="1" x14ac:dyDescent="0.2">
      <c r="A64" s="764" t="s">
        <v>955</v>
      </c>
      <c r="B64" s="753"/>
      <c r="C64" s="757"/>
      <c r="D64" s="753"/>
      <c r="E64" s="753"/>
      <c r="F64" s="707"/>
      <c r="G64" s="603">
        <v>0</v>
      </c>
      <c r="H64" s="758"/>
      <c r="I64" s="707"/>
      <c r="J64" s="644"/>
    </row>
    <row r="65" spans="1:10" ht="24.95" customHeight="1" x14ac:dyDescent="0.2">
      <c r="A65" s="757" t="s">
        <v>956</v>
      </c>
      <c r="B65" s="753"/>
      <c r="C65" s="757"/>
      <c r="D65" s="753"/>
      <c r="E65" s="753"/>
      <c r="F65" s="707"/>
      <c r="G65" s="602">
        <v>1</v>
      </c>
      <c r="H65" s="758"/>
      <c r="I65" s="707"/>
      <c r="J65" s="642"/>
    </row>
    <row r="66" spans="1:10" ht="24.95" customHeight="1" x14ac:dyDescent="0.2">
      <c r="A66" s="601" t="s">
        <v>957</v>
      </c>
      <c r="B66" s="753"/>
      <c r="C66" s="768">
        <v>0.97299999999999998</v>
      </c>
      <c r="D66" s="753">
        <v>3000000</v>
      </c>
      <c r="E66" s="753"/>
      <c r="F66" s="707"/>
      <c r="G66" s="602">
        <v>2</v>
      </c>
      <c r="H66" s="598">
        <v>3000000</v>
      </c>
      <c r="I66" s="597">
        <f>(2*1+0)*3000000</f>
        <v>6000000</v>
      </c>
      <c r="J66" s="642"/>
    </row>
    <row r="67" spans="1:10" ht="13.5" customHeight="1" x14ac:dyDescent="0.2">
      <c r="A67" s="601" t="s">
        <v>958</v>
      </c>
      <c r="B67" s="769"/>
      <c r="C67" s="753">
        <v>80</v>
      </c>
      <c r="D67" s="753">
        <v>55360</v>
      </c>
      <c r="E67" s="753">
        <f>C67*D67</f>
        <v>4428800</v>
      </c>
      <c r="F67" s="707"/>
      <c r="G67" s="598">
        <v>80</v>
      </c>
      <c r="H67" s="598">
        <v>55360</v>
      </c>
      <c r="I67" s="598">
        <f>G67*H67</f>
        <v>4428800</v>
      </c>
      <c r="J67" s="642"/>
    </row>
    <row r="68" spans="1:10" ht="13.5" customHeight="1" x14ac:dyDescent="0.2">
      <c r="A68" s="601" t="s">
        <v>959</v>
      </c>
      <c r="B68" s="769"/>
      <c r="C68" s="753">
        <v>55</v>
      </c>
      <c r="D68" s="753">
        <v>145000</v>
      </c>
      <c r="E68" s="753">
        <f>C68*D68</f>
        <v>7975000</v>
      </c>
      <c r="F68" s="707"/>
      <c r="G68" s="598">
        <v>50</v>
      </c>
      <c r="H68" s="598">
        <v>145000</v>
      </c>
      <c r="I68" s="598">
        <f>G68*H68</f>
        <v>7250000</v>
      </c>
      <c r="J68" s="642"/>
    </row>
    <row r="69" spans="1:10" ht="13.5" customHeight="1" x14ac:dyDescent="0.2">
      <c r="A69" s="764" t="s">
        <v>960</v>
      </c>
      <c r="B69" s="770"/>
      <c r="C69" s="753">
        <v>23</v>
      </c>
      <c r="D69" s="753">
        <v>109000</v>
      </c>
      <c r="E69" s="753">
        <f>C69*D69</f>
        <v>2507000</v>
      </c>
      <c r="F69" s="707"/>
      <c r="G69" s="598">
        <v>23</v>
      </c>
      <c r="H69" s="598">
        <v>109000</v>
      </c>
      <c r="I69" s="598">
        <f>G69*H69</f>
        <v>2507000</v>
      </c>
      <c r="J69" s="642"/>
    </row>
    <row r="70" spans="1:10" ht="15" customHeight="1" x14ac:dyDescent="0.2">
      <c r="A70" s="750" t="s">
        <v>961</v>
      </c>
      <c r="B70" s="770"/>
      <c r="C70" s="753"/>
      <c r="D70" s="753"/>
      <c r="E70" s="753"/>
      <c r="F70" s="707"/>
      <c r="G70" s="758"/>
      <c r="H70" s="758"/>
      <c r="I70" s="707"/>
      <c r="J70" s="642"/>
    </row>
    <row r="71" spans="1:10" ht="13.5" customHeight="1" x14ac:dyDescent="0.2">
      <c r="A71" s="757" t="s">
        <v>962</v>
      </c>
      <c r="B71" s="757"/>
      <c r="C71" s="757"/>
      <c r="D71" s="707"/>
      <c r="E71" s="753"/>
      <c r="F71" s="707"/>
      <c r="G71" s="758"/>
      <c r="H71" s="758"/>
      <c r="I71" s="707"/>
      <c r="J71" s="642"/>
    </row>
    <row r="72" spans="1:10" ht="13.5" customHeight="1" x14ac:dyDescent="0.2">
      <c r="A72" s="601" t="s">
        <v>963</v>
      </c>
      <c r="B72" s="771"/>
      <c r="C72" s="753">
        <v>13</v>
      </c>
      <c r="D72" s="753">
        <v>494100</v>
      </c>
      <c r="E72" s="753">
        <f>C72*D72</f>
        <v>6423300</v>
      </c>
      <c r="F72" s="707"/>
      <c r="G72" s="598">
        <v>15</v>
      </c>
      <c r="H72" s="598">
        <v>494100</v>
      </c>
      <c r="I72" s="598">
        <f>G72*H72</f>
        <v>7411500</v>
      </c>
      <c r="J72" s="642"/>
    </row>
    <row r="73" spans="1:10" ht="13.5" customHeight="1" x14ac:dyDescent="0.2">
      <c r="A73" s="750" t="s">
        <v>964</v>
      </c>
      <c r="B73" s="769"/>
      <c r="C73" s="753"/>
      <c r="D73" s="753"/>
      <c r="E73" s="753"/>
      <c r="F73" s="707"/>
      <c r="G73" s="758"/>
      <c r="H73" s="758"/>
      <c r="I73" s="707"/>
      <c r="J73" s="642"/>
    </row>
    <row r="74" spans="1:10" ht="13.5" customHeight="1" x14ac:dyDescent="0.2">
      <c r="A74" s="750" t="s">
        <v>965</v>
      </c>
      <c r="B74" s="769"/>
      <c r="C74" s="753">
        <v>15</v>
      </c>
      <c r="D74" s="753">
        <v>2606040</v>
      </c>
      <c r="E74" s="753">
        <f>C74*D74</f>
        <v>39090600</v>
      </c>
      <c r="F74" s="707"/>
      <c r="G74" s="598">
        <v>15</v>
      </c>
      <c r="H74" s="598">
        <v>2606040</v>
      </c>
      <c r="I74" s="598">
        <f>G74*H74</f>
        <v>39090600</v>
      </c>
      <c r="J74" s="642"/>
    </row>
    <row r="75" spans="1:10" ht="24.95" customHeight="1" x14ac:dyDescent="0.2">
      <c r="A75" s="601" t="s">
        <v>966</v>
      </c>
      <c r="B75" s="769"/>
      <c r="C75" s="753"/>
      <c r="D75" s="753"/>
      <c r="E75" s="756">
        <v>37834000</v>
      </c>
      <c r="F75" s="707"/>
      <c r="G75" s="758"/>
      <c r="H75" s="758"/>
      <c r="I75" s="597">
        <v>31081000</v>
      </c>
      <c r="J75" s="646"/>
    </row>
    <row r="76" spans="1:10" ht="15" customHeight="1" x14ac:dyDescent="0.2">
      <c r="A76" s="601" t="s">
        <v>967</v>
      </c>
      <c r="B76" s="769"/>
      <c r="C76" s="753"/>
      <c r="D76" s="753"/>
      <c r="E76" s="753"/>
      <c r="F76" s="707"/>
      <c r="G76" s="758"/>
      <c r="H76" s="758"/>
      <c r="I76" s="707"/>
      <c r="J76" s="642"/>
    </row>
    <row r="77" spans="1:10" ht="34.5" customHeight="1" x14ac:dyDescent="0.2">
      <c r="A77" s="601" t="s">
        <v>968</v>
      </c>
      <c r="B77" s="753"/>
      <c r="C77" s="762">
        <v>12.33</v>
      </c>
      <c r="D77" s="753">
        <v>1632000</v>
      </c>
      <c r="E77" s="753">
        <f>C77*D77</f>
        <v>20122560</v>
      </c>
      <c r="F77" s="707"/>
      <c r="G77" s="599">
        <v>13.81</v>
      </c>
      <c r="H77" s="598">
        <v>1632000</v>
      </c>
      <c r="I77" s="598">
        <f>G77*H77</f>
        <v>22537920</v>
      </c>
      <c r="J77" s="647"/>
    </row>
    <row r="78" spans="1:10" ht="13.5" customHeight="1" x14ac:dyDescent="0.2">
      <c r="A78" s="601" t="s">
        <v>969</v>
      </c>
      <c r="B78" s="753"/>
      <c r="C78" s="753"/>
      <c r="D78" s="753"/>
      <c r="E78" s="756">
        <v>7038795</v>
      </c>
      <c r="F78" s="707"/>
      <c r="G78" s="758"/>
      <c r="H78" s="758"/>
      <c r="I78" s="597">
        <v>10352656</v>
      </c>
      <c r="J78" s="648"/>
    </row>
    <row r="79" spans="1:10" ht="13.5" customHeight="1" x14ac:dyDescent="0.2">
      <c r="A79" s="750" t="s">
        <v>970</v>
      </c>
      <c r="B79" s="753"/>
      <c r="C79" s="753"/>
      <c r="D79" s="753"/>
      <c r="E79" s="756"/>
      <c r="F79" s="707"/>
      <c r="G79" s="597">
        <v>280</v>
      </c>
      <c r="H79" s="597">
        <v>285</v>
      </c>
      <c r="I79" s="597">
        <f>G79*H79</f>
        <v>79800</v>
      </c>
      <c r="J79" s="642"/>
    </row>
    <row r="80" spans="1:10" ht="31.5" customHeight="1" x14ac:dyDescent="0.2">
      <c r="A80" s="601" t="s">
        <v>971</v>
      </c>
      <c r="B80" s="753"/>
      <c r="C80" s="753"/>
      <c r="D80" s="753"/>
      <c r="E80" s="756">
        <v>0</v>
      </c>
      <c r="F80" s="707"/>
      <c r="G80" s="758"/>
      <c r="H80" s="758"/>
      <c r="I80" s="597">
        <v>0</v>
      </c>
      <c r="J80" s="642"/>
    </row>
    <row r="81" spans="1:256" ht="28.5" customHeight="1" x14ac:dyDescent="0.2">
      <c r="A81" s="757"/>
      <c r="B81" s="753"/>
      <c r="C81" s="753"/>
      <c r="D81" s="753"/>
      <c r="E81" s="772"/>
      <c r="F81" s="707"/>
      <c r="G81" s="758"/>
      <c r="H81" s="758"/>
      <c r="I81" s="707"/>
      <c r="J81" s="642"/>
      <c r="K81" s="759"/>
    </row>
    <row r="82" spans="1:256" ht="13.5" customHeight="1" x14ac:dyDescent="0.2">
      <c r="A82" s="760" t="s">
        <v>972</v>
      </c>
      <c r="B82" s="753"/>
      <c r="C82" s="753"/>
      <c r="D82" s="753"/>
      <c r="E82" s="772"/>
      <c r="F82" s="707"/>
      <c r="G82" s="758"/>
      <c r="H82" s="758"/>
      <c r="I82" s="707"/>
      <c r="J82" s="642"/>
    </row>
    <row r="83" spans="1:256" ht="13.5" customHeight="1" x14ac:dyDescent="0.2">
      <c r="A83" s="601" t="s">
        <v>973</v>
      </c>
      <c r="B83" s="753"/>
      <c r="C83" s="753"/>
      <c r="D83" s="753"/>
      <c r="E83" s="772"/>
      <c r="F83" s="707"/>
      <c r="G83" s="758"/>
      <c r="H83" s="758"/>
      <c r="I83" s="707"/>
      <c r="J83" s="642"/>
    </row>
    <row r="84" spans="1:256" ht="13.5" customHeight="1" x14ac:dyDescent="0.2">
      <c r="A84" s="601" t="s">
        <v>974</v>
      </c>
      <c r="B84" s="753"/>
      <c r="C84" s="753">
        <v>4865</v>
      </c>
      <c r="D84" s="753">
        <v>1140</v>
      </c>
      <c r="E84" s="773"/>
      <c r="F84" s="707"/>
      <c r="G84" s="598">
        <v>4837</v>
      </c>
      <c r="H84" s="598">
        <v>1140</v>
      </c>
      <c r="I84" s="310">
        <f>G84*H84</f>
        <v>5514180</v>
      </c>
      <c r="J84" s="642"/>
    </row>
    <row r="85" spans="1:256" ht="30" customHeight="1" x14ac:dyDescent="0.2">
      <c r="A85" s="750" t="s">
        <v>975</v>
      </c>
      <c r="B85" s="753"/>
      <c r="C85" s="753"/>
      <c r="D85" s="753"/>
      <c r="E85" s="773"/>
      <c r="F85" s="707"/>
      <c r="G85" s="753"/>
      <c r="H85" s="753"/>
      <c r="I85" s="310">
        <v>0</v>
      </c>
      <c r="J85" s="642"/>
    </row>
    <row r="86" spans="1:256" ht="13.5" customHeight="1" x14ac:dyDescent="0.2">
      <c r="A86" s="764"/>
      <c r="B86" s="769"/>
      <c r="C86" s="753"/>
      <c r="D86" s="767"/>
      <c r="E86" s="753"/>
      <c r="F86" s="707"/>
      <c r="G86" s="758"/>
      <c r="H86" s="758"/>
      <c r="I86" s="707"/>
      <c r="J86" s="642"/>
      <c r="K86" s="759"/>
    </row>
    <row r="87" spans="1:256" ht="25.5" customHeight="1" x14ac:dyDescent="0.2">
      <c r="A87" s="774" t="s">
        <v>976</v>
      </c>
      <c r="B87" s="769"/>
      <c r="C87" s="775"/>
      <c r="D87" s="753"/>
      <c r="E87" s="756"/>
      <c r="F87" s="769"/>
      <c r="G87" s="758"/>
      <c r="H87" s="758"/>
      <c r="I87" s="707"/>
      <c r="J87" s="642"/>
      <c r="K87" s="759"/>
      <c r="L87" s="759"/>
      <c r="N87" s="309"/>
    </row>
    <row r="88" spans="1:256" ht="13.5" customHeight="1" thickBot="1" x14ac:dyDescent="0.25">
      <c r="A88" s="776"/>
      <c r="B88" s="777"/>
      <c r="C88" s="778"/>
      <c r="D88" s="779"/>
      <c r="E88" s="778"/>
      <c r="F88" s="780"/>
      <c r="G88" s="781"/>
      <c r="H88" s="781"/>
      <c r="I88" s="780"/>
      <c r="J88" s="642"/>
    </row>
    <row r="89" spans="1:256" ht="11.25" customHeight="1" thickBot="1" x14ac:dyDescent="0.25">
      <c r="A89" s="782" t="s">
        <v>977</v>
      </c>
      <c r="B89" s="783"/>
      <c r="C89" s="783"/>
      <c r="D89" s="784"/>
      <c r="E89" s="785">
        <f>E12+E14+E17+E20+E23+E28+E31+E34+E39+E40+E41+E42+E44+E49+E51+E54+E58+E59+E63+E64+E67+E68+E69+E72+E74+E75+E77+E78</f>
        <v>987821085</v>
      </c>
      <c r="F89" s="1031">
        <f>I12+I16+I19+I22+I25+I28+I31+I34+I35+I39+I40+I41+I42+I44+I49+I50+I51+I52+I54+I58+I59+I66+I67+I68+I69+I72+I74+I75+I77+I78+I79+I80+I84+I45+I46+I43+I55</f>
        <v>992732374</v>
      </c>
      <c r="G89" s="1031"/>
      <c r="H89" s="1031"/>
      <c r="I89" s="1032"/>
      <c r="J89" s="7"/>
      <c r="K89" s="786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</row>
    <row r="90" spans="1:256" ht="14.25" customHeight="1" x14ac:dyDescent="0.2"/>
    <row r="91" spans="1:256" s="7" customFormat="1" ht="13.5" customHeight="1" x14ac:dyDescent="0.2">
      <c r="A91" s="209"/>
      <c r="B91" s="209"/>
      <c r="C91" s="209"/>
      <c r="D91" s="209"/>
      <c r="E91" s="213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</sheetData>
  <mergeCells count="8">
    <mergeCell ref="F89:I89"/>
    <mergeCell ref="B1:E1"/>
    <mergeCell ref="A4:I4"/>
    <mergeCell ref="A5:I5"/>
    <mergeCell ref="A8:A9"/>
    <mergeCell ref="B8:E8"/>
    <mergeCell ref="F8:I8"/>
    <mergeCell ref="F2:I2"/>
  </mergeCells>
  <phoneticPr fontId="96" type="noConversion"/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0"/>
  <sheetViews>
    <sheetView workbookViewId="0">
      <selection sqref="A1:I1"/>
    </sheetView>
  </sheetViews>
  <sheetFormatPr defaultRowHeight="12.75" x14ac:dyDescent="0.2"/>
  <cols>
    <col min="1" max="1" width="0.42578125" style="3" customWidth="1"/>
    <col min="2" max="2" width="27.42578125" style="3" customWidth="1"/>
    <col min="3" max="3" width="16.85546875" style="3" customWidth="1"/>
    <col min="4" max="4" width="9.42578125" style="3" customWidth="1"/>
    <col min="5" max="5" width="11.140625" style="267" customWidth="1"/>
    <col min="6" max="6" width="13.140625" style="3" customWidth="1"/>
    <col min="7" max="7" width="0" style="267" hidden="1" customWidth="1"/>
    <col min="8" max="8" width="0" style="320" hidden="1" customWidth="1"/>
    <col min="9" max="9" width="10.28515625" style="267" hidden="1" customWidth="1"/>
    <col min="10" max="16384" width="9.140625" style="4"/>
  </cols>
  <sheetData>
    <row r="1" spans="1:10" x14ac:dyDescent="0.2">
      <c r="A1" s="1038" t="s">
        <v>1198</v>
      </c>
      <c r="B1" s="1038"/>
      <c r="C1" s="1038"/>
      <c r="D1" s="1038"/>
      <c r="E1" s="1038"/>
      <c r="F1" s="1038"/>
      <c r="G1" s="1038"/>
      <c r="H1" s="1038"/>
      <c r="I1" s="1038"/>
    </row>
    <row r="3" spans="1:10" ht="15" customHeight="1" x14ac:dyDescent="0.2">
      <c r="B3" s="1041" t="s">
        <v>78</v>
      </c>
      <c r="C3" s="1041"/>
      <c r="D3" s="1041"/>
      <c r="E3" s="1041"/>
      <c r="F3" s="1041"/>
      <c r="G3" s="1042"/>
      <c r="H3" s="1042"/>
      <c r="I3" s="1042"/>
    </row>
    <row r="4" spans="1:10" ht="15" customHeight="1" x14ac:dyDescent="0.2">
      <c r="B4" s="4"/>
      <c r="C4" s="147" t="s">
        <v>1022</v>
      </c>
      <c r="D4" s="4"/>
      <c r="E4" s="4"/>
      <c r="F4" s="4"/>
      <c r="G4" s="4"/>
      <c r="H4" s="4"/>
      <c r="I4" s="4"/>
    </row>
    <row r="5" spans="1:10" ht="15" customHeight="1" x14ac:dyDescent="0.2">
      <c r="B5" s="1041"/>
      <c r="C5" s="1041"/>
      <c r="D5" s="1041"/>
      <c r="E5" s="1041"/>
    </row>
    <row r="6" spans="1:10" ht="15" customHeight="1" x14ac:dyDescent="0.2">
      <c r="B6" s="1043" t="s">
        <v>335</v>
      </c>
      <c r="C6" s="1044"/>
      <c r="D6" s="1044"/>
      <c r="E6" s="1044"/>
      <c r="F6" s="1044"/>
      <c r="G6" s="1044"/>
      <c r="H6" s="1044"/>
      <c r="I6" s="1044"/>
    </row>
    <row r="7" spans="1:10" ht="48.75" customHeight="1" x14ac:dyDescent="0.2">
      <c r="B7" s="250" t="s">
        <v>86</v>
      </c>
      <c r="C7" s="170" t="s">
        <v>1023</v>
      </c>
      <c r="D7" s="1040" t="s">
        <v>621</v>
      </c>
      <c r="E7" s="1040"/>
      <c r="F7" s="1040"/>
      <c r="G7" s="1040" t="s">
        <v>621</v>
      </c>
      <c r="H7" s="1040"/>
      <c r="I7" s="1040"/>
    </row>
    <row r="8" spans="1:10" ht="35.450000000000003" customHeight="1" x14ac:dyDescent="0.2">
      <c r="B8" s="251"/>
      <c r="C8" s="31"/>
      <c r="D8" s="171" t="s">
        <v>62</v>
      </c>
      <c r="E8" s="252" t="s">
        <v>63</v>
      </c>
      <c r="F8" s="252" t="s">
        <v>1024</v>
      </c>
      <c r="G8" s="4"/>
      <c r="H8" s="4"/>
      <c r="I8" s="4"/>
    </row>
    <row r="9" spans="1:10" ht="15.95" customHeight="1" x14ac:dyDescent="0.2">
      <c r="B9" s="253" t="s">
        <v>633</v>
      </c>
      <c r="C9" s="254"/>
      <c r="D9" s="255"/>
      <c r="E9" s="256"/>
      <c r="F9" s="514"/>
      <c r="G9" s="4"/>
      <c r="H9" s="4"/>
      <c r="I9" s="4"/>
      <c r="J9" s="662"/>
    </row>
    <row r="10" spans="1:10" ht="40.5" customHeight="1" x14ac:dyDescent="0.2">
      <c r="B10" s="3" t="s">
        <v>634</v>
      </c>
      <c r="C10" s="626" t="s">
        <v>618</v>
      </c>
      <c r="D10" s="1262">
        <v>10000</v>
      </c>
      <c r="E10" s="288">
        <v>214000</v>
      </c>
      <c r="F10" s="515">
        <f>SUM(D10:E10)</f>
        <v>224000</v>
      </c>
      <c r="G10" s="4"/>
      <c r="H10" s="4"/>
      <c r="I10" s="4"/>
      <c r="J10" s="662"/>
    </row>
    <row r="11" spans="1:10" ht="31.5" customHeight="1" x14ac:dyDescent="0.2">
      <c r="B11" s="3" t="s">
        <v>635</v>
      </c>
      <c r="C11" s="3" t="s">
        <v>323</v>
      </c>
      <c r="D11" s="363">
        <v>248962</v>
      </c>
      <c r="E11" s="288">
        <v>290038</v>
      </c>
      <c r="F11" s="515">
        <f>SUM(D11:E11)</f>
        <v>539000</v>
      </c>
      <c r="G11" s="4"/>
      <c r="H11" s="4"/>
      <c r="I11" s="4"/>
      <c r="J11" s="708"/>
    </row>
    <row r="12" spans="1:10" ht="15.95" customHeight="1" x14ac:dyDescent="0.2">
      <c r="B12" s="3" t="s">
        <v>636</v>
      </c>
      <c r="C12" s="258" t="s">
        <v>637</v>
      </c>
      <c r="D12" s="363">
        <v>178180</v>
      </c>
      <c r="E12" s="288">
        <v>252820</v>
      </c>
      <c r="F12" s="515">
        <f>SUM(D12:E12)</f>
        <v>431000</v>
      </c>
      <c r="G12" s="4"/>
      <c r="H12" s="4"/>
      <c r="I12" s="4"/>
      <c r="J12" s="662"/>
    </row>
    <row r="13" spans="1:10" ht="15.95" customHeight="1" x14ac:dyDescent="0.2">
      <c r="B13" s="254" t="s">
        <v>638</v>
      </c>
      <c r="C13" s="258"/>
      <c r="D13" s="1263">
        <f>SUM(D10:D12)</f>
        <v>437142</v>
      </c>
      <c r="E13" s="290">
        <f>SUM(E10:E12)</f>
        <v>756858</v>
      </c>
      <c r="F13" s="1264">
        <f>SUM(D13:E13)</f>
        <v>1194000</v>
      </c>
      <c r="G13" s="4"/>
      <c r="H13" s="4"/>
      <c r="I13" s="4"/>
      <c r="J13" s="662"/>
    </row>
    <row r="14" spans="1:10" ht="15.95" customHeight="1" x14ac:dyDescent="0.2">
      <c r="C14" s="258"/>
      <c r="D14" s="363"/>
      <c r="E14" s="288"/>
      <c r="F14" s="515">
        <f t="shared" ref="F14:F30" si="0">SUM(D14:E14)</f>
        <v>0</v>
      </c>
      <c r="G14" s="4"/>
      <c r="H14" s="4"/>
      <c r="I14" s="4"/>
      <c r="J14" s="662"/>
    </row>
    <row r="15" spans="1:10" s="334" customFormat="1" ht="45.75" customHeight="1" x14ac:dyDescent="0.2">
      <c r="B15" s="624" t="s">
        <v>639</v>
      </c>
      <c r="C15" s="625"/>
      <c r="D15" s="1263">
        <v>4500</v>
      </c>
      <c r="E15" s="290"/>
      <c r="F15" s="1264">
        <f>D15+E15</f>
        <v>4500</v>
      </c>
      <c r="J15" s="663"/>
    </row>
    <row r="16" spans="1:10" ht="15.95" customHeight="1" x14ac:dyDescent="0.2">
      <c r="B16" s="254"/>
      <c r="C16" s="260"/>
      <c r="D16" s="363"/>
      <c r="E16" s="288"/>
      <c r="F16" s="515">
        <f t="shared" si="0"/>
        <v>0</v>
      </c>
      <c r="G16" s="4"/>
      <c r="H16" s="4"/>
      <c r="I16" s="4"/>
      <c r="J16" s="662"/>
    </row>
    <row r="17" spans="2:10" ht="15.95" customHeight="1" x14ac:dyDescent="0.2">
      <c r="B17" s="1039" t="s">
        <v>640</v>
      </c>
      <c r="C17" s="1039"/>
      <c r="D17" s="363"/>
      <c r="E17" s="288"/>
      <c r="F17" s="515">
        <f t="shared" si="0"/>
        <v>0</v>
      </c>
      <c r="G17" s="4"/>
      <c r="H17" s="4"/>
      <c r="I17" s="4"/>
      <c r="J17" s="662"/>
    </row>
    <row r="18" spans="2:10" ht="15.95" customHeight="1" x14ac:dyDescent="0.2">
      <c r="C18" s="258"/>
      <c r="D18" s="363"/>
      <c r="E18" s="288"/>
      <c r="F18" s="515">
        <f t="shared" si="0"/>
        <v>0</v>
      </c>
      <c r="G18" s="4"/>
      <c r="H18" s="4"/>
      <c r="I18" s="4"/>
      <c r="J18" s="662"/>
    </row>
    <row r="19" spans="2:10" ht="28.5" customHeight="1" x14ac:dyDescent="0.2">
      <c r="B19" s="261"/>
      <c r="C19" s="262"/>
      <c r="D19" s="363"/>
      <c r="E19" s="288"/>
      <c r="F19" s="515">
        <f t="shared" si="0"/>
        <v>0</v>
      </c>
      <c r="G19" s="4"/>
      <c r="H19" s="4"/>
      <c r="I19" s="4"/>
      <c r="J19" s="662"/>
    </row>
    <row r="20" spans="2:10" ht="78.75" customHeight="1" x14ac:dyDescent="0.2">
      <c r="B20" s="263" t="s">
        <v>641</v>
      </c>
      <c r="C20" s="264" t="s">
        <v>642</v>
      </c>
      <c r="D20" s="363">
        <v>17000</v>
      </c>
      <c r="E20" s="288"/>
      <c r="F20" s="515">
        <f t="shared" si="0"/>
        <v>17000</v>
      </c>
      <c r="G20" s="4"/>
      <c r="H20" s="4"/>
      <c r="I20" s="4"/>
      <c r="J20" s="662"/>
    </row>
    <row r="21" spans="2:10" s="4" customFormat="1" ht="15.95" customHeight="1" x14ac:dyDescent="0.2">
      <c r="B21" s="254" t="s">
        <v>643</v>
      </c>
      <c r="C21" s="260"/>
      <c r="D21" s="1263">
        <f>SUM(D18:D20)</f>
        <v>17000</v>
      </c>
      <c r="E21" s="290"/>
      <c r="F21" s="1264">
        <f t="shared" si="0"/>
        <v>17000</v>
      </c>
      <c r="J21" s="662"/>
    </row>
    <row r="22" spans="2:10" s="4" customFormat="1" ht="15.95" customHeight="1" x14ac:dyDescent="0.2">
      <c r="B22" s="254"/>
      <c r="C22" s="260"/>
      <c r="D22" s="363"/>
      <c r="E22" s="288"/>
      <c r="F22" s="515">
        <f t="shared" si="0"/>
        <v>0</v>
      </c>
      <c r="J22" s="662"/>
    </row>
    <row r="23" spans="2:10" s="4" customFormat="1" ht="15.95" customHeight="1" x14ac:dyDescent="0.2">
      <c r="B23" s="253" t="s">
        <v>644</v>
      </c>
      <c r="C23" s="260"/>
      <c r="D23" s="363"/>
      <c r="E23" s="288"/>
      <c r="F23" s="515">
        <f t="shared" si="0"/>
        <v>0</v>
      </c>
      <c r="J23" s="662"/>
    </row>
    <row r="24" spans="2:10" s="4" customFormat="1" ht="15.95" customHeight="1" x14ac:dyDescent="0.2">
      <c r="B24" s="3" t="s">
        <v>645</v>
      </c>
      <c r="C24" s="260"/>
      <c r="D24" s="363"/>
      <c r="E24" s="288"/>
      <c r="F24" s="515">
        <f t="shared" si="0"/>
        <v>0</v>
      </c>
      <c r="J24" s="662"/>
    </row>
    <row r="25" spans="2:10" s="334" customFormat="1" ht="15.95" customHeight="1" x14ac:dyDescent="0.2">
      <c r="B25" s="4" t="s">
        <v>115</v>
      </c>
      <c r="C25" s="362"/>
      <c r="D25" s="363">
        <v>820</v>
      </c>
      <c r="E25" s="288"/>
      <c r="F25" s="515">
        <f t="shared" si="0"/>
        <v>820</v>
      </c>
      <c r="G25" s="4"/>
      <c r="J25" s="663"/>
    </row>
    <row r="26" spans="2:10" s="334" customFormat="1" ht="15.95" customHeight="1" x14ac:dyDescent="0.2">
      <c r="B26" s="4" t="s">
        <v>600</v>
      </c>
      <c r="C26" s="362"/>
      <c r="D26" s="363">
        <v>9000</v>
      </c>
      <c r="E26" s="288"/>
      <c r="F26" s="515">
        <f>SUM(D26:E26)</f>
        <v>9000</v>
      </c>
      <c r="G26" s="4"/>
      <c r="J26" s="663"/>
    </row>
    <row r="27" spans="2:10" s="4" customFormat="1" ht="15.95" customHeight="1" x14ac:dyDescent="0.2">
      <c r="B27" s="3" t="s">
        <v>646</v>
      </c>
      <c r="C27" s="260"/>
      <c r="D27" s="363"/>
      <c r="E27" s="288"/>
      <c r="F27" s="515">
        <f t="shared" si="0"/>
        <v>0</v>
      </c>
      <c r="J27" s="662"/>
    </row>
    <row r="28" spans="2:10" s="4" customFormat="1" ht="15.95" customHeight="1" x14ac:dyDescent="0.2">
      <c r="B28" s="3" t="s">
        <v>647</v>
      </c>
      <c r="C28" s="260"/>
      <c r="D28" s="363"/>
      <c r="E28" s="288"/>
      <c r="F28" s="515">
        <f t="shared" si="0"/>
        <v>0</v>
      </c>
      <c r="J28" s="662"/>
    </row>
    <row r="29" spans="2:10" s="4" customFormat="1" ht="15.95" customHeight="1" x14ac:dyDescent="0.2">
      <c r="B29" s="254" t="s">
        <v>648</v>
      </c>
      <c r="C29" s="260"/>
      <c r="D29" s="1263">
        <f>SUM(D24:D28)</f>
        <v>9820</v>
      </c>
      <c r="E29" s="290">
        <f>SUM(E24:E28)</f>
        <v>0</v>
      </c>
      <c r="F29" s="1264">
        <f t="shared" si="0"/>
        <v>9820</v>
      </c>
      <c r="J29" s="662"/>
    </row>
    <row r="30" spans="2:10" s="4" customFormat="1" ht="15.95" customHeight="1" x14ac:dyDescent="0.2">
      <c r="B30" s="254"/>
      <c r="C30" s="260"/>
      <c r="D30" s="363"/>
      <c r="E30" s="288"/>
      <c r="F30" s="1265">
        <f t="shared" si="0"/>
        <v>0</v>
      </c>
      <c r="J30" s="662"/>
    </row>
    <row r="31" spans="2:10" s="4" customFormat="1" ht="15.95" customHeight="1" x14ac:dyDescent="0.2">
      <c r="B31" s="265" t="s">
        <v>649</v>
      </c>
      <c r="C31" s="266"/>
      <c r="D31" s="1266">
        <f>D13+D15+D21+D29</f>
        <v>468462</v>
      </c>
      <c r="E31" s="1266">
        <f>E13+E15+E21+E29</f>
        <v>756858</v>
      </c>
      <c r="F31" s="1266">
        <f>SUM(D31:E31)</f>
        <v>1225320</v>
      </c>
    </row>
    <row r="32" spans="2:10" s="4" customFormat="1" ht="15.95" customHeight="1" x14ac:dyDescent="0.2">
      <c r="B32" s="3"/>
      <c r="C32" s="3"/>
      <c r="D32" s="3"/>
      <c r="E32" s="267"/>
      <c r="F32" s="3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">
      <c r="A40" s="4"/>
      <c r="B40" s="4"/>
      <c r="C40" s="4"/>
      <c r="D40" s="4"/>
      <c r="E40" s="4"/>
      <c r="F40" s="4"/>
      <c r="G40" s="4"/>
      <c r="H40" s="4"/>
      <c r="I40" s="4"/>
    </row>
  </sheetData>
  <sheetProtection selectLockedCells="1" selectUnlockedCells="1"/>
  <mergeCells count="7">
    <mergeCell ref="A1:I1"/>
    <mergeCell ref="B17:C17"/>
    <mergeCell ref="D7:F7"/>
    <mergeCell ref="B5:E5"/>
    <mergeCell ref="B3:I3"/>
    <mergeCell ref="B6:I6"/>
    <mergeCell ref="G7:I7"/>
  </mergeCells>
  <phoneticPr fontId="34" type="noConversion"/>
  <pageMargins left="0.19685039370078741" right="0.19685039370078741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82"/>
  <sheetViews>
    <sheetView workbookViewId="0">
      <selection activeCell="E69" sqref="E69"/>
    </sheetView>
  </sheetViews>
  <sheetFormatPr defaultRowHeight="11.25" x14ac:dyDescent="0.2"/>
  <cols>
    <col min="1" max="1" width="4.85546875" style="179" customWidth="1"/>
    <col min="2" max="2" width="57.5703125" style="214" customWidth="1"/>
    <col min="3" max="3" width="8.7109375" style="173" customWidth="1"/>
    <col min="4" max="4" width="9.5703125" style="173" customWidth="1"/>
    <col min="5" max="5" width="8.28515625" style="173" customWidth="1"/>
    <col min="6" max="16384" width="9.140625" style="8"/>
  </cols>
  <sheetData>
    <row r="1" spans="1:7" x14ac:dyDescent="0.2">
      <c r="B1" s="1045" t="s">
        <v>1197</v>
      </c>
      <c r="C1" s="1045"/>
      <c r="D1" s="1045"/>
      <c r="E1" s="1045"/>
    </row>
    <row r="2" spans="1:7" x14ac:dyDescent="0.2">
      <c r="B2" s="215"/>
    </row>
    <row r="3" spans="1:7" x14ac:dyDescent="0.2">
      <c r="A3" s="1048" t="s">
        <v>54</v>
      </c>
      <c r="B3" s="1048"/>
      <c r="C3" s="1048"/>
      <c r="D3" s="1048"/>
      <c r="E3" s="1048"/>
    </row>
    <row r="4" spans="1:7" ht="11.25" customHeight="1" x14ac:dyDescent="0.2">
      <c r="A4" s="1048" t="s">
        <v>1013</v>
      </c>
      <c r="B4" s="1048"/>
      <c r="C4" s="1048"/>
      <c r="D4" s="1048"/>
      <c r="E4" s="1048"/>
    </row>
    <row r="5" spans="1:7" x14ac:dyDescent="0.2">
      <c r="A5" s="1048" t="s">
        <v>750</v>
      </c>
      <c r="B5" s="1048"/>
      <c r="C5" s="1048"/>
      <c r="D5" s="1048"/>
      <c r="E5" s="1048"/>
    </row>
    <row r="6" spans="1:7" ht="12.75" x14ac:dyDescent="0.2">
      <c r="B6" s="1049" t="s">
        <v>335</v>
      </c>
      <c r="C6" s="1050"/>
      <c r="D6" s="1050"/>
      <c r="E6" s="1050"/>
    </row>
    <row r="7" spans="1:7" ht="24" customHeight="1" x14ac:dyDescent="0.2">
      <c r="A7" s="1011" t="s">
        <v>77</v>
      </c>
      <c r="B7" s="1017" t="s">
        <v>86</v>
      </c>
      <c r="C7" s="1047" t="s">
        <v>1014</v>
      </c>
      <c r="D7" s="1047"/>
      <c r="E7" s="1047"/>
    </row>
    <row r="8" spans="1:7" ht="21" x14ac:dyDescent="0.2">
      <c r="A8" s="1011"/>
      <c r="B8" s="1046"/>
      <c r="C8" s="989" t="s">
        <v>62</v>
      </c>
      <c r="D8" s="989" t="s">
        <v>63</v>
      </c>
      <c r="E8" s="989" t="s">
        <v>64</v>
      </c>
      <c r="F8" s="649"/>
    </row>
    <row r="9" spans="1:7" x14ac:dyDescent="0.2">
      <c r="A9" s="994"/>
      <c r="B9" s="993" t="s">
        <v>87</v>
      </c>
      <c r="C9" s="184"/>
      <c r="D9" s="184"/>
      <c r="E9" s="990"/>
      <c r="F9" s="986"/>
    </row>
    <row r="10" spans="1:7" x14ac:dyDescent="0.2">
      <c r="A10" s="995" t="s">
        <v>526</v>
      </c>
      <c r="B10" s="216" t="s">
        <v>88</v>
      </c>
      <c r="C10" s="313"/>
      <c r="D10" s="184"/>
      <c r="E10" s="480">
        <f>SUM(C10:D10)</f>
        <v>0</v>
      </c>
      <c r="F10" s="986"/>
    </row>
    <row r="11" spans="1:7" s="9" customFormat="1" x14ac:dyDescent="0.2">
      <c r="A11" s="995" t="s">
        <v>534</v>
      </c>
      <c r="B11" s="216" t="s">
        <v>176</v>
      </c>
      <c r="C11" s="638">
        <f>C12+C13+C14+C15+C16+C17</f>
        <v>629350</v>
      </c>
      <c r="D11" s="638">
        <f>D12+D13+D14+D15+D16+D17+D18+D19</f>
        <v>79560</v>
      </c>
      <c r="E11" s="991">
        <f>SUM(C11:D11)</f>
        <v>708910</v>
      </c>
      <c r="F11" s="844"/>
    </row>
    <row r="12" spans="1:7" s="9" customFormat="1" x14ac:dyDescent="0.2">
      <c r="A12" s="995" t="s">
        <v>535</v>
      </c>
      <c r="B12" s="218" t="s">
        <v>172</v>
      </c>
      <c r="C12" s="804">
        <v>482669</v>
      </c>
      <c r="D12" s="804"/>
      <c r="E12" s="992">
        <f t="shared" ref="E12:E17" si="0">C12+D12</f>
        <v>482669</v>
      </c>
      <c r="F12" s="844"/>
    </row>
    <row r="13" spans="1:7" s="9" customFormat="1" x14ac:dyDescent="0.2">
      <c r="A13" s="995" t="s">
        <v>536</v>
      </c>
      <c r="B13" s="218" t="s">
        <v>173</v>
      </c>
      <c r="C13" s="804">
        <v>83547</v>
      </c>
      <c r="D13" s="804"/>
      <c r="E13" s="992">
        <f t="shared" si="0"/>
        <v>83547</v>
      </c>
      <c r="F13" s="844"/>
    </row>
    <row r="14" spans="1:7" s="9" customFormat="1" x14ac:dyDescent="0.2">
      <c r="A14" s="995" t="s">
        <v>537</v>
      </c>
      <c r="B14" s="218" t="s">
        <v>174</v>
      </c>
      <c r="C14" s="804">
        <v>57692</v>
      </c>
      <c r="D14" s="804">
        <v>79560</v>
      </c>
      <c r="E14" s="992">
        <f t="shared" si="0"/>
        <v>137252</v>
      </c>
      <c r="F14" s="844"/>
      <c r="G14" s="844"/>
    </row>
    <row r="15" spans="1:7" s="9" customFormat="1" x14ac:dyDescent="0.2">
      <c r="A15" s="995" t="s">
        <v>538</v>
      </c>
      <c r="B15" s="217" t="s">
        <v>175</v>
      </c>
      <c r="C15" s="184">
        <v>0</v>
      </c>
      <c r="D15" s="184"/>
      <c r="E15" s="480">
        <f t="shared" si="0"/>
        <v>0</v>
      </c>
      <c r="F15" s="844"/>
    </row>
    <row r="16" spans="1:7" s="9" customFormat="1" x14ac:dyDescent="0.2">
      <c r="A16" s="995" t="s">
        <v>539</v>
      </c>
      <c r="B16" s="217" t="s">
        <v>309</v>
      </c>
      <c r="C16" s="184">
        <v>0</v>
      </c>
      <c r="D16" s="184"/>
      <c r="E16" s="480">
        <f t="shared" si="0"/>
        <v>0</v>
      </c>
      <c r="F16" s="844"/>
      <c r="G16" s="844"/>
    </row>
    <row r="17" spans="1:6" s="9" customFormat="1" x14ac:dyDescent="0.2">
      <c r="A17" s="995" t="s">
        <v>540</v>
      </c>
      <c r="B17" s="218" t="s">
        <v>194</v>
      </c>
      <c r="C17" s="184">
        <v>5442</v>
      </c>
      <c r="D17" s="184"/>
      <c r="E17" s="480">
        <f t="shared" si="0"/>
        <v>5442</v>
      </c>
      <c r="F17" s="844"/>
    </row>
    <row r="18" spans="1:6" s="9" customFormat="1" x14ac:dyDescent="0.2">
      <c r="A18" s="995" t="s">
        <v>541</v>
      </c>
      <c r="B18" s="216" t="s">
        <v>177</v>
      </c>
      <c r="C18" s="188">
        <v>0</v>
      </c>
      <c r="D18" s="188"/>
      <c r="E18" s="483">
        <v>0</v>
      </c>
      <c r="F18" s="844"/>
    </row>
    <row r="19" spans="1:6" s="9" customFormat="1" x14ac:dyDescent="0.2">
      <c r="A19" s="995" t="s">
        <v>583</v>
      </c>
      <c r="B19" s="216" t="s">
        <v>204</v>
      </c>
      <c r="C19" s="188">
        <v>0</v>
      </c>
      <c r="D19" s="188"/>
      <c r="E19" s="483">
        <f>C19+D19</f>
        <v>0</v>
      </c>
      <c r="F19" s="844"/>
    </row>
    <row r="20" spans="1:6" s="9" customFormat="1" x14ac:dyDescent="0.2">
      <c r="A20" s="995" t="s">
        <v>584</v>
      </c>
      <c r="B20" s="216" t="s">
        <v>310</v>
      </c>
      <c r="C20" s="188"/>
      <c r="D20" s="188"/>
      <c r="E20" s="483">
        <f>C20+D20</f>
        <v>0</v>
      </c>
      <c r="F20" s="844"/>
    </row>
    <row r="21" spans="1:6" x14ac:dyDescent="0.2">
      <c r="A21" s="995" t="s">
        <v>585</v>
      </c>
      <c r="B21" s="217"/>
      <c r="C21" s="184"/>
      <c r="D21" s="184"/>
      <c r="E21" s="480"/>
      <c r="F21" s="986"/>
    </row>
    <row r="22" spans="1:6" x14ac:dyDescent="0.2">
      <c r="A22" s="995" t="s">
        <v>586</v>
      </c>
      <c r="B22" s="216" t="s">
        <v>17</v>
      </c>
      <c r="C22" s="188">
        <f>SUM(C23:C30)</f>
        <v>27692</v>
      </c>
      <c r="D22" s="188">
        <f>SUM(D23:D30)</f>
        <v>0</v>
      </c>
      <c r="E22" s="483">
        <f>SUM(C22:D22)</f>
        <v>27692</v>
      </c>
      <c r="F22" s="986"/>
    </row>
    <row r="23" spans="1:6" x14ac:dyDescent="0.2">
      <c r="A23" s="995" t="s">
        <v>587</v>
      </c>
      <c r="B23" s="218" t="s">
        <v>89</v>
      </c>
      <c r="C23" s="184"/>
      <c r="D23" s="184"/>
      <c r="E23" s="480"/>
      <c r="F23" s="986"/>
    </row>
    <row r="24" spans="1:6" x14ac:dyDescent="0.2">
      <c r="A24" s="995" t="s">
        <v>588</v>
      </c>
      <c r="B24" s="217" t="s">
        <v>1065</v>
      </c>
      <c r="C24" s="184">
        <v>987</v>
      </c>
      <c r="D24" s="184"/>
      <c r="E24" s="480">
        <f>C24+D24</f>
        <v>987</v>
      </c>
      <c r="F24" s="986"/>
    </row>
    <row r="25" spans="1:6" x14ac:dyDescent="0.2">
      <c r="A25" s="995" t="s">
        <v>589</v>
      </c>
      <c r="B25" s="217" t="s">
        <v>1015</v>
      </c>
      <c r="C25" s="184">
        <v>10855</v>
      </c>
      <c r="D25" s="184"/>
      <c r="E25" s="480">
        <f>C25+D25</f>
        <v>10855</v>
      </c>
      <c r="F25" s="986"/>
    </row>
    <row r="26" spans="1:6" x14ac:dyDescent="0.2">
      <c r="A26" s="995" t="s">
        <v>590</v>
      </c>
      <c r="B26" s="217" t="s">
        <v>1170</v>
      </c>
      <c r="C26" s="184">
        <v>15000</v>
      </c>
      <c r="D26" s="184"/>
      <c r="E26" s="480">
        <f>C26+D26</f>
        <v>15000</v>
      </c>
      <c r="F26" s="986"/>
    </row>
    <row r="27" spans="1:6" x14ac:dyDescent="0.2">
      <c r="A27" s="995" t="s">
        <v>592</v>
      </c>
      <c r="B27" s="217" t="s">
        <v>93</v>
      </c>
      <c r="C27" s="184">
        <v>0</v>
      </c>
      <c r="D27" s="184"/>
      <c r="E27" s="480">
        <f>SUM(C27:D27)</f>
        <v>0</v>
      </c>
      <c r="F27" s="986"/>
    </row>
    <row r="28" spans="1:6" x14ac:dyDescent="0.2">
      <c r="A28" s="995" t="s">
        <v>593</v>
      </c>
      <c r="B28" s="217" t="s">
        <v>605</v>
      </c>
      <c r="C28" s="184">
        <v>500</v>
      </c>
      <c r="D28" s="184"/>
      <c r="E28" s="480">
        <f>SUM(C28:D28)</f>
        <v>500</v>
      </c>
      <c r="F28" s="986"/>
    </row>
    <row r="29" spans="1:6" x14ac:dyDescent="0.2">
      <c r="A29" s="995" t="s">
        <v>594</v>
      </c>
      <c r="B29" s="217" t="s">
        <v>169</v>
      </c>
      <c r="C29" s="184">
        <v>350</v>
      </c>
      <c r="D29" s="184"/>
      <c r="E29" s="480">
        <f>SUM(C29:D29)</f>
        <v>350</v>
      </c>
      <c r="F29" s="986"/>
    </row>
    <row r="30" spans="1:6" x14ac:dyDescent="0.2">
      <c r="A30" s="995" t="s">
        <v>595</v>
      </c>
      <c r="B30" s="217"/>
      <c r="C30" s="184"/>
      <c r="D30" s="184"/>
      <c r="E30" s="480"/>
      <c r="F30" s="986"/>
    </row>
    <row r="31" spans="1:6" x14ac:dyDescent="0.2">
      <c r="A31" s="995" t="s">
        <v>596</v>
      </c>
      <c r="B31" s="218" t="s">
        <v>71</v>
      </c>
      <c r="C31" s="188">
        <f>SUM(C32:C37)</f>
        <v>5065</v>
      </c>
      <c r="D31" s="188">
        <f>SUM(D32:D37)</f>
        <v>0</v>
      </c>
      <c r="E31" s="483">
        <f t="shared" ref="E31:E36" si="1">C31+D31</f>
        <v>5065</v>
      </c>
      <c r="F31" s="986"/>
    </row>
    <row r="32" spans="1:6" x14ac:dyDescent="0.2">
      <c r="A32" s="995" t="s">
        <v>597</v>
      </c>
      <c r="B32" s="195" t="s">
        <v>94</v>
      </c>
      <c r="C32" s="184">
        <v>5065</v>
      </c>
      <c r="D32" s="184"/>
      <c r="E32" s="480">
        <f t="shared" si="1"/>
        <v>5065</v>
      </c>
      <c r="F32" s="986"/>
    </row>
    <row r="33" spans="1:6" x14ac:dyDescent="0.2">
      <c r="A33" s="995" t="s">
        <v>598</v>
      </c>
      <c r="B33" s="219" t="s">
        <v>95</v>
      </c>
      <c r="C33" s="184">
        <v>0</v>
      </c>
      <c r="D33" s="184"/>
      <c r="E33" s="480">
        <f t="shared" si="1"/>
        <v>0</v>
      </c>
      <c r="F33" s="986"/>
    </row>
    <row r="34" spans="1:6" x14ac:dyDescent="0.2">
      <c r="A34" s="995"/>
      <c r="B34" s="230"/>
      <c r="C34" s="184"/>
      <c r="D34" s="184"/>
      <c r="E34" s="480"/>
      <c r="F34" s="986"/>
    </row>
    <row r="35" spans="1:6" x14ac:dyDescent="0.2">
      <c r="A35" s="995"/>
      <c r="B35" s="230"/>
      <c r="C35" s="184"/>
      <c r="D35" s="184"/>
      <c r="E35" s="480"/>
      <c r="F35" s="986"/>
    </row>
    <row r="36" spans="1:6" x14ac:dyDescent="0.2">
      <c r="A36" s="995"/>
      <c r="B36" s="230"/>
      <c r="C36" s="184"/>
      <c r="D36" s="184"/>
      <c r="E36" s="480">
        <f t="shared" si="1"/>
        <v>0</v>
      </c>
      <c r="F36" s="986"/>
    </row>
    <row r="37" spans="1:6" x14ac:dyDescent="0.2">
      <c r="A37" s="995"/>
      <c r="B37" s="230"/>
      <c r="C37" s="184"/>
      <c r="D37" s="184"/>
      <c r="E37" s="480"/>
      <c r="F37" s="986"/>
    </row>
    <row r="38" spans="1:6" x14ac:dyDescent="0.2">
      <c r="A38" s="995"/>
      <c r="B38" s="230"/>
      <c r="C38" s="184"/>
      <c r="D38" s="184"/>
      <c r="E38" s="480"/>
      <c r="F38" s="986"/>
    </row>
    <row r="39" spans="1:6" x14ac:dyDescent="0.2">
      <c r="A39" s="995"/>
      <c r="B39" s="853"/>
      <c r="C39" s="184"/>
      <c r="D39" s="188"/>
      <c r="E39" s="483"/>
      <c r="F39" s="986"/>
    </row>
    <row r="40" spans="1:6" x14ac:dyDescent="0.2">
      <c r="A40" s="995"/>
      <c r="B40" s="853"/>
      <c r="C40" s="184"/>
      <c r="D40" s="188"/>
      <c r="E40" s="483"/>
      <c r="F40" s="986"/>
    </row>
    <row r="41" spans="1:6" ht="13.5" customHeight="1" x14ac:dyDescent="0.2">
      <c r="A41" s="995"/>
      <c r="B41" s="518"/>
      <c r="C41" s="184"/>
      <c r="D41" s="184"/>
      <c r="E41" s="480"/>
      <c r="F41" s="986"/>
    </row>
    <row r="42" spans="1:6" ht="13.5" customHeight="1" x14ac:dyDescent="0.2">
      <c r="A42" s="995"/>
      <c r="B42" s="518"/>
      <c r="C42" s="184"/>
      <c r="D42" s="184"/>
      <c r="E42" s="480"/>
      <c r="F42" s="986"/>
    </row>
    <row r="43" spans="1:6" x14ac:dyDescent="0.2">
      <c r="A43" s="995">
        <v>29</v>
      </c>
      <c r="B43" s="193" t="s">
        <v>170</v>
      </c>
      <c r="C43" s="188">
        <f>C22+C31+C40+C41+C39</f>
        <v>32757</v>
      </c>
      <c r="D43" s="188">
        <f>D22+D31+D40+D41+D39</f>
        <v>0</v>
      </c>
      <c r="E43" s="483">
        <f>E22+E31+E40+E41+E39</f>
        <v>32757</v>
      </c>
      <c r="F43" s="986"/>
    </row>
    <row r="44" spans="1:6" x14ac:dyDescent="0.2">
      <c r="A44" s="995"/>
      <c r="B44" s="193"/>
      <c r="C44" s="188"/>
      <c r="D44" s="188"/>
      <c r="E44" s="483"/>
      <c r="F44" s="986"/>
    </row>
    <row r="45" spans="1:6" x14ac:dyDescent="0.2">
      <c r="A45" s="995">
        <v>30</v>
      </c>
      <c r="B45" s="193" t="s">
        <v>96</v>
      </c>
      <c r="C45" s="188">
        <f>C11+C18+C43+C19+C20</f>
        <v>662107</v>
      </c>
      <c r="D45" s="188">
        <f>D11+D18+D43+D19+D20</f>
        <v>79560</v>
      </c>
      <c r="E45" s="483">
        <f>E11+E18+E43+E19+E20</f>
        <v>741667</v>
      </c>
      <c r="F45" s="986"/>
    </row>
    <row r="46" spans="1:6" x14ac:dyDescent="0.2">
      <c r="A46" s="995"/>
      <c r="B46" s="193"/>
      <c r="C46" s="188"/>
      <c r="D46" s="188"/>
      <c r="E46" s="483"/>
      <c r="F46" s="986"/>
    </row>
    <row r="47" spans="1:6" x14ac:dyDescent="0.2">
      <c r="A47" s="995">
        <v>31</v>
      </c>
      <c r="B47" s="987" t="s">
        <v>731</v>
      </c>
      <c r="C47" s="188"/>
      <c r="D47" s="188"/>
      <c r="E47" s="483"/>
      <c r="F47" s="986"/>
    </row>
    <row r="48" spans="1:6" x14ac:dyDescent="0.2">
      <c r="A48" s="995">
        <v>32</v>
      </c>
      <c r="B48" s="195" t="s">
        <v>178</v>
      </c>
      <c r="C48" s="184"/>
      <c r="D48" s="184">
        <v>0</v>
      </c>
      <c r="E48" s="480">
        <f>C48+D48</f>
        <v>0</v>
      </c>
      <c r="F48" s="986"/>
    </row>
    <row r="49" spans="1:6" x14ac:dyDescent="0.2">
      <c r="A49" s="995">
        <v>33</v>
      </c>
      <c r="B49" s="195" t="s">
        <v>179</v>
      </c>
      <c r="C49" s="184"/>
      <c r="D49" s="184">
        <v>0</v>
      </c>
      <c r="E49" s="480">
        <f>C49+D49</f>
        <v>0</v>
      </c>
      <c r="F49" s="986"/>
    </row>
    <row r="50" spans="1:6" x14ac:dyDescent="0.2">
      <c r="A50" s="995">
        <v>34</v>
      </c>
      <c r="B50" s="193" t="s">
        <v>19</v>
      </c>
      <c r="C50" s="188">
        <f>SUM(C48:C49)</f>
        <v>0</v>
      </c>
      <c r="D50" s="188">
        <f>SUM(D48:D49)</f>
        <v>0</v>
      </c>
      <c r="E50" s="483">
        <f>SUM(E48:E49)</f>
        <v>0</v>
      </c>
      <c r="F50" s="986"/>
    </row>
    <row r="51" spans="1:6" x14ac:dyDescent="0.2">
      <c r="A51" s="995">
        <v>35</v>
      </c>
      <c r="B51" s="193" t="s">
        <v>180</v>
      </c>
      <c r="C51" s="188">
        <f>C50</f>
        <v>0</v>
      </c>
      <c r="D51" s="188">
        <f>D50</f>
        <v>0</v>
      </c>
      <c r="E51" s="483">
        <f>E50</f>
        <v>0</v>
      </c>
      <c r="F51" s="986"/>
    </row>
    <row r="52" spans="1:6" x14ac:dyDescent="0.2">
      <c r="A52" s="995"/>
      <c r="B52" s="193"/>
      <c r="C52" s="184"/>
      <c r="D52" s="184"/>
      <c r="E52" s="480"/>
      <c r="F52" s="986"/>
    </row>
    <row r="53" spans="1:6" x14ac:dyDescent="0.2">
      <c r="A53" s="995">
        <v>36</v>
      </c>
      <c r="B53" s="987" t="s">
        <v>98</v>
      </c>
      <c r="C53" s="184"/>
      <c r="D53" s="184"/>
      <c r="E53" s="480"/>
      <c r="F53" s="986"/>
    </row>
    <row r="54" spans="1:6" x14ac:dyDescent="0.2">
      <c r="A54" s="995">
        <f>A53+1</f>
        <v>37</v>
      </c>
      <c r="B54" s="193" t="s">
        <v>17</v>
      </c>
      <c r="C54" s="184"/>
      <c r="D54" s="184"/>
      <c r="E54" s="480"/>
      <c r="F54" s="986"/>
    </row>
    <row r="55" spans="1:6" x14ac:dyDescent="0.2">
      <c r="A55" s="995">
        <f t="shared" ref="A55:A60" si="2">A54+1</f>
        <v>38</v>
      </c>
      <c r="B55" s="195" t="s">
        <v>97</v>
      </c>
      <c r="C55" s="313">
        <v>10370</v>
      </c>
      <c r="D55" s="313"/>
      <c r="E55" s="509">
        <f>SUM(C55:D55)</f>
        <v>10370</v>
      </c>
      <c r="F55" s="986"/>
    </row>
    <row r="56" spans="1:6" x14ac:dyDescent="0.2">
      <c r="A56" s="995">
        <f t="shared" si="2"/>
        <v>39</v>
      </c>
      <c r="B56" s="195" t="s">
        <v>332</v>
      </c>
      <c r="C56" s="313">
        <v>9089</v>
      </c>
      <c r="D56" s="313"/>
      <c r="E56" s="509">
        <f>SUM(C56:D56)</f>
        <v>9089</v>
      </c>
      <c r="F56" s="986"/>
    </row>
    <row r="57" spans="1:6" x14ac:dyDescent="0.2">
      <c r="A57" s="995">
        <f t="shared" si="2"/>
        <v>40</v>
      </c>
      <c r="B57" s="195" t="s">
        <v>333</v>
      </c>
      <c r="C57" s="313">
        <v>432</v>
      </c>
      <c r="D57" s="313"/>
      <c r="E57" s="509">
        <f>SUM(C57:D57)</f>
        <v>432</v>
      </c>
      <c r="F57" s="986"/>
    </row>
    <row r="58" spans="1:6" x14ac:dyDescent="0.2">
      <c r="A58" s="995">
        <f t="shared" si="2"/>
        <v>41</v>
      </c>
      <c r="B58" s="195" t="s">
        <v>179</v>
      </c>
      <c r="C58" s="313"/>
      <c r="D58" s="313">
        <v>0</v>
      </c>
      <c r="E58" s="509">
        <v>0</v>
      </c>
      <c r="F58" s="986"/>
    </row>
    <row r="59" spans="1:6" x14ac:dyDescent="0.2">
      <c r="A59" s="995">
        <f t="shared" si="2"/>
        <v>42</v>
      </c>
      <c r="B59" s="195" t="s">
        <v>178</v>
      </c>
      <c r="C59" s="313"/>
      <c r="D59" s="313">
        <v>0</v>
      </c>
      <c r="E59" s="509">
        <v>0</v>
      </c>
      <c r="F59" s="986"/>
    </row>
    <row r="60" spans="1:6" x14ac:dyDescent="0.2">
      <c r="A60" s="995">
        <f t="shared" si="2"/>
        <v>43</v>
      </c>
      <c r="B60" s="193" t="s">
        <v>19</v>
      </c>
      <c r="C60" s="393">
        <f>SUM(C55:C59)</f>
        <v>19891</v>
      </c>
      <c r="D60" s="393">
        <f>SUM(D55:D59)</f>
        <v>0</v>
      </c>
      <c r="E60" s="481">
        <f>SUM(E55:E59)</f>
        <v>19891</v>
      </c>
      <c r="F60" s="986"/>
    </row>
    <row r="61" spans="1:6" x14ac:dyDescent="0.2">
      <c r="A61" s="995">
        <f>A60+1</f>
        <v>44</v>
      </c>
      <c r="B61" s="988" t="s">
        <v>99</v>
      </c>
      <c r="C61" s="393">
        <f>C60</f>
        <v>19891</v>
      </c>
      <c r="D61" s="393">
        <f>D60</f>
        <v>0</v>
      </c>
      <c r="E61" s="481">
        <f>E60</f>
        <v>19891</v>
      </c>
      <c r="F61" s="986"/>
    </row>
    <row r="62" spans="1:6" s="9" customFormat="1" x14ac:dyDescent="0.2">
      <c r="A62" s="995"/>
      <c r="B62" s="193"/>
      <c r="C62" s="393"/>
      <c r="D62" s="393"/>
      <c r="E62" s="481"/>
      <c r="F62" s="844"/>
    </row>
    <row r="63" spans="1:6" s="9" customFormat="1" x14ac:dyDescent="0.2">
      <c r="A63" s="995">
        <v>45</v>
      </c>
      <c r="B63" s="193" t="s">
        <v>18</v>
      </c>
      <c r="C63" s="393">
        <f>C43+C50+C60</f>
        <v>52648</v>
      </c>
      <c r="D63" s="393">
        <f>D43+D50+D60</f>
        <v>0</v>
      </c>
      <c r="E63" s="481">
        <f>E43+E50+E60</f>
        <v>52648</v>
      </c>
      <c r="F63" s="844"/>
    </row>
    <row r="64" spans="1:6" x14ac:dyDescent="0.2">
      <c r="A64" s="995">
        <v>46</v>
      </c>
      <c r="B64" s="193" t="s">
        <v>100</v>
      </c>
      <c r="C64" s="184"/>
      <c r="D64" s="184"/>
      <c r="E64" s="480"/>
      <c r="F64" s="986"/>
    </row>
    <row r="65" spans="1:9" ht="12" thickBot="1" x14ac:dyDescent="0.25">
      <c r="A65" s="995"/>
      <c r="B65" s="198"/>
      <c r="E65" s="488"/>
      <c r="F65" s="986"/>
    </row>
    <row r="66" spans="1:9" s="10" customFormat="1" ht="12" thickBot="1" x14ac:dyDescent="0.25">
      <c r="A66" s="179">
        <v>47</v>
      </c>
      <c r="B66" s="220" t="s">
        <v>102</v>
      </c>
      <c r="C66" s="221">
        <f>C45+C61+C51</f>
        <v>681998</v>
      </c>
      <c r="D66" s="221">
        <f>D45+D61+D51</f>
        <v>79560</v>
      </c>
      <c r="E66" s="221">
        <f>E45+E61+E51</f>
        <v>761558</v>
      </c>
      <c r="F66" s="312"/>
    </row>
    <row r="67" spans="1:9" s="10" customFormat="1" x14ac:dyDescent="0.2">
      <c r="A67" s="179"/>
      <c r="B67" s="172"/>
      <c r="C67" s="173"/>
      <c r="D67" s="610"/>
      <c r="E67" s="610"/>
      <c r="I67" s="312"/>
    </row>
    <row r="68" spans="1:9" x14ac:dyDescent="0.2">
      <c r="B68" s="172"/>
    </row>
    <row r="69" spans="1:9" x14ac:dyDescent="0.2">
      <c r="B69" s="172"/>
    </row>
    <row r="70" spans="1:9" x14ac:dyDescent="0.2">
      <c r="B70" s="198"/>
    </row>
    <row r="71" spans="1:9" x14ac:dyDescent="0.2">
      <c r="B71" s="198"/>
    </row>
    <row r="73" spans="1:9" x14ac:dyDescent="0.2">
      <c r="B73" s="198"/>
    </row>
    <row r="74" spans="1:9" x14ac:dyDescent="0.2">
      <c r="B74" s="198"/>
    </row>
    <row r="75" spans="1:9" x14ac:dyDescent="0.2">
      <c r="B75" s="198"/>
    </row>
    <row r="76" spans="1:9" x14ac:dyDescent="0.2">
      <c r="B76" s="198"/>
    </row>
    <row r="77" spans="1:9" x14ac:dyDescent="0.2">
      <c r="B77" s="198"/>
    </row>
    <row r="78" spans="1:9" x14ac:dyDescent="0.2">
      <c r="B78" s="172"/>
    </row>
    <row r="79" spans="1:9" x14ac:dyDescent="0.2">
      <c r="B79" s="198"/>
    </row>
    <row r="80" spans="1:9" x14ac:dyDescent="0.2">
      <c r="B80" s="198"/>
    </row>
    <row r="81" spans="2:2" x14ac:dyDescent="0.2">
      <c r="B81" s="198"/>
    </row>
    <row r="82" spans="2:2" x14ac:dyDescent="0.2">
      <c r="B82" s="198"/>
    </row>
  </sheetData>
  <sheetProtection selectLockedCells="1" selectUnlockedCells="1"/>
  <mergeCells count="8">
    <mergeCell ref="B1:E1"/>
    <mergeCell ref="B7:B8"/>
    <mergeCell ref="C7:E7"/>
    <mergeCell ref="A3:E3"/>
    <mergeCell ref="A4:E4"/>
    <mergeCell ref="A5:E5"/>
    <mergeCell ref="B6:E6"/>
    <mergeCell ref="A7:A8"/>
  </mergeCells>
  <phoneticPr fontId="34" type="noConversion"/>
  <pageMargins left="0.78740157480314965" right="0.78740157480314965" top="0.78740157480314965" bottom="0.78740157480314965" header="0.51181102362204722" footer="0.51181102362204722"/>
  <pageSetup paperSize="9" scale="88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J48"/>
  <sheetViews>
    <sheetView workbookViewId="0">
      <pane ySplit="7" topLeftCell="A14" activePane="bottomLeft" state="frozen"/>
      <selection activeCell="B65" sqref="B65"/>
      <selection pane="bottomLeft" activeCell="L39" sqref="L39"/>
    </sheetView>
  </sheetViews>
  <sheetFormatPr defaultRowHeight="14.45" customHeight="1" x14ac:dyDescent="0.2"/>
  <cols>
    <col min="1" max="1" width="9.140625" style="10"/>
    <col min="2" max="2" width="5.140625" style="356" customWidth="1"/>
    <col min="3" max="3" width="50.42578125" style="14" customWidth="1"/>
    <col min="4" max="4" width="11.85546875" style="172" customWidth="1"/>
    <col min="5" max="5" width="12.7109375" style="172" customWidth="1"/>
    <col min="6" max="6" width="13.5703125" style="172" customWidth="1"/>
    <col min="7" max="9" width="0" style="173" hidden="1" customWidth="1"/>
    <col min="10" max="16384" width="9.140625" style="10"/>
  </cols>
  <sheetData>
    <row r="1" spans="2:10" ht="14.45" customHeight="1" x14ac:dyDescent="0.2">
      <c r="C1" s="1045" t="s">
        <v>1200</v>
      </c>
      <c r="D1" s="1045"/>
      <c r="E1" s="1045"/>
      <c r="F1" s="1045"/>
      <c r="G1" s="1045"/>
      <c r="H1" s="1045"/>
      <c r="I1" s="1045"/>
    </row>
    <row r="2" spans="2:10" ht="14.45" customHeight="1" x14ac:dyDescent="0.2">
      <c r="C2" s="1045"/>
      <c r="D2" s="1045"/>
      <c r="E2" s="1045"/>
      <c r="F2" s="1045"/>
      <c r="G2" s="1045"/>
      <c r="H2" s="1045"/>
      <c r="I2" s="1045"/>
    </row>
    <row r="3" spans="2:10" ht="14.45" customHeight="1" x14ac:dyDescent="0.2">
      <c r="B3" s="1048" t="s">
        <v>78</v>
      </c>
      <c r="C3" s="1042"/>
      <c r="D3" s="1042"/>
      <c r="E3" s="1042"/>
      <c r="F3" s="1042"/>
      <c r="G3" s="1042"/>
      <c r="H3" s="1042"/>
      <c r="I3" s="1042"/>
    </row>
    <row r="4" spans="2:10" s="11" customFormat="1" ht="14.45" customHeight="1" x14ac:dyDescent="0.2">
      <c r="B4" s="1051" t="s">
        <v>1016</v>
      </c>
      <c r="C4" s="1042"/>
      <c r="D4" s="1042"/>
      <c r="E4" s="1042"/>
      <c r="F4" s="1042"/>
      <c r="G4" s="1042"/>
      <c r="H4" s="1042"/>
      <c r="I4" s="1042"/>
    </row>
    <row r="5" spans="2:10" s="11" customFormat="1" ht="14.45" customHeight="1" x14ac:dyDescent="0.15">
      <c r="B5" s="198"/>
    </row>
    <row r="6" spans="2:10" ht="14.45" customHeight="1" x14ac:dyDescent="0.2">
      <c r="B6" s="1055" t="s">
        <v>477</v>
      </c>
      <c r="C6" s="1042"/>
      <c r="D6" s="1042"/>
      <c r="E6" s="1042"/>
      <c r="F6" s="1042"/>
      <c r="G6" s="1042"/>
      <c r="H6" s="1042"/>
      <c r="I6" s="1042"/>
    </row>
    <row r="7" spans="2:10" s="12" customFormat="1" ht="36.75" customHeight="1" x14ac:dyDescent="0.2">
      <c r="B7" s="1052" t="s">
        <v>56</v>
      </c>
      <c r="C7" s="1053" t="s">
        <v>86</v>
      </c>
      <c r="D7" s="1054" t="s">
        <v>1014</v>
      </c>
      <c r="E7" s="1054"/>
      <c r="F7" s="1054"/>
      <c r="G7" s="189"/>
    </row>
    <row r="8" spans="2:10" s="12" customFormat="1" ht="40.9" customHeight="1" x14ac:dyDescent="0.2">
      <c r="B8" s="1052"/>
      <c r="C8" s="1053"/>
      <c r="D8" s="169" t="s">
        <v>62</v>
      </c>
      <c r="E8" s="169" t="s">
        <v>63</v>
      </c>
      <c r="F8" s="169" t="s">
        <v>64</v>
      </c>
      <c r="G8" s="189"/>
      <c r="J8" s="589"/>
    </row>
    <row r="9" spans="2:10" s="12" customFormat="1" ht="14.45" customHeight="1" x14ac:dyDescent="0.2">
      <c r="B9" s="357">
        <v>1</v>
      </c>
      <c r="C9" s="222" t="s">
        <v>103</v>
      </c>
      <c r="D9" s="223"/>
      <c r="E9" s="223"/>
      <c r="F9" s="490"/>
      <c r="G9" s="189"/>
      <c r="J9" s="589"/>
    </row>
    <row r="10" spans="2:10" s="12" customFormat="1" ht="10.5" customHeight="1" x14ac:dyDescent="0.2">
      <c r="B10" s="357"/>
      <c r="C10" s="222"/>
      <c r="D10" s="223"/>
      <c r="E10" s="223"/>
      <c r="F10" s="479"/>
      <c r="G10" s="189"/>
      <c r="J10" s="589"/>
    </row>
    <row r="11" spans="2:10" s="12" customFormat="1" ht="14.45" customHeight="1" x14ac:dyDescent="0.2">
      <c r="B11" s="357">
        <v>2</v>
      </c>
      <c r="C11" s="224" t="s">
        <v>87</v>
      </c>
      <c r="D11" s="223"/>
      <c r="E11" s="223"/>
      <c r="F11" s="479"/>
      <c r="G11" s="189"/>
      <c r="J11" s="589"/>
    </row>
    <row r="12" spans="2:10" s="12" customFormat="1" ht="14.45" customHeight="1" x14ac:dyDescent="0.2">
      <c r="B12" s="357">
        <f t="shared" ref="B12:B41" si="0">B11+1</f>
        <v>3</v>
      </c>
      <c r="C12" s="225" t="s">
        <v>104</v>
      </c>
      <c r="D12" s="223"/>
      <c r="E12" s="223"/>
      <c r="F12" s="479"/>
      <c r="G12" s="189"/>
      <c r="J12" s="589"/>
    </row>
    <row r="13" spans="2:10" s="12" customFormat="1" ht="14.45" customHeight="1" x14ac:dyDescent="0.2">
      <c r="B13" s="357">
        <f t="shared" si="0"/>
        <v>4</v>
      </c>
      <c r="C13" s="226" t="s">
        <v>105</v>
      </c>
      <c r="D13" s="173">
        <v>0</v>
      </c>
      <c r="E13" s="173"/>
      <c r="F13" s="480">
        <f>SUM(D13:E13)</f>
        <v>0</v>
      </c>
      <c r="G13" s="189"/>
      <c r="J13" s="589"/>
    </row>
    <row r="14" spans="2:10" s="12" customFormat="1" ht="14.45" customHeight="1" x14ac:dyDescent="0.2">
      <c r="B14" s="357">
        <f t="shared" si="0"/>
        <v>5</v>
      </c>
      <c r="C14" s="226" t="s">
        <v>311</v>
      </c>
      <c r="D14" s="173"/>
      <c r="E14" s="173"/>
      <c r="F14" s="480">
        <f>SUM(D14:E14)</f>
        <v>0</v>
      </c>
      <c r="G14" s="189"/>
      <c r="J14" s="589"/>
    </row>
    <row r="15" spans="2:10" s="12" customFormat="1" ht="14.45" customHeight="1" x14ac:dyDescent="0.2">
      <c r="B15" s="357">
        <f t="shared" si="0"/>
        <v>6</v>
      </c>
      <c r="C15" s="14" t="s">
        <v>106</v>
      </c>
      <c r="D15" s="173"/>
      <c r="E15" s="173">
        <v>0</v>
      </c>
      <c r="F15" s="480">
        <f>SUM(D15:E15)</f>
        <v>0</v>
      </c>
      <c r="G15" s="189"/>
      <c r="J15" s="589"/>
    </row>
    <row r="16" spans="2:10" s="12" customFormat="1" ht="14.45" customHeight="1" x14ac:dyDescent="0.2">
      <c r="B16" s="357">
        <f t="shared" si="0"/>
        <v>7</v>
      </c>
      <c r="C16" s="14" t="s">
        <v>107</v>
      </c>
      <c r="D16" s="173"/>
      <c r="E16" s="173"/>
      <c r="F16" s="480"/>
      <c r="G16" s="189"/>
      <c r="J16" s="589"/>
    </row>
    <row r="17" spans="2:10" s="12" customFormat="1" ht="14.45" customHeight="1" x14ac:dyDescent="0.2">
      <c r="B17" s="357">
        <f t="shared" si="0"/>
        <v>8</v>
      </c>
      <c r="C17" s="227" t="s">
        <v>108</v>
      </c>
      <c r="D17" s="197">
        <f>SUM(D13:D16)</f>
        <v>0</v>
      </c>
      <c r="E17" s="197">
        <f>SUM(E13:E16)</f>
        <v>0</v>
      </c>
      <c r="F17" s="483">
        <f>SUM(F13:F16)</f>
        <v>0</v>
      </c>
      <c r="G17" s="189"/>
      <c r="J17" s="589"/>
    </row>
    <row r="18" spans="2:10" s="12" customFormat="1" ht="14.45" customHeight="1" x14ac:dyDescent="0.2">
      <c r="B18" s="357"/>
      <c r="C18" s="227"/>
      <c r="D18" s="197"/>
      <c r="E18" s="197"/>
      <c r="F18" s="483"/>
      <c r="G18" s="189"/>
      <c r="J18" s="589"/>
    </row>
    <row r="19" spans="2:10" s="12" customFormat="1" ht="14.45" customHeight="1" x14ac:dyDescent="0.2">
      <c r="B19" s="357">
        <v>9</v>
      </c>
      <c r="C19" s="588" t="s">
        <v>312</v>
      </c>
      <c r="D19" s="197"/>
      <c r="E19" s="197"/>
      <c r="F19" s="483"/>
      <c r="G19" s="189"/>
      <c r="J19" s="589"/>
    </row>
    <row r="20" spans="2:10" s="12" customFormat="1" ht="14.45" customHeight="1" x14ac:dyDescent="0.2">
      <c r="B20" s="357">
        <f>B19+1</f>
        <v>10</v>
      </c>
      <c r="C20" s="14"/>
      <c r="D20" s="197"/>
      <c r="E20" s="173"/>
      <c r="F20" s="480">
        <f>D20+E20</f>
        <v>0</v>
      </c>
      <c r="G20" s="189"/>
      <c r="J20" s="589"/>
    </row>
    <row r="21" spans="2:10" s="12" customFormat="1" ht="14.45" customHeight="1" x14ac:dyDescent="0.2">
      <c r="B21" s="357">
        <f>B20+1</f>
        <v>11</v>
      </c>
      <c r="C21" s="227" t="s">
        <v>313</v>
      </c>
      <c r="D21" s="197">
        <f>D20</f>
        <v>0</v>
      </c>
      <c r="E21" s="197">
        <f>E20</f>
        <v>0</v>
      </c>
      <c r="F21" s="197">
        <f>F20</f>
        <v>0</v>
      </c>
      <c r="G21" s="189"/>
      <c r="J21" s="589"/>
    </row>
    <row r="22" spans="2:10" s="12" customFormat="1" ht="12" customHeight="1" x14ac:dyDescent="0.2">
      <c r="B22" s="357"/>
      <c r="C22" s="228"/>
      <c r="D22" s="223"/>
      <c r="E22" s="223"/>
      <c r="F22" s="479"/>
      <c r="G22" s="189"/>
      <c r="J22" s="589"/>
    </row>
    <row r="23" spans="2:10" s="11" customFormat="1" ht="14.45" customHeight="1" x14ac:dyDescent="0.2">
      <c r="B23" s="357">
        <v>12</v>
      </c>
      <c r="C23" s="593">
        <f>'felh. bev.  '!D13</f>
        <v>0</v>
      </c>
      <c r="D23" s="197"/>
      <c r="E23" s="197"/>
      <c r="F23" s="483"/>
      <c r="G23" s="198"/>
      <c r="J23" s="558"/>
    </row>
    <row r="24" spans="2:10" ht="14.45" customHeight="1" x14ac:dyDescent="0.2">
      <c r="B24" s="357">
        <f t="shared" si="0"/>
        <v>13</v>
      </c>
      <c r="C24" s="230"/>
      <c r="D24" s="173"/>
      <c r="E24" s="173"/>
      <c r="F24" s="480">
        <f>SUM(D24:E24)</f>
        <v>0</v>
      </c>
      <c r="G24" s="172"/>
      <c r="H24" s="10"/>
      <c r="I24" s="10"/>
      <c r="J24" s="208"/>
    </row>
    <row r="25" spans="2:10" ht="26.25" customHeight="1" x14ac:dyDescent="0.2">
      <c r="B25" s="357">
        <f t="shared" si="0"/>
        <v>14</v>
      </c>
      <c r="C25" s="230"/>
      <c r="D25" s="173"/>
      <c r="E25" s="173"/>
      <c r="F25" s="480">
        <f>SUM(D25:E25)</f>
        <v>0</v>
      </c>
      <c r="G25" s="172"/>
      <c r="H25" s="10"/>
      <c r="I25" s="10"/>
      <c r="J25" s="208"/>
    </row>
    <row r="26" spans="2:10" ht="23.25" customHeight="1" x14ac:dyDescent="0.2">
      <c r="B26" s="357">
        <f t="shared" si="0"/>
        <v>15</v>
      </c>
      <c r="C26" s="230"/>
      <c r="D26" s="173"/>
      <c r="E26" s="173"/>
      <c r="F26" s="480">
        <f>SUM(D26:E26)</f>
        <v>0</v>
      </c>
      <c r="G26" s="172"/>
      <c r="H26" s="10"/>
      <c r="I26" s="10"/>
      <c r="J26" s="208"/>
    </row>
    <row r="27" spans="2:10" ht="27" customHeight="1" x14ac:dyDescent="0.2">
      <c r="B27" s="357">
        <f t="shared" si="0"/>
        <v>16</v>
      </c>
      <c r="C27" s="230"/>
      <c r="D27" s="173"/>
      <c r="E27" s="173"/>
      <c r="F27" s="480">
        <f>SUM(D27:E27)</f>
        <v>0</v>
      </c>
      <c r="G27" s="172"/>
      <c r="H27" s="10"/>
      <c r="I27" s="10"/>
      <c r="J27" s="208"/>
    </row>
    <row r="28" spans="2:10" ht="14.45" customHeight="1" x14ac:dyDescent="0.2">
      <c r="B28" s="357">
        <f t="shared" si="0"/>
        <v>17</v>
      </c>
      <c r="C28" s="230"/>
      <c r="D28" s="173"/>
      <c r="E28" s="173"/>
      <c r="F28" s="480">
        <f>SUM(D28:E28)</f>
        <v>0</v>
      </c>
      <c r="G28" s="172"/>
      <c r="H28" s="10"/>
      <c r="I28" s="10"/>
      <c r="J28" s="208"/>
    </row>
    <row r="29" spans="2:10" ht="28.5" customHeight="1" x14ac:dyDescent="0.2">
      <c r="B29" s="357">
        <f t="shared" si="0"/>
        <v>18</v>
      </c>
      <c r="C29" s="230"/>
      <c r="D29" s="173"/>
      <c r="E29" s="173"/>
      <c r="F29" s="480">
        <f>D29+E29</f>
        <v>0</v>
      </c>
      <c r="G29" s="172"/>
      <c r="H29" s="10"/>
      <c r="I29" s="10"/>
      <c r="J29" s="208"/>
    </row>
    <row r="30" spans="2:10" ht="14.45" customHeight="1" x14ac:dyDescent="0.2">
      <c r="B30" s="357"/>
      <c r="C30" s="230"/>
      <c r="D30" s="173"/>
      <c r="E30" s="173"/>
      <c r="F30" s="480"/>
      <c r="G30" s="172"/>
      <c r="H30" s="10"/>
      <c r="I30" s="10"/>
      <c r="J30" s="208"/>
    </row>
    <row r="31" spans="2:10" ht="14.45" customHeight="1" x14ac:dyDescent="0.2">
      <c r="B31" s="357">
        <v>19</v>
      </c>
      <c r="C31" s="227" t="s">
        <v>109</v>
      </c>
      <c r="D31" s="197">
        <f>SUM(D24:D30)</f>
        <v>0</v>
      </c>
      <c r="E31" s="197">
        <f>SUM(E24:E30)</f>
        <v>0</v>
      </c>
      <c r="F31" s="483">
        <f>SUM(F24:F30)</f>
        <v>0</v>
      </c>
      <c r="G31" s="172"/>
      <c r="H31" s="10"/>
      <c r="I31" s="10"/>
      <c r="J31" s="208"/>
    </row>
    <row r="32" spans="2:10" ht="14.45" customHeight="1" x14ac:dyDescent="0.2">
      <c r="B32" s="357"/>
      <c r="C32" s="227"/>
      <c r="D32" s="197"/>
      <c r="E32" s="197"/>
      <c r="F32" s="483"/>
      <c r="G32" s="172"/>
      <c r="H32" s="10"/>
      <c r="I32" s="10"/>
      <c r="J32" s="208"/>
    </row>
    <row r="33" spans="2:10" ht="14.45" customHeight="1" x14ac:dyDescent="0.2">
      <c r="B33" s="357">
        <v>20</v>
      </c>
      <c r="C33" s="229" t="s">
        <v>181</v>
      </c>
      <c r="D33" s="197"/>
      <c r="E33" s="173"/>
      <c r="F33" s="480"/>
      <c r="G33" s="172"/>
      <c r="H33" s="10"/>
      <c r="I33" s="10"/>
      <c r="J33" s="208"/>
    </row>
    <row r="34" spans="2:10" ht="14.45" customHeight="1" x14ac:dyDescent="0.2">
      <c r="B34" s="357">
        <f t="shared" si="0"/>
        <v>21</v>
      </c>
      <c r="D34" s="197"/>
      <c r="E34" s="173"/>
      <c r="F34" s="480">
        <f>D34+E34</f>
        <v>0</v>
      </c>
      <c r="G34" s="172"/>
      <c r="H34" s="10"/>
      <c r="I34" s="10"/>
      <c r="J34" s="208"/>
    </row>
    <row r="35" spans="2:10" ht="14.45" customHeight="1" x14ac:dyDescent="0.2">
      <c r="B35" s="357">
        <f t="shared" si="0"/>
        <v>22</v>
      </c>
      <c r="C35" s="227" t="s">
        <v>182</v>
      </c>
      <c r="D35" s="197"/>
      <c r="E35" s="197">
        <f>SUM(E34)</f>
        <v>0</v>
      </c>
      <c r="F35" s="483">
        <f>SUM(F34)</f>
        <v>0</v>
      </c>
      <c r="G35" s="172"/>
      <c r="H35" s="10"/>
      <c r="I35" s="10"/>
      <c r="J35" s="208"/>
    </row>
    <row r="36" spans="2:10" ht="14.45" customHeight="1" x14ac:dyDescent="0.2">
      <c r="B36" s="357"/>
      <c r="C36" s="227"/>
      <c r="D36" s="197"/>
      <c r="E36" s="197"/>
      <c r="F36" s="483"/>
      <c r="G36" s="172"/>
      <c r="H36" s="10"/>
      <c r="I36" s="10"/>
      <c r="J36" s="208"/>
    </row>
    <row r="37" spans="2:10" ht="14.45" customHeight="1" x14ac:dyDescent="0.2">
      <c r="B37" s="357">
        <v>23</v>
      </c>
      <c r="C37" s="227" t="s">
        <v>168</v>
      </c>
      <c r="D37" s="197">
        <f>D31+D35</f>
        <v>0</v>
      </c>
      <c r="E37" s="197">
        <f>E31+E35</f>
        <v>0</v>
      </c>
      <c r="F37" s="197">
        <f>F31+F35</f>
        <v>0</v>
      </c>
      <c r="G37" s="172"/>
      <c r="H37" s="10"/>
      <c r="I37" s="10"/>
      <c r="J37" s="208"/>
    </row>
    <row r="38" spans="2:10" ht="14.45" customHeight="1" x14ac:dyDescent="0.2">
      <c r="B38" s="357"/>
      <c r="C38" s="227"/>
      <c r="D38" s="197"/>
      <c r="E38" s="197"/>
      <c r="F38" s="197"/>
      <c r="G38" s="172"/>
      <c r="H38" s="10"/>
      <c r="I38" s="10"/>
      <c r="J38" s="208"/>
    </row>
    <row r="39" spans="2:10" s="12" customFormat="1" ht="14.45" customHeight="1" x14ac:dyDescent="0.2">
      <c r="B39" s="357">
        <v>24</v>
      </c>
      <c r="C39" s="229" t="s">
        <v>110</v>
      </c>
      <c r="D39" s="189"/>
      <c r="E39" s="189"/>
      <c r="F39" s="489"/>
      <c r="G39" s="189"/>
      <c r="J39" s="589"/>
    </row>
    <row r="40" spans="2:10" s="12" customFormat="1" ht="14.45" customHeight="1" x14ac:dyDescent="0.2">
      <c r="B40" s="357">
        <f t="shared" si="0"/>
        <v>25</v>
      </c>
      <c r="C40" s="14" t="s">
        <v>111</v>
      </c>
      <c r="D40" s="189"/>
      <c r="E40" s="173">
        <v>2870</v>
      </c>
      <c r="F40" s="480">
        <f>SUM(E40)</f>
        <v>2870</v>
      </c>
      <c r="G40" s="189"/>
      <c r="J40" s="589"/>
    </row>
    <row r="41" spans="2:10" s="12" customFormat="1" ht="14.45" customHeight="1" x14ac:dyDescent="0.2">
      <c r="B41" s="357">
        <f t="shared" si="0"/>
        <v>26</v>
      </c>
      <c r="C41" s="227" t="s">
        <v>112</v>
      </c>
      <c r="D41" s="197">
        <f>SUM(D40:D40)</f>
        <v>0</v>
      </c>
      <c r="E41" s="197">
        <f>SUM(E40:E40)</f>
        <v>2870</v>
      </c>
      <c r="F41" s="483">
        <f>SUM(F40:F40)</f>
        <v>2870</v>
      </c>
      <c r="G41" s="223"/>
      <c r="J41" s="589"/>
    </row>
    <row r="42" spans="2:10" s="12" customFormat="1" ht="15.75" customHeight="1" thickBot="1" x14ac:dyDescent="0.25">
      <c r="B42" s="357"/>
      <c r="C42" s="227"/>
      <c r="D42" s="189"/>
      <c r="E42" s="189"/>
      <c r="F42" s="489"/>
      <c r="G42" s="189"/>
      <c r="J42" s="589"/>
    </row>
    <row r="43" spans="2:10" s="12" customFormat="1" ht="14.45" customHeight="1" thickBot="1" x14ac:dyDescent="0.25">
      <c r="B43" s="491">
        <v>27</v>
      </c>
      <c r="C43" s="492" t="s">
        <v>113</v>
      </c>
      <c r="D43" s="328">
        <f>D41+D37+D17</f>
        <v>0</v>
      </c>
      <c r="E43" s="328">
        <f>E41+E37+E17+E21</f>
        <v>2870</v>
      </c>
      <c r="F43" s="1267">
        <f>F41+F37+F17+F21</f>
        <v>2870</v>
      </c>
      <c r="G43" s="328">
        <f>G41+G37+G17+G21</f>
        <v>0</v>
      </c>
      <c r="H43" s="328">
        <f>H41+H37+H17+H21</f>
        <v>0</v>
      </c>
      <c r="I43" s="328">
        <f>I41+I37+I17+I21</f>
        <v>0</v>
      </c>
      <c r="J43" s="650"/>
    </row>
    <row r="44" spans="2:10" s="12" customFormat="1" ht="14.45" customHeight="1" x14ac:dyDescent="0.2">
      <c r="B44" s="357"/>
      <c r="C44" s="227"/>
      <c r="D44" s="189"/>
      <c r="E44" s="189"/>
      <c r="F44" s="189"/>
      <c r="G44" s="189"/>
    </row>
    <row r="45" spans="2:10" ht="14.45" customHeight="1" x14ac:dyDescent="0.2">
      <c r="B45" s="357"/>
    </row>
    <row r="46" spans="2:10" ht="14.45" customHeight="1" x14ac:dyDescent="0.2">
      <c r="B46" s="357"/>
    </row>
    <row r="47" spans="2:10" ht="14.45" customHeight="1" x14ac:dyDescent="0.2">
      <c r="B47" s="357"/>
    </row>
    <row r="48" spans="2:10" ht="14.45" customHeight="1" x14ac:dyDescent="0.2">
      <c r="B48" s="357"/>
    </row>
  </sheetData>
  <sheetProtection selectLockedCells="1" selectUnlockedCells="1"/>
  <mergeCells count="7">
    <mergeCell ref="C1:I2"/>
    <mergeCell ref="B3:I3"/>
    <mergeCell ref="B4:I4"/>
    <mergeCell ref="B7:B8"/>
    <mergeCell ref="C7:C8"/>
    <mergeCell ref="D7:F7"/>
    <mergeCell ref="B6:I6"/>
  </mergeCells>
  <phoneticPr fontId="34" type="noConversion"/>
  <pageMargins left="0.19685039370078741" right="0.19685039370078741" top="0.39370078740157483" bottom="0.39370078740157483" header="0.51181102362204722" footer="0.51181102362204722"/>
  <pageSetup paperSize="9" scale="91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54"/>
  <sheetViews>
    <sheetView topLeftCell="B1" workbookViewId="0">
      <selection activeCell="H18" sqref="H18"/>
    </sheetView>
  </sheetViews>
  <sheetFormatPr defaultRowHeight="12" x14ac:dyDescent="0.2"/>
  <cols>
    <col min="1" max="1" width="3.7109375" style="158" hidden="1" customWidth="1"/>
    <col min="2" max="2" width="5.7109375" style="161" customWidth="1"/>
    <col min="3" max="3" width="53" style="151" customWidth="1"/>
    <col min="4" max="4" width="9" style="149" customWidth="1"/>
    <col min="5" max="5" width="9.140625" style="149"/>
    <col min="6" max="6" width="9.7109375" style="149" customWidth="1"/>
    <col min="7" max="16384" width="9.140625" style="13"/>
  </cols>
  <sheetData>
    <row r="1" spans="1:7" x14ac:dyDescent="0.2">
      <c r="B1" s="1056" t="s">
        <v>1201</v>
      </c>
      <c r="C1" s="1056"/>
      <c r="D1" s="1056"/>
      <c r="E1" s="1056"/>
      <c r="F1" s="1056"/>
    </row>
    <row r="2" spans="1:7" x14ac:dyDescent="0.2">
      <c r="B2" s="315"/>
      <c r="C2" s="315"/>
      <c r="D2" s="315"/>
      <c r="E2" s="315"/>
      <c r="F2" s="315"/>
    </row>
    <row r="3" spans="1:7" x14ac:dyDescent="0.2">
      <c r="B3" s="1061" t="s">
        <v>506</v>
      </c>
      <c r="C3" s="1062"/>
      <c r="D3" s="1062"/>
      <c r="E3" s="1062"/>
      <c r="F3" s="1062"/>
    </row>
    <row r="4" spans="1:7" x14ac:dyDescent="0.2">
      <c r="B4" s="1062" t="s">
        <v>1017</v>
      </c>
      <c r="C4" s="1062"/>
      <c r="D4" s="1062"/>
      <c r="E4" s="1063"/>
      <c r="F4" s="1063"/>
    </row>
    <row r="5" spans="1:7" x14ac:dyDescent="0.2">
      <c r="B5" s="148"/>
      <c r="C5" s="148"/>
      <c r="D5" s="148"/>
      <c r="E5" s="316"/>
      <c r="F5" s="316"/>
    </row>
    <row r="6" spans="1:7" x14ac:dyDescent="0.2">
      <c r="B6" s="148"/>
      <c r="C6" s="148"/>
      <c r="D6" s="148"/>
      <c r="E6" s="316"/>
      <c r="F6" s="316"/>
    </row>
    <row r="7" spans="1:7" ht="12.75" x14ac:dyDescent="0.2">
      <c r="B7" s="148"/>
      <c r="C7" s="1057" t="s">
        <v>335</v>
      </c>
      <c r="D7" s="1058"/>
      <c r="E7" s="1058"/>
      <c r="F7" s="1058"/>
    </row>
    <row r="8" spans="1:7" ht="19.149999999999999" customHeight="1" x14ac:dyDescent="0.2">
      <c r="B8" s="1059" t="s">
        <v>77</v>
      </c>
      <c r="C8" s="1059" t="s">
        <v>86</v>
      </c>
      <c r="D8" s="1060" t="s">
        <v>1008</v>
      </c>
      <c r="E8" s="1060"/>
      <c r="F8" s="1060"/>
    </row>
    <row r="9" spans="1:7" s="8" customFormat="1" ht="42.75" customHeight="1" x14ac:dyDescent="0.2">
      <c r="A9" s="159"/>
      <c r="B9" s="1059"/>
      <c r="C9" s="1059"/>
      <c r="D9" s="163" t="s">
        <v>62</v>
      </c>
      <c r="E9" s="163" t="s">
        <v>63</v>
      </c>
      <c r="F9" s="163" t="s">
        <v>64</v>
      </c>
    </row>
    <row r="10" spans="1:7" ht="14.25" customHeight="1" x14ac:dyDescent="0.2">
      <c r="B10" s="160" t="s">
        <v>526</v>
      </c>
      <c r="C10" s="162" t="s">
        <v>478</v>
      </c>
      <c r="D10" s="164"/>
      <c r="F10" s="166"/>
      <c r="G10" s="651"/>
    </row>
    <row r="11" spans="1:7" ht="28.9" customHeight="1" x14ac:dyDescent="0.2">
      <c r="B11" s="160" t="s">
        <v>534</v>
      </c>
      <c r="C11" s="150" t="s">
        <v>498</v>
      </c>
      <c r="D11" s="165"/>
      <c r="F11" s="165"/>
      <c r="G11" s="651"/>
    </row>
    <row r="12" spans="1:7" x14ac:dyDescent="0.2">
      <c r="B12" s="160" t="s">
        <v>535</v>
      </c>
      <c r="C12" s="151" t="s">
        <v>479</v>
      </c>
      <c r="D12" s="165"/>
      <c r="F12" s="165"/>
      <c r="G12" s="651"/>
    </row>
    <row r="13" spans="1:7" x14ac:dyDescent="0.2">
      <c r="B13" s="160" t="s">
        <v>536</v>
      </c>
      <c r="C13" s="151" t="s">
        <v>1032</v>
      </c>
      <c r="D13" s="165"/>
      <c r="E13" s="149">
        <v>24241</v>
      </c>
      <c r="F13" s="165">
        <f t="shared" ref="F13:F19" si="0">SUM(D13:E13)</f>
        <v>24241</v>
      </c>
      <c r="G13" s="651"/>
    </row>
    <row r="14" spans="1:7" x14ac:dyDescent="0.2">
      <c r="B14" s="160" t="s">
        <v>537</v>
      </c>
      <c r="C14" s="151" t="s">
        <v>1033</v>
      </c>
      <c r="D14" s="165"/>
      <c r="E14" s="152">
        <v>27321</v>
      </c>
      <c r="F14" s="165">
        <f t="shared" si="0"/>
        <v>27321</v>
      </c>
      <c r="G14" s="651"/>
    </row>
    <row r="15" spans="1:7" x14ac:dyDescent="0.2">
      <c r="B15" s="160" t="s">
        <v>538</v>
      </c>
      <c r="C15" s="151" t="s">
        <v>1034</v>
      </c>
      <c r="D15" s="165">
        <v>0</v>
      </c>
      <c r="F15" s="165">
        <f t="shared" si="0"/>
        <v>0</v>
      </c>
      <c r="G15" s="651"/>
    </row>
    <row r="16" spans="1:7" x14ac:dyDescent="0.2">
      <c r="B16" s="160" t="s">
        <v>539</v>
      </c>
      <c r="C16" s="151" t="s">
        <v>480</v>
      </c>
      <c r="D16" s="165">
        <v>4500</v>
      </c>
      <c r="F16" s="165">
        <f t="shared" si="0"/>
        <v>4500</v>
      </c>
      <c r="G16" s="651"/>
    </row>
    <row r="17" spans="1:7" x14ac:dyDescent="0.2">
      <c r="B17" s="160" t="s">
        <v>540</v>
      </c>
      <c r="C17" s="153" t="s">
        <v>481</v>
      </c>
      <c r="D17" s="165">
        <v>2980</v>
      </c>
      <c r="F17" s="165">
        <f t="shared" si="0"/>
        <v>2980</v>
      </c>
      <c r="G17" s="651"/>
    </row>
    <row r="18" spans="1:7" ht="13.5" customHeight="1" x14ac:dyDescent="0.2">
      <c r="B18" s="160" t="s">
        <v>541</v>
      </c>
      <c r="C18" s="153" t="s">
        <v>514</v>
      </c>
      <c r="D18" s="165">
        <v>1250</v>
      </c>
      <c r="E18" s="165"/>
      <c r="F18" s="165">
        <f t="shared" si="0"/>
        <v>1250</v>
      </c>
      <c r="G18" s="651"/>
    </row>
    <row r="19" spans="1:7" ht="13.5" customHeight="1" x14ac:dyDescent="0.2">
      <c r="B19" s="160" t="s">
        <v>583</v>
      </c>
      <c r="C19" s="153" t="s">
        <v>342</v>
      </c>
      <c r="D19" s="697"/>
      <c r="E19" s="1268">
        <v>50</v>
      </c>
      <c r="F19" s="697">
        <f t="shared" si="0"/>
        <v>50</v>
      </c>
      <c r="G19" s="651"/>
    </row>
    <row r="20" spans="1:7" ht="15" customHeight="1" x14ac:dyDescent="0.2">
      <c r="B20" s="160" t="s">
        <v>584</v>
      </c>
      <c r="C20" s="150" t="s">
        <v>499</v>
      </c>
      <c r="D20" s="1269">
        <f>SUM(D13:D19)</f>
        <v>8730</v>
      </c>
      <c r="E20" s="1270">
        <f>SUM(E13:E19)</f>
        <v>51612</v>
      </c>
      <c r="F20" s="1269">
        <f>SUM(F13:F19)</f>
        <v>60342</v>
      </c>
      <c r="G20" s="651"/>
    </row>
    <row r="21" spans="1:7" x14ac:dyDescent="0.2">
      <c r="B21" s="160" t="s">
        <v>585</v>
      </c>
      <c r="C21" s="154"/>
      <c r="D21" s="697"/>
      <c r="E21" s="1268"/>
      <c r="F21" s="697"/>
      <c r="G21" s="651"/>
    </row>
    <row r="22" spans="1:7" x14ac:dyDescent="0.2">
      <c r="B22" s="160" t="s">
        <v>586</v>
      </c>
      <c r="C22" s="155" t="s">
        <v>500</v>
      </c>
      <c r="D22" s="697"/>
      <c r="E22" s="1268"/>
      <c r="F22" s="697"/>
      <c r="G22" s="651"/>
    </row>
    <row r="23" spans="1:7" s="8" customFormat="1" ht="15.6" customHeight="1" x14ac:dyDescent="0.2">
      <c r="A23" s="159"/>
      <c r="B23" s="160" t="s">
        <v>587</v>
      </c>
      <c r="C23" s="156" t="s">
        <v>515</v>
      </c>
      <c r="D23" s="697">
        <v>98395</v>
      </c>
      <c r="E23" s="1268"/>
      <c r="F23" s="697">
        <f>D23</f>
        <v>98395</v>
      </c>
      <c r="G23" s="649"/>
    </row>
    <row r="24" spans="1:7" s="8" customFormat="1" ht="12" customHeight="1" x14ac:dyDescent="0.2">
      <c r="A24" s="159"/>
      <c r="B24" s="160" t="s">
        <v>588</v>
      </c>
      <c r="C24" s="156" t="s">
        <v>348</v>
      </c>
      <c r="D24" s="697">
        <v>8687</v>
      </c>
      <c r="E24" s="1268"/>
      <c r="F24" s="697">
        <f>SUM(D24:E24)</f>
        <v>8687</v>
      </c>
      <c r="G24" s="649"/>
    </row>
    <row r="25" spans="1:7" s="8" customFormat="1" x14ac:dyDescent="0.2">
      <c r="A25" s="159"/>
      <c r="B25" s="160" t="s">
        <v>589</v>
      </c>
      <c r="C25" s="154" t="s">
        <v>758</v>
      </c>
      <c r="D25" s="697">
        <v>19500</v>
      </c>
      <c r="E25" s="1268"/>
      <c r="F25" s="697">
        <f>SUM(D25:E25)</f>
        <v>19500</v>
      </c>
      <c r="G25" s="649"/>
    </row>
    <row r="26" spans="1:7" s="8" customFormat="1" x14ac:dyDescent="0.2">
      <c r="A26" s="159"/>
      <c r="B26" s="160" t="s">
        <v>590</v>
      </c>
      <c r="C26" s="154" t="s">
        <v>345</v>
      </c>
      <c r="D26" s="697">
        <v>71000</v>
      </c>
      <c r="E26" s="1268"/>
      <c r="F26" s="697">
        <f>SUM(D26:E26)</f>
        <v>71000</v>
      </c>
      <c r="G26" s="649"/>
    </row>
    <row r="27" spans="1:7" s="8" customFormat="1" x14ac:dyDescent="0.2">
      <c r="A27" s="159"/>
      <c r="B27" s="160" t="s">
        <v>592</v>
      </c>
      <c r="C27" s="154" t="s">
        <v>72</v>
      </c>
      <c r="D27" s="697">
        <v>50000</v>
      </c>
      <c r="E27" s="1268"/>
      <c r="F27" s="697">
        <f>SUM(D27:E27)</f>
        <v>50000</v>
      </c>
      <c r="G27" s="649"/>
    </row>
    <row r="28" spans="1:7" s="8" customFormat="1" x14ac:dyDescent="0.2">
      <c r="A28" s="159"/>
      <c r="B28" s="160" t="s">
        <v>593</v>
      </c>
      <c r="C28" s="371" t="s">
        <v>346</v>
      </c>
      <c r="D28" s="1271"/>
      <c r="E28" s="1272">
        <v>2000</v>
      </c>
      <c r="F28" s="1271">
        <f>D28+E28</f>
        <v>2000</v>
      </c>
      <c r="G28" s="649"/>
    </row>
    <row r="29" spans="1:7" s="8" customFormat="1" x14ac:dyDescent="0.2">
      <c r="A29" s="159"/>
      <c r="B29" s="160" t="s">
        <v>594</v>
      </c>
      <c r="C29" s="371" t="s">
        <v>195</v>
      </c>
      <c r="D29" s="1271"/>
      <c r="E29" s="1272">
        <v>3500</v>
      </c>
      <c r="F29" s="1271">
        <f>D29+E29</f>
        <v>3500</v>
      </c>
      <c r="G29" s="649"/>
    </row>
    <row r="30" spans="1:7" s="8" customFormat="1" x14ac:dyDescent="0.2">
      <c r="A30" s="159"/>
      <c r="B30" s="160" t="s">
        <v>595</v>
      </c>
      <c r="C30" s="371" t="s">
        <v>347</v>
      </c>
      <c r="D30" s="1271"/>
      <c r="E30" s="1272">
        <v>3500</v>
      </c>
      <c r="F30" s="1271">
        <f>D30+E30</f>
        <v>3500</v>
      </c>
      <c r="G30" s="649"/>
    </row>
    <row r="31" spans="1:7" s="8" customFormat="1" x14ac:dyDescent="0.2">
      <c r="A31" s="159"/>
      <c r="B31" s="160" t="s">
        <v>596</v>
      </c>
      <c r="C31" s="371" t="s">
        <v>349</v>
      </c>
      <c r="D31" s="1271"/>
      <c r="E31" s="1272">
        <v>310</v>
      </c>
      <c r="F31" s="1271">
        <f>D31+E31</f>
        <v>310</v>
      </c>
      <c r="G31" s="649"/>
    </row>
    <row r="32" spans="1:7" s="8" customFormat="1" x14ac:dyDescent="0.2">
      <c r="A32" s="159"/>
      <c r="B32" s="160" t="s">
        <v>597</v>
      </c>
      <c r="C32" s="154" t="s">
        <v>350</v>
      </c>
      <c r="D32" s="1271"/>
      <c r="E32" s="1272">
        <v>1500</v>
      </c>
      <c r="F32" s="1271">
        <f>E32</f>
        <v>1500</v>
      </c>
      <c r="G32" s="649"/>
    </row>
    <row r="33" spans="1:7" s="8" customFormat="1" x14ac:dyDescent="0.2">
      <c r="A33" s="159"/>
      <c r="B33" s="160" t="s">
        <v>598</v>
      </c>
      <c r="C33" s="154" t="s">
        <v>351</v>
      </c>
      <c r="D33" s="1271"/>
      <c r="E33" s="1272">
        <v>127</v>
      </c>
      <c r="F33" s="1271">
        <v>127</v>
      </c>
      <c r="G33" s="649"/>
    </row>
    <row r="34" spans="1:7" s="8" customFormat="1" x14ac:dyDescent="0.2">
      <c r="A34" s="159"/>
      <c r="B34" s="160" t="s">
        <v>599</v>
      </c>
      <c r="C34" s="154" t="s">
        <v>183</v>
      </c>
      <c r="D34" s="1271"/>
      <c r="E34" s="1272">
        <v>1000</v>
      </c>
      <c r="F34" s="1271">
        <v>1000</v>
      </c>
      <c r="G34" s="649"/>
    </row>
    <row r="35" spans="1:7" s="8" customFormat="1" x14ac:dyDescent="0.2">
      <c r="A35" s="159"/>
      <c r="B35" s="160" t="s">
        <v>623</v>
      </c>
      <c r="C35" s="154" t="s">
        <v>184</v>
      </c>
      <c r="D35" s="1271"/>
      <c r="E35" s="1272">
        <v>300</v>
      </c>
      <c r="F35" s="1271">
        <f t="shared" ref="F35:F41" si="1">D35+E35</f>
        <v>300</v>
      </c>
      <c r="G35" s="649"/>
    </row>
    <row r="36" spans="1:7" s="8" customFormat="1" x14ac:dyDescent="0.2">
      <c r="A36" s="159"/>
      <c r="B36" s="160" t="s">
        <v>624</v>
      </c>
      <c r="C36" s="154" t="s">
        <v>185</v>
      </c>
      <c r="D36" s="1271"/>
      <c r="E36" s="1272">
        <v>2000</v>
      </c>
      <c r="F36" s="1271">
        <f t="shared" si="1"/>
        <v>2000</v>
      </c>
      <c r="G36" s="649"/>
    </row>
    <row r="37" spans="1:7" s="8" customFormat="1" x14ac:dyDescent="0.2">
      <c r="A37" s="159"/>
      <c r="B37" s="160" t="s">
        <v>625</v>
      </c>
      <c r="C37" s="154" t="s">
        <v>314</v>
      </c>
      <c r="D37" s="1271"/>
      <c r="E37" s="1272">
        <v>1000</v>
      </c>
      <c r="F37" s="1271">
        <f t="shared" si="1"/>
        <v>1000</v>
      </c>
      <c r="G37" s="649"/>
    </row>
    <row r="38" spans="1:7" s="8" customFormat="1" x14ac:dyDescent="0.2">
      <c r="A38" s="159"/>
      <c r="B38" s="160" t="s">
        <v>626</v>
      </c>
      <c r="C38" s="154" t="s">
        <v>315</v>
      </c>
      <c r="D38" s="1271"/>
      <c r="E38" s="1272">
        <v>2000</v>
      </c>
      <c r="F38" s="1271">
        <f t="shared" si="1"/>
        <v>2000</v>
      </c>
      <c r="G38" s="649"/>
    </row>
    <row r="39" spans="1:7" s="8" customFormat="1" x14ac:dyDescent="0.2">
      <c r="A39" s="159"/>
      <c r="B39" s="160" t="s">
        <v>627</v>
      </c>
      <c r="C39" s="154" t="s">
        <v>1089</v>
      </c>
      <c r="D39" s="1271"/>
      <c r="E39" s="1272">
        <v>900</v>
      </c>
      <c r="F39" s="1271">
        <f t="shared" si="1"/>
        <v>900</v>
      </c>
      <c r="G39" s="649"/>
    </row>
    <row r="40" spans="1:7" s="8" customFormat="1" x14ac:dyDescent="0.2">
      <c r="A40" s="159"/>
      <c r="B40" s="160" t="s">
        <v>628</v>
      </c>
      <c r="C40" s="154" t="s">
        <v>1090</v>
      </c>
      <c r="D40" s="1271"/>
      <c r="E40" s="1272">
        <v>400</v>
      </c>
      <c r="F40" s="1271">
        <f t="shared" si="1"/>
        <v>400</v>
      </c>
      <c r="G40" s="649"/>
    </row>
    <row r="41" spans="1:7" s="8" customFormat="1" x14ac:dyDescent="0.2">
      <c r="A41" s="159"/>
      <c r="B41" s="160" t="s">
        <v>629</v>
      </c>
      <c r="C41" s="154" t="s">
        <v>1117</v>
      </c>
      <c r="D41" s="1271"/>
      <c r="E41" s="1272">
        <v>12520</v>
      </c>
      <c r="F41" s="1271">
        <f t="shared" si="1"/>
        <v>12520</v>
      </c>
      <c r="G41" s="649"/>
    </row>
    <row r="42" spans="1:7" s="8" customFormat="1" x14ac:dyDescent="0.2">
      <c r="A42" s="159"/>
      <c r="B42" s="160" t="s">
        <v>630</v>
      </c>
      <c r="C42" s="154" t="s">
        <v>358</v>
      </c>
      <c r="D42" s="1271">
        <v>2500</v>
      </c>
      <c r="E42" s="1272">
        <v>2629</v>
      </c>
      <c r="F42" s="1271">
        <f>SUM(D42:E42)</f>
        <v>5129</v>
      </c>
      <c r="G42" s="649"/>
    </row>
    <row r="43" spans="1:7" s="8" customFormat="1" x14ac:dyDescent="0.2">
      <c r="A43" s="159"/>
      <c r="B43" s="160" t="s">
        <v>631</v>
      </c>
      <c r="C43" s="155" t="s">
        <v>501</v>
      </c>
      <c r="D43" s="1269">
        <f>SUM(D22:D42)</f>
        <v>250082</v>
      </c>
      <c r="E43" s="1269">
        <f>SUM(E22:E42)</f>
        <v>33686</v>
      </c>
      <c r="F43" s="1269">
        <f>SUM(F22:F42)</f>
        <v>283768</v>
      </c>
      <c r="G43" s="649"/>
    </row>
    <row r="44" spans="1:7" x14ac:dyDescent="0.2">
      <c r="B44" s="160" t="s">
        <v>686</v>
      </c>
      <c r="C44" s="157"/>
      <c r="D44" s="697"/>
      <c r="E44" s="1268"/>
      <c r="F44" s="697"/>
      <c r="G44" s="651"/>
    </row>
    <row r="45" spans="1:7" x14ac:dyDescent="0.2">
      <c r="B45" s="160" t="s">
        <v>687</v>
      </c>
      <c r="C45" s="157"/>
      <c r="D45" s="697"/>
      <c r="E45" s="1268"/>
      <c r="F45" s="697"/>
      <c r="G45" s="651"/>
    </row>
    <row r="46" spans="1:7" ht="14.25" customHeight="1" x14ac:dyDescent="0.2">
      <c r="B46" s="160" t="s">
        <v>688</v>
      </c>
      <c r="C46" s="150" t="s">
        <v>502</v>
      </c>
      <c r="D46" s="697">
        <f>D20</f>
        <v>8730</v>
      </c>
      <c r="E46" s="1268">
        <f>E20</f>
        <v>51612</v>
      </c>
      <c r="F46" s="697">
        <f>F20</f>
        <v>60342</v>
      </c>
      <c r="G46" s="651"/>
    </row>
    <row r="47" spans="1:7" ht="14.25" customHeight="1" x14ac:dyDescent="0.2">
      <c r="B47" s="160" t="s">
        <v>689</v>
      </c>
      <c r="C47" s="155" t="s">
        <v>503</v>
      </c>
      <c r="D47" s="697">
        <f>D43</f>
        <v>250082</v>
      </c>
      <c r="E47" s="152">
        <f>E43</f>
        <v>33686</v>
      </c>
      <c r="F47" s="697">
        <f>F43</f>
        <v>283768</v>
      </c>
      <c r="G47" s="651"/>
    </row>
    <row r="48" spans="1:7" ht="12.75" thickBot="1" x14ac:dyDescent="0.25">
      <c r="B48" s="160" t="s">
        <v>125</v>
      </c>
      <c r="D48" s="697"/>
      <c r="E48" s="152"/>
      <c r="F48" s="697"/>
      <c r="G48" s="651"/>
    </row>
    <row r="49" spans="2:6" ht="12.75" thickBot="1" x14ac:dyDescent="0.25">
      <c r="B49" s="160" t="s">
        <v>715</v>
      </c>
      <c r="C49" s="519" t="s">
        <v>692</v>
      </c>
      <c r="D49" s="1273">
        <f>D46+D47</f>
        <v>258812</v>
      </c>
      <c r="E49" s="1273">
        <f>E46+E47</f>
        <v>85298</v>
      </c>
      <c r="F49" s="1274">
        <f>F46+F47</f>
        <v>344110</v>
      </c>
    </row>
    <row r="50" spans="2:6" x14ac:dyDescent="0.2">
      <c r="B50" s="160"/>
    </row>
    <row r="51" spans="2:6" x14ac:dyDescent="0.2">
      <c r="B51" s="160"/>
    </row>
    <row r="52" spans="2:6" x14ac:dyDescent="0.2">
      <c r="B52" s="160"/>
    </row>
    <row r="53" spans="2:6" x14ac:dyDescent="0.2">
      <c r="B53" s="160"/>
    </row>
    <row r="54" spans="2:6" x14ac:dyDescent="0.2">
      <c r="B54" s="160"/>
    </row>
  </sheetData>
  <sheetProtection selectLockedCells="1" selectUnlockedCells="1"/>
  <mergeCells count="7">
    <mergeCell ref="B1:F1"/>
    <mergeCell ref="C7:F7"/>
    <mergeCell ref="B8:B9"/>
    <mergeCell ref="C8:C9"/>
    <mergeCell ref="D8:F8"/>
    <mergeCell ref="B3:F3"/>
    <mergeCell ref="B4:F4"/>
  </mergeCells>
  <phoneticPr fontId="34" type="noConversion"/>
  <pageMargins left="0.55118110236220474" right="0.55118110236220474" top="0.98425196850393704" bottom="0.98425196850393704" header="0.51181102362204722" footer="0.51181102362204722"/>
  <pageSetup paperSize="9" scale="92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9</vt:i4>
      </vt:variant>
    </vt:vector>
  </HeadingPairs>
  <TitlesOfParts>
    <vt:vector size="37" baseType="lpstr">
      <vt:lpstr>Össz.önkor.mérleg.</vt:lpstr>
      <vt:lpstr>működ. mérleg </vt:lpstr>
      <vt:lpstr>felhalm. mérleg</vt:lpstr>
      <vt:lpstr>2017 állami tám</vt:lpstr>
      <vt:lpstr>2016 állami tám </vt:lpstr>
      <vt:lpstr>közhatalmi bevételek</vt:lpstr>
      <vt:lpstr>tám, végl. pe.átv  </vt:lpstr>
      <vt:lpstr>felh. bev.  </vt:lpstr>
      <vt:lpstr>mc.pe.átad</vt:lpstr>
      <vt:lpstr>felhalm. kiad.  </vt:lpstr>
      <vt:lpstr>tartalék</vt:lpstr>
      <vt:lpstr>pü.mérleg Önkorm.</vt:lpstr>
      <vt:lpstr>pü.mérleg Hivatal</vt:lpstr>
      <vt:lpstr>mük. bev.Önkor és Hivatal </vt:lpstr>
      <vt:lpstr>műk. kiad. szakf Önkorm. </vt:lpstr>
      <vt:lpstr>ellátottak önk.</vt:lpstr>
      <vt:lpstr>ellátottak hivatal</vt:lpstr>
      <vt:lpstr>püm. GAMESZ. </vt:lpstr>
      <vt:lpstr>püm.Brunszvik</vt:lpstr>
      <vt:lpstr>püm Festetics</vt:lpstr>
      <vt:lpstr>püm-TASZII.</vt:lpstr>
      <vt:lpstr>likvid</vt:lpstr>
      <vt:lpstr>létszám</vt:lpstr>
      <vt:lpstr>Kötváll Ph.</vt:lpstr>
      <vt:lpstr>Kötváll Önk</vt:lpstr>
      <vt:lpstr>kötváll. </vt:lpstr>
      <vt:lpstr>közvetett t.</vt:lpstr>
      <vt:lpstr>hitelállomány </vt:lpstr>
      <vt:lpstr>'ellátottak önk.'!Excel_BuiltIn_Print_Titles</vt:lpstr>
      <vt:lpstr>'ellátottak önk.'!Nyomtatási_cím</vt:lpstr>
      <vt:lpstr>'felh. bev.  '!Nyomtatási_cím</vt:lpstr>
      <vt:lpstr>'felhalm. kiad.  '!Nyomtatási_cím</vt:lpstr>
      <vt:lpstr>'kötváll. '!Nyomtatási_cím</vt:lpstr>
      <vt:lpstr>létszám!Nyomtatási_cím</vt:lpstr>
      <vt:lpstr>mc.pe.átad!Nyomtatási_cím</vt:lpstr>
      <vt:lpstr>'műk. kiad. szakf Önkorm. '!Nyomtatási_cím</vt:lpstr>
      <vt:lpstr>'tám, végl. pe.átv  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Szintén László</dc:creator>
  <cp:lastModifiedBy>Kondákorné Farkas Erika</cp:lastModifiedBy>
  <cp:lastPrinted>2017-02-13T12:16:54Z</cp:lastPrinted>
  <dcterms:created xsi:type="dcterms:W3CDTF">2013-12-16T15:47:29Z</dcterms:created>
  <dcterms:modified xsi:type="dcterms:W3CDTF">2017-02-13T12:35:55Z</dcterms:modified>
</cp:coreProperties>
</file>