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431" windowWidth="10665" windowHeight="11955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sz.m.fejlesztés (2)" sheetId="6" r:id="rId6"/>
    <sheet name="6.sz.m.Dologi kiadás (2)" sheetId="7" r:id="rId7"/>
    <sheet name="7.sz.m.szociális kiadások" sheetId="8" r:id="rId8"/>
    <sheet name="8.sz.m.átadott pe (2)" sheetId="9" r:id="rId9"/>
    <sheet name="10. sz adósság kötelezettség" sheetId="10" state="hidden" r:id="rId10"/>
    <sheet name="9.sz.m.saját bevétel" sheetId="11" r:id="rId11"/>
    <sheet name="10. sz.m. előir felh terv" sheetId="12" r:id="rId12"/>
    <sheet name="11.sz.m. állami támogatás" sheetId="13" r:id="rId13"/>
    <sheet name="üres lap" sheetId="14" r:id="rId14"/>
    <sheet name="üres lap2" sheetId="15" r:id="rId15"/>
    <sheet name="üres lap3" sheetId="16" r:id="rId16"/>
    <sheet name="üres lap4" sheetId="17" r:id="rId17"/>
    <sheet name="üres lap5" sheetId="18" r:id="rId18"/>
    <sheet name="üres lap6" sheetId="19" r:id="rId19"/>
  </sheets>
  <definedNames>
    <definedName name="_xlnm.Print_Area" localSheetId="1">'1 .sz.m.önk.össz.kiad.'!$A$1:$AC$65</definedName>
    <definedName name="_xlnm.Print_Area" localSheetId="0">'1.sz.m-önk.össze.bev'!$A$1:$V$61</definedName>
    <definedName name="_xlnm.Print_Area" localSheetId="9">'10. sz adósság kötelezettség'!$A$1:$G$14</definedName>
    <definedName name="_xlnm.Print_Area" localSheetId="11">'10. sz.m. előir felh terv'!$A$1:$O$24</definedName>
    <definedName name="_xlnm.Print_Area" localSheetId="12">'11.sz.m. állami támogatás'!$A$1:$B$34</definedName>
    <definedName name="_xlnm.Print_Area" localSheetId="2">'2.sz.m.összehasonlító'!$A$1:$N$31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'5.sz.m.fejlesztés (2)'!$A$1:$M$29</definedName>
    <definedName name="_xlnm.Print_Area" localSheetId="6">'6.sz.m.Dologi kiadás (2)'!$A$1:$U$24</definedName>
    <definedName name="_xlnm.Print_Area" localSheetId="7">'7.sz.m.szociális kiadások'!$A$1:$Q$32</definedName>
    <definedName name="_xlnm.Print_Area" localSheetId="8">'8.sz.m.átadott pe (2)'!$A$1:$V$51</definedName>
    <definedName name="_xlnm.Print_Area" localSheetId="13">'üres lap'!$A$1:$R$44</definedName>
    <definedName name="_xlnm.Print_Area" localSheetId="14">'üres lap2'!$A$1:$U$48</definedName>
    <definedName name="_xlnm.Print_Area" localSheetId="15">'üres lap3'!$A$1:$R$47</definedName>
    <definedName name="_xlnm.Print_Area" localSheetId="16">'üres lap4'!$A$1:$I$18</definedName>
  </definedNames>
  <calcPr fullCalcOnLoad="1"/>
</workbook>
</file>

<file path=xl/sharedStrings.xml><?xml version="1.0" encoding="utf-8"?>
<sst xmlns="http://schemas.openxmlformats.org/spreadsheetml/2006/main" count="1293" uniqueCount="560">
  <si>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</si>
  <si>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</si>
  <si>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</si>
  <si>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</si>
  <si>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</si>
  <si>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</si>
  <si>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</si>
  <si>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</si>
  <si>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</si>
  <si>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</si>
  <si>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</si>
  <si>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</si>
  <si>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</si>
  <si>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</si>
  <si>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</si>
  <si>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</si>
  <si>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</si>
  <si>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</si>
  <si>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</si>
  <si>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</si>
  <si>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</si>
  <si>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</si>
  <si>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</si>
  <si>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</si>
  <si>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</si>
  <si>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</si>
  <si>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</si>
  <si>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</si>
  <si>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</si>
  <si>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</si>
  <si>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</si>
  <si>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</si>
  <si>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</si>
  <si>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</si>
  <si>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</si>
  <si>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</si>
  <si>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</si>
  <si>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</si>
  <si>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</si>
  <si>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</si>
  <si>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</si>
  <si>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</si>
  <si>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</si>
  <si>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</si>
  <si>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</si>
  <si>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</si>
  <si>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</si>
  <si>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</si>
  <si>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</si>
  <si>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</si>
  <si>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</si>
  <si>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</si>
  <si>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</si>
  <si>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</si>
  <si>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</si>
  <si>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</si>
  <si>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</si>
  <si>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</si>
  <si>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</si>
  <si>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</si>
  <si>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</si>
  <si>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</si>
  <si>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</si>
  <si>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</si>
  <si>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</si>
  <si>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</si>
  <si>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</si>
  <si>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</si>
  <si>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</si>
  <si>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</si>
  <si>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</si>
  <si>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</si>
  <si>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</si>
  <si>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</si>
  <si>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</si>
  <si>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</si>
  <si>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</si>
  <si>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</si>
  <si>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</si>
  <si>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</si>
  <si>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</si>
  <si>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</si>
  <si>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</si>
  <si>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</si>
  <si>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</si>
  <si>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</si>
  <si>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</si>
  <si>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</si>
  <si>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</si>
  <si>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</si>
  <si>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</si>
  <si>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</si>
  <si>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</si>
  <si>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</si>
  <si>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</si>
  <si>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</si>
  <si>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</si>
  <si>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</si>
  <si>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</si>
  <si>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</si>
  <si>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</si>
  <si>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</si>
  <si>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</si>
  <si>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</si>
  <si>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</si>
  <si>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</si>
  <si>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</si>
  <si>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</si>
  <si>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</si>
  <si>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</si>
  <si>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</si>
  <si>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</si>
  <si>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</si>
  <si>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</si>
  <si>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</si>
  <si>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</si>
  <si>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</si>
  <si>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</si>
  <si>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</si>
  <si>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</si>
  <si>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</si>
  <si>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</si>
  <si>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</si>
  <si>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</si>
  <si>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</si>
  <si>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</si>
  <si>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</si>
  <si>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</si>
  <si>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</si>
  <si>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</si>
  <si>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</si>
  <si>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</si>
  <si>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</si>
  <si>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</si>
  <si>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</si>
  <si>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</si>
  <si>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</si>
  <si>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</si>
  <si>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</si>
  <si>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</si>
  <si>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</si>
  <si>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</si>
  <si>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</si>
  <si>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</si>
  <si>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</si>
  <si>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</si>
  <si>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</si>
  <si>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</si>
  <si>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</si>
  <si>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</si>
  <si>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</si>
  <si>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</si>
  <si>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</si>
  <si>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</si>
  <si>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</si>
  <si>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</si>
  <si>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</si>
  <si>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</si>
  <si>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</si>
  <si>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</si>
  <si>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</si>
  <si>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</si>
  <si>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</si>
  <si>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</si>
  <si>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</si>
  <si>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</si>
  <si>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</si>
  <si>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</si>
  <si>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</si>
  <si>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</si>
  <si>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</si>
  <si>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</si>
  <si>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</si>
  <si>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</si>
  <si>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</si>
  <si>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</si>
  <si>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</si>
  <si>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</si>
  <si>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</si>
  <si>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</si>
  <si>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</si>
  <si>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</si>
  <si>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</si>
  <si>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</si>
  <si>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</si>
  <si>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</si>
  <si>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</si>
  <si>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</si>
  <si>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</si>
  <si>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</si>
  <si>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</si>
  <si>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</si>
  <si>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</si>
  <si>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</si>
  <si>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</si>
  <si>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</si>
  <si>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</si>
  <si>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</si>
  <si>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</si>
  <si>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</si>
  <si>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</si>
  <si>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</si>
  <si>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</si>
  <si>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</si>
  <si>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</si>
  <si>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</si>
  <si>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</si>
  <si>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</si>
  <si>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</si>
  <si>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</si>
  <si>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</si>
  <si>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</si>
  <si>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</si>
  <si>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</si>
  <si>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</si>
  <si>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</si>
  <si>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</si>
  <si>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</si>
  <si>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</si>
  <si>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</si>
  <si>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</si>
  <si>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</si>
  <si>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</si>
  <si>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</si>
  <si>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</si>
  <si>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</si>
  <si>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</si>
  <si>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</si>
  <si>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</si>
  <si>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</si>
  <si>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Előirányzat Kötelező</t>
  </si>
  <si>
    <t>Kötelező/     önként vállalt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</si>
  <si>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</si>
  <si>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</si>
  <si>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</si>
  <si>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</si>
  <si>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</si>
  <si>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</si>
  <si>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</si>
  <si>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Beledi Általános Művelődési Központ*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</si>
  <si>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</si>
  <si>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</si>
  <si>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</si>
  <si>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</si>
  <si>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</si>
  <si>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</si>
  <si>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</si>
  <si>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</si>
  <si>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</si>
  <si>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</si>
  <si>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</si>
  <si>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</si>
  <si>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</si>
  <si>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</si>
  <si>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</si>
  <si>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</si>
  <si>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</si>
  <si>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</si>
  <si>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</si>
  <si>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</si>
  <si>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</si>
  <si>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</si>
  <si>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</si>
  <si>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III. Tartalék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</si>
  <si>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</si>
  <si>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</si>
  <si>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</si>
  <si>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</si>
  <si>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</si>
  <si>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</si>
  <si>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</si>
  <si>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</si>
  <si>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</si>
  <si>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</si>
  <si>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</si>
  <si>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</si>
  <si>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</si>
  <si>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</si>
  <si>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</si>
  <si>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</si>
  <si>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</si>
  <si>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IV.</t>
  </si>
  <si>
    <t>Mód IV.</t>
  </si>
  <si>
    <t>Eredeti, Mód. I, II., III., I.</t>
  </si>
  <si>
    <t>mód. IV.</t>
  </si>
  <si>
    <t>0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</si>
  <si>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</si>
  <si>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</si>
  <si>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</si>
  <si>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</si>
  <si>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</si>
  <si>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</si>
  <si>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</si>
  <si>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</si>
  <si>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</si>
  <si>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</si>
  <si>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</si>
  <si>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</si>
  <si>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</si>
  <si>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</si>
  <si>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</si>
  <si>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</si>
  <si>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</si>
  <si>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</si>
  <si>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</si>
  <si>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</si>
  <si>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</si>
  <si>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</si>
  <si>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</si>
  <si>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</si>
  <si>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</si>
  <si>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</si>
  <si>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</si>
  <si>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</si>
  <si>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</si>
  <si>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</si>
  <si>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</si>
  <si>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</si>
  <si>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</si>
  <si>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</si>
  <si>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II., III, IV.,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</si>
  <si>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</si>
  <si>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</si>
  <si>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</si>
  <si>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</si>
  <si>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</si>
  <si>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</si>
  <si>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</si>
  <si>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</si>
  <si>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</si>
  <si>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</si>
  <si>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</si>
  <si>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</si>
  <si>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Prémium évek program (3. sz. melléklet)</t>
  </si>
  <si>
    <t>Vis maior</t>
  </si>
  <si>
    <t>Közművelődési érdekeltségnövelő támogatás</t>
  </si>
  <si>
    <t>Nyári gyermekétkeztetés</t>
  </si>
  <si>
    <t>Könyvtári érdekeltségnövelő támogatá</t>
  </si>
  <si>
    <t>Szerkezetátalakítási tartalékból foly.támogatás d)</t>
  </si>
  <si>
    <t>K/Ö</t>
  </si>
  <si>
    <t>Támogatás</t>
  </si>
  <si>
    <t xml:space="preserve">2014. év 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</si>
  <si>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</si>
  <si>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</si>
  <si>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</si>
  <si>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</si>
  <si>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</si>
  <si>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</si>
  <si>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</si>
  <si>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</si>
  <si>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</si>
  <si>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</si>
  <si>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</si>
  <si>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</si>
  <si>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</si>
  <si>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</si>
  <si>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</si>
  <si>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</si>
  <si>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</si>
  <si>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</si>
  <si>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</si>
  <si>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</si>
  <si>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</si>
  <si>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</si>
  <si>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</si>
  <si>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</si>
  <si>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</si>
  <si>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</si>
  <si>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Telekadó</t>
  </si>
  <si>
    <t>Magánszemélyek kommunális adója</t>
  </si>
  <si>
    <t>Talajterhelési díj</t>
  </si>
  <si>
    <t>18. számú melléklet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</si>
  <si>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</si>
  <si>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</si>
  <si>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</si>
  <si>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</si>
  <si>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</si>
  <si>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</si>
  <si>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TÁMOP-3.2.3/A-11/1-2012-0118</t>
  </si>
  <si>
    <t>Projekt megvalósítás</t>
  </si>
  <si>
    <t>"FotóSzíniStúdió" - Kreatív megoldások Beleden</t>
  </si>
  <si>
    <t>Pénzmaradvány</t>
  </si>
  <si>
    <t>Összes bevétel</t>
  </si>
  <si>
    <t>Összes kiadás</t>
  </si>
  <si>
    <t>TÁMOP-3.2.13-12/1-2012-0310</t>
  </si>
  <si>
    <t>Rábaköz Kultúrkörei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</si>
  <si>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</si>
  <si>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</si>
  <si>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</si>
  <si>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</si>
  <si>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</si>
  <si>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</si>
  <si>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</si>
  <si>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</si>
  <si>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</si>
  <si>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</si>
  <si>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</si>
  <si>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</si>
  <si>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</si>
  <si>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</si>
  <si>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</si>
  <si>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</si>
  <si>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</si>
  <si>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</si>
  <si>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</si>
  <si>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</si>
  <si>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</si>
  <si>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</si>
  <si>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</si>
  <si>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</si>
  <si>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</si>
  <si>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</si>
  <si>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</si>
  <si>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</si>
  <si>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</si>
  <si>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</si>
  <si>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</si>
  <si>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</si>
  <si>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</si>
  <si>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</si>
  <si>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</si>
  <si>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</si>
  <si>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</si>
  <si>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</si>
  <si>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</si>
  <si>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</si>
  <si>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</si>
  <si>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</si>
  <si>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</si>
  <si>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</si>
  <si>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</si>
  <si>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</si>
  <si>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</si>
  <si>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</si>
  <si>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</si>
  <si>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</si>
  <si>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</si>
  <si>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</si>
  <si>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</si>
  <si>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</si>
  <si>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</si>
  <si>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</si>
  <si>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</si>
  <si>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</si>
  <si>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</si>
  <si>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</si>
  <si>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</si>
  <si>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</si>
  <si>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</si>
  <si>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</si>
  <si>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</si>
  <si>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</si>
  <si>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</si>
  <si>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</si>
  <si>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</si>
  <si>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</si>
  <si>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</si>
  <si>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</si>
  <si>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</si>
  <si>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</si>
  <si>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</si>
  <si>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</si>
  <si>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</si>
  <si>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</si>
  <si>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eFt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</si>
  <si>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</si>
  <si>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</si>
  <si>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</si>
  <si>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</si>
  <si>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</si>
  <si>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</si>
  <si>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</si>
  <si>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</si>
  <si>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</si>
  <si>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</si>
  <si>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</si>
  <si>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</si>
  <si>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</si>
  <si>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</si>
  <si>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</si>
  <si>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</si>
  <si>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</si>
  <si>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</si>
  <si>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</si>
  <si>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</si>
  <si>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</si>
  <si>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</si>
  <si>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</si>
  <si>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</si>
  <si>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</si>
  <si>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</si>
  <si>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7. számú melléklet</t>
  </si>
  <si>
    <t>2017.</t>
  </si>
  <si>
    <t>Közvilágítási feladatok</t>
  </si>
  <si>
    <t>Katolikus Egyház</t>
  </si>
  <si>
    <t>Evangélikus Egyház</t>
  </si>
  <si>
    <t>Edve Millenium Alapítvány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</si>
  <si>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</si>
  <si>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</si>
  <si>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</si>
  <si>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</si>
  <si>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</si>
  <si>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</si>
  <si>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</si>
  <si>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rendkívüli települési támogatás Szt. 45.§ (4)</t>
  </si>
  <si>
    <t>I.1.d) Lakott külterület támogatása</t>
  </si>
  <si>
    <t>IV.1.d. Közművelődési feladatok</t>
  </si>
  <si>
    <t xml:space="preserve"> Ft-ban</t>
  </si>
  <si>
    <t xml:space="preserve">Testvértelepülés tám. </t>
  </si>
  <si>
    <t>Beledi Szoc. És Gyermekj. Társulás</t>
  </si>
  <si>
    <t>Útfelújítás</t>
  </si>
  <si>
    <t>ablakcsere</t>
  </si>
  <si>
    <t>Bútor vásárlás /hivatal/</t>
  </si>
  <si>
    <t>Mázsaház építés</t>
  </si>
  <si>
    <t>Állami támogatás megelőlegzés</t>
  </si>
  <si>
    <t>Infrastruktúra fejlesztés /könyvtár/</t>
  </si>
  <si>
    <t xml:space="preserve"> forintban </t>
  </si>
  <si>
    <t>Ft-ban</t>
  </si>
  <si>
    <t xml:space="preserve"> forintban</t>
  </si>
  <si>
    <t>adatok: Ft-ban</t>
  </si>
  <si>
    <t>III.3 Egyes szociális és gyermekjóléti feladatok támogatás /falugondnok/</t>
  </si>
  <si>
    <t>1. számú melléklet</t>
  </si>
  <si>
    <t>Oktatásban résztvevők tám. /Bursa/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</si>
  <si>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</si>
  <si>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</si>
  <si>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</si>
  <si>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</si>
  <si>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</si>
  <si>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</si>
  <si>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Hiány belső finanszírozása (pénzmaradvány)</t>
  </si>
  <si>
    <t>Működési célú költségvetési támogatások és kiegészítő támogatások</t>
  </si>
  <si>
    <t>Fűnyíró vásárlása</t>
  </si>
  <si>
    <t>Porszívó vásárlása</t>
  </si>
  <si>
    <t>Petőfi u. 60. alatti ingatlan felújítása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</si>
  <si>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</si>
  <si>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</si>
  <si>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</si>
  <si>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</si>
  <si>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Önkormányzat 2017. évi kiadási előirányzatai</t>
  </si>
  <si>
    <t>Önkormányzat 2017. évi bevételi előirányzatai</t>
  </si>
  <si>
    <t>Közművelődési tevékenységek</t>
  </si>
  <si>
    <t>Könyvtári állománygyarapítás</t>
  </si>
  <si>
    <t>2017. év</t>
  </si>
  <si>
    <t>Falugondnokok Vas Megyei Egyesülete</t>
  </si>
  <si>
    <t>Edvei Tűzoltó Egyesület</t>
  </si>
  <si>
    <t>Rábaköz Vidékfejlesztési Egyesület</t>
  </si>
  <si>
    <t>Háziorvosi ügyelet - Kapuvár</t>
  </si>
  <si>
    <t>2017. évi előirányzat</t>
  </si>
  <si>
    <t>A 2017. évi általános működés és ágazati feladatok támogatásának alakulása jogcímenként</t>
  </si>
  <si>
    <t>01. Helyi önkormányzatok működésének általános támogatása</t>
  </si>
  <si>
    <t>VI. I.1.bb)-bd) pontok szerinti feladatokra korrekciós támogatás</t>
  </si>
  <si>
    <t>I.5.2016. évről áthúzódó bérkompenzáció</t>
  </si>
  <si>
    <t>Előirányzat-felhasználási terv
2017. évre</t>
  </si>
  <si>
    <t>Edve Község Önkormányzata 2017. évi bevételi előirányzatai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</si>
  <si>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</si>
  <si>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</si>
  <si>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</si>
  <si>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</si>
  <si>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</si>
  <si>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6. számú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</si>
</sst>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1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2" applyNumberFormat="0" applyFill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0" fillId="22" borderId="7" applyNumberFormat="0" applyFont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6" fillId="29" borderId="0" applyNumberFormat="0" applyBorder="0" applyAlignment="0" applyProtection="0"/>
    <xf numFmtId="0" fontId="107" fillId="30" borderId="8" applyNumberFormat="0" applyAlignment="0" applyProtection="0"/>
    <xf numFmtId="0" fontId="10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1" borderId="0" applyNumberFormat="0" applyBorder="0" applyAlignment="0" applyProtection="0"/>
    <xf numFmtId="0" fontId="111" fillId="32" borderId="0" applyNumberFormat="0" applyBorder="0" applyAlignment="0" applyProtection="0"/>
    <xf numFmtId="0" fontId="112" fillId="30" borderId="1" applyNumberFormat="0" applyAlignment="0" applyProtection="0"/>
    <xf numFmtId="9" fontId="0" fillId="0" borderId="0" applyFont="0" applyFill="0" applyBorder="0" applyAlignment="0" applyProtection="0"/>
  </cellStyleXfs>
  <cellXfs count="13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20" fillId="0" borderId="0" xfId="59">
      <alignment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17" fillId="0" borderId="0" xfId="58" applyFont="1" applyBorder="1" applyAlignment="1">
      <alignment horizont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3" fontId="39" fillId="0" borderId="14" xfId="58" applyNumberFormat="1" applyFont="1" applyBorder="1" applyAlignment="1">
      <alignment horizontal="right" vertical="center" wrapText="1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left" vertical="center" wrapText="1"/>
      <protection/>
    </xf>
    <xf numFmtId="0" fontId="6" fillId="1" borderId="17" xfId="58" applyFont="1" applyFill="1" applyBorder="1" applyAlignment="1">
      <alignment horizontal="center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0" borderId="13" xfId="58" applyFont="1" applyBorder="1" applyAlignment="1">
      <alignment vertical="center"/>
      <protection/>
    </xf>
    <xf numFmtId="3" fontId="3" fillId="0" borderId="18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2" fillId="0" borderId="21" xfId="58" applyFont="1" applyBorder="1" applyAlignment="1">
      <alignment horizontal="center" vertical="center"/>
      <protection/>
    </xf>
    <xf numFmtId="3" fontId="7" fillId="0" borderId="22" xfId="58" applyNumberFormat="1" applyFont="1" applyBorder="1" applyAlignment="1">
      <alignment horizontal="right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3" fontId="7" fillId="0" borderId="24" xfId="58" applyNumberFormat="1" applyFont="1" applyBorder="1" applyAlignment="1">
      <alignment horizontal="right" vertical="center"/>
      <protection/>
    </xf>
    <xf numFmtId="0" fontId="24" fillId="0" borderId="0" xfId="58" applyFont="1">
      <alignment/>
      <protection/>
    </xf>
    <xf numFmtId="0" fontId="32" fillId="0" borderId="0" xfId="58" applyFont="1" applyAlignment="1">
      <alignment vertical="center"/>
      <protection/>
    </xf>
    <xf numFmtId="0" fontId="44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25" xfId="58" applyFont="1" applyBorder="1" applyAlignment="1">
      <alignment wrapText="1"/>
      <protection/>
    </xf>
    <xf numFmtId="0" fontId="15" fillId="0" borderId="25" xfId="58" applyFont="1" applyFill="1" applyBorder="1" applyAlignment="1">
      <alignment wrapText="1"/>
      <protection/>
    </xf>
    <xf numFmtId="0" fontId="12" fillId="0" borderId="26" xfId="58" applyFont="1" applyBorder="1" applyAlignment="1">
      <alignment vertical="center" wrapText="1"/>
      <protection/>
    </xf>
    <xf numFmtId="0" fontId="12" fillId="0" borderId="26" xfId="58" applyFont="1" applyBorder="1" applyAlignment="1">
      <alignment wrapText="1"/>
      <protection/>
    </xf>
    <xf numFmtId="3" fontId="45" fillId="0" borderId="14" xfId="58" applyNumberFormat="1" applyFont="1" applyFill="1" applyBorder="1" applyAlignment="1">
      <alignment horizontal="right"/>
      <protection/>
    </xf>
    <xf numFmtId="0" fontId="45" fillId="0" borderId="14" xfId="58" applyFont="1" applyBorder="1" applyAlignment="1">
      <alignment horizontal="right"/>
      <protection/>
    </xf>
    <xf numFmtId="3" fontId="45" fillId="0" borderId="24" xfId="58" applyNumberFormat="1" applyFont="1" applyBorder="1" applyAlignment="1">
      <alignment horizontal="right"/>
      <protection/>
    </xf>
    <xf numFmtId="3" fontId="45" fillId="0" borderId="14" xfId="58" applyNumberFormat="1" applyFont="1" applyBorder="1" applyAlignment="1">
      <alignment horizontal="right"/>
      <protection/>
    </xf>
    <xf numFmtId="3" fontId="18" fillId="0" borderId="27" xfId="40" applyNumberFormat="1" applyFont="1" applyBorder="1" applyAlignment="1">
      <alignment horizontal="right" vertical="center"/>
    </xf>
    <xf numFmtId="3" fontId="18" fillId="0" borderId="27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8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left" vertical="center" wrapText="1"/>
      <protection/>
    </xf>
    <xf numFmtId="0" fontId="0" fillId="0" borderId="25" xfId="58" applyFont="1" applyFill="1" applyBorder="1" applyAlignment="1">
      <alignment horizontal="center" vertical="center"/>
      <protection/>
    </xf>
    <xf numFmtId="3" fontId="7" fillId="0" borderId="24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7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4" xfId="0" applyNumberFormat="1" applyFont="1" applyFill="1" applyBorder="1" applyAlignment="1">
      <alignment horizontal="right" vertical="center"/>
    </xf>
    <xf numFmtId="3" fontId="15" fillId="0" borderId="14" xfId="58" applyNumberFormat="1" applyFont="1" applyFill="1" applyBorder="1" applyAlignment="1">
      <alignment horizontal="right" vertical="center"/>
      <protection/>
    </xf>
    <xf numFmtId="3" fontId="15" fillId="0" borderId="24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3" fontId="15" fillId="0" borderId="20" xfId="0" applyNumberFormat="1" applyFont="1" applyFill="1" applyBorder="1" applyAlignment="1">
      <alignment horizontal="right" vertical="center"/>
    </xf>
    <xf numFmtId="3" fontId="11" fillId="0" borderId="0" xfId="58" applyNumberFormat="1" applyFont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45" fillId="0" borderId="24" xfId="58" applyNumberFormat="1" applyFont="1" applyFill="1" applyBorder="1" applyAlignment="1">
      <alignment horizontal="right"/>
      <protection/>
    </xf>
    <xf numFmtId="3" fontId="15" fillId="0" borderId="16" xfId="0" applyNumberFormat="1" applyFont="1" applyFill="1" applyBorder="1" applyAlignment="1">
      <alignment horizontal="right" vertical="center"/>
    </xf>
    <xf numFmtId="0" fontId="23" fillId="0" borderId="23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40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23" xfId="0" applyFont="1" applyFill="1" applyBorder="1" applyAlignment="1">
      <alignment vertical="center" wrapText="1"/>
    </xf>
    <xf numFmtId="3" fontId="39" fillId="0" borderId="14" xfId="58" applyNumberFormat="1" applyFont="1" applyFill="1" applyBorder="1" applyAlignment="1">
      <alignment horizontal="right" vertical="center" wrapText="1"/>
      <protection/>
    </xf>
    <xf numFmtId="0" fontId="23" fillId="0" borderId="30" xfId="0" applyFont="1" applyFill="1" applyBorder="1" applyAlignment="1">
      <alignment vertical="center" wrapText="1"/>
    </xf>
    <xf numFmtId="3" fontId="39" fillId="0" borderId="14" xfId="58" applyNumberFormat="1" applyFont="1" applyFill="1" applyBorder="1" applyAlignment="1">
      <alignment vertical="center"/>
      <protection/>
    </xf>
    <xf numFmtId="3" fontId="28" fillId="34" borderId="31" xfId="58" applyNumberFormat="1" applyFont="1" applyFill="1" applyBorder="1" applyAlignment="1">
      <alignment horizontal="center" vertical="center" wrapText="1"/>
      <protection/>
    </xf>
    <xf numFmtId="3" fontId="40" fillId="34" borderId="32" xfId="58" applyNumberFormat="1" applyFont="1" applyFill="1" applyBorder="1" applyAlignment="1">
      <alignment horizontal="right" vertical="center" wrapText="1"/>
      <protection/>
    </xf>
    <xf numFmtId="3" fontId="45" fillId="0" borderId="33" xfId="58" applyNumberFormat="1" applyFont="1" applyBorder="1" applyAlignment="1">
      <alignment horizontal="right"/>
      <protection/>
    </xf>
    <xf numFmtId="0" fontId="15" fillId="0" borderId="34" xfId="58" applyFont="1" applyBorder="1" applyAlignment="1">
      <alignment wrapText="1"/>
      <protection/>
    </xf>
    <xf numFmtId="0" fontId="14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/>
    </xf>
    <xf numFmtId="0" fontId="39" fillId="0" borderId="14" xfId="58" applyFont="1" applyFill="1" applyBorder="1" applyAlignment="1">
      <alignment vertical="center"/>
      <protection/>
    </xf>
    <xf numFmtId="0" fontId="39" fillId="0" borderId="35" xfId="58" applyFont="1" applyFill="1" applyBorder="1" applyAlignment="1">
      <alignment vertical="center"/>
      <protection/>
    </xf>
    <xf numFmtId="0" fontId="14" fillId="0" borderId="16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23" fillId="0" borderId="37" xfId="59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3" fillId="0" borderId="0" xfId="0" applyFont="1" applyAlignment="1">
      <alignment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8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9" xfId="0" applyNumberFormat="1" applyFont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3" fontId="7" fillId="0" borderId="33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2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165" fontId="37" fillId="0" borderId="0" xfId="0" applyNumberFormat="1" applyFont="1" applyFill="1" applyAlignment="1" applyProtection="1">
      <alignment horizontal="left" vertical="center" wrapText="1"/>
      <protection/>
    </xf>
    <xf numFmtId="165" fontId="37" fillId="0" borderId="0" xfId="0" applyNumberFormat="1" applyFont="1" applyFill="1" applyAlignment="1" applyProtection="1">
      <alignment vertical="center" wrapText="1"/>
      <protection/>
    </xf>
    <xf numFmtId="165" fontId="54" fillId="0" borderId="0" xfId="0" applyNumberFormat="1" applyFont="1" applyFill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right" vertical="top"/>
      <protection locked="0"/>
    </xf>
    <xf numFmtId="165" fontId="37" fillId="0" borderId="0" xfId="0" applyNumberFormat="1" applyFont="1" applyFill="1" applyAlignment="1">
      <alignment vertical="center" wrapText="1"/>
    </xf>
    <xf numFmtId="0" fontId="56" fillId="0" borderId="0" xfId="0" applyFont="1" applyAlignment="1" applyProtection="1">
      <alignment horizontal="right" vertical="top"/>
      <protection locked="0"/>
    </xf>
    <xf numFmtId="165" fontId="57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>
      <alignment vertical="center"/>
    </xf>
    <xf numFmtId="0" fontId="54" fillId="0" borderId="4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54" fillId="0" borderId="39" xfId="0" applyFont="1" applyFill="1" applyBorder="1" applyAlignment="1" applyProtection="1">
      <alignment horizontal="center" vertical="center" wrapText="1"/>
      <protection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left" vertical="center" wrapText="1" indent="1"/>
      <protection/>
    </xf>
    <xf numFmtId="165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Alignment="1">
      <alignment vertical="center" wrapText="1"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49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0" fontId="49" fillId="0" borderId="14" xfId="60" applyFont="1" applyFill="1" applyBorder="1" applyAlignment="1" applyProtection="1">
      <alignment horizontal="left" vertical="center" wrapText="1" indent="1"/>
      <protection/>
    </xf>
    <xf numFmtId="165" fontId="4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>
      <alignment vertical="center" wrapText="1"/>
    </xf>
    <xf numFmtId="0" fontId="58" fillId="0" borderId="43" xfId="0" applyFont="1" applyFill="1" applyBorder="1" applyAlignment="1" applyProtection="1">
      <alignment horizontal="center" vertical="center" wrapText="1"/>
      <protection/>
    </xf>
    <xf numFmtId="49" fontId="58" fillId="0" borderId="35" xfId="0" applyNumberFormat="1" applyFont="1" applyFill="1" applyBorder="1" applyAlignment="1" applyProtection="1">
      <alignment horizontal="center" vertical="center" wrapText="1"/>
      <protection/>
    </xf>
    <xf numFmtId="0" fontId="58" fillId="0" borderId="35" xfId="60" applyFont="1" applyFill="1" applyBorder="1" applyAlignment="1" applyProtection="1">
      <alignment horizontal="left" vertical="center" wrapText="1" indent="1"/>
      <protection/>
    </xf>
    <xf numFmtId="0" fontId="49" fillId="0" borderId="20" xfId="60" applyFont="1" applyFill="1" applyBorder="1" applyAlignment="1" applyProtection="1">
      <alignment horizontal="left" vertical="center" wrapText="1" inden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60" applyFont="1" applyFill="1" applyBorder="1" applyAlignment="1" applyProtection="1">
      <alignment horizontal="left" vertical="center" wrapText="1" inden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49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0" borderId="16" xfId="60" applyFont="1" applyFill="1" applyBorder="1" applyAlignment="1" applyProtection="1">
      <alignment horizontal="left" vertical="center" wrapText="1" indent="1"/>
      <protection/>
    </xf>
    <xf numFmtId="165" fontId="4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44" xfId="0" applyFont="1" applyFill="1" applyBorder="1" applyAlignment="1" applyProtection="1">
      <alignment horizontal="center" vertical="center" wrapText="1"/>
      <protection/>
    </xf>
    <xf numFmtId="49" fontId="49" fillId="0" borderId="20" xfId="0" applyNumberFormat="1" applyFont="1" applyFill="1" applyBorder="1" applyAlignment="1" applyProtection="1">
      <alignment horizontal="center" vertical="center" wrapText="1"/>
      <protection/>
    </xf>
    <xf numFmtId="0" fontId="49" fillId="0" borderId="45" xfId="60" applyFont="1" applyFill="1" applyBorder="1" applyAlignment="1" applyProtection="1">
      <alignment horizontal="left" vertical="center" wrapText="1" indent="1"/>
      <protection/>
    </xf>
    <xf numFmtId="165" fontId="4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59" fillId="0" borderId="47" xfId="0" applyFont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58" fillId="0" borderId="42" xfId="60" applyFont="1" applyFill="1" applyBorder="1" applyAlignment="1" applyProtection="1">
      <alignment horizontal="left" vertical="center" wrapText="1" indent="1"/>
      <protection/>
    </xf>
    <xf numFmtId="49" fontId="49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35" fillId="0" borderId="26" xfId="0" applyFont="1" applyFill="1" applyBorder="1" applyAlignment="1" applyProtection="1">
      <alignment vertical="center" wrapText="1"/>
      <protection/>
    </xf>
    <xf numFmtId="49" fontId="49" fillId="0" borderId="27" xfId="60" applyNumberFormat="1" applyFont="1" applyFill="1" applyBorder="1" applyAlignment="1" applyProtection="1">
      <alignment horizontal="left" vertical="center" wrapText="1" indent="1"/>
      <protection/>
    </xf>
    <xf numFmtId="0" fontId="49" fillId="0" borderId="27" xfId="60" applyFont="1" applyFill="1" applyBorder="1" applyAlignment="1" applyProtection="1">
      <alignment horizontal="left" vertical="center" wrapText="1" indent="1"/>
      <protection/>
    </xf>
    <xf numFmtId="165" fontId="4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12" xfId="0" applyFont="1" applyBorder="1" applyAlignment="1" applyProtection="1">
      <alignment horizontal="center" vertical="center" wrapText="1"/>
      <protection/>
    </xf>
    <xf numFmtId="0" fontId="60" fillId="0" borderId="17" xfId="0" applyFont="1" applyBorder="1" applyAlignment="1" applyProtection="1">
      <alignment horizontal="center" wrapText="1"/>
      <protection/>
    </xf>
    <xf numFmtId="0" fontId="58" fillId="0" borderId="17" xfId="60" applyFont="1" applyFill="1" applyBorder="1" applyAlignment="1" applyProtection="1">
      <alignment horizontal="left" vertical="center" wrapText="1" indent="1"/>
      <protection/>
    </xf>
    <xf numFmtId="0" fontId="61" fillId="0" borderId="17" xfId="0" applyFont="1" applyBorder="1" applyAlignment="1" applyProtection="1">
      <alignment horizontal="center" wrapText="1"/>
      <protection/>
    </xf>
    <xf numFmtId="0" fontId="62" fillId="0" borderId="17" xfId="0" applyFont="1" applyBorder="1" applyAlignment="1" applyProtection="1">
      <alignment horizontal="left" wrapText="1" indent="1"/>
      <protection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 indent="1"/>
      <protection/>
    </xf>
    <xf numFmtId="165" fontId="5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0" xfId="0" applyFont="1" applyFill="1" applyAlignment="1">
      <alignment vertical="center" wrapText="1"/>
    </xf>
    <xf numFmtId="0" fontId="49" fillId="0" borderId="0" xfId="0" applyFont="1" applyFill="1" applyAlignment="1" applyProtection="1">
      <alignment horizontal="left" vertical="center" wrapText="1"/>
      <protection/>
    </xf>
    <xf numFmtId="0" fontId="49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Alignment="1" applyProtection="1">
      <alignment horizontal="right" vertical="center" wrapText="1" indent="1"/>
      <protection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58" fillId="0" borderId="41" xfId="0" applyFont="1" applyFill="1" applyBorder="1" applyAlignment="1" applyProtection="1">
      <alignment horizontal="center" vertical="center" wrapText="1"/>
      <protection/>
    </xf>
    <xf numFmtId="0" fontId="54" fillId="0" borderId="41" xfId="0" applyFont="1" applyFill="1" applyBorder="1" applyAlignment="1" applyProtection="1">
      <alignment horizontal="center" vertical="center" wrapText="1"/>
      <protection/>
    </xf>
    <xf numFmtId="0" fontId="58" fillId="0" borderId="13" xfId="60" applyFont="1" applyFill="1" applyBorder="1" applyAlignment="1" applyProtection="1">
      <alignment horizontal="left" vertical="center" wrapText="1" indent="1"/>
      <protection/>
    </xf>
    <xf numFmtId="0" fontId="58" fillId="0" borderId="28" xfId="0" applyFont="1" applyFill="1" applyBorder="1" applyAlignment="1" applyProtection="1">
      <alignment horizontal="center" vertical="center" wrapText="1"/>
      <protection/>
    </xf>
    <xf numFmtId="49" fontId="49" fillId="0" borderId="20" xfId="60" applyNumberFormat="1" applyFont="1" applyFill="1" applyBorder="1" applyAlignment="1" applyProtection="1">
      <alignment horizontal="left" vertical="center" wrapText="1" indent="1"/>
      <protection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49" fontId="49" fillId="0" borderId="14" xfId="60" applyNumberFormat="1" applyFont="1" applyFill="1" applyBorder="1" applyAlignment="1" applyProtection="1">
      <alignment horizontal="left" vertical="center" wrapText="1" indent="1"/>
      <protection/>
    </xf>
    <xf numFmtId="165" fontId="4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165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4" fillId="0" borderId="12" xfId="0" applyFont="1" applyFill="1" applyBorder="1" applyAlignment="1" applyProtection="1">
      <alignment horizontal="left" vertical="center"/>
      <protection/>
    </xf>
    <xf numFmtId="0" fontId="64" fillId="0" borderId="41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58" fillId="0" borderId="41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3" xfId="0" applyNumberFormat="1" applyFont="1" applyFill="1" applyBorder="1" applyAlignment="1" applyProtection="1">
      <alignment horizontal="center" vertical="center" wrapText="1"/>
      <protection/>
    </xf>
    <xf numFmtId="165" fontId="58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7" fillId="0" borderId="0" xfId="60" applyFill="1">
      <alignment/>
      <protection/>
    </xf>
    <xf numFmtId="3" fontId="49" fillId="0" borderId="0" xfId="60" applyNumberFormat="1" applyFont="1" applyFill="1" applyBorder="1">
      <alignment/>
      <protection/>
    </xf>
    <xf numFmtId="165" fontId="49" fillId="0" borderId="0" xfId="60" applyNumberFormat="1" applyFont="1" applyFill="1" applyBorder="1">
      <alignment/>
      <protection/>
    </xf>
    <xf numFmtId="0" fontId="58" fillId="0" borderId="12" xfId="60" applyFont="1" applyFill="1" applyBorder="1" applyAlignment="1" applyProtection="1">
      <alignment horizontal="left" vertical="center" wrapText="1" indent="1"/>
      <protection/>
    </xf>
    <xf numFmtId="0" fontId="66" fillId="0" borderId="0" xfId="60" applyFont="1" applyFill="1">
      <alignment/>
      <protection/>
    </xf>
    <xf numFmtId="49" fontId="49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49" fillId="0" borderId="0" xfId="60" applyFont="1" applyFill="1" applyBorder="1" applyAlignment="1" applyProtection="1">
      <alignment horizontal="left" indent="5"/>
      <protection/>
    </xf>
    <xf numFmtId="3" fontId="49" fillId="0" borderId="0" xfId="60" applyNumberFormat="1" applyFont="1" applyFill="1" applyBorder="1" applyAlignment="1" applyProtection="1">
      <alignment horizontal="right" vertical="center" wrapText="1"/>
      <protection/>
    </xf>
    <xf numFmtId="0" fontId="50" fillId="0" borderId="0" xfId="60" applyFont="1" applyFill="1" applyAlignment="1">
      <alignment horizontal="center" wrapText="1"/>
      <protection/>
    </xf>
    <xf numFmtId="3" fontId="49" fillId="0" borderId="0" xfId="60" applyNumberFormat="1" applyFont="1" applyFill="1">
      <alignment/>
      <protection/>
    </xf>
    <xf numFmtId="0" fontId="49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2" xfId="58" applyFont="1" applyBorder="1" applyAlignment="1">
      <alignment horizontal="center" vertical="center"/>
      <protection/>
    </xf>
    <xf numFmtId="0" fontId="7" fillId="0" borderId="37" xfId="0" applyFont="1" applyBorder="1" applyAlignment="1">
      <alignment horizontal="left" vertical="center" wrapText="1"/>
    </xf>
    <xf numFmtId="0" fontId="15" fillId="0" borderId="34" xfId="58" applyFont="1" applyFill="1" applyBorder="1" applyAlignment="1">
      <alignment wrapText="1"/>
      <protection/>
    </xf>
    <xf numFmtId="0" fontId="58" fillId="0" borderId="15" xfId="60" applyFont="1" applyFill="1" applyBorder="1" applyAlignment="1" applyProtection="1">
      <alignment horizontal="left" vertical="center" wrapText="1" indent="1"/>
      <protection/>
    </xf>
    <xf numFmtId="49" fontId="58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58" fillId="0" borderId="26" xfId="60" applyNumberFormat="1" applyFont="1" applyFill="1" applyBorder="1" applyAlignment="1" applyProtection="1">
      <alignment horizontal="left" vertical="center" wrapText="1" indent="1"/>
      <protection/>
    </xf>
    <xf numFmtId="165" fontId="37" fillId="0" borderId="0" xfId="0" applyNumberFormat="1" applyFont="1" applyFill="1" applyBorder="1" applyAlignment="1" applyProtection="1">
      <alignment horizontal="left" vertical="center" wrapText="1"/>
      <protection/>
    </xf>
    <xf numFmtId="165" fontId="33" fillId="0" borderId="13" xfId="60" applyNumberFormat="1" applyFont="1" applyFill="1" applyBorder="1" applyAlignment="1" applyProtection="1">
      <alignment horizontal="right" vertical="center" wrapText="1"/>
      <protection/>
    </xf>
    <xf numFmtId="165" fontId="46" fillId="0" borderId="10" xfId="60" applyNumberFormat="1" applyFont="1" applyFill="1" applyBorder="1" applyAlignment="1" applyProtection="1">
      <alignment horizontal="left" vertical="center"/>
      <protection/>
    </xf>
    <xf numFmtId="3" fontId="33" fillId="0" borderId="16" xfId="60" applyNumberFormat="1" applyFont="1" applyFill="1" applyBorder="1" applyAlignment="1" applyProtection="1">
      <alignment horizontal="right" vertical="center" wrapText="1"/>
      <protection/>
    </xf>
    <xf numFmtId="3" fontId="33" fillId="0" borderId="14" xfId="60" applyNumberFormat="1" applyFont="1" applyFill="1" applyBorder="1" applyAlignment="1" applyProtection="1">
      <alignment horizontal="right" vertical="center" wrapText="1"/>
      <protection/>
    </xf>
    <xf numFmtId="3" fontId="33" fillId="0" borderId="27" xfId="60" applyNumberFormat="1" applyFont="1" applyFill="1" applyBorder="1" applyAlignment="1" applyProtection="1">
      <alignment horizontal="right" vertical="center" wrapText="1"/>
      <protection/>
    </xf>
    <xf numFmtId="49" fontId="47" fillId="0" borderId="25" xfId="60" applyNumberFormat="1" applyFont="1" applyFill="1" applyBorder="1" applyAlignment="1" applyProtection="1">
      <alignment horizontal="left" vertical="center" wrapText="1"/>
      <protection/>
    </xf>
    <xf numFmtId="49" fontId="35" fillId="0" borderId="25" xfId="60" applyNumberFormat="1" applyFont="1" applyFill="1" applyBorder="1" applyAlignment="1">
      <alignment horizontal="left"/>
      <protection/>
    </xf>
    <xf numFmtId="49" fontId="35" fillId="0" borderId="25" xfId="60" applyNumberFormat="1" applyFont="1" applyFill="1" applyBorder="1" applyAlignment="1" applyProtection="1">
      <alignment horizontal="left" vertical="center" wrapText="1"/>
      <protection/>
    </xf>
    <xf numFmtId="0" fontId="33" fillId="0" borderId="15" xfId="60" applyFont="1" applyFill="1" applyBorder="1" applyAlignment="1">
      <alignment horizontal="center"/>
      <protection/>
    </xf>
    <xf numFmtId="3" fontId="33" fillId="0" borderId="16" xfId="60" applyNumberFormat="1" applyFont="1" applyFill="1" applyBorder="1">
      <alignment/>
      <protection/>
    </xf>
    <xf numFmtId="3" fontId="35" fillId="0" borderId="14" xfId="60" applyNumberFormat="1" applyFont="1" applyFill="1" applyBorder="1">
      <alignment/>
      <protection/>
    </xf>
    <xf numFmtId="165" fontId="35" fillId="0" borderId="14" xfId="60" applyNumberFormat="1" applyFont="1" applyFill="1" applyBorder="1">
      <alignment/>
      <protection/>
    </xf>
    <xf numFmtId="49" fontId="47" fillId="0" borderId="26" xfId="60" applyNumberFormat="1" applyFont="1" applyFill="1" applyBorder="1" applyAlignment="1">
      <alignment horizontal="left"/>
      <protection/>
    </xf>
    <xf numFmtId="3" fontId="35" fillId="0" borderId="27" xfId="60" applyNumberFormat="1" applyFont="1" applyFill="1" applyBorder="1">
      <alignment/>
      <protection/>
    </xf>
    <xf numFmtId="165" fontId="33" fillId="0" borderId="45" xfId="60" applyNumberFormat="1" applyFont="1" applyFill="1" applyBorder="1" applyAlignment="1" applyProtection="1">
      <alignment horizontal="right" vertical="center" wrapText="1"/>
      <protection/>
    </xf>
    <xf numFmtId="165" fontId="33" fillId="0" borderId="16" xfId="60" applyNumberFormat="1" applyFont="1" applyFill="1" applyBorder="1" applyAlignment="1" applyProtection="1">
      <alignment horizontal="right" vertical="center" wrapText="1"/>
      <protection/>
    </xf>
    <xf numFmtId="165" fontId="33" fillId="0" borderId="14" xfId="60" applyNumberFormat="1" applyFont="1" applyFill="1" applyBorder="1" applyAlignment="1" applyProtection="1">
      <alignment horizontal="right" vertical="center" wrapText="1"/>
      <protection/>
    </xf>
    <xf numFmtId="0" fontId="6" fillId="1" borderId="18" xfId="58" applyFont="1" applyFill="1" applyBorder="1" applyAlignment="1">
      <alignment horizontal="center" vertical="center" wrapText="1"/>
      <protection/>
    </xf>
    <xf numFmtId="3" fontId="28" fillId="34" borderId="32" xfId="58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18" fillId="0" borderId="48" xfId="58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5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2" xfId="0" applyNumberFormat="1" applyFont="1" applyFill="1" applyBorder="1" applyAlignment="1" applyProtection="1">
      <alignment horizontal="center" vertical="center" wrapText="1"/>
      <protection/>
    </xf>
    <xf numFmtId="165" fontId="54" fillId="0" borderId="53" xfId="0" applyNumberFormat="1" applyFont="1" applyFill="1" applyBorder="1" applyAlignment="1" applyProtection="1">
      <alignment horizontal="center" vertical="center" wrapText="1"/>
      <protection/>
    </xf>
    <xf numFmtId="165" fontId="5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6" xfId="0" applyNumberFormat="1" applyFont="1" applyFill="1" applyBorder="1" applyAlignment="1" applyProtection="1">
      <alignment horizontal="center" vertical="center" wrapText="1"/>
      <protection/>
    </xf>
    <xf numFmtId="165" fontId="54" fillId="0" borderId="55" xfId="0" applyNumberFormat="1" applyFont="1" applyFill="1" applyBorder="1" applyAlignment="1" applyProtection="1">
      <alignment horizontal="center" vertical="center" wrapText="1"/>
      <protection/>
    </xf>
    <xf numFmtId="165" fontId="5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14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0" fontId="50" fillId="0" borderId="0" xfId="60" applyFont="1" applyFill="1" applyBorder="1" applyAlignment="1">
      <alignment horizontal="center" wrapText="1"/>
      <protection/>
    </xf>
    <xf numFmtId="0" fontId="3" fillId="0" borderId="41" xfId="0" applyFont="1" applyFill="1" applyBorder="1" applyAlignment="1">
      <alignment horizontal="center" vertical="center" wrapText="1"/>
    </xf>
    <xf numFmtId="0" fontId="50" fillId="0" borderId="0" xfId="60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8" fillId="0" borderId="50" xfId="0" applyFont="1" applyFill="1" applyBorder="1" applyAlignment="1" applyProtection="1">
      <alignment horizontal="center" vertical="center" wrapText="1"/>
      <protection/>
    </xf>
    <xf numFmtId="165" fontId="5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8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16" fillId="33" borderId="47" xfId="58" applyFont="1" applyFill="1" applyBorder="1" applyAlignment="1">
      <alignment horizontal="center" vertical="center"/>
      <protection/>
    </xf>
    <xf numFmtId="0" fontId="16" fillId="33" borderId="42" xfId="58" applyFont="1" applyFill="1" applyBorder="1" applyAlignment="1">
      <alignment horizontal="center"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0" fontId="13" fillId="0" borderId="43" xfId="58" applyFont="1" applyBorder="1" applyAlignment="1">
      <alignment horizontal="center" vertical="center" wrapText="1"/>
      <protection/>
    </xf>
    <xf numFmtId="164" fontId="22" fillId="0" borderId="58" xfId="59" applyNumberFormat="1" applyFont="1" applyBorder="1" applyAlignment="1">
      <alignment horizontal="center" vertical="center" wrapText="1"/>
      <protection/>
    </xf>
    <xf numFmtId="0" fontId="28" fillId="34" borderId="39" xfId="58" applyFont="1" applyFill="1" applyBorder="1" applyAlignment="1">
      <alignment horizontal="center" vertical="center" wrapText="1"/>
      <protection/>
    </xf>
    <xf numFmtId="0" fontId="28" fillId="34" borderId="35" xfId="58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39" fillId="0" borderId="20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1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1" fillId="0" borderId="17" xfId="0" applyFont="1" applyBorder="1" applyAlignment="1" applyProtection="1">
      <alignment horizontal="center" wrapText="1"/>
      <protection/>
    </xf>
    <xf numFmtId="0" fontId="56" fillId="0" borderId="17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39" fillId="0" borderId="20" xfId="58" applyNumberFormat="1" applyFont="1" applyBorder="1" applyAlignment="1">
      <alignment horizontal="right" vertical="center" wrapText="1"/>
      <protection/>
    </xf>
    <xf numFmtId="3" fontId="7" fillId="0" borderId="16" xfId="58" applyNumberFormat="1" applyFont="1" applyFill="1" applyBorder="1" applyAlignment="1">
      <alignment horizontal="right" vertical="center"/>
      <protection/>
    </xf>
    <xf numFmtId="3" fontId="7" fillId="0" borderId="20" xfId="58" applyNumberFormat="1" applyFont="1" applyBorder="1" applyAlignment="1">
      <alignment horizontal="right" vertical="center"/>
      <protection/>
    </xf>
    <xf numFmtId="3" fontId="7" fillId="0" borderId="14" xfId="58" applyNumberFormat="1" applyFont="1" applyBorder="1" applyAlignment="1">
      <alignment horizontal="right" vertical="center"/>
      <protection/>
    </xf>
    <xf numFmtId="3" fontId="7" fillId="0" borderId="14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0" fontId="51" fillId="0" borderId="0" xfId="58" applyFont="1" applyAlignment="1">
      <alignment horizontal="center"/>
      <protection/>
    </xf>
    <xf numFmtId="0" fontId="36" fillId="0" borderId="0" xfId="58" applyFont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4" xfId="58" applyFont="1" applyFill="1" applyBorder="1" applyAlignment="1">
      <alignment horizontal="center" vertical="center"/>
      <protection/>
    </xf>
    <xf numFmtId="0" fontId="6" fillId="1" borderId="50" xfId="58" applyFont="1" applyFill="1" applyBorder="1" applyAlignment="1">
      <alignment horizontal="center" vertical="center" wrapText="1"/>
      <protection/>
    </xf>
    <xf numFmtId="3" fontId="7" fillId="0" borderId="59" xfId="58" applyNumberFormat="1" applyFont="1" applyFill="1" applyBorder="1" applyAlignment="1">
      <alignment horizontal="right" vertical="center"/>
      <protection/>
    </xf>
    <xf numFmtId="3" fontId="7" fillId="0" borderId="60" xfId="58" applyNumberFormat="1" applyFont="1" applyBorder="1" applyAlignment="1">
      <alignment horizontal="right" vertical="center"/>
      <protection/>
    </xf>
    <xf numFmtId="3" fontId="7" fillId="0" borderId="61" xfId="58" applyNumberFormat="1" applyFont="1" applyBorder="1" applyAlignment="1">
      <alignment horizontal="right" vertical="center"/>
      <protection/>
    </xf>
    <xf numFmtId="3" fontId="7" fillId="0" borderId="61" xfId="58" applyNumberFormat="1" applyFont="1" applyFill="1" applyBorder="1" applyAlignment="1">
      <alignment horizontal="right" vertical="center"/>
      <protection/>
    </xf>
    <xf numFmtId="3" fontId="3" fillId="0" borderId="50" xfId="58" applyNumberFormat="1" applyFont="1" applyBorder="1" applyAlignment="1">
      <alignment vertical="center"/>
      <protection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3" xfId="58" applyFont="1" applyBorder="1" applyAlignment="1">
      <alignment vertical="center" wrapText="1"/>
      <protection/>
    </xf>
    <xf numFmtId="0" fontId="11" fillId="0" borderId="39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3" fillId="0" borderId="63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9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39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40" fillId="0" borderId="63" xfId="58" applyFont="1" applyBorder="1" applyAlignment="1">
      <alignment horizontal="center"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43" applyFont="1" applyBorder="1" applyAlignment="1" applyProtection="1">
      <alignment vertical="center" wrapText="1"/>
      <protection/>
    </xf>
    <xf numFmtId="0" fontId="7" fillId="0" borderId="37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42" fillId="0" borderId="12" xfId="0" applyNumberFormat="1" applyFont="1" applyFill="1" applyBorder="1" applyAlignment="1">
      <alignment vertical="center"/>
    </xf>
    <xf numFmtId="3" fontId="42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7" fillId="0" borderId="34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33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28" fillId="34" borderId="64" xfId="58" applyNumberFormat="1" applyFont="1" applyFill="1" applyBorder="1" applyAlignment="1">
      <alignment horizontal="center" vertical="center" wrapText="1"/>
      <protection/>
    </xf>
    <xf numFmtId="0" fontId="28" fillId="34" borderId="65" xfId="58" applyFont="1" applyFill="1" applyBorder="1" applyAlignment="1">
      <alignment horizontal="center" vertical="center" wrapText="1"/>
      <protection/>
    </xf>
    <xf numFmtId="0" fontId="28" fillId="34" borderId="64" xfId="58" applyFont="1" applyFill="1" applyBorder="1" applyAlignment="1">
      <alignment horizontal="center" vertical="center" wrapText="1"/>
      <protection/>
    </xf>
    <xf numFmtId="49" fontId="0" fillId="0" borderId="52" xfId="0" applyNumberFormat="1" applyFont="1" applyBorder="1" applyAlignment="1">
      <alignment horizontal="left"/>
    </xf>
    <xf numFmtId="3" fontId="7" fillId="0" borderId="35" xfId="0" applyNumberFormat="1" applyFont="1" applyFill="1" applyBorder="1" applyAlignment="1">
      <alignment horizontal="right" vertical="center"/>
    </xf>
    <xf numFmtId="0" fontId="13" fillId="0" borderId="41" xfId="58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7" fillId="0" borderId="29" xfId="58" applyNumberFormat="1" applyFont="1" applyFill="1" applyBorder="1" applyAlignment="1">
      <alignment horizontal="right" vertical="center"/>
      <protection/>
    </xf>
    <xf numFmtId="10" fontId="11" fillId="0" borderId="0" xfId="58" applyNumberFormat="1">
      <alignment/>
      <protection/>
    </xf>
    <xf numFmtId="10" fontId="3" fillId="0" borderId="18" xfId="58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horizontal="center" vertical="center" wrapText="1"/>
    </xf>
    <xf numFmtId="3" fontId="39" fillId="0" borderId="35" xfId="58" applyNumberFormat="1" applyFont="1" applyFill="1" applyBorder="1" applyAlignment="1">
      <alignment horizontal="right" vertical="center" wrapText="1"/>
      <protection/>
    </xf>
    <xf numFmtId="10" fontId="39" fillId="0" borderId="20" xfId="58" applyNumberFormat="1" applyFont="1" applyBorder="1" applyAlignment="1">
      <alignment horizontal="right" vertical="center" wrapText="1"/>
      <protection/>
    </xf>
    <xf numFmtId="10" fontId="39" fillId="0" borderId="14" xfId="58" applyNumberFormat="1" applyFont="1" applyBorder="1" applyAlignment="1">
      <alignment horizontal="right" vertical="center" wrapText="1"/>
      <protection/>
    </xf>
    <xf numFmtId="10" fontId="40" fillId="34" borderId="32" xfId="58" applyNumberFormat="1" applyFont="1" applyFill="1" applyBorder="1" applyAlignment="1">
      <alignment horizontal="right" vertical="center" wrapText="1"/>
      <protection/>
    </xf>
    <xf numFmtId="3" fontId="28" fillId="34" borderId="67" xfId="58" applyNumberFormat="1" applyFont="1" applyFill="1" applyBorder="1" applyAlignment="1">
      <alignment horizontal="center" vertical="center" wrapText="1"/>
      <protection/>
    </xf>
    <xf numFmtId="3" fontId="39" fillId="0" borderId="33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0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3" fontId="45" fillId="0" borderId="61" xfId="58" applyNumberFormat="1" applyFont="1" applyFill="1" applyBorder="1" applyAlignment="1">
      <alignment horizontal="right"/>
      <protection/>
    </xf>
    <xf numFmtId="3" fontId="45" fillId="0" borderId="61" xfId="58" applyNumberFormat="1" applyFont="1" applyBorder="1" applyAlignment="1">
      <alignment horizontal="right"/>
      <protection/>
    </xf>
    <xf numFmtId="0" fontId="12" fillId="1" borderId="25" xfId="58" applyFont="1" applyFill="1" applyBorder="1" applyAlignment="1">
      <alignment horizontal="center" vertical="center"/>
      <protection/>
    </xf>
    <xf numFmtId="0" fontId="45" fillId="0" borderId="25" xfId="58" applyFont="1" applyBorder="1" applyAlignment="1">
      <alignment horizontal="right"/>
      <protection/>
    </xf>
    <xf numFmtId="3" fontId="45" fillId="0" borderId="25" xfId="58" applyNumberFormat="1" applyFont="1" applyBorder="1" applyAlignment="1">
      <alignment horizontal="right"/>
      <protection/>
    </xf>
    <xf numFmtId="3" fontId="45" fillId="0" borderId="25" xfId="58" applyNumberFormat="1" applyFont="1" applyFill="1" applyBorder="1" applyAlignment="1">
      <alignment horizontal="right"/>
      <protection/>
    </xf>
    <xf numFmtId="3" fontId="18" fillId="0" borderId="26" xfId="40" applyNumberFormat="1" applyFont="1" applyBorder="1" applyAlignment="1">
      <alignment horizontal="right" vertical="center"/>
    </xf>
    <xf numFmtId="3" fontId="45" fillId="0" borderId="57" xfId="58" applyNumberFormat="1" applyFont="1" applyBorder="1" applyAlignment="1">
      <alignment horizontal="right"/>
      <protection/>
    </xf>
    <xf numFmtId="3" fontId="18" fillId="0" borderId="26" xfId="58" applyNumberFormat="1" applyFont="1" applyBorder="1" applyAlignment="1">
      <alignment horizontal="right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18" xfId="0" applyFont="1" applyFill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centerContinuous" vertical="center" wrapText="1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0" fontId="4" fillId="0" borderId="13" xfId="0" applyNumberFormat="1" applyFont="1" applyBorder="1" applyAlignment="1">
      <alignment vertical="center"/>
    </xf>
    <xf numFmtId="10" fontId="4" fillId="0" borderId="18" xfId="0" applyNumberFormat="1" applyFont="1" applyBorder="1" applyAlignment="1">
      <alignment vertical="center"/>
    </xf>
    <xf numFmtId="0" fontId="11" fillId="0" borderId="38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1" fillId="0" borderId="37" xfId="58" applyFont="1" applyFill="1" applyBorder="1" applyAlignment="1">
      <alignment vertical="center" wrapText="1"/>
      <protection/>
    </xf>
    <xf numFmtId="0" fontId="11" fillId="0" borderId="40" xfId="58" applyFont="1" applyBorder="1" applyAlignment="1">
      <alignment vertical="center" wrapText="1"/>
      <protection/>
    </xf>
    <xf numFmtId="0" fontId="11" fillId="0" borderId="68" xfId="58" applyFont="1" applyBorder="1" applyAlignment="1">
      <alignment vertical="center" wrapText="1"/>
      <protection/>
    </xf>
    <xf numFmtId="0" fontId="13" fillId="0" borderId="41" xfId="58" applyFont="1" applyBorder="1" applyAlignment="1">
      <alignment vertical="center" wrapText="1"/>
      <protection/>
    </xf>
    <xf numFmtId="0" fontId="17" fillId="0" borderId="41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vertical="center" wrapText="1"/>
      <protection/>
    </xf>
    <xf numFmtId="0" fontId="13" fillId="0" borderId="41" xfId="58" applyFont="1" applyBorder="1" applyAlignment="1">
      <alignment vertical="center"/>
      <protection/>
    </xf>
    <xf numFmtId="0" fontId="11" fillId="0" borderId="38" xfId="58" applyFont="1" applyFill="1" applyBorder="1" applyAlignment="1">
      <alignment vertical="center" wrapText="1"/>
      <protection/>
    </xf>
    <xf numFmtId="0" fontId="11" fillId="0" borderId="40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0" fillId="0" borderId="41" xfId="58" applyFont="1" applyBorder="1" applyAlignment="1">
      <alignment horizontal="center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8" xfId="58" applyFont="1" applyBorder="1" applyAlignment="1">
      <alignment horizontal="center" vertical="center"/>
      <protection/>
    </xf>
    <xf numFmtId="3" fontId="11" fillId="0" borderId="28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33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44" xfId="58" applyNumberFormat="1" applyBorder="1" applyAlignment="1">
      <alignment vertical="center"/>
      <protection/>
    </xf>
    <xf numFmtId="3" fontId="11" fillId="0" borderId="45" xfId="58" applyNumberFormat="1" applyBorder="1" applyAlignment="1">
      <alignment vertical="center"/>
      <protection/>
    </xf>
    <xf numFmtId="3" fontId="13" fillId="0" borderId="20" xfId="58" applyNumberFormat="1" applyFont="1" applyFill="1" applyBorder="1" applyAlignment="1">
      <alignment vertical="center"/>
      <protection/>
    </xf>
    <xf numFmtId="3" fontId="13" fillId="0" borderId="34" xfId="58" applyNumberFormat="1" applyFont="1" applyBorder="1" applyAlignment="1">
      <alignment vertical="center"/>
      <protection/>
    </xf>
    <xf numFmtId="3" fontId="13" fillId="0" borderId="33" xfId="58" applyNumberFormat="1" applyFont="1" applyBorder="1" applyAlignment="1">
      <alignment vertical="center"/>
      <protection/>
    </xf>
    <xf numFmtId="3" fontId="13" fillId="0" borderId="12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7" fillId="0" borderId="12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16" xfId="58" applyNumberFormat="1" applyFill="1" applyBorder="1" applyAlignment="1">
      <alignment vertical="center"/>
      <protection/>
    </xf>
    <xf numFmtId="3" fontId="11" fillId="0" borderId="28" xfId="58" applyNumberFormat="1" applyFont="1" applyBorder="1" applyAlignment="1">
      <alignment vertical="center"/>
      <protection/>
    </xf>
    <xf numFmtId="3" fontId="11" fillId="0" borderId="20" xfId="58" applyNumberFormat="1" applyFont="1" applyBorder="1" applyAlignment="1">
      <alignment vertical="center"/>
      <protection/>
    </xf>
    <xf numFmtId="3" fontId="17" fillId="0" borderId="34" xfId="58" applyNumberFormat="1" applyFont="1" applyBorder="1" applyAlignment="1">
      <alignment vertical="center"/>
      <protection/>
    </xf>
    <xf numFmtId="3" fontId="17" fillId="0" borderId="33" xfId="58" applyNumberFormat="1" applyFont="1" applyBorder="1" applyAlignment="1">
      <alignment vertical="center"/>
      <protection/>
    </xf>
    <xf numFmtId="3" fontId="17" fillId="0" borderId="44" xfId="58" applyNumberFormat="1" applyFont="1" applyBorder="1" applyAlignment="1">
      <alignment vertical="center"/>
      <protection/>
    </xf>
    <xf numFmtId="3" fontId="17" fillId="0" borderId="45" xfId="58" applyNumberFormat="1" applyFont="1" applyBorder="1" applyAlignment="1">
      <alignment vertical="center"/>
      <protection/>
    </xf>
    <xf numFmtId="3" fontId="40" fillId="0" borderId="44" xfId="58" applyNumberFormat="1" applyFont="1" applyBorder="1" applyAlignment="1">
      <alignment vertical="center"/>
      <protection/>
    </xf>
    <xf numFmtId="3" fontId="40" fillId="0" borderId="45" xfId="58" applyNumberFormat="1" applyFon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25" xfId="58" applyNumberFormat="1" applyFill="1" applyBorder="1" applyAlignment="1">
      <alignment vertical="center"/>
      <protection/>
    </xf>
    <xf numFmtId="3" fontId="11" fillId="0" borderId="14" xfId="58" applyNumberFormat="1" applyFill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40" fillId="0" borderId="12" xfId="58" applyNumberFormat="1" applyFont="1" applyBorder="1" applyAlignment="1">
      <alignment vertical="center"/>
      <protection/>
    </xf>
    <xf numFmtId="3" fontId="40" fillId="0" borderId="13" xfId="58" applyNumberFormat="1" applyFont="1" applyBorder="1" applyAlignment="1">
      <alignment vertical="center"/>
      <protection/>
    </xf>
    <xf numFmtId="0" fontId="3" fillId="0" borderId="12" xfId="0" applyFont="1" applyFill="1" applyBorder="1" applyAlignment="1">
      <alignment horizontal="centerContinuous"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26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7" xfId="59" applyNumberFormat="1" applyFont="1" applyBorder="1" applyAlignment="1">
      <alignment horizontal="center" vertical="center" wrapText="1"/>
      <protection/>
    </xf>
    <xf numFmtId="3" fontId="22" fillId="0" borderId="42" xfId="59" applyNumberFormat="1" applyFont="1" applyBorder="1" applyAlignment="1">
      <alignment horizontal="center" vertical="center" wrapText="1"/>
      <protection/>
    </xf>
    <xf numFmtId="3" fontId="22" fillId="0" borderId="53" xfId="59" applyNumberFormat="1" applyFont="1" applyBorder="1" applyAlignment="1">
      <alignment horizontal="center" vertical="center" wrapText="1"/>
      <protection/>
    </xf>
    <xf numFmtId="3" fontId="29" fillId="0" borderId="15" xfId="59" applyNumberFormat="1" applyFont="1" applyFill="1" applyBorder="1" applyAlignment="1">
      <alignment vertical="top"/>
      <protection/>
    </xf>
    <xf numFmtId="3" fontId="29" fillId="0" borderId="16" xfId="59" applyNumberFormat="1" applyFont="1" applyFill="1" applyBorder="1" applyAlignment="1">
      <alignment vertical="top"/>
      <protection/>
    </xf>
    <xf numFmtId="3" fontId="29" fillId="0" borderId="29" xfId="59" applyNumberFormat="1" applyFont="1" applyFill="1" applyBorder="1" applyAlignment="1">
      <alignment vertical="top"/>
      <protection/>
    </xf>
    <xf numFmtId="3" fontId="29" fillId="0" borderId="25" xfId="59" applyNumberFormat="1" applyFont="1" applyFill="1" applyBorder="1" applyAlignment="1">
      <alignment vertical="top"/>
      <protection/>
    </xf>
    <xf numFmtId="3" fontId="29" fillId="0" borderId="14" xfId="59" applyNumberFormat="1" applyFont="1" applyFill="1" applyBorder="1" applyAlignment="1">
      <alignment vertical="top"/>
      <protection/>
    </xf>
    <xf numFmtId="3" fontId="29" fillId="0" borderId="24" xfId="59" applyNumberFormat="1" applyFont="1" applyFill="1" applyBorder="1" applyAlignment="1">
      <alignment vertical="top"/>
      <protection/>
    </xf>
    <xf numFmtId="3" fontId="29" fillId="0" borderId="25" xfId="59" applyNumberFormat="1" applyFont="1" applyFill="1" applyBorder="1">
      <alignment/>
      <protection/>
    </xf>
    <xf numFmtId="3" fontId="29" fillId="0" borderId="14" xfId="59" applyNumberFormat="1" applyFont="1" applyFill="1" applyBorder="1">
      <alignment/>
      <protection/>
    </xf>
    <xf numFmtId="3" fontId="29" fillId="0" borderId="24" xfId="59" applyNumberFormat="1" applyFont="1" applyFill="1" applyBorder="1">
      <alignment/>
      <protection/>
    </xf>
    <xf numFmtId="3" fontId="25" fillId="0" borderId="12" xfId="59" applyNumberFormat="1" applyFont="1" applyBorder="1" applyAlignment="1">
      <alignment vertical="center"/>
      <protection/>
    </xf>
    <xf numFmtId="3" fontId="25" fillId="0" borderId="13" xfId="59" applyNumberFormat="1" applyFont="1" applyBorder="1" applyAlignment="1">
      <alignment vertical="center"/>
      <protection/>
    </xf>
    <xf numFmtId="0" fontId="11" fillId="0" borderId="26" xfId="58" applyFont="1" applyBorder="1" applyAlignment="1">
      <alignment horizontal="center" vertical="center"/>
      <protection/>
    </xf>
    <xf numFmtId="3" fontId="29" fillId="0" borderId="26" xfId="59" applyNumberFormat="1" applyFont="1" applyFill="1" applyBorder="1">
      <alignment/>
      <protection/>
    </xf>
    <xf numFmtId="3" fontId="29" fillId="0" borderId="27" xfId="59" applyNumberFormat="1" applyFont="1" applyFill="1" applyBorder="1">
      <alignment/>
      <protection/>
    </xf>
    <xf numFmtId="3" fontId="29" fillId="0" borderId="48" xfId="59" applyNumberFormat="1" applyFont="1" applyFill="1" applyBorder="1">
      <alignment/>
      <protection/>
    </xf>
    <xf numFmtId="0" fontId="16" fillId="33" borderId="50" xfId="58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54" fillId="0" borderId="54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Fill="1" applyBorder="1" applyAlignment="1" applyProtection="1">
      <alignment horizontal="center" vertical="center" wrapText="1"/>
      <protection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58" xfId="0" applyFont="1" applyFill="1" applyBorder="1" applyAlignment="1" applyProtection="1">
      <alignment horizontal="center" vertical="center" wrapText="1"/>
      <protection/>
    </xf>
    <xf numFmtId="10" fontId="58" fillId="0" borderId="41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41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4" xfId="0" applyNumberFormat="1" applyFont="1" applyFill="1" applyBorder="1" applyAlignment="1" applyProtection="1">
      <alignment horizontal="center" vertical="center" wrapText="1"/>
      <protection/>
    </xf>
    <xf numFmtId="165" fontId="58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50" xfId="60" applyFont="1" applyFill="1" applyBorder="1" applyAlignment="1" applyProtection="1">
      <alignment horizontal="left" vertical="center" wrapText="1" indent="1"/>
      <protection/>
    </xf>
    <xf numFmtId="0" fontId="49" fillId="0" borderId="60" xfId="60" applyFont="1" applyFill="1" applyBorder="1" applyAlignment="1" applyProtection="1">
      <alignment horizontal="left" vertical="center" wrapText="1" indent="1"/>
      <protection/>
    </xf>
    <xf numFmtId="0" fontId="49" fillId="0" borderId="61" xfId="60" applyFont="1" applyFill="1" applyBorder="1" applyAlignment="1" applyProtection="1">
      <alignment horizontal="left" vertical="center" wrapText="1" indent="1"/>
      <protection/>
    </xf>
    <xf numFmtId="0" fontId="58" fillId="0" borderId="50" xfId="60" applyFont="1" applyFill="1" applyBorder="1" applyAlignment="1" applyProtection="1">
      <alignment horizontal="left" vertical="center" wrapText="1" indent="1"/>
      <protection/>
    </xf>
    <xf numFmtId="0" fontId="58" fillId="0" borderId="41" xfId="60" applyFont="1" applyFill="1" applyBorder="1" applyAlignment="1" applyProtection="1">
      <alignment horizontal="left" vertical="center" wrapText="1" indent="1"/>
      <protection/>
    </xf>
    <xf numFmtId="0" fontId="54" fillId="0" borderId="50" xfId="0" applyFont="1" applyFill="1" applyBorder="1" applyAlignment="1" applyProtection="1">
      <alignment horizontal="left" vertical="center" wrapText="1" indent="1"/>
      <protection/>
    </xf>
    <xf numFmtId="0" fontId="34" fillId="0" borderId="41" xfId="0" applyFont="1" applyFill="1" applyBorder="1" applyAlignment="1" applyProtection="1">
      <alignment vertical="center" wrapText="1"/>
      <protection/>
    </xf>
    <xf numFmtId="165" fontId="4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47" xfId="0" applyFont="1" applyFill="1" applyBorder="1" applyAlignment="1" applyProtection="1">
      <alignment horizontal="center" vertical="center" wrapText="1"/>
      <protection/>
    </xf>
    <xf numFmtId="10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3" xfId="0" applyFill="1" applyBorder="1" applyAlignment="1" applyProtection="1">
      <alignment horizontal="right" vertical="center" wrapText="1" indent="1"/>
      <protection/>
    </xf>
    <xf numFmtId="0" fontId="0" fillId="0" borderId="35" xfId="0" applyFill="1" applyBorder="1" applyAlignment="1" applyProtection="1">
      <alignment horizontal="right" vertical="center" wrapText="1" indent="1"/>
      <protection/>
    </xf>
    <xf numFmtId="0" fontId="0" fillId="0" borderId="35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71" xfId="0" applyFont="1" applyFill="1" applyBorder="1" applyAlignment="1" applyProtection="1">
      <alignment horizontal="center" vertical="center" wrapText="1"/>
      <protection/>
    </xf>
    <xf numFmtId="0" fontId="58" fillId="0" borderId="50" xfId="0" applyFont="1" applyFill="1" applyBorder="1" applyAlignment="1" applyProtection="1">
      <alignment horizontal="left" vertical="center" wrapText="1" indent="1"/>
      <protection/>
    </xf>
    <xf numFmtId="0" fontId="49" fillId="0" borderId="59" xfId="60" applyFont="1" applyFill="1" applyBorder="1" applyAlignment="1" applyProtection="1">
      <alignment horizontal="left" vertical="center" wrapText="1" indent="1"/>
      <protection/>
    </xf>
    <xf numFmtId="0" fontId="49" fillId="0" borderId="72" xfId="60" applyFont="1" applyFill="1" applyBorder="1" applyAlignment="1" applyProtection="1">
      <alignment horizontal="left" vertical="center" wrapText="1" indent="1"/>
      <protection/>
    </xf>
    <xf numFmtId="0" fontId="58" fillId="0" borderId="71" xfId="60" applyFont="1" applyFill="1" applyBorder="1" applyAlignment="1" applyProtection="1">
      <alignment horizontal="left" vertical="center" wrapText="1" indent="1"/>
      <protection/>
    </xf>
    <xf numFmtId="0" fontId="49" fillId="0" borderId="73" xfId="60" applyFont="1" applyFill="1" applyBorder="1" applyAlignment="1" applyProtection="1">
      <alignment horizontal="left" vertical="center" wrapText="1" indent="1"/>
      <protection/>
    </xf>
    <xf numFmtId="0" fontId="55" fillId="0" borderId="41" xfId="0" applyFont="1" applyBorder="1" applyAlignment="1" applyProtection="1">
      <alignment horizontal="left" wrapText="1" indent="1"/>
      <protection/>
    </xf>
    <xf numFmtId="0" fontId="58" fillId="0" borderId="49" xfId="0" applyFont="1" applyFill="1" applyBorder="1" applyAlignment="1" applyProtection="1">
      <alignment horizontal="center" vertical="center" wrapText="1"/>
      <protection/>
    </xf>
    <xf numFmtId="165" fontId="54" fillId="0" borderId="69" xfId="0" applyNumberFormat="1" applyFont="1" applyFill="1" applyBorder="1" applyAlignment="1" applyProtection="1">
      <alignment horizontal="center" vertical="center" wrapText="1"/>
      <protection/>
    </xf>
    <xf numFmtId="165" fontId="49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5" xfId="0" applyNumberFormat="1" applyFont="1" applyFill="1" applyBorder="1" applyAlignment="1" applyProtection="1">
      <alignment horizontal="center" vertical="center" wrapText="1"/>
      <protection/>
    </xf>
    <xf numFmtId="10" fontId="49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right" vertical="center" wrapText="1" indent="1"/>
      <protection/>
    </xf>
    <xf numFmtId="0" fontId="0" fillId="0" borderId="35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4" fillId="0" borderId="49" xfId="0" applyFont="1" applyFill="1" applyBorder="1" applyAlignment="1">
      <alignment vertical="center"/>
    </xf>
    <xf numFmtId="10" fontId="58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4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42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1" xfId="0" applyFont="1" applyFill="1" applyBorder="1" applyAlignment="1">
      <alignment horizontal="center" vertical="center"/>
    </xf>
    <xf numFmtId="0" fontId="14" fillId="0" borderId="61" xfId="58" applyFont="1" applyBorder="1" applyAlignment="1">
      <alignment horizontal="center" vertical="center"/>
      <protection/>
    </xf>
    <xf numFmtId="0" fontId="16" fillId="0" borderId="50" xfId="58" applyFont="1" applyBorder="1" applyAlignment="1">
      <alignment horizontal="center" vertical="center"/>
      <protection/>
    </xf>
    <xf numFmtId="0" fontId="16" fillId="33" borderId="58" xfId="58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2" fillId="0" borderId="17" xfId="58" applyNumberFormat="1" applyFont="1" applyFill="1" applyBorder="1" applyAlignment="1">
      <alignment horizontal="right" vertical="center"/>
      <protection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25" xfId="58" applyNumberFormat="1" applyFont="1" applyFill="1" applyBorder="1" applyAlignment="1">
      <alignment horizontal="right" vertical="center"/>
      <protection/>
    </xf>
    <xf numFmtId="3" fontId="12" fillId="0" borderId="12" xfId="58" applyNumberFormat="1" applyFont="1" applyFill="1" applyBorder="1" applyAlignment="1">
      <alignment horizontal="right" vertical="center"/>
      <protection/>
    </xf>
    <xf numFmtId="3" fontId="16" fillId="33" borderId="56" xfId="58" applyNumberFormat="1" applyFont="1" applyFill="1" applyBorder="1" applyAlignment="1">
      <alignment horizontal="center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25" xfId="0" applyNumberFormat="1" applyFont="1" applyFill="1" applyBorder="1" applyAlignment="1">
      <alignment vertical="center"/>
    </xf>
    <xf numFmtId="3" fontId="15" fillId="0" borderId="25" xfId="58" applyNumberFormat="1" applyFont="1" applyFill="1" applyBorder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2" fillId="0" borderId="12" xfId="58" applyNumberFormat="1" applyFont="1" applyBorder="1" applyAlignment="1">
      <alignment horizontal="right" vertical="center"/>
      <protection/>
    </xf>
    <xf numFmtId="3" fontId="28" fillId="34" borderId="81" xfId="58" applyNumberFormat="1" applyFont="1" applyFill="1" applyBorder="1" applyAlignment="1">
      <alignment horizontal="center" vertical="center" wrapText="1"/>
      <protection/>
    </xf>
    <xf numFmtId="10" fontId="39" fillId="0" borderId="22" xfId="58" applyNumberFormat="1" applyFont="1" applyBorder="1" applyAlignment="1">
      <alignment horizontal="right" vertical="center" wrapText="1"/>
      <protection/>
    </xf>
    <xf numFmtId="10" fontId="39" fillId="0" borderId="24" xfId="58" applyNumberFormat="1" applyFont="1" applyBorder="1" applyAlignment="1">
      <alignment horizontal="right" vertical="center" wrapText="1"/>
      <protection/>
    </xf>
    <xf numFmtId="10" fontId="40" fillId="34" borderId="82" xfId="58" applyNumberFormat="1" applyFont="1" applyFill="1" applyBorder="1" applyAlignment="1">
      <alignment horizontal="right" vertical="center" wrapText="1"/>
      <protection/>
    </xf>
    <xf numFmtId="3" fontId="28" fillId="34" borderId="83" xfId="58" applyNumberFormat="1" applyFont="1" applyFill="1" applyBorder="1" applyAlignment="1">
      <alignment horizontal="center" vertical="center" wrapText="1"/>
      <protection/>
    </xf>
    <xf numFmtId="0" fontId="44" fillId="0" borderId="52" xfId="58" applyFont="1" applyBorder="1" applyAlignment="1">
      <alignment vertical="center"/>
      <protection/>
    </xf>
    <xf numFmtId="0" fontId="11" fillId="0" borderId="52" xfId="58" applyBorder="1" applyAlignment="1">
      <alignment vertical="center"/>
      <protection/>
    </xf>
    <xf numFmtId="0" fontId="11" fillId="0" borderId="52" xfId="58" applyFill="1" applyBorder="1" applyAlignment="1">
      <alignment vertical="center"/>
      <protection/>
    </xf>
    <xf numFmtId="0" fontId="11" fillId="0" borderId="52" xfId="58" applyFont="1" applyBorder="1">
      <alignment/>
      <protection/>
    </xf>
    <xf numFmtId="0" fontId="11" fillId="0" borderId="52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3" fontId="37" fillId="0" borderId="0" xfId="61" applyNumberFormat="1" applyFill="1" applyProtection="1">
      <alignment/>
      <protection/>
    </xf>
    <xf numFmtId="3" fontId="37" fillId="0" borderId="0" xfId="61" applyNumberFormat="1" applyFill="1" applyAlignment="1" applyProtection="1">
      <alignment wrapText="1"/>
      <protection locked="0"/>
    </xf>
    <xf numFmtId="3" fontId="37" fillId="0" borderId="0" xfId="61" applyNumberFormat="1" applyFill="1" applyProtection="1">
      <alignment/>
      <protection locked="0"/>
    </xf>
    <xf numFmtId="3" fontId="38" fillId="0" borderId="0" xfId="56" applyNumberFormat="1" applyFont="1" applyFill="1" applyAlignment="1">
      <alignment horizontal="right"/>
      <protection/>
    </xf>
    <xf numFmtId="3" fontId="54" fillId="0" borderId="47" xfId="61" applyNumberFormat="1" applyFont="1" applyFill="1" applyBorder="1" applyAlignment="1" applyProtection="1">
      <alignment horizontal="center" vertical="center" wrapText="1"/>
      <protection/>
    </xf>
    <xf numFmtId="3" fontId="54" fillId="0" borderId="42" xfId="61" applyNumberFormat="1" applyFont="1" applyFill="1" applyBorder="1" applyAlignment="1" applyProtection="1">
      <alignment horizontal="center" vertical="center" wrapText="1"/>
      <protection/>
    </xf>
    <xf numFmtId="3" fontId="54" fillId="0" borderId="42" xfId="61" applyNumberFormat="1" applyFont="1" applyFill="1" applyBorder="1" applyAlignment="1" applyProtection="1">
      <alignment horizontal="center" vertical="center"/>
      <protection/>
    </xf>
    <xf numFmtId="3" fontId="54" fillId="0" borderId="53" xfId="61" applyNumberFormat="1" applyFont="1" applyFill="1" applyBorder="1" applyAlignment="1" applyProtection="1">
      <alignment horizontal="center" vertical="center"/>
      <protection/>
    </xf>
    <xf numFmtId="3" fontId="49" fillId="0" borderId="12" xfId="61" applyNumberFormat="1" applyFont="1" applyFill="1" applyBorder="1" applyAlignment="1" applyProtection="1">
      <alignment horizontal="left" vertical="center" indent="1"/>
      <protection/>
    </xf>
    <xf numFmtId="3" fontId="37" fillId="0" borderId="0" xfId="61" applyNumberFormat="1" applyFill="1" applyAlignment="1" applyProtection="1">
      <alignment vertical="center"/>
      <protection/>
    </xf>
    <xf numFmtId="3" fontId="49" fillId="0" borderId="43" xfId="61" applyNumberFormat="1" applyFont="1" applyFill="1" applyBorder="1" applyAlignment="1" applyProtection="1">
      <alignment horizontal="left" vertical="center" indent="1"/>
      <protection/>
    </xf>
    <xf numFmtId="3" fontId="49" fillId="0" borderId="35" xfId="61" applyNumberFormat="1" applyFont="1" applyFill="1" applyBorder="1" applyAlignment="1" applyProtection="1">
      <alignment horizontal="left" vertical="center" wrapText="1"/>
      <protection/>
    </xf>
    <xf numFmtId="3" fontId="49" fillId="0" borderId="35" xfId="61" applyNumberFormat="1" applyFont="1" applyFill="1" applyBorder="1" applyAlignment="1" applyProtection="1">
      <alignment vertical="center"/>
      <protection locked="0"/>
    </xf>
    <xf numFmtId="3" fontId="49" fillId="0" borderId="56" xfId="61" applyNumberFormat="1" applyFont="1" applyFill="1" applyBorder="1" applyAlignment="1" applyProtection="1">
      <alignment vertical="center"/>
      <protection/>
    </xf>
    <xf numFmtId="3" fontId="49" fillId="0" borderId="25" xfId="61" applyNumberFormat="1" applyFont="1" applyFill="1" applyBorder="1" applyAlignment="1" applyProtection="1">
      <alignment horizontal="left" vertical="center" indent="1"/>
      <protection/>
    </xf>
    <xf numFmtId="3" fontId="49" fillId="0" borderId="14" xfId="61" applyNumberFormat="1" applyFont="1" applyFill="1" applyBorder="1" applyAlignment="1" applyProtection="1">
      <alignment horizontal="left" vertical="center" wrapText="1"/>
      <protection/>
    </xf>
    <xf numFmtId="3" fontId="49" fillId="0" borderId="14" xfId="61" applyNumberFormat="1" applyFont="1" applyFill="1" applyBorder="1" applyAlignment="1" applyProtection="1">
      <alignment vertical="center"/>
      <protection locked="0"/>
    </xf>
    <xf numFmtId="3" fontId="49" fillId="0" borderId="24" xfId="61" applyNumberFormat="1" applyFont="1" applyFill="1" applyBorder="1" applyAlignment="1" applyProtection="1">
      <alignment vertical="center"/>
      <protection/>
    </xf>
    <xf numFmtId="3" fontId="37" fillId="0" borderId="0" xfId="61" applyNumberFormat="1" applyFill="1" applyAlignment="1" applyProtection="1">
      <alignment vertical="center"/>
      <protection locked="0"/>
    </xf>
    <xf numFmtId="3" fontId="49" fillId="0" borderId="20" xfId="61" applyNumberFormat="1" applyFont="1" applyFill="1" applyBorder="1" applyAlignment="1" applyProtection="1">
      <alignment horizontal="left" vertical="center" wrapText="1"/>
      <protection/>
    </xf>
    <xf numFmtId="3" fontId="49" fillId="0" borderId="20" xfId="61" applyNumberFormat="1" applyFont="1" applyFill="1" applyBorder="1" applyAlignment="1" applyProtection="1">
      <alignment vertical="center"/>
      <protection locked="0"/>
    </xf>
    <xf numFmtId="3" fontId="54" fillId="0" borderId="13" xfId="61" applyNumberFormat="1" applyFont="1" applyFill="1" applyBorder="1" applyAlignment="1" applyProtection="1">
      <alignment horizontal="left" vertical="center" wrapText="1"/>
      <protection/>
    </xf>
    <xf numFmtId="3" fontId="58" fillId="0" borderId="13" xfId="61" applyNumberFormat="1" applyFont="1" applyFill="1" applyBorder="1" applyAlignment="1" applyProtection="1">
      <alignment vertical="center"/>
      <protection/>
    </xf>
    <xf numFmtId="3" fontId="58" fillId="0" borderId="18" xfId="61" applyNumberFormat="1" applyFont="1" applyFill="1" applyBorder="1" applyAlignment="1" applyProtection="1">
      <alignment vertical="center"/>
      <protection/>
    </xf>
    <xf numFmtId="3" fontId="49" fillId="0" borderId="22" xfId="61" applyNumberFormat="1" applyFont="1" applyFill="1" applyBorder="1" applyAlignment="1" applyProtection="1">
      <alignment vertical="center"/>
      <protection/>
    </xf>
    <xf numFmtId="3" fontId="54" fillId="0" borderId="13" xfId="61" applyNumberFormat="1" applyFont="1" applyFill="1" applyBorder="1" applyAlignment="1" applyProtection="1">
      <alignment horizontal="left" wrapText="1"/>
      <protection/>
    </xf>
    <xf numFmtId="3" fontId="58" fillId="0" borderId="13" xfId="61" applyNumberFormat="1" applyFont="1" applyFill="1" applyBorder="1" applyProtection="1">
      <alignment/>
      <protection/>
    </xf>
    <xf numFmtId="3" fontId="58" fillId="0" borderId="18" xfId="61" applyNumberFormat="1" applyFont="1" applyFill="1" applyBorder="1" applyProtection="1">
      <alignment/>
      <protection/>
    </xf>
    <xf numFmtId="3" fontId="64" fillId="0" borderId="0" xfId="61" applyNumberFormat="1" applyFont="1" applyFill="1" applyProtection="1">
      <alignment/>
      <protection/>
    </xf>
    <xf numFmtId="3" fontId="33" fillId="0" borderId="0" xfId="61" applyNumberFormat="1" applyFont="1" applyFill="1" applyAlignment="1" applyProtection="1">
      <alignment wrapText="1"/>
      <protection locked="0"/>
    </xf>
    <xf numFmtId="3" fontId="50" fillId="0" borderId="0" xfId="61" applyNumberFormat="1" applyFont="1" applyFill="1" applyProtection="1">
      <alignment/>
      <protection locked="0"/>
    </xf>
    <xf numFmtId="0" fontId="7" fillId="0" borderId="37" xfId="0" applyFont="1" applyBorder="1" applyAlignment="1">
      <alignment horizontal="left" wrapText="1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18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8" applyBorder="1" applyAlignment="1">
      <alignment vertical="center" wrapText="1"/>
      <protection/>
    </xf>
    <xf numFmtId="3" fontId="25" fillId="0" borderId="18" xfId="59" applyNumberFormat="1" applyFont="1" applyBorder="1" applyAlignment="1">
      <alignment vertical="center"/>
      <protection/>
    </xf>
    <xf numFmtId="0" fontId="70" fillId="0" borderId="39" xfId="56" applyFont="1" applyBorder="1">
      <alignment/>
      <protection/>
    </xf>
    <xf numFmtId="3" fontId="77" fillId="0" borderId="14" xfId="0" applyNumberFormat="1" applyFont="1" applyFill="1" applyBorder="1" applyAlignment="1">
      <alignment vertical="center"/>
    </xf>
    <xf numFmtId="165" fontId="58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35" fillId="0" borderId="0" xfId="60" applyFont="1" applyFill="1">
      <alignment/>
      <protection/>
    </xf>
    <xf numFmtId="0" fontId="35" fillId="0" borderId="0" xfId="60" applyFont="1" applyFill="1" applyAlignment="1">
      <alignment vertical="center" wrapText="1"/>
      <protection/>
    </xf>
    <xf numFmtId="165" fontId="79" fillId="0" borderId="0" xfId="60" applyNumberFormat="1" applyFont="1" applyFill="1" applyBorder="1" applyAlignment="1" applyProtection="1">
      <alignment vertical="center" wrapText="1"/>
      <protection/>
    </xf>
    <xf numFmtId="165" fontId="33" fillId="0" borderId="0" xfId="60" applyNumberFormat="1" applyFont="1" applyFill="1" applyBorder="1" applyAlignment="1" applyProtection="1">
      <alignment horizontal="centerContinuous" vertical="center"/>
      <protection/>
    </xf>
    <xf numFmtId="165" fontId="33" fillId="0" borderId="0" xfId="60" applyNumberFormat="1" applyFont="1" applyFill="1" applyBorder="1" applyAlignment="1" applyProtection="1">
      <alignment horizontal="centerContinuous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50" fillId="0" borderId="0" xfId="60" applyFont="1" applyFill="1" applyBorder="1" applyAlignment="1">
      <alignment vertical="center" wrapText="1"/>
      <protection/>
    </xf>
    <xf numFmtId="0" fontId="37" fillId="0" borderId="12" xfId="60" applyFont="1" applyFill="1" applyBorder="1" applyAlignment="1">
      <alignment horizontal="center" vertical="center"/>
      <protection/>
    </xf>
    <xf numFmtId="0" fontId="37" fillId="0" borderId="13" xfId="60" applyFont="1" applyFill="1" applyBorder="1" applyAlignment="1">
      <alignment horizontal="center" vertical="center" wrapText="1"/>
      <protection/>
    </xf>
    <xf numFmtId="0" fontId="37" fillId="0" borderId="28" xfId="60" applyFont="1" applyFill="1" applyBorder="1" applyAlignment="1">
      <alignment horizontal="center" vertical="center"/>
      <protection/>
    </xf>
    <xf numFmtId="0" fontId="37" fillId="0" borderId="20" xfId="60" applyFont="1" applyFill="1" applyBorder="1" applyAlignment="1" applyProtection="1">
      <alignment vertical="center" wrapText="1"/>
      <protection locked="0"/>
    </xf>
    <xf numFmtId="0" fontId="37" fillId="0" borderId="25" xfId="60" applyFont="1" applyFill="1" applyBorder="1" applyAlignment="1">
      <alignment horizontal="center" vertical="center"/>
      <protection/>
    </xf>
    <xf numFmtId="0" fontId="37" fillId="0" borderId="14" xfId="60" applyFont="1" applyFill="1" applyBorder="1" applyAlignment="1" applyProtection="1">
      <alignment vertical="center" wrapText="1"/>
      <protection locked="0"/>
    </xf>
    <xf numFmtId="0" fontId="37" fillId="0" borderId="34" xfId="60" applyFont="1" applyFill="1" applyBorder="1" applyAlignment="1">
      <alignment horizontal="center" vertical="center"/>
      <protection/>
    </xf>
    <xf numFmtId="0" fontId="37" fillId="0" borderId="33" xfId="60" applyFont="1" applyFill="1" applyBorder="1" applyAlignment="1" applyProtection="1">
      <alignment vertical="center" wrapText="1"/>
      <protection locked="0"/>
    </xf>
    <xf numFmtId="0" fontId="50" fillId="0" borderId="13" xfId="60" applyFont="1" applyFill="1" applyBorder="1" applyAlignment="1">
      <alignment vertical="center" wrapText="1"/>
      <protection/>
    </xf>
    <xf numFmtId="0" fontId="35" fillId="0" borderId="0" xfId="60" applyFont="1" applyFill="1" applyBorder="1" applyAlignment="1">
      <alignment vertical="center" wrapText="1"/>
      <protection/>
    </xf>
    <xf numFmtId="0" fontId="37" fillId="0" borderId="0" xfId="60" applyFont="1" applyFill="1" applyBorder="1" applyAlignment="1" applyProtection="1">
      <alignment vertical="center" wrapText="1"/>
      <protection locked="0"/>
    </xf>
    <xf numFmtId="0" fontId="35" fillId="0" borderId="0" xfId="60" applyFont="1" applyFill="1" applyAlignment="1">
      <alignment vertical="center"/>
      <protection/>
    </xf>
    <xf numFmtId="0" fontId="46" fillId="0" borderId="0" xfId="60" applyFont="1" applyFill="1" applyAlignment="1">
      <alignment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50" fillId="0" borderId="15" xfId="60" applyFont="1" applyFill="1" applyBorder="1" applyAlignment="1" applyProtection="1">
      <alignment horizontal="center" vertical="center" wrapText="1"/>
      <protection/>
    </xf>
    <xf numFmtId="0" fontId="50" fillId="0" borderId="16" xfId="60" applyFont="1" applyFill="1" applyBorder="1" applyAlignment="1" applyProtection="1">
      <alignment horizontal="center" vertical="center" wrapText="1"/>
      <protection/>
    </xf>
    <xf numFmtId="0" fontId="50" fillId="0" borderId="29" xfId="60" applyFont="1" applyFill="1" applyBorder="1" applyAlignment="1" applyProtection="1">
      <alignment horizontal="center" vertical="center" wrapText="1"/>
      <protection/>
    </xf>
    <xf numFmtId="0" fontId="37" fillId="0" borderId="12" xfId="60" applyFont="1" applyFill="1" applyBorder="1" applyAlignment="1" applyProtection="1">
      <alignment horizontal="center" vertical="center"/>
      <protection/>
    </xf>
    <xf numFmtId="0" fontId="37" fillId="0" borderId="13" xfId="60" applyFont="1" applyFill="1" applyBorder="1" applyAlignment="1" applyProtection="1">
      <alignment horizontal="center" vertical="center"/>
      <protection/>
    </xf>
    <xf numFmtId="0" fontId="37" fillId="0" borderId="18" xfId="60" applyFont="1" applyFill="1" applyBorder="1" applyAlignment="1" applyProtection="1">
      <alignment horizontal="center" vertical="center"/>
      <protection/>
    </xf>
    <xf numFmtId="0" fontId="37" fillId="0" borderId="15" xfId="60" applyFont="1" applyFill="1" applyBorder="1" applyAlignment="1" applyProtection="1">
      <alignment horizontal="center" vertical="center"/>
      <protection/>
    </xf>
    <xf numFmtId="0" fontId="37" fillId="0" borderId="20" xfId="60" applyFont="1" applyFill="1" applyBorder="1" applyAlignment="1" applyProtection="1">
      <alignment vertical="center"/>
      <protection/>
    </xf>
    <xf numFmtId="166" fontId="37" fillId="0" borderId="29" xfId="40" applyNumberFormat="1" applyFont="1" applyFill="1" applyBorder="1" applyAlignment="1" applyProtection="1">
      <alignment vertical="center"/>
      <protection locked="0"/>
    </xf>
    <xf numFmtId="0" fontId="37" fillId="0" borderId="28" xfId="60" applyFont="1" applyFill="1" applyBorder="1" applyAlignment="1" applyProtection="1">
      <alignment horizontal="center" vertical="center"/>
      <protection/>
    </xf>
    <xf numFmtId="166" fontId="37" fillId="0" borderId="22" xfId="40" applyNumberFormat="1" applyFont="1" applyFill="1" applyBorder="1" applyAlignment="1" applyProtection="1">
      <alignment vertical="center"/>
      <protection locked="0"/>
    </xf>
    <xf numFmtId="0" fontId="37" fillId="0" borderId="25" xfId="6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justify" vertical="center" wrapText="1"/>
    </xf>
    <xf numFmtId="166" fontId="37" fillId="0" borderId="24" xfId="40" applyNumberFormat="1" applyFont="1" applyFill="1" applyBorder="1" applyAlignment="1" applyProtection="1">
      <alignment vertical="center"/>
      <protection locked="0"/>
    </xf>
    <xf numFmtId="0" fontId="29" fillId="0" borderId="14" xfId="0" applyFont="1" applyFill="1" applyBorder="1" applyAlignment="1">
      <alignment vertical="center" wrapText="1"/>
    </xf>
    <xf numFmtId="166" fontId="37" fillId="0" borderId="55" xfId="40" applyNumberFormat="1" applyFont="1" applyFill="1" applyBorder="1" applyAlignment="1" applyProtection="1">
      <alignment vertical="center"/>
      <protection locked="0"/>
    </xf>
    <xf numFmtId="0" fontId="29" fillId="0" borderId="27" xfId="0" applyFont="1" applyFill="1" applyBorder="1" applyAlignment="1">
      <alignment vertical="center" wrapText="1"/>
    </xf>
    <xf numFmtId="166" fontId="50" fillId="0" borderId="18" xfId="4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 horizontal="center"/>
    </xf>
    <xf numFmtId="0" fontId="6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4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65" fontId="0" fillId="0" borderId="20" xfId="0" applyNumberFormat="1" applyBorder="1" applyAlignment="1" applyProtection="1">
      <alignment/>
      <protection locked="0"/>
    </xf>
    <xf numFmtId="165" fontId="0" fillId="0" borderId="22" xfId="0" applyNumberFormat="1" applyBorder="1" applyAlignment="1">
      <alignment/>
    </xf>
    <xf numFmtId="0" fontId="64" fillId="0" borderId="25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65" fontId="0" fillId="0" borderId="14" xfId="0" applyNumberFormat="1" applyBorder="1" applyAlignment="1" applyProtection="1">
      <alignment/>
      <protection locked="0"/>
    </xf>
    <xf numFmtId="165" fontId="0" fillId="0" borderId="24" xfId="0" applyNumberFormat="1" applyBorder="1" applyAlignment="1">
      <alignment/>
    </xf>
    <xf numFmtId="0" fontId="64" fillId="0" borderId="34" xfId="0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165" fontId="0" fillId="0" borderId="33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vertical="center" wrapText="1"/>
    </xf>
    <xf numFmtId="165" fontId="34" fillId="0" borderId="13" xfId="0" applyNumberFormat="1" applyFont="1" applyBorder="1" applyAlignment="1">
      <alignment/>
    </xf>
    <xf numFmtId="165" fontId="34" fillId="0" borderId="18" xfId="0" applyNumberFormat="1" applyFont="1" applyBorder="1" applyAlignment="1">
      <alignment/>
    </xf>
    <xf numFmtId="0" fontId="0" fillId="0" borderId="84" xfId="0" applyBorder="1" applyAlignment="1">
      <alignment/>
    </xf>
    <xf numFmtId="0" fontId="38" fillId="0" borderId="84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3" fontId="6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6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3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33" xfId="0" applyFont="1" applyBorder="1" applyAlignment="1">
      <alignment vertical="center" wrapText="1"/>
    </xf>
    <xf numFmtId="3" fontId="0" fillId="0" borderId="33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55" xfId="0" applyBorder="1" applyAlignment="1">
      <alignment/>
    </xf>
    <xf numFmtId="0" fontId="0" fillId="0" borderId="27" xfId="0" applyBorder="1" applyAlignment="1">
      <alignment wrapText="1"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3" fontId="0" fillId="0" borderId="29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7" xfId="0" applyBorder="1" applyAlignment="1">
      <alignment vertical="center" wrapText="1"/>
    </xf>
    <xf numFmtId="3" fontId="0" fillId="0" borderId="48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3" fontId="0" fillId="0" borderId="35" xfId="0" applyNumberFormat="1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8" fillId="0" borderId="43" xfId="0" applyFont="1" applyFill="1" applyBorder="1" applyAlignment="1" applyProtection="1">
      <alignment horizontal="center" vertical="center" wrapText="1"/>
      <protection/>
    </xf>
    <xf numFmtId="49" fontId="49" fillId="0" borderId="35" xfId="60" applyNumberFormat="1" applyFont="1" applyFill="1" applyBorder="1" applyAlignment="1" applyProtection="1">
      <alignment horizontal="left" vertical="center" wrapText="1" indent="1"/>
      <protection/>
    </xf>
    <xf numFmtId="165" fontId="4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5" xfId="0" applyNumberFormat="1" applyFont="1" applyFill="1" applyBorder="1" applyAlignment="1">
      <alignment horizontal="right" vertical="center" wrapText="1"/>
    </xf>
    <xf numFmtId="49" fontId="0" fillId="0" borderId="86" xfId="0" applyNumberFormat="1" applyFont="1" applyBorder="1" applyAlignment="1">
      <alignment horizontal="left"/>
    </xf>
    <xf numFmtId="3" fontId="7" fillId="0" borderId="14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0" fontId="0" fillId="0" borderId="14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87" xfId="58" applyNumberFormat="1" applyFont="1" applyBorder="1" applyAlignment="1">
      <alignment horizontal="right"/>
      <protection/>
    </xf>
    <xf numFmtId="0" fontId="11" fillId="0" borderId="43" xfId="58" applyFont="1" applyBorder="1" applyAlignment="1">
      <alignment horizontal="center" vertical="center"/>
      <protection/>
    </xf>
    <xf numFmtId="3" fontId="29" fillId="0" borderId="35" xfId="59" applyNumberFormat="1" applyFont="1" applyFill="1" applyBorder="1">
      <alignment/>
      <protection/>
    </xf>
    <xf numFmtId="0" fontId="50" fillId="0" borderId="57" xfId="60" applyFont="1" applyFill="1" applyBorder="1" applyAlignment="1">
      <alignment horizontal="center" vertical="center" wrapText="1"/>
      <protection/>
    </xf>
    <xf numFmtId="0" fontId="37" fillId="0" borderId="50" xfId="60" applyFont="1" applyFill="1" applyBorder="1" applyAlignment="1">
      <alignment horizontal="center" vertical="center"/>
      <protection/>
    </xf>
    <xf numFmtId="166" fontId="37" fillId="0" borderId="61" xfId="40" applyNumberFormat="1" applyFont="1" applyFill="1" applyBorder="1" applyAlignment="1" applyProtection="1">
      <alignment horizontal="right" vertical="center"/>
      <protection locked="0"/>
    </xf>
    <xf numFmtId="166" fontId="37" fillId="0" borderId="57" xfId="40" applyNumberFormat="1" applyFont="1" applyFill="1" applyBorder="1" applyAlignment="1" applyProtection="1">
      <alignment horizontal="right" vertical="center"/>
      <protection locked="0"/>
    </xf>
    <xf numFmtId="0" fontId="50" fillId="0" borderId="52" xfId="60" applyFont="1" applyFill="1" applyBorder="1" applyAlignment="1">
      <alignment horizontal="center" vertical="center" wrapText="1"/>
      <protection/>
    </xf>
    <xf numFmtId="0" fontId="50" fillId="0" borderId="0" xfId="60" applyFont="1" applyFill="1" applyBorder="1" applyAlignment="1">
      <alignment horizontal="center" vertical="center" wrapText="1"/>
      <protection/>
    </xf>
    <xf numFmtId="0" fontId="37" fillId="0" borderId="52" xfId="60" applyFont="1" applyFill="1" applyBorder="1" applyAlignment="1">
      <alignment horizontal="center" vertical="center"/>
      <protection/>
    </xf>
    <xf numFmtId="0" fontId="37" fillId="0" borderId="0" xfId="60" applyFont="1" applyFill="1" applyBorder="1" applyAlignment="1">
      <alignment horizontal="center" vertical="center"/>
      <protection/>
    </xf>
    <xf numFmtId="166" fontId="37" fillId="0" borderId="52" xfId="40" applyNumberFormat="1" applyFont="1" applyFill="1" applyBorder="1" applyAlignment="1" applyProtection="1">
      <alignment horizontal="right" vertical="center"/>
      <protection locked="0"/>
    </xf>
    <xf numFmtId="166" fontId="37" fillId="0" borderId="0" xfId="40" applyNumberFormat="1" applyFont="1" applyFill="1" applyBorder="1" applyAlignment="1" applyProtection="1">
      <alignment horizontal="right" vertical="center"/>
      <protection locked="0"/>
    </xf>
    <xf numFmtId="166" fontId="37" fillId="0" borderId="52" xfId="60" applyNumberFormat="1" applyFont="1" applyFill="1" applyBorder="1" applyAlignment="1">
      <alignment horizontal="right" vertical="center"/>
      <protection/>
    </xf>
    <xf numFmtId="166" fontId="37" fillId="0" borderId="0" xfId="60" applyNumberFormat="1" applyFont="1" applyFill="1" applyBorder="1" applyAlignment="1">
      <alignment horizontal="right" vertical="center"/>
      <protection/>
    </xf>
    <xf numFmtId="0" fontId="37" fillId="0" borderId="43" xfId="60" applyFont="1" applyFill="1" applyBorder="1" applyAlignment="1">
      <alignment horizontal="center" vertical="center"/>
      <protection/>
    </xf>
    <xf numFmtId="0" fontId="37" fillId="0" borderId="35" xfId="60" applyFont="1" applyFill="1" applyBorder="1" applyAlignment="1" applyProtection="1">
      <alignment vertical="center" wrapText="1"/>
      <protection locked="0"/>
    </xf>
    <xf numFmtId="166" fontId="37" fillId="0" borderId="88" xfId="40" applyNumberFormat="1" applyFont="1" applyFill="1" applyBorder="1" applyAlignment="1" applyProtection="1">
      <alignment horizontal="right" vertical="center"/>
      <protection locked="0"/>
    </xf>
    <xf numFmtId="3" fontId="29" fillId="0" borderId="34" xfId="59" applyNumberFormat="1" applyFont="1" applyFill="1" applyBorder="1">
      <alignment/>
      <protection/>
    </xf>
    <xf numFmtId="0" fontId="37" fillId="0" borderId="50" xfId="60" applyFont="1" applyFill="1" applyBorder="1" applyAlignment="1">
      <alignment horizontal="center" vertical="center" wrapText="1"/>
      <protection/>
    </xf>
    <xf numFmtId="0" fontId="37" fillId="0" borderId="60" xfId="60" applyFont="1" applyFill="1" applyBorder="1" applyAlignment="1" applyProtection="1">
      <alignment vertical="center" wrapText="1"/>
      <protection locked="0"/>
    </xf>
    <xf numFmtId="0" fontId="37" fillId="0" borderId="61" xfId="60" applyFont="1" applyFill="1" applyBorder="1" applyAlignment="1" applyProtection="1">
      <alignment vertical="center" wrapText="1"/>
      <protection locked="0"/>
    </xf>
    <xf numFmtId="0" fontId="37" fillId="0" borderId="57" xfId="60" applyFont="1" applyFill="1" applyBorder="1" applyAlignment="1" applyProtection="1">
      <alignment vertical="center" wrapText="1"/>
      <protection locked="0"/>
    </xf>
    <xf numFmtId="0" fontId="37" fillId="0" borderId="88" xfId="60" applyFont="1" applyFill="1" applyBorder="1" applyAlignment="1" applyProtection="1">
      <alignment vertical="center" wrapText="1"/>
      <protection locked="0"/>
    </xf>
    <xf numFmtId="0" fontId="50" fillId="0" borderId="50" xfId="60" applyFont="1" applyFill="1" applyBorder="1" applyAlignment="1">
      <alignment vertical="center" wrapText="1"/>
      <protection/>
    </xf>
    <xf numFmtId="165" fontId="78" fillId="0" borderId="0" xfId="60" applyNumberFormat="1" applyFont="1" applyFill="1" applyBorder="1" applyAlignment="1" applyProtection="1">
      <alignment vertical="center" wrapText="1"/>
      <protection/>
    </xf>
    <xf numFmtId="166" fontId="50" fillId="0" borderId="50" xfId="60" applyNumberFormat="1" applyFont="1" applyFill="1" applyBorder="1" applyAlignment="1">
      <alignment horizontal="right" vertical="center"/>
      <protection/>
    </xf>
    <xf numFmtId="3" fontId="1" fillId="0" borderId="14" xfId="56" applyNumberFormat="1" applyFont="1" applyFill="1" applyBorder="1">
      <alignment/>
      <protection/>
    </xf>
    <xf numFmtId="3" fontId="70" fillId="0" borderId="27" xfId="56" applyNumberFormat="1" applyFont="1" applyFill="1" applyBorder="1">
      <alignment/>
      <protection/>
    </xf>
    <xf numFmtId="10" fontId="29" fillId="0" borderId="16" xfId="59" applyNumberFormat="1" applyFont="1" applyFill="1" applyBorder="1" applyAlignment="1">
      <alignment vertical="top"/>
      <protection/>
    </xf>
    <xf numFmtId="10" fontId="29" fillId="0" borderId="14" xfId="59" applyNumberFormat="1" applyFont="1" applyFill="1" applyBorder="1" applyAlignment="1">
      <alignment vertical="top"/>
      <protection/>
    </xf>
    <xf numFmtId="10" fontId="29" fillId="0" borderId="35" xfId="59" applyNumberFormat="1" applyFont="1" applyFill="1" applyBorder="1">
      <alignment/>
      <protection/>
    </xf>
    <xf numFmtId="10" fontId="29" fillId="0" borderId="27" xfId="59" applyNumberFormat="1" applyFont="1" applyFill="1" applyBorder="1">
      <alignment/>
      <protection/>
    </xf>
    <xf numFmtId="0" fontId="11" fillId="0" borderId="25" xfId="58" applyBorder="1">
      <alignment/>
      <protection/>
    </xf>
    <xf numFmtId="0" fontId="11" fillId="0" borderId="35" xfId="58" applyBorder="1">
      <alignment/>
      <protection/>
    </xf>
    <xf numFmtId="10" fontId="25" fillId="0" borderId="13" xfId="59" applyNumberFormat="1" applyFont="1" applyBorder="1" applyAlignment="1">
      <alignment vertical="center"/>
      <protection/>
    </xf>
    <xf numFmtId="3" fontId="22" fillId="0" borderId="89" xfId="59" applyNumberFormat="1" applyFont="1" applyBorder="1" applyAlignment="1">
      <alignment horizontal="center" vertical="center" wrapText="1"/>
      <protection/>
    </xf>
    <xf numFmtId="3" fontId="29" fillId="0" borderId="90" xfId="59" applyNumberFormat="1" applyFont="1" applyFill="1" applyBorder="1" applyAlignment="1">
      <alignment vertical="top"/>
      <protection/>
    </xf>
    <xf numFmtId="0" fontId="11" fillId="0" borderId="52" xfId="58" applyBorder="1">
      <alignment/>
      <protection/>
    </xf>
    <xf numFmtId="3" fontId="29" fillId="0" borderId="79" xfId="59" applyNumberFormat="1" applyFont="1" applyFill="1" applyBorder="1" applyAlignment="1">
      <alignment vertical="top"/>
      <protection/>
    </xf>
    <xf numFmtId="10" fontId="29" fillId="0" borderId="79" xfId="59" applyNumberFormat="1" applyFont="1" applyFill="1" applyBorder="1" applyAlignment="1">
      <alignment vertical="top"/>
      <protection/>
    </xf>
    <xf numFmtId="3" fontId="29" fillId="0" borderId="79" xfId="59" applyNumberFormat="1" applyFont="1" applyFill="1" applyBorder="1">
      <alignment/>
      <protection/>
    </xf>
    <xf numFmtId="3" fontId="29" fillId="0" borderId="87" xfId="59" applyNumberFormat="1" applyFont="1" applyFill="1" applyBorder="1">
      <alignment/>
      <protection/>
    </xf>
    <xf numFmtId="3" fontId="29" fillId="0" borderId="91" xfId="59" applyNumberFormat="1" applyFont="1" applyFill="1" applyBorder="1">
      <alignment/>
      <protection/>
    </xf>
    <xf numFmtId="3" fontId="25" fillId="0" borderId="78" xfId="59" applyNumberFormat="1" applyFont="1" applyBorder="1" applyAlignment="1">
      <alignment vertical="center"/>
      <protection/>
    </xf>
    <xf numFmtId="10" fontId="25" fillId="0" borderId="78" xfId="59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3" fontId="30" fillId="0" borderId="0" xfId="0" applyNumberFormat="1" applyFont="1" applyBorder="1" applyAlignment="1">
      <alignment horizontal="right" vertical="center"/>
    </xf>
    <xf numFmtId="3" fontId="11" fillId="0" borderId="28" xfId="58" applyNumberFormat="1" applyFont="1" applyFill="1" applyBorder="1" applyAlignment="1">
      <alignment vertical="center"/>
      <protection/>
    </xf>
    <xf numFmtId="3" fontId="16" fillId="33" borderId="12" xfId="58" applyNumberFormat="1" applyFont="1" applyFill="1" applyBorder="1" applyAlignment="1">
      <alignment horizontal="center" vertical="center"/>
      <protection/>
    </xf>
    <xf numFmtId="3" fontId="16" fillId="33" borderId="41" xfId="58" applyNumberFormat="1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3" fontId="15" fillId="0" borderId="34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29" xfId="58" applyNumberFormat="1" applyFont="1" applyFill="1" applyBorder="1" applyAlignment="1">
      <alignment horizontal="right" vertical="center"/>
      <protection/>
    </xf>
    <xf numFmtId="3" fontId="15" fillId="0" borderId="28" xfId="58" applyNumberFormat="1" applyFont="1" applyFill="1" applyBorder="1" applyAlignment="1">
      <alignment horizontal="right" vertical="center"/>
      <protection/>
    </xf>
    <xf numFmtId="3" fontId="15" fillId="0" borderId="22" xfId="58" applyNumberFormat="1" applyFont="1" applyFill="1" applyBorder="1" applyAlignment="1">
      <alignment horizontal="right" vertical="center"/>
      <protection/>
    </xf>
    <xf numFmtId="3" fontId="15" fillId="0" borderId="25" xfId="58" applyNumberFormat="1" applyFont="1" applyBorder="1" applyAlignment="1">
      <alignment horizontal="right" vertical="center"/>
      <protection/>
    </xf>
    <xf numFmtId="3" fontId="15" fillId="0" borderId="24" xfId="58" applyNumberFormat="1" applyFont="1" applyBorder="1" applyAlignment="1">
      <alignment horizontal="right" vertical="center"/>
      <protection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4" fillId="0" borderId="0" xfId="57" applyFont="1" applyFill="1" applyBorder="1" applyAlignment="1" applyProtection="1">
      <alignment horizontal="center" vertical="center"/>
      <protection/>
    </xf>
    <xf numFmtId="0" fontId="1" fillId="0" borderId="0" xfId="57" applyFont="1" applyFill="1" applyAlignment="1">
      <alignment horizontal="right"/>
      <protection/>
    </xf>
    <xf numFmtId="0" fontId="75" fillId="0" borderId="0" xfId="57" applyFont="1" applyFill="1" applyBorder="1" applyAlignment="1" applyProtection="1">
      <alignment horizontal="right"/>
      <protection/>
    </xf>
    <xf numFmtId="0" fontId="55" fillId="0" borderId="11" xfId="57" applyFont="1" applyFill="1" applyBorder="1" applyAlignment="1" applyProtection="1">
      <alignment horizontal="center" vertical="center" wrapText="1"/>
      <protection/>
    </xf>
    <xf numFmtId="0" fontId="55" fillId="0" borderId="13" xfId="57" applyFont="1" applyFill="1" applyBorder="1" applyAlignment="1" applyProtection="1">
      <alignment horizontal="center" vertical="center" wrapText="1"/>
      <protection/>
    </xf>
    <xf numFmtId="0" fontId="55" fillId="0" borderId="18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70" fillId="0" borderId="25" xfId="57" applyFont="1" applyBorder="1">
      <alignment/>
      <protection/>
    </xf>
    <xf numFmtId="3" fontId="70" fillId="0" borderId="20" xfId="57" applyNumberFormat="1" applyFont="1" applyBorder="1" applyAlignment="1">
      <alignment horizontal="right"/>
      <protection/>
    </xf>
    <xf numFmtId="3" fontId="70" fillId="0" borderId="22" xfId="57" applyNumberFormat="1" applyFont="1" applyBorder="1" applyAlignment="1">
      <alignment horizontal="right"/>
      <protection/>
    </xf>
    <xf numFmtId="0" fontId="63" fillId="0" borderId="0" xfId="57" applyFont="1" applyFill="1" applyAlignment="1">
      <alignment vertical="center"/>
      <protection/>
    </xf>
    <xf numFmtId="3" fontId="63" fillId="0" borderId="0" xfId="57" applyNumberFormat="1" applyFont="1" applyFill="1" applyAlignment="1">
      <alignment vertical="center"/>
      <protection/>
    </xf>
    <xf numFmtId="0" fontId="1" fillId="0" borderId="25" xfId="57" applyBorder="1">
      <alignment/>
      <protection/>
    </xf>
    <xf numFmtId="3" fontId="1" fillId="0" borderId="14" xfId="57" applyNumberFormat="1" applyFont="1" applyBorder="1" applyAlignment="1">
      <alignment horizontal="right"/>
      <protection/>
    </xf>
    <xf numFmtId="3" fontId="1" fillId="0" borderId="24" xfId="57" applyNumberFormat="1" applyFont="1" applyBorder="1" applyAlignment="1">
      <alignment horizontal="right"/>
      <protection/>
    </xf>
    <xf numFmtId="0" fontId="1" fillId="0" borderId="25" xfId="57" applyFont="1" applyBorder="1">
      <alignment/>
      <protection/>
    </xf>
    <xf numFmtId="3" fontId="70" fillId="0" borderId="14" xfId="57" applyNumberFormat="1" applyFont="1" applyBorder="1" applyAlignment="1">
      <alignment horizontal="right"/>
      <protection/>
    </xf>
    <xf numFmtId="3" fontId="70" fillId="0" borderId="24" xfId="57" applyNumberFormat="1" applyFont="1" applyBorder="1" applyAlignment="1">
      <alignment horizontal="right"/>
      <protection/>
    </xf>
    <xf numFmtId="0" fontId="70" fillId="0" borderId="23" xfId="57" applyFont="1" applyBorder="1">
      <alignment/>
      <protection/>
    </xf>
    <xf numFmtId="3" fontId="70" fillId="0" borderId="33" xfId="57" applyNumberFormat="1" applyFont="1" applyBorder="1" applyAlignment="1">
      <alignment horizontal="right"/>
      <protection/>
    </xf>
    <xf numFmtId="3" fontId="70" fillId="0" borderId="55" xfId="57" applyNumberFormat="1" applyFont="1" applyBorder="1" applyAlignment="1">
      <alignment horizontal="right"/>
      <protection/>
    </xf>
    <xf numFmtId="3" fontId="70" fillId="0" borderId="56" xfId="57" applyNumberFormat="1" applyFont="1" applyBorder="1" applyAlignment="1">
      <alignment horizontal="right"/>
      <protection/>
    </xf>
    <xf numFmtId="0" fontId="70" fillId="0" borderId="39" xfId="57" applyFont="1" applyBorder="1">
      <alignment/>
      <protection/>
    </xf>
    <xf numFmtId="0" fontId="70" fillId="0" borderId="11" xfId="57" applyFont="1" applyBorder="1" applyAlignment="1">
      <alignment vertical="center"/>
      <protection/>
    </xf>
    <xf numFmtId="3" fontId="70" fillId="0" borderId="13" xfId="57" applyNumberFormat="1" applyFont="1" applyBorder="1" applyAlignment="1">
      <alignment horizontal="right" vertical="center"/>
      <protection/>
    </xf>
    <xf numFmtId="3" fontId="70" fillId="0" borderId="18" xfId="57" applyNumberFormat="1" applyFont="1" applyBorder="1" applyAlignment="1">
      <alignment horizontal="right" vertical="center"/>
      <protection/>
    </xf>
    <xf numFmtId="0" fontId="1" fillId="0" borderId="0" xfId="57" applyFill="1" applyAlignment="1">
      <alignment vertical="center"/>
      <protection/>
    </xf>
    <xf numFmtId="0" fontId="70" fillId="0" borderId="52" xfId="57" applyFont="1" applyFill="1" applyBorder="1">
      <alignment/>
      <protection/>
    </xf>
    <xf numFmtId="3" fontId="70" fillId="0" borderId="20" xfId="57" applyNumberFormat="1" applyFont="1" applyFill="1" applyBorder="1">
      <alignment/>
      <protection/>
    </xf>
    <xf numFmtId="3" fontId="70" fillId="0" borderId="22" xfId="57" applyNumberFormat="1" applyFont="1" applyFill="1" applyBorder="1">
      <alignment/>
      <protection/>
    </xf>
    <xf numFmtId="0" fontId="70" fillId="0" borderId="25" xfId="57" applyFont="1" applyFill="1" applyBorder="1">
      <alignment/>
      <protection/>
    </xf>
    <xf numFmtId="3" fontId="70" fillId="0" borderId="14" xfId="57" applyNumberFormat="1" applyFont="1" applyFill="1" applyBorder="1">
      <alignment/>
      <protection/>
    </xf>
    <xf numFmtId="3" fontId="70" fillId="0" borderId="55" xfId="57" applyNumberFormat="1" applyFont="1" applyFill="1" applyBorder="1">
      <alignment/>
      <protection/>
    </xf>
    <xf numFmtId="0" fontId="70" fillId="0" borderId="0" xfId="57" applyFont="1" applyFill="1">
      <alignment/>
      <protection/>
    </xf>
    <xf numFmtId="0" fontId="1" fillId="0" borderId="23" xfId="57" applyFont="1" applyFill="1" applyBorder="1">
      <alignment/>
      <protection/>
    </xf>
    <xf numFmtId="3" fontId="1" fillId="0" borderId="14" xfId="57" applyNumberFormat="1" applyFont="1" applyFill="1" applyBorder="1">
      <alignment/>
      <protection/>
    </xf>
    <xf numFmtId="3" fontId="70" fillId="0" borderId="56" xfId="57" applyNumberFormat="1" applyFont="1" applyFill="1" applyBorder="1">
      <alignment/>
      <protection/>
    </xf>
    <xf numFmtId="0" fontId="70" fillId="0" borderId="62" xfId="57" applyFont="1" applyFill="1" applyBorder="1">
      <alignment/>
      <protection/>
    </xf>
    <xf numFmtId="3" fontId="70" fillId="0" borderId="27" xfId="57" applyNumberFormat="1" applyFont="1" applyFill="1" applyBorder="1">
      <alignment/>
      <protection/>
    </xf>
    <xf numFmtId="0" fontId="70" fillId="0" borderId="11" xfId="57" applyFont="1" applyFill="1" applyBorder="1" applyAlignment="1">
      <alignment vertical="center"/>
      <protection/>
    </xf>
    <xf numFmtId="3" fontId="70" fillId="0" borderId="13" xfId="57" applyNumberFormat="1" applyFont="1" applyFill="1" applyBorder="1" applyAlignment="1">
      <alignment vertical="center"/>
      <protection/>
    </xf>
    <xf numFmtId="3" fontId="70" fillId="0" borderId="18" xfId="57" applyNumberFormat="1" applyFont="1" applyFill="1" applyBorder="1" applyAlignment="1">
      <alignment vertical="center"/>
      <protection/>
    </xf>
    <xf numFmtId="0" fontId="70" fillId="0" borderId="0" xfId="57" applyFont="1" applyFill="1" applyAlignment="1">
      <alignment vertical="center"/>
      <protection/>
    </xf>
    <xf numFmtId="0" fontId="70" fillId="0" borderId="11" xfId="57" applyFont="1" applyFill="1" applyBorder="1">
      <alignment/>
      <protection/>
    </xf>
    <xf numFmtId="3" fontId="70" fillId="0" borderId="13" xfId="57" applyNumberFormat="1" applyFont="1" applyFill="1" applyBorder="1">
      <alignment/>
      <protection/>
    </xf>
    <xf numFmtId="3" fontId="70" fillId="0" borderId="18" xfId="57" applyNumberFormat="1" applyFont="1" applyFill="1" applyBorder="1">
      <alignment/>
      <protection/>
    </xf>
    <xf numFmtId="3" fontId="70" fillId="0" borderId="14" xfId="57" applyNumberFormat="1" applyFont="1" applyBorder="1">
      <alignment/>
      <protection/>
    </xf>
    <xf numFmtId="3" fontId="70" fillId="0" borderId="24" xfId="57" applyNumberFormat="1" applyFont="1" applyBorder="1">
      <alignment/>
      <protection/>
    </xf>
    <xf numFmtId="3" fontId="70" fillId="0" borderId="33" xfId="57" applyNumberFormat="1" applyFont="1" applyBorder="1">
      <alignment/>
      <protection/>
    </xf>
    <xf numFmtId="3" fontId="70" fillId="0" borderId="55" xfId="57" applyNumberFormat="1" applyFont="1" applyBorder="1">
      <alignment/>
      <protection/>
    </xf>
    <xf numFmtId="0" fontId="76" fillId="0" borderId="62" xfId="57" applyFont="1" applyBorder="1" applyAlignment="1">
      <alignment vertical="center"/>
      <protection/>
    </xf>
    <xf numFmtId="3" fontId="76" fillId="0" borderId="27" xfId="57" applyNumberFormat="1" applyFont="1" applyBorder="1" applyAlignment="1">
      <alignment vertical="center"/>
      <protection/>
    </xf>
    <xf numFmtId="3" fontId="76" fillId="0" borderId="48" xfId="57" applyNumberFormat="1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3" fontId="1" fillId="0" borderId="0" xfId="57" applyNumberFormat="1" applyFill="1">
      <alignment/>
      <protection/>
    </xf>
    <xf numFmtId="0" fontId="1" fillId="0" borderId="23" xfId="56" applyFont="1" applyFill="1" applyBorder="1">
      <alignment/>
      <protection/>
    </xf>
    <xf numFmtId="0" fontId="1" fillId="0" borderId="62" xfId="56" applyFont="1" applyFill="1" applyBorder="1">
      <alignment/>
      <protection/>
    </xf>
    <xf numFmtId="3" fontId="1" fillId="0" borderId="27" xfId="56" applyNumberFormat="1" applyFont="1" applyFill="1" applyBorder="1">
      <alignment/>
      <protection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29" fillId="0" borderId="46" xfId="59" applyNumberFormat="1" applyFont="1" applyFill="1" applyBorder="1">
      <alignment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10" fontId="15" fillId="0" borderId="37" xfId="58" applyNumberFormat="1" applyFont="1" applyFill="1" applyBorder="1" applyAlignment="1">
      <alignment vertical="center"/>
      <protection/>
    </xf>
    <xf numFmtId="10" fontId="12" fillId="0" borderId="41" xfId="58" applyNumberFormat="1" applyFont="1" applyFill="1" applyBorder="1" applyAlignment="1">
      <alignment horizontal="right" vertical="center"/>
      <protection/>
    </xf>
    <xf numFmtId="10" fontId="15" fillId="0" borderId="70" xfId="58" applyNumberFormat="1" applyFont="1" applyFill="1" applyBorder="1" applyAlignment="1">
      <alignment vertical="center"/>
      <protection/>
    </xf>
    <xf numFmtId="3" fontId="16" fillId="33" borderId="47" xfId="58" applyNumberFormat="1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 wrapText="1"/>
      <protection/>
    </xf>
    <xf numFmtId="3" fontId="16" fillId="33" borderId="53" xfId="58" applyNumberFormat="1" applyFont="1" applyFill="1" applyBorder="1" applyAlignment="1">
      <alignment horizontal="center" vertical="center" wrapText="1"/>
      <protection/>
    </xf>
    <xf numFmtId="3" fontId="12" fillId="0" borderId="18" xfId="58" applyNumberFormat="1" applyFont="1" applyFill="1" applyBorder="1" applyAlignment="1">
      <alignment horizontal="right" vertical="center"/>
      <protection/>
    </xf>
    <xf numFmtId="3" fontId="15" fillId="0" borderId="16" xfId="58" applyNumberFormat="1" applyFont="1" applyFill="1" applyBorder="1" applyAlignment="1">
      <alignment horizontal="right" vertical="center"/>
      <protection/>
    </xf>
    <xf numFmtId="3" fontId="15" fillId="0" borderId="20" xfId="58" applyNumberFormat="1" applyFont="1" applyFill="1" applyBorder="1" applyAlignment="1">
      <alignment horizontal="right" vertical="center"/>
      <protection/>
    </xf>
    <xf numFmtId="3" fontId="15" fillId="0" borderId="14" xfId="58" applyNumberFormat="1" applyFont="1" applyBorder="1" applyAlignment="1">
      <alignment horizontal="right" vertical="center"/>
      <protection/>
    </xf>
    <xf numFmtId="3" fontId="12" fillId="0" borderId="18" xfId="58" applyNumberFormat="1" applyFont="1" applyBorder="1" applyAlignment="1">
      <alignment horizontal="right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10" fontId="15" fillId="0" borderId="14" xfId="58" applyNumberFormat="1" applyFont="1" applyFill="1" applyBorder="1" applyAlignment="1">
      <alignment vertical="center"/>
      <protection/>
    </xf>
    <xf numFmtId="3" fontId="15" fillId="0" borderId="16" xfId="58" applyNumberFormat="1" applyFont="1" applyBorder="1" applyAlignment="1">
      <alignment vertical="center"/>
      <protection/>
    </xf>
    <xf numFmtId="3" fontId="15" fillId="0" borderId="14" xfId="58" applyNumberFormat="1" applyFont="1" applyBorder="1" applyAlignment="1">
      <alignment vertical="center"/>
      <protection/>
    </xf>
    <xf numFmtId="3" fontId="15" fillId="0" borderId="14" xfId="58" applyNumberFormat="1" applyFont="1" applyFill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16" fillId="33" borderId="18" xfId="58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horizontal="center" vertical="center"/>
    </xf>
    <xf numFmtId="3" fontId="15" fillId="0" borderId="28" xfId="58" applyNumberFormat="1" applyFont="1" applyFill="1" applyBorder="1" applyAlignment="1">
      <alignment vertical="center"/>
      <protection/>
    </xf>
    <xf numFmtId="3" fontId="15" fillId="0" borderId="20" xfId="58" applyNumberFormat="1" applyFont="1" applyFill="1" applyBorder="1" applyAlignment="1">
      <alignment vertical="center"/>
      <protection/>
    </xf>
    <xf numFmtId="3" fontId="15" fillId="0" borderId="22" xfId="58" applyNumberFormat="1" applyFont="1" applyFill="1" applyBorder="1" applyAlignment="1">
      <alignment vertical="center"/>
      <protection/>
    </xf>
    <xf numFmtId="10" fontId="15" fillId="0" borderId="38" xfId="58" applyNumberFormat="1" applyFont="1" applyFill="1" applyBorder="1" applyAlignment="1">
      <alignment vertical="center"/>
      <protection/>
    </xf>
    <xf numFmtId="10" fontId="15" fillId="0" borderId="76" xfId="58" applyNumberFormat="1" applyFont="1" applyFill="1" applyBorder="1" applyAlignment="1">
      <alignment vertical="center"/>
      <protection/>
    </xf>
    <xf numFmtId="3" fontId="15" fillId="0" borderId="28" xfId="0" applyNumberFormat="1" applyFont="1" applyFill="1" applyBorder="1" applyAlignment="1">
      <alignment horizontal="right" vertical="center"/>
    </xf>
    <xf numFmtId="3" fontId="16" fillId="33" borderId="13" xfId="58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3" fontId="7" fillId="33" borderId="92" xfId="0" applyNumberFormat="1" applyFont="1" applyFill="1" applyBorder="1" applyAlignment="1">
      <alignment horizontal="right" vertical="center" wrapText="1"/>
    </xf>
    <xf numFmtId="3" fontId="7" fillId="33" borderId="36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93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93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9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7" fillId="0" borderId="92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7" fillId="33" borderId="94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 wrapText="1"/>
    </xf>
    <xf numFmtId="3" fontId="7" fillId="0" borderId="95" xfId="0" applyNumberFormat="1" applyFont="1" applyFill="1" applyBorder="1" applyAlignment="1">
      <alignment horizontal="right" vertical="center" wrapText="1"/>
    </xf>
    <xf numFmtId="3" fontId="3" fillId="0" borderId="94" xfId="0" applyNumberFormat="1" applyFont="1" applyFill="1" applyBorder="1" applyAlignment="1">
      <alignment horizontal="right" vertical="center"/>
    </xf>
    <xf numFmtId="3" fontId="3" fillId="0" borderId="92" xfId="0" applyNumberFormat="1" applyFont="1" applyFill="1" applyBorder="1" applyAlignment="1">
      <alignment horizontal="right" vertical="center"/>
    </xf>
    <xf numFmtId="3" fontId="3" fillId="0" borderId="95" xfId="0" applyNumberFormat="1" applyFont="1" applyFill="1" applyBorder="1" applyAlignment="1">
      <alignment horizontal="right" vertical="center"/>
    </xf>
    <xf numFmtId="3" fontId="7" fillId="0" borderId="95" xfId="0" applyNumberFormat="1" applyFont="1" applyFill="1" applyBorder="1" applyAlignment="1">
      <alignment horizontal="right" vertical="center"/>
    </xf>
    <xf numFmtId="3" fontId="7" fillId="0" borderId="94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33" borderId="4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48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Continuous" vertical="center" wrapText="1"/>
    </xf>
    <xf numFmtId="3" fontId="7" fillId="0" borderId="21" xfId="0" applyNumberFormat="1" applyFont="1" applyFill="1" applyBorder="1" applyAlignment="1">
      <alignment vertical="center"/>
    </xf>
    <xf numFmtId="3" fontId="7" fillId="0" borderId="92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93" xfId="0" applyNumberFormat="1" applyFont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42" fillId="0" borderId="18" xfId="0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vertical="center"/>
    </xf>
    <xf numFmtId="10" fontId="29" fillId="0" borderId="14" xfId="59" applyNumberFormat="1" applyFont="1" applyFill="1" applyBorder="1">
      <alignment/>
      <protection/>
    </xf>
    <xf numFmtId="3" fontId="7" fillId="0" borderId="26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vertical="center"/>
    </xf>
    <xf numFmtId="3" fontId="3" fillId="0" borderId="95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70" fillId="0" borderId="35" xfId="57" applyNumberFormat="1" applyFont="1" applyBorder="1" applyAlignment="1">
      <alignment horizontal="right" vertical="center"/>
      <protection/>
    </xf>
    <xf numFmtId="3" fontId="70" fillId="0" borderId="56" xfId="57" applyNumberFormat="1" applyFont="1" applyBorder="1" applyAlignment="1">
      <alignment horizontal="right" vertical="center"/>
      <protection/>
    </xf>
    <xf numFmtId="0" fontId="70" fillId="0" borderId="15" xfId="57" applyFont="1" applyFill="1" applyBorder="1">
      <alignment/>
      <protection/>
    </xf>
    <xf numFmtId="0" fontId="7" fillId="0" borderId="51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left" wrapText="1"/>
    </xf>
    <xf numFmtId="49" fontId="43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7" fillId="0" borderId="37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47" fillId="0" borderId="14" xfId="60" applyFont="1" applyFill="1" applyBorder="1" applyAlignment="1">
      <alignment horizontal="left"/>
      <protection/>
    </xf>
    <xf numFmtId="0" fontId="47" fillId="0" borderId="27" xfId="60" applyFont="1" applyFill="1" applyBorder="1" applyAlignment="1">
      <alignment horizontal="left"/>
      <protection/>
    </xf>
    <xf numFmtId="0" fontId="35" fillId="0" borderId="61" xfId="60" applyFont="1" applyFill="1" applyBorder="1" applyAlignment="1" applyProtection="1">
      <alignment horizontal="left" vertical="center" wrapText="1"/>
      <protection/>
    </xf>
    <xf numFmtId="0" fontId="35" fillId="0" borderId="37" xfId="60" applyFont="1" applyFill="1" applyBorder="1" applyAlignment="1" applyProtection="1">
      <alignment horizontal="left" vertical="center" wrapText="1"/>
      <protection/>
    </xf>
    <xf numFmtId="0" fontId="35" fillId="0" borderId="92" xfId="60" applyFont="1" applyFill="1" applyBorder="1" applyAlignment="1" applyProtection="1">
      <alignment horizontal="left" vertical="center" wrapText="1"/>
      <protection/>
    </xf>
    <xf numFmtId="0" fontId="35" fillId="0" borderId="73" xfId="60" applyFont="1" applyFill="1" applyBorder="1" applyAlignment="1" applyProtection="1">
      <alignment horizontal="left" vertical="center" wrapText="1"/>
      <protection/>
    </xf>
    <xf numFmtId="0" fontId="35" fillId="0" borderId="68" xfId="60" applyFont="1" applyFill="1" applyBorder="1" applyAlignment="1" applyProtection="1">
      <alignment horizontal="left" vertical="center" wrapText="1"/>
      <protection/>
    </xf>
    <xf numFmtId="0" fontId="35" fillId="0" borderId="95" xfId="60" applyFont="1" applyFill="1" applyBorder="1" applyAlignment="1" applyProtection="1">
      <alignment horizontal="left" vertical="center" wrapText="1"/>
      <protection/>
    </xf>
    <xf numFmtId="0" fontId="33" fillId="0" borderId="16" xfId="60" applyFont="1" applyFill="1" applyBorder="1" applyAlignment="1">
      <alignment horizontal="left"/>
      <protection/>
    </xf>
    <xf numFmtId="0" fontId="35" fillId="0" borderId="14" xfId="60" applyFont="1" applyFill="1" applyBorder="1" applyAlignment="1">
      <alignment horizontal="left"/>
      <protection/>
    </xf>
    <xf numFmtId="0" fontId="50" fillId="0" borderId="0" xfId="60" applyFont="1" applyFill="1" applyAlignment="1">
      <alignment horizontal="center" wrapText="1"/>
      <protection/>
    </xf>
    <xf numFmtId="0" fontId="50" fillId="0" borderId="0" xfId="60" applyFont="1" applyFill="1" applyBorder="1" applyAlignment="1">
      <alignment horizontal="center" wrapText="1"/>
      <protection/>
    </xf>
    <xf numFmtId="0" fontId="65" fillId="0" borderId="0" xfId="60" applyFont="1" applyFill="1" applyBorder="1" applyAlignment="1">
      <alignment horizontal="left"/>
      <protection/>
    </xf>
    <xf numFmtId="0" fontId="69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46" fillId="0" borderId="0" xfId="6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165" fontId="65" fillId="0" borderId="10" xfId="60" applyNumberFormat="1" applyFont="1" applyFill="1" applyBorder="1" applyAlignment="1" applyProtection="1">
      <alignment horizontal="left" vertical="center"/>
      <protection/>
    </xf>
    <xf numFmtId="0" fontId="35" fillId="0" borderId="72" xfId="60" applyFont="1" applyFill="1" applyBorder="1" applyAlignment="1" applyProtection="1">
      <alignment horizontal="left" vertical="center" wrapText="1"/>
      <protection/>
    </xf>
    <xf numFmtId="0" fontId="35" fillId="0" borderId="10" xfId="60" applyFont="1" applyFill="1" applyBorder="1" applyAlignment="1" applyProtection="1">
      <alignment horizontal="left" vertical="center" wrapText="1"/>
      <protection/>
    </xf>
    <xf numFmtId="0" fontId="35" fillId="0" borderId="96" xfId="60" applyFont="1" applyFill="1" applyBorder="1" applyAlignment="1" applyProtection="1">
      <alignment horizontal="left" vertical="center" wrapText="1"/>
      <protection/>
    </xf>
    <xf numFmtId="0" fontId="35" fillId="0" borderId="59" xfId="60" applyFont="1" applyFill="1" applyBorder="1" applyAlignment="1" applyProtection="1">
      <alignment horizontal="left" vertical="center" wrapText="1"/>
      <protection/>
    </xf>
    <xf numFmtId="0" fontId="35" fillId="0" borderId="51" xfId="60" applyFont="1" applyFill="1" applyBorder="1" applyAlignment="1" applyProtection="1">
      <alignment horizontal="left" vertical="center" wrapText="1"/>
      <protection/>
    </xf>
    <xf numFmtId="0" fontId="35" fillId="0" borderId="94" xfId="60" applyFont="1" applyFill="1" applyBorder="1" applyAlignment="1" applyProtection="1">
      <alignment horizontal="left" vertical="center" wrapText="1"/>
      <protection/>
    </xf>
    <xf numFmtId="49" fontId="7" fillId="0" borderId="38" xfId="0" applyNumberFormat="1" applyFont="1" applyBorder="1" applyAlignment="1">
      <alignment horizontal="left" vertical="center"/>
    </xf>
    <xf numFmtId="0" fontId="50" fillId="0" borderId="0" xfId="60" applyFont="1" applyFill="1" applyAlignment="1">
      <alignment horizontal="center"/>
      <protection/>
    </xf>
    <xf numFmtId="49" fontId="7" fillId="0" borderId="37" xfId="0" applyNumberFormat="1" applyFont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165" fontId="65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37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left" vertical="center" wrapText="1"/>
    </xf>
    <xf numFmtId="0" fontId="33" fillId="0" borderId="50" xfId="60" applyFont="1" applyFill="1" applyBorder="1" applyAlignment="1" applyProtection="1">
      <alignment horizontal="left" vertical="center" wrapText="1"/>
      <protection/>
    </xf>
    <xf numFmtId="0" fontId="33" fillId="0" borderId="41" xfId="60" applyFont="1" applyFill="1" applyBorder="1" applyAlignment="1" applyProtection="1">
      <alignment horizontal="left" vertical="center" wrapText="1"/>
      <protection/>
    </xf>
    <xf numFmtId="0" fontId="33" fillId="0" borderId="17" xfId="60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left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0" fontId="14" fillId="0" borderId="0" xfId="58" applyFont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1" xfId="58" applyFont="1" applyBorder="1" applyAlignment="1">
      <alignment horizontal="center" vertical="center"/>
      <protection/>
    </xf>
    <xf numFmtId="0" fontId="12" fillId="0" borderId="17" xfId="58" applyFont="1" applyBorder="1" applyAlignment="1">
      <alignment horizontal="center" vertical="center"/>
      <protection/>
    </xf>
    <xf numFmtId="0" fontId="16" fillId="33" borderId="11" xfId="58" applyFont="1" applyFill="1" applyBorder="1" applyAlignment="1">
      <alignment horizontal="center" vertical="center"/>
      <protection/>
    </xf>
    <xf numFmtId="0" fontId="16" fillId="33" borderId="41" xfId="58" applyFont="1" applyFill="1" applyBorder="1" applyAlignment="1">
      <alignment horizontal="center" vertical="center"/>
      <protection/>
    </xf>
    <xf numFmtId="0" fontId="16" fillId="33" borderId="49" xfId="58" applyFont="1" applyFill="1" applyBorder="1" applyAlignment="1">
      <alignment horizontal="center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41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8" xfId="58" applyFont="1" applyFill="1" applyBorder="1" applyAlignment="1">
      <alignment horizontal="center" vertic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23" fillId="0" borderId="37" xfId="59" applyFont="1" applyFill="1" applyBorder="1" applyAlignment="1">
      <alignment horizontal="left"/>
      <protection/>
    </xf>
    <xf numFmtId="0" fontId="51" fillId="0" borderId="0" xfId="58" applyFont="1" applyAlignment="1">
      <alignment horizontal="center"/>
      <protection/>
    </xf>
    <xf numFmtId="0" fontId="36" fillId="0" borderId="0" xfId="58" applyFont="1" applyAlignment="1">
      <alignment horizontal="center"/>
      <protection/>
    </xf>
    <xf numFmtId="3" fontId="22" fillId="0" borderId="12" xfId="59" applyNumberFormat="1" applyFont="1" applyBorder="1" applyAlignment="1">
      <alignment horizontal="center" vertical="center" wrapText="1"/>
      <protection/>
    </xf>
    <xf numFmtId="3" fontId="22" fillId="0" borderId="13" xfId="59" applyNumberFormat="1" applyFont="1" applyBorder="1" applyAlignment="1">
      <alignment horizontal="center" vertical="center" wrapText="1"/>
      <protection/>
    </xf>
    <xf numFmtId="3" fontId="22" fillId="0" borderId="18" xfId="59" applyNumberFormat="1" applyFont="1" applyBorder="1" applyAlignment="1">
      <alignment horizontal="center" vertical="center" wrapText="1"/>
      <protection/>
    </xf>
    <xf numFmtId="3" fontId="22" fillId="0" borderId="78" xfId="59" applyNumberFormat="1" applyFont="1" applyBorder="1" applyAlignment="1">
      <alignment horizontal="center" vertical="center" wrapText="1"/>
      <protection/>
    </xf>
    <xf numFmtId="164" fontId="23" fillId="0" borderId="57" xfId="59" applyNumberFormat="1" applyFont="1" applyBorder="1" applyAlignment="1">
      <alignment horizontal="left" wrapText="1"/>
      <protection/>
    </xf>
    <xf numFmtId="0" fontId="0" fillId="0" borderId="97" xfId="0" applyBorder="1" applyAlignment="1">
      <alignment horizontal="left" wrapText="1"/>
    </xf>
    <xf numFmtId="164" fontId="22" fillId="0" borderId="41" xfId="59" applyNumberFormat="1" applyFont="1" applyBorder="1" applyAlignment="1">
      <alignment horizontal="center" vertical="center" wrapText="1"/>
      <protection/>
    </xf>
    <xf numFmtId="0" fontId="23" fillId="0" borderId="59" xfId="59" applyFont="1" applyFill="1" applyBorder="1" applyAlignment="1">
      <alignment horizontal="left" wrapText="1"/>
      <protection/>
    </xf>
    <xf numFmtId="0" fontId="23" fillId="0" borderId="74" xfId="59" applyFont="1" applyFill="1" applyBorder="1" applyAlignment="1">
      <alignment horizontal="left" wrapText="1"/>
      <protection/>
    </xf>
    <xf numFmtId="0" fontId="25" fillId="0" borderId="41" xfId="59" applyFont="1" applyBorder="1" applyAlignment="1">
      <alignment horizontal="center" vertical="center" wrapText="1"/>
      <protection/>
    </xf>
    <xf numFmtId="164" fontId="23" fillId="0" borderId="37" xfId="59" applyNumberFormat="1" applyFont="1" applyBorder="1" applyAlignment="1">
      <alignment horizontal="left" wrapText="1"/>
      <protection/>
    </xf>
    <xf numFmtId="164" fontId="23" fillId="0" borderId="61" xfId="59" applyNumberFormat="1" applyFont="1" applyBorder="1" applyAlignment="1">
      <alignment horizontal="left" wrapText="1"/>
      <protection/>
    </xf>
    <xf numFmtId="164" fontId="23" fillId="0" borderId="40" xfId="59" applyNumberFormat="1" applyFont="1" applyBorder="1" applyAlignment="1">
      <alignment horizontal="left" wrapText="1"/>
      <protection/>
    </xf>
    <xf numFmtId="164" fontId="23" fillId="0" borderId="73" xfId="59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8" applyBorder="1" applyAlignment="1">
      <alignment/>
      <protection/>
    </xf>
    <xf numFmtId="0" fontId="11" fillId="0" borderId="38" xfId="58" applyBorder="1" applyAlignment="1">
      <alignment/>
      <protection/>
    </xf>
    <xf numFmtId="0" fontId="28" fillId="34" borderId="86" xfId="58" applyFont="1" applyFill="1" applyBorder="1" applyAlignment="1">
      <alignment horizontal="center" vertical="center" wrapText="1"/>
      <protection/>
    </xf>
    <xf numFmtId="0" fontId="28" fillId="34" borderId="23" xfId="58" applyFont="1" applyFill="1" applyBorder="1" applyAlignment="1">
      <alignment horizontal="center" vertical="center" wrapText="1"/>
      <protection/>
    </xf>
    <xf numFmtId="0" fontId="28" fillId="34" borderId="30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/>
      <protection/>
    </xf>
    <xf numFmtId="3" fontId="28" fillId="34" borderId="71" xfId="58" applyNumberFormat="1" applyFont="1" applyFill="1" applyBorder="1" applyAlignment="1">
      <alignment horizontal="center" vertical="center" wrapText="1"/>
      <protection/>
    </xf>
    <xf numFmtId="3" fontId="28" fillId="34" borderId="58" xfId="58" applyNumberFormat="1" applyFont="1" applyFill="1" applyBorder="1" applyAlignment="1">
      <alignment horizontal="center" vertical="center" wrapText="1"/>
      <protection/>
    </xf>
    <xf numFmtId="3" fontId="28" fillId="34" borderId="54" xfId="58" applyNumberFormat="1" applyFont="1" applyFill="1" applyBorder="1" applyAlignment="1">
      <alignment horizontal="center" vertical="center" wrapText="1"/>
      <protection/>
    </xf>
    <xf numFmtId="3" fontId="28" fillId="34" borderId="88" xfId="58" applyNumberFormat="1" applyFont="1" applyFill="1" applyBorder="1" applyAlignment="1">
      <alignment horizontal="center" vertical="center" wrapText="1"/>
      <protection/>
    </xf>
    <xf numFmtId="3" fontId="28" fillId="34" borderId="0" xfId="58" applyNumberFormat="1" applyFont="1" applyFill="1" applyBorder="1" applyAlignment="1">
      <alignment horizontal="center" vertical="center" wrapText="1"/>
      <protection/>
    </xf>
    <xf numFmtId="3" fontId="28" fillId="34" borderId="93" xfId="58" applyNumberFormat="1" applyFont="1" applyFill="1" applyBorder="1" applyAlignment="1">
      <alignment horizontal="center" vertical="center" wrapText="1"/>
      <protection/>
    </xf>
    <xf numFmtId="3" fontId="28" fillId="34" borderId="98" xfId="58" applyNumberFormat="1" applyFont="1" applyFill="1" applyBorder="1" applyAlignment="1">
      <alignment horizontal="center" vertical="center" wrapText="1"/>
      <protection/>
    </xf>
    <xf numFmtId="3" fontId="28" fillId="34" borderId="99" xfId="58" applyNumberFormat="1" applyFont="1" applyFill="1" applyBorder="1" applyAlignment="1">
      <alignment horizontal="center" vertical="center" wrapText="1"/>
      <protection/>
    </xf>
    <xf numFmtId="3" fontId="28" fillId="34" borderId="100" xfId="58" applyNumberFormat="1" applyFont="1" applyFill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left" vertical="center" wrapText="1"/>
      <protection/>
    </xf>
    <xf numFmtId="0" fontId="31" fillId="0" borderId="10" xfId="58" applyFont="1" applyBorder="1" applyAlignment="1">
      <alignment horizontal="left" vertical="center"/>
      <protection/>
    </xf>
    <xf numFmtId="3" fontId="28" fillId="34" borderId="69" xfId="58" applyNumberFormat="1" applyFont="1" applyFill="1" applyBorder="1" applyAlignment="1">
      <alignment horizontal="center" vertical="center" wrapText="1"/>
      <protection/>
    </xf>
    <xf numFmtId="3" fontId="28" fillId="34" borderId="85" xfId="58" applyNumberFormat="1" applyFont="1" applyFill="1" applyBorder="1" applyAlignment="1">
      <alignment horizontal="center" vertical="center" wrapText="1"/>
      <protection/>
    </xf>
    <xf numFmtId="3" fontId="28" fillId="34" borderId="101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42" xfId="58" applyFont="1" applyFill="1" applyBorder="1" applyAlignment="1">
      <alignment horizontal="center" vertical="center" wrapText="1"/>
      <protection/>
    </xf>
    <xf numFmtId="0" fontId="28" fillId="34" borderId="35" xfId="58" applyFont="1" applyFill="1" applyBorder="1" applyAlignment="1">
      <alignment horizontal="center" vertical="center" wrapText="1"/>
      <protection/>
    </xf>
    <xf numFmtId="0" fontId="28" fillId="34" borderId="102" xfId="58" applyFont="1" applyFill="1" applyBorder="1" applyAlignment="1">
      <alignment horizontal="center" vertical="center" wrapText="1"/>
      <protection/>
    </xf>
    <xf numFmtId="0" fontId="31" fillId="0" borderId="0" xfId="58" applyFont="1" applyAlignment="1">
      <alignment horizontal="left" vertical="center" wrapText="1"/>
      <protection/>
    </xf>
    <xf numFmtId="0" fontId="31" fillId="0" borderId="0" xfId="58" applyFont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0" fontId="12" fillId="1" borderId="47" xfId="58" applyFont="1" applyFill="1" applyBorder="1" applyAlignment="1">
      <alignment horizontal="center" vertical="center" wrapText="1"/>
      <protection/>
    </xf>
    <xf numFmtId="0" fontId="12" fillId="1" borderId="28" xfId="58" applyFont="1" applyFill="1" applyBorder="1" applyAlignment="1">
      <alignment horizontal="center" vertical="center" wrapText="1"/>
      <protection/>
    </xf>
    <xf numFmtId="0" fontId="12" fillId="1" borderId="59" xfId="58" applyFont="1" applyFill="1" applyBorder="1" applyAlignment="1">
      <alignment horizontal="center" vertical="center"/>
      <protection/>
    </xf>
    <xf numFmtId="0" fontId="12" fillId="1" borderId="51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16" xfId="58" applyFont="1" applyFill="1" applyBorder="1" applyAlignment="1">
      <alignment horizontal="center" vertical="center"/>
      <protection/>
    </xf>
    <xf numFmtId="0" fontId="12" fillId="1" borderId="29" xfId="58" applyFont="1" applyFill="1" applyBorder="1" applyAlignment="1">
      <alignment horizontal="center" vertical="center"/>
      <protection/>
    </xf>
    <xf numFmtId="0" fontId="12" fillId="1" borderId="61" xfId="58" applyFont="1" applyFill="1" applyBorder="1" applyAlignment="1">
      <alignment horizontal="center" vertical="center"/>
      <protection/>
    </xf>
    <xf numFmtId="0" fontId="12" fillId="1" borderId="37" xfId="58" applyFont="1" applyFill="1" applyBorder="1" applyAlignment="1">
      <alignment horizontal="center" vertical="center"/>
      <protection/>
    </xf>
    <xf numFmtId="0" fontId="12" fillId="1" borderId="92" xfId="58" applyFont="1" applyFill="1" applyBorder="1" applyAlignment="1">
      <alignment horizontal="center" vertical="center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25" xfId="58" applyFont="1" applyFill="1" applyBorder="1" applyAlignment="1">
      <alignment horizontal="center" vertical="center"/>
      <protection/>
    </xf>
    <xf numFmtId="0" fontId="12" fillId="1" borderId="14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46" fillId="0" borderId="0" xfId="60" applyFont="1" applyFill="1" applyAlignment="1">
      <alignment horizontal="right"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50" fillId="0" borderId="15" xfId="60" applyFont="1" applyFill="1" applyBorder="1" applyAlignment="1">
      <alignment horizontal="center" vertical="center" wrapText="1"/>
      <protection/>
    </xf>
    <xf numFmtId="0" fontId="50" fillId="0" borderId="34" xfId="60" applyFont="1" applyFill="1" applyBorder="1" applyAlignment="1">
      <alignment horizontal="center" vertical="center" wrapText="1"/>
      <protection/>
    </xf>
    <xf numFmtId="0" fontId="50" fillId="0" borderId="16" xfId="60" applyFont="1" applyFill="1" applyBorder="1" applyAlignment="1">
      <alignment horizontal="center" vertical="center" wrapText="1"/>
      <protection/>
    </xf>
    <xf numFmtId="0" fontId="50" fillId="0" borderId="33" xfId="60" applyFont="1" applyFill="1" applyBorder="1" applyAlignment="1">
      <alignment horizontal="center" vertical="center" wrapText="1"/>
      <protection/>
    </xf>
    <xf numFmtId="165" fontId="78" fillId="0" borderId="0" xfId="60" applyNumberFormat="1" applyFont="1" applyFill="1" applyBorder="1" applyAlignment="1" applyProtection="1">
      <alignment horizontal="center" vertical="center" wrapText="1"/>
      <protection/>
    </xf>
    <xf numFmtId="0" fontId="50" fillId="0" borderId="59" xfId="60" applyFont="1" applyFill="1" applyBorder="1" applyAlignment="1">
      <alignment horizontal="center" vertical="center" wrapText="1"/>
      <protection/>
    </xf>
    <xf numFmtId="0" fontId="50" fillId="0" borderId="51" xfId="60" applyFont="1" applyFill="1" applyBorder="1" applyAlignment="1">
      <alignment horizontal="center" vertical="center" wrapText="1"/>
      <protection/>
    </xf>
    <xf numFmtId="0" fontId="50" fillId="0" borderId="74" xfId="60" applyFont="1" applyFill="1" applyBorder="1" applyAlignment="1">
      <alignment horizontal="center" vertical="center" wrapText="1"/>
      <protection/>
    </xf>
    <xf numFmtId="165" fontId="80" fillId="0" borderId="0" xfId="60" applyNumberFormat="1" applyFont="1" applyFill="1" applyBorder="1" applyAlignment="1" applyProtection="1">
      <alignment horizontal="center" vertical="center" wrapText="1"/>
      <protection/>
    </xf>
    <xf numFmtId="0" fontId="50" fillId="0" borderId="12" xfId="60" applyFont="1" applyFill="1" applyBorder="1" applyAlignment="1" applyProtection="1">
      <alignment horizontal="left" vertical="center"/>
      <protection/>
    </xf>
    <xf numFmtId="0" fontId="50" fillId="0" borderId="13" xfId="60" applyFont="1" applyFill="1" applyBorder="1" applyAlignment="1" applyProtection="1">
      <alignment horizontal="left" vertical="center"/>
      <protection/>
    </xf>
    <xf numFmtId="0" fontId="49" fillId="0" borderId="58" xfId="60" applyFont="1" applyFill="1" applyBorder="1" applyAlignment="1">
      <alignment horizontal="justify" vertical="center" wrapText="1"/>
      <protection/>
    </xf>
    <xf numFmtId="3" fontId="72" fillId="0" borderId="0" xfId="61" applyNumberFormat="1" applyFont="1" applyFill="1" applyAlignment="1" applyProtection="1">
      <alignment horizontal="center"/>
      <protection locked="0"/>
    </xf>
    <xf numFmtId="3" fontId="50" fillId="0" borderId="0" xfId="61" applyNumberFormat="1" applyFont="1" applyFill="1" applyAlignment="1" applyProtection="1">
      <alignment horizontal="center" wrapText="1"/>
      <protection/>
    </xf>
    <xf numFmtId="3" fontId="50" fillId="0" borderId="0" xfId="61" applyNumberFormat="1" applyFont="1" applyFill="1" applyAlignment="1" applyProtection="1">
      <alignment horizontal="center"/>
      <protection/>
    </xf>
    <xf numFmtId="3" fontId="65" fillId="0" borderId="50" xfId="61" applyNumberFormat="1" applyFont="1" applyFill="1" applyBorder="1" applyAlignment="1" applyProtection="1">
      <alignment horizontal="left" vertical="center" indent="1"/>
      <protection/>
    </xf>
    <xf numFmtId="3" fontId="65" fillId="0" borderId="41" xfId="61" applyNumberFormat="1" applyFont="1" applyFill="1" applyBorder="1" applyAlignment="1" applyProtection="1">
      <alignment horizontal="left" vertical="center" indent="1"/>
      <protection/>
    </xf>
    <xf numFmtId="3" fontId="65" fillId="0" borderId="49" xfId="61" applyNumberFormat="1" applyFont="1" applyFill="1" applyBorder="1" applyAlignment="1" applyProtection="1">
      <alignment horizontal="left" vertical="center" indent="1"/>
      <protection/>
    </xf>
    <xf numFmtId="0" fontId="73" fillId="0" borderId="0" xfId="57" applyFont="1" applyFill="1" applyAlignment="1">
      <alignment horizontal="right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165" fontId="67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54" fillId="0" borderId="50" xfId="0" applyFont="1" applyFill="1" applyBorder="1" applyAlignment="1" applyProtection="1">
      <alignment horizontal="center" vertical="center" wrapText="1"/>
      <protection/>
    </xf>
    <xf numFmtId="0" fontId="54" fillId="0" borderId="4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33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55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55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2" xfId="57"/>
    <cellStyle name="Normál_2007. év költségvetés terv 1.mellékletek" xfId="58"/>
    <cellStyle name="Normál_Dologi kiad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75" zoomScaleNormal="75" workbookViewId="0" topLeftCell="A31">
      <selection activeCell="C53" sqref="C53:D53"/>
    </sheetView>
  </sheetViews>
  <sheetFormatPr defaultColWidth="9.140625" defaultRowHeight="12.75"/>
  <cols>
    <col min="1" max="2" width="5.7109375" style="129" customWidth="1"/>
    <col min="3" max="3" width="8.8515625" style="129" customWidth="1"/>
    <col min="4" max="4" width="56.00390625" style="23" bestFit="1" customWidth="1"/>
    <col min="5" max="5" width="17.28125" style="383" bestFit="1" customWidth="1"/>
    <col min="6" max="6" width="14.57421875" style="383" customWidth="1"/>
    <col min="7" max="7" width="14.57421875" style="383" hidden="1" customWidth="1"/>
    <col min="8" max="9" width="10.8515625" style="383" hidden="1" customWidth="1"/>
    <col min="10" max="10" width="13.140625" style="383" hidden="1" customWidth="1"/>
    <col min="11" max="11" width="17.28125" style="384" bestFit="1" customWidth="1"/>
    <col min="12" max="12" width="14.57421875" style="384" customWidth="1"/>
    <col min="13" max="13" width="14.57421875" style="384" hidden="1" customWidth="1"/>
    <col min="14" max="16" width="10.8515625" style="384" hidden="1" customWidth="1"/>
    <col min="17" max="17" width="12.8515625" style="385" customWidth="1"/>
    <col min="18" max="18" width="15.57421875" style="384" customWidth="1"/>
    <col min="19" max="19" width="11.140625" style="384" hidden="1" customWidth="1"/>
    <col min="20" max="20" width="11.00390625" style="384" hidden="1" customWidth="1"/>
    <col min="21" max="21" width="12.7109375" style="385" hidden="1" customWidth="1"/>
    <col min="22" max="22" width="11.8515625" style="385" hidden="1" customWidth="1"/>
    <col min="23" max="16384" width="9.140625" style="385" customWidth="1"/>
  </cols>
  <sheetData>
    <row r="1" spans="1:17" ht="12.75">
      <c r="A1" s="126"/>
      <c r="B1" s="126"/>
      <c r="C1" s="126"/>
      <c r="D1" s="127"/>
      <c r="Q1" s="68" t="s">
        <v>521</v>
      </c>
    </row>
    <row r="2" spans="1:20" s="387" customFormat="1" ht="34.5" customHeight="1">
      <c r="A2" s="1124" t="s">
        <v>553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282"/>
      <c r="S2" s="386"/>
      <c r="T2" s="386"/>
    </row>
    <row r="3" spans="1:17" ht="13.5" thickBot="1">
      <c r="A3" s="128"/>
      <c r="B3" s="128"/>
      <c r="C3" s="128"/>
      <c r="D3" s="124"/>
      <c r="K3" s="97"/>
      <c r="L3" s="97"/>
      <c r="M3" s="97"/>
      <c r="N3" s="97"/>
      <c r="O3" s="97"/>
      <c r="P3" s="97"/>
      <c r="Q3" s="53" t="s">
        <v>507</v>
      </c>
    </row>
    <row r="4" spans="1:22" ht="45.75" customHeight="1" thickBot="1">
      <c r="A4" s="1125" t="s">
        <v>6</v>
      </c>
      <c r="B4" s="1126"/>
      <c r="C4" s="1126"/>
      <c r="D4" s="395" t="s">
        <v>9</v>
      </c>
      <c r="E4" s="1128" t="s">
        <v>5</v>
      </c>
      <c r="F4" s="1129"/>
      <c r="G4" s="1129"/>
      <c r="H4" s="1129"/>
      <c r="I4" s="1129"/>
      <c r="J4" s="1130"/>
      <c r="K4" s="1128" t="s">
        <v>76</v>
      </c>
      <c r="L4" s="1129"/>
      <c r="M4" s="1129"/>
      <c r="N4" s="1129"/>
      <c r="O4" s="1129"/>
      <c r="P4" s="1130"/>
      <c r="Q4" s="1128" t="s">
        <v>77</v>
      </c>
      <c r="R4" s="1129"/>
      <c r="S4" s="1129"/>
      <c r="T4" s="1129"/>
      <c r="U4" s="1129"/>
      <c r="V4" s="1130"/>
    </row>
    <row r="5" spans="1:22" ht="45.75" customHeight="1" thickBot="1">
      <c r="A5" s="349"/>
      <c r="B5" s="350"/>
      <c r="C5" s="350"/>
      <c r="D5" s="395"/>
      <c r="E5" s="429" t="s">
        <v>82</v>
      </c>
      <c r="F5" s="430" t="s">
        <v>252</v>
      </c>
      <c r="G5" s="430" t="s">
        <v>258</v>
      </c>
      <c r="H5" s="430" t="s">
        <v>261</v>
      </c>
      <c r="I5" s="430" t="s">
        <v>284</v>
      </c>
      <c r="J5" s="431" t="s">
        <v>319</v>
      </c>
      <c r="K5" s="429" t="s">
        <v>82</v>
      </c>
      <c r="L5" s="430" t="s">
        <v>252</v>
      </c>
      <c r="M5" s="430" t="s">
        <v>258</v>
      </c>
      <c r="N5" s="430" t="s">
        <v>261</v>
      </c>
      <c r="O5" s="430" t="s">
        <v>284</v>
      </c>
      <c r="P5" s="431" t="s">
        <v>319</v>
      </c>
      <c r="Q5" s="429" t="s">
        <v>82</v>
      </c>
      <c r="R5" s="430" t="s">
        <v>252</v>
      </c>
      <c r="S5" s="430" t="s">
        <v>258</v>
      </c>
      <c r="T5" s="430" t="s">
        <v>261</v>
      </c>
      <c r="U5" s="430" t="s">
        <v>284</v>
      </c>
      <c r="V5" s="431" t="s">
        <v>319</v>
      </c>
    </row>
    <row r="6" spans="1:22" s="7" customFormat="1" ht="21.75" customHeight="1" thickBot="1">
      <c r="A6" s="139"/>
      <c r="B6" s="1127"/>
      <c r="C6" s="1127"/>
      <c r="D6" s="1127"/>
      <c r="E6" s="432"/>
      <c r="F6" s="328"/>
      <c r="G6" s="328"/>
      <c r="H6" s="328"/>
      <c r="I6" s="328"/>
      <c r="J6" s="1075"/>
      <c r="K6" s="432"/>
      <c r="L6" s="328"/>
      <c r="M6" s="328"/>
      <c r="N6" s="328"/>
      <c r="O6" s="328"/>
      <c r="P6" s="1075"/>
      <c r="Q6" s="432"/>
      <c r="R6" s="328"/>
      <c r="S6" s="328"/>
      <c r="T6" s="328"/>
      <c r="U6" s="328"/>
      <c r="V6" s="1075"/>
    </row>
    <row r="7" spans="1:22" s="7" customFormat="1" ht="21.75" customHeight="1" thickBot="1">
      <c r="A7" s="139" t="s">
        <v>32</v>
      </c>
      <c r="B7" s="1127" t="s">
        <v>401</v>
      </c>
      <c r="C7" s="1127"/>
      <c r="D7" s="1127"/>
      <c r="E7" s="432">
        <f>E8+E13+E16+E17+E20</f>
        <v>1310000</v>
      </c>
      <c r="F7" s="328">
        <f>F8+F13+F16+F17+F20</f>
        <v>1369715</v>
      </c>
      <c r="G7" s="328">
        <f>G8+G13+G16+G17+G20</f>
        <v>0</v>
      </c>
      <c r="H7" s="328">
        <f aca="true" t="shared" si="0" ref="H7:P7">H8+H13+H16</f>
        <v>0</v>
      </c>
      <c r="I7" s="328">
        <f t="shared" si="0"/>
        <v>0</v>
      </c>
      <c r="J7" s="1075">
        <f t="shared" si="0"/>
        <v>0</v>
      </c>
      <c r="K7" s="432">
        <f>K8+K13+K16+K17+K20</f>
        <v>1310000</v>
      </c>
      <c r="L7" s="328">
        <f>L8+L13+L16+L17+L20</f>
        <v>1369715</v>
      </c>
      <c r="M7" s="328">
        <f>M8+M13+M16+M17+M20</f>
        <v>0</v>
      </c>
      <c r="N7" s="328">
        <f t="shared" si="0"/>
        <v>0</v>
      </c>
      <c r="O7" s="328">
        <f t="shared" si="0"/>
        <v>0</v>
      </c>
      <c r="P7" s="1075">
        <f t="shared" si="0"/>
        <v>0</v>
      </c>
      <c r="Q7" s="432">
        <f aca="true" t="shared" si="1" ref="Q7:V7">Q8+Q13+Q16+Q17+Q20</f>
        <v>0</v>
      </c>
      <c r="R7" s="328">
        <f t="shared" si="1"/>
        <v>0</v>
      </c>
      <c r="S7" s="328">
        <f t="shared" si="1"/>
        <v>0</v>
      </c>
      <c r="T7" s="328">
        <f t="shared" si="1"/>
        <v>0</v>
      </c>
      <c r="U7" s="328">
        <f t="shared" si="1"/>
        <v>0</v>
      </c>
      <c r="V7" s="1075">
        <f t="shared" si="1"/>
        <v>0</v>
      </c>
    </row>
    <row r="8" spans="1:22" ht="21.75" customHeight="1">
      <c r="A8" s="877"/>
      <c r="B8" s="284" t="s">
        <v>42</v>
      </c>
      <c r="C8" s="1120" t="s">
        <v>402</v>
      </c>
      <c r="D8" s="1120"/>
      <c r="E8" s="552">
        <f aca="true" t="shared" si="2" ref="E8:P8">SUM(E9:E12)</f>
        <v>1000000</v>
      </c>
      <c r="F8" s="553">
        <f>SUM(F9:F12)</f>
        <v>1019518</v>
      </c>
      <c r="G8" s="553">
        <f>SUM(G9:G12)</f>
        <v>0</v>
      </c>
      <c r="H8" s="553">
        <f t="shared" si="2"/>
        <v>0</v>
      </c>
      <c r="I8" s="553">
        <f t="shared" si="2"/>
        <v>0</v>
      </c>
      <c r="J8" s="1076">
        <f t="shared" si="2"/>
        <v>0</v>
      </c>
      <c r="K8" s="552">
        <f>SUM(K9:K12)</f>
        <v>1000000</v>
      </c>
      <c r="L8" s="553">
        <f>SUM(L9:L12)</f>
        <v>1019518</v>
      </c>
      <c r="M8" s="553">
        <f>SUM(M9:M12)</f>
        <v>0</v>
      </c>
      <c r="N8" s="553">
        <f t="shared" si="2"/>
        <v>0</v>
      </c>
      <c r="O8" s="553">
        <f t="shared" si="2"/>
        <v>0</v>
      </c>
      <c r="P8" s="1076">
        <f t="shared" si="2"/>
        <v>0</v>
      </c>
      <c r="Q8" s="552">
        <f aca="true" t="shared" si="3" ref="Q8:V8">SUM(Q9:Q12)</f>
        <v>0</v>
      </c>
      <c r="R8" s="553">
        <f t="shared" si="3"/>
        <v>0</v>
      </c>
      <c r="S8" s="553">
        <f t="shared" si="3"/>
        <v>0</v>
      </c>
      <c r="T8" s="553">
        <f t="shared" si="3"/>
        <v>0</v>
      </c>
      <c r="U8" s="553">
        <f t="shared" si="3"/>
        <v>0</v>
      </c>
      <c r="V8" s="1076">
        <f t="shared" si="3"/>
        <v>0</v>
      </c>
    </row>
    <row r="9" spans="1:22" ht="21.75" customHeight="1">
      <c r="A9" s="136"/>
      <c r="B9" s="132"/>
      <c r="C9" s="132" t="s">
        <v>407</v>
      </c>
      <c r="D9" s="396" t="s">
        <v>403</v>
      </c>
      <c r="E9" s="434">
        <f>'3.sz.m Önk  bev.'!E9</f>
        <v>0</v>
      </c>
      <c r="F9" s="330">
        <f>'3.sz.m Önk  bev.'!F9</f>
        <v>0</v>
      </c>
      <c r="G9" s="330">
        <f>'3.sz.m Önk  bev.'!G9</f>
        <v>0</v>
      </c>
      <c r="H9" s="330"/>
      <c r="I9" s="330"/>
      <c r="J9" s="1077"/>
      <c r="K9" s="434">
        <f>'3.sz.m Önk  bev.'!K9</f>
        <v>0</v>
      </c>
      <c r="L9" s="330">
        <f>'3.sz.m Önk  bev.'!L9</f>
        <v>0</v>
      </c>
      <c r="M9" s="330">
        <f>'3.sz.m Önk  bev.'!M9</f>
        <v>0</v>
      </c>
      <c r="N9" s="330"/>
      <c r="O9" s="330"/>
      <c r="P9" s="1077"/>
      <c r="Q9" s="434">
        <f>'3.sz.m Önk  bev.'!Q9</f>
        <v>0</v>
      </c>
      <c r="R9" s="330">
        <f>'3.sz.m Önk  bev.'!R9</f>
        <v>0</v>
      </c>
      <c r="S9" s="330">
        <f>'3.sz.m Önk  bev.'!S9</f>
        <v>0</v>
      </c>
      <c r="T9" s="330">
        <f>'3.sz.m Önk  bev.'!T9</f>
        <v>0</v>
      </c>
      <c r="U9" s="330">
        <f>'3.sz.m Önk  bev.'!U9</f>
        <v>0</v>
      </c>
      <c r="V9" s="1077">
        <f>'3.sz.m Önk  bev.'!V9</f>
        <v>0</v>
      </c>
    </row>
    <row r="10" spans="1:22" ht="21.75" customHeight="1">
      <c r="A10" s="136"/>
      <c r="B10" s="132"/>
      <c r="C10" s="132" t="s">
        <v>408</v>
      </c>
      <c r="D10" s="396" t="s">
        <v>369</v>
      </c>
      <c r="E10" s="434">
        <f>'3.sz.m Önk  bev.'!E10</f>
        <v>1000000</v>
      </c>
      <c r="F10" s="330">
        <f>'3.sz.m Önk  bev.'!F10</f>
        <v>1000000</v>
      </c>
      <c r="G10" s="330">
        <f>'3.sz.m Önk  bev.'!G10</f>
        <v>0</v>
      </c>
      <c r="H10" s="330"/>
      <c r="I10" s="330"/>
      <c r="J10" s="1077"/>
      <c r="K10" s="434">
        <f>'3.sz.m Önk  bev.'!K10</f>
        <v>1000000</v>
      </c>
      <c r="L10" s="330">
        <f>'3.sz.m Önk  bev.'!L10</f>
        <v>1000000</v>
      </c>
      <c r="M10" s="330">
        <f>'3.sz.m Önk  bev.'!M10</f>
        <v>0</v>
      </c>
      <c r="N10" s="330"/>
      <c r="O10" s="330"/>
      <c r="P10" s="1077"/>
      <c r="Q10" s="434">
        <f>'3.sz.m Önk  bev.'!Q10</f>
        <v>0</v>
      </c>
      <c r="R10" s="330">
        <f>'3.sz.m Önk  bev.'!R10</f>
        <v>0</v>
      </c>
      <c r="S10" s="330">
        <f>'3.sz.m Önk  bev.'!S10</f>
        <v>0</v>
      </c>
      <c r="T10" s="330">
        <f>'3.sz.m Önk  bev.'!T10</f>
        <v>0</v>
      </c>
      <c r="U10" s="330">
        <f>'3.sz.m Önk  bev.'!U10</f>
        <v>0</v>
      </c>
      <c r="V10" s="1077">
        <f>'3.sz.m Önk  bev.'!V10</f>
        <v>0</v>
      </c>
    </row>
    <row r="11" spans="1:22" ht="21.75" customHeight="1">
      <c r="A11" s="136"/>
      <c r="B11" s="132"/>
      <c r="C11" s="132" t="s">
        <v>409</v>
      </c>
      <c r="D11" s="396" t="s">
        <v>368</v>
      </c>
      <c r="E11" s="434">
        <f>'3.sz.m Önk  bev.'!E11</f>
        <v>0</v>
      </c>
      <c r="F11" s="330">
        <f>'3.sz.m Önk  bev.'!F11</f>
        <v>19518</v>
      </c>
      <c r="G11" s="330">
        <f>'3.sz.m Önk  bev.'!G11</f>
        <v>0</v>
      </c>
      <c r="H11" s="330"/>
      <c r="I11" s="330"/>
      <c r="J11" s="1077"/>
      <c r="K11" s="434">
        <f>'3.sz.m Önk  bev.'!K11</f>
        <v>0</v>
      </c>
      <c r="L11" s="330">
        <f>'3.sz.m Önk  bev.'!L11</f>
        <v>19518</v>
      </c>
      <c r="M11" s="330">
        <f>'3.sz.m Önk  bev.'!M11</f>
        <v>0</v>
      </c>
      <c r="N11" s="330"/>
      <c r="O11" s="330"/>
      <c r="P11" s="1077"/>
      <c r="Q11" s="434">
        <f>'3.sz.m Önk  bev.'!Q11</f>
        <v>0</v>
      </c>
      <c r="R11" s="330">
        <f>'3.sz.m Önk  bev.'!R11</f>
        <v>0</v>
      </c>
      <c r="S11" s="330">
        <f>'3.sz.m Önk  bev.'!S11</f>
        <v>0</v>
      </c>
      <c r="T11" s="330">
        <f>'3.sz.m Önk  bev.'!T11</f>
        <v>0</v>
      </c>
      <c r="U11" s="330">
        <f>'3.sz.m Önk  bev.'!U11</f>
        <v>0</v>
      </c>
      <c r="V11" s="1077">
        <f>'3.sz.m Önk  bev.'!V11</f>
        <v>0</v>
      </c>
    </row>
    <row r="12" spans="1:32" ht="21.75" customHeight="1" hidden="1">
      <c r="A12" s="136"/>
      <c r="B12" s="132"/>
      <c r="C12" s="132"/>
      <c r="D12" s="396"/>
      <c r="E12" s="434"/>
      <c r="F12" s="330"/>
      <c r="G12" s="330"/>
      <c r="H12" s="330"/>
      <c r="I12" s="330"/>
      <c r="J12" s="1077"/>
      <c r="K12" s="434"/>
      <c r="L12" s="330"/>
      <c r="M12" s="330"/>
      <c r="N12" s="330"/>
      <c r="O12" s="330"/>
      <c r="P12" s="1077"/>
      <c r="Q12" s="434"/>
      <c r="R12" s="330"/>
      <c r="S12" s="330"/>
      <c r="T12" s="330"/>
      <c r="U12" s="330"/>
      <c r="V12" s="1077"/>
      <c r="AF12" s="385" t="s">
        <v>279</v>
      </c>
    </row>
    <row r="13" spans="1:22" ht="21.75" customHeight="1">
      <c r="A13" s="136"/>
      <c r="B13" s="132" t="s">
        <v>43</v>
      </c>
      <c r="C13" s="1123" t="s">
        <v>404</v>
      </c>
      <c r="D13" s="1123"/>
      <c r="E13" s="434">
        <f>SUM(E14:E15)</f>
        <v>0</v>
      </c>
      <c r="F13" s="330">
        <f>SUM(F14:F15)</f>
        <v>0</v>
      </c>
      <c r="G13" s="330">
        <f>SUM(G14:G15)</f>
        <v>0</v>
      </c>
      <c r="H13" s="330"/>
      <c r="I13" s="330"/>
      <c r="J13" s="1077"/>
      <c r="K13" s="434">
        <f>SUM(K14:K15)</f>
        <v>0</v>
      </c>
      <c r="L13" s="330">
        <f>SUM(L14:L15)</f>
        <v>0</v>
      </c>
      <c r="M13" s="330">
        <f>SUM(M14:M15)</f>
        <v>0</v>
      </c>
      <c r="N13" s="330"/>
      <c r="O13" s="330"/>
      <c r="P13" s="1077"/>
      <c r="Q13" s="434">
        <f aca="true" t="shared" si="4" ref="Q13:V13">SUM(Q14:Q15)</f>
        <v>0</v>
      </c>
      <c r="R13" s="330">
        <f t="shared" si="4"/>
        <v>0</v>
      </c>
      <c r="S13" s="330">
        <f t="shared" si="4"/>
        <v>0</v>
      </c>
      <c r="T13" s="330">
        <f t="shared" si="4"/>
        <v>0</v>
      </c>
      <c r="U13" s="330">
        <f t="shared" si="4"/>
        <v>0</v>
      </c>
      <c r="V13" s="1077">
        <f t="shared" si="4"/>
        <v>0</v>
      </c>
    </row>
    <row r="14" spans="1:22" ht="21.75" customHeight="1">
      <c r="A14" s="136"/>
      <c r="B14" s="132"/>
      <c r="C14" s="132" t="s">
        <v>405</v>
      </c>
      <c r="D14" s="725" t="s">
        <v>410</v>
      </c>
      <c r="E14" s="434">
        <f>'3.sz.m Önk  bev.'!E14</f>
        <v>0</v>
      </c>
      <c r="F14" s="330">
        <f>'3.sz.m Önk  bev.'!F14</f>
        <v>0</v>
      </c>
      <c r="G14" s="330">
        <f>'3.sz.m Önk  bev.'!G14</f>
        <v>0</v>
      </c>
      <c r="H14" s="330"/>
      <c r="I14" s="330"/>
      <c r="J14" s="1077"/>
      <c r="K14" s="434">
        <f>'3.sz.m Önk  bev.'!K14</f>
        <v>0</v>
      </c>
      <c r="L14" s="330">
        <f>'3.sz.m Önk  bev.'!L14</f>
        <v>0</v>
      </c>
      <c r="M14" s="330">
        <f>'3.sz.m Önk  bev.'!M14</f>
        <v>0</v>
      </c>
      <c r="N14" s="330"/>
      <c r="O14" s="330"/>
      <c r="P14" s="1077"/>
      <c r="Q14" s="434">
        <f>'3.sz.m Önk  bev.'!Q14</f>
        <v>0</v>
      </c>
      <c r="R14" s="330">
        <f>'3.sz.m Önk  bev.'!R14</f>
        <v>0</v>
      </c>
      <c r="S14" s="330">
        <f>'3.sz.m Önk  bev.'!S14</f>
        <v>0</v>
      </c>
      <c r="T14" s="330">
        <f>'3.sz.m Önk  bev.'!T14</f>
        <v>0</v>
      </c>
      <c r="U14" s="330">
        <f>'3.sz.m Önk  bev.'!U14</f>
        <v>0</v>
      </c>
      <c r="V14" s="1077">
        <f>'3.sz.m Önk  bev.'!V14</f>
        <v>0</v>
      </c>
    </row>
    <row r="15" spans="1:22" ht="21.75" customHeight="1">
      <c r="A15" s="136"/>
      <c r="B15" s="132"/>
      <c r="C15" s="132" t="s">
        <v>406</v>
      </c>
      <c r="D15" s="725" t="s">
        <v>411</v>
      </c>
      <c r="E15" s="434">
        <f>'3.sz.m Önk  bev.'!E15</f>
        <v>0</v>
      </c>
      <c r="F15" s="330">
        <f>'3.sz.m Önk  bev.'!F15</f>
        <v>0</v>
      </c>
      <c r="G15" s="330">
        <f>'3.sz.m Önk  bev.'!G15</f>
        <v>0</v>
      </c>
      <c r="H15" s="330"/>
      <c r="I15" s="330"/>
      <c r="J15" s="1077"/>
      <c r="K15" s="434">
        <f>'3.sz.m Önk  bev.'!K15</f>
        <v>0</v>
      </c>
      <c r="L15" s="330">
        <f>'3.sz.m Önk  bev.'!L15</f>
        <v>0</v>
      </c>
      <c r="M15" s="330">
        <f>'3.sz.m Önk  bev.'!M15</f>
        <v>0</v>
      </c>
      <c r="N15" s="330"/>
      <c r="O15" s="330"/>
      <c r="P15" s="1077"/>
      <c r="Q15" s="434">
        <f>'3.sz.m Önk  bev.'!Q15</f>
        <v>0</v>
      </c>
      <c r="R15" s="330">
        <f>'3.sz.m Önk  bev.'!R15</f>
        <v>0</v>
      </c>
      <c r="S15" s="330">
        <f>'3.sz.m Önk  bev.'!S15</f>
        <v>0</v>
      </c>
      <c r="T15" s="330">
        <f>'3.sz.m Önk  bev.'!T15</f>
        <v>0</v>
      </c>
      <c r="U15" s="330">
        <f>'3.sz.m Önk  bev.'!U15</f>
        <v>0</v>
      </c>
      <c r="V15" s="1077">
        <f>'3.sz.m Önk  bev.'!V15</f>
        <v>0</v>
      </c>
    </row>
    <row r="16" spans="1:22" ht="21.75" customHeight="1">
      <c r="A16" s="136"/>
      <c r="B16" s="132" t="s">
        <v>130</v>
      </c>
      <c r="C16" s="1123" t="s">
        <v>412</v>
      </c>
      <c r="D16" s="1123"/>
      <c r="E16" s="434">
        <f>'3.sz.m Önk  bev.'!E16</f>
        <v>270000</v>
      </c>
      <c r="F16" s="330">
        <f>'3.sz.m Önk  bev.'!F16</f>
        <v>270000</v>
      </c>
      <c r="G16" s="330">
        <f>'3.sz.m Önk  bev.'!G16</f>
        <v>0</v>
      </c>
      <c r="H16" s="878"/>
      <c r="I16" s="878"/>
      <c r="J16" s="1106"/>
      <c r="K16" s="434">
        <f>'3.sz.m Önk  bev.'!K16</f>
        <v>270000</v>
      </c>
      <c r="L16" s="330">
        <f>'3.sz.m Önk  bev.'!L16</f>
        <v>270000</v>
      </c>
      <c r="M16" s="330">
        <f>'3.sz.m Önk  bev.'!M16</f>
        <v>0</v>
      </c>
      <c r="N16" s="878"/>
      <c r="O16" s="878"/>
      <c r="P16" s="1106"/>
      <c r="Q16" s="434">
        <f>'3.sz.m Önk  bev.'!Q16</f>
        <v>0</v>
      </c>
      <c r="R16" s="330">
        <f>'3.sz.m Önk  bev.'!R16</f>
        <v>0</v>
      </c>
      <c r="S16" s="330">
        <f>'3.sz.m Önk  bev.'!S16</f>
        <v>0</v>
      </c>
      <c r="T16" s="330">
        <f>'3.sz.m Önk  bev.'!T16</f>
        <v>0</v>
      </c>
      <c r="U16" s="330">
        <f>'3.sz.m Önk  bev.'!U16</f>
        <v>0</v>
      </c>
      <c r="V16" s="1077">
        <f>'3.sz.m Önk  bev.'!V16</f>
        <v>0</v>
      </c>
    </row>
    <row r="17" spans="1:22" ht="21.75" customHeight="1">
      <c r="A17" s="136"/>
      <c r="B17" s="132" t="s">
        <v>57</v>
      </c>
      <c r="C17" s="1143" t="s">
        <v>413</v>
      </c>
      <c r="D17" s="1144"/>
      <c r="E17" s="434">
        <f>SUM(E18:E19)</f>
        <v>0</v>
      </c>
      <c r="F17" s="330">
        <f>SUM(F18:F19)</f>
        <v>0</v>
      </c>
      <c r="G17" s="330">
        <f>SUM(G18:G19)</f>
        <v>0</v>
      </c>
      <c r="H17" s="878"/>
      <c r="I17" s="878"/>
      <c r="J17" s="1106"/>
      <c r="K17" s="434">
        <f>SUM(K18:K19)</f>
        <v>0</v>
      </c>
      <c r="L17" s="330">
        <f>SUM(L18:L19)</f>
        <v>0</v>
      </c>
      <c r="M17" s="330">
        <f>SUM(M18:M19)</f>
        <v>0</v>
      </c>
      <c r="N17" s="878"/>
      <c r="O17" s="878"/>
      <c r="P17" s="1106"/>
      <c r="Q17" s="434">
        <f aca="true" t="shared" si="5" ref="Q17:V17">SUM(Q18:Q19)</f>
        <v>0</v>
      </c>
      <c r="R17" s="330">
        <f t="shared" si="5"/>
        <v>0</v>
      </c>
      <c r="S17" s="330">
        <f t="shared" si="5"/>
        <v>0</v>
      </c>
      <c r="T17" s="330">
        <f t="shared" si="5"/>
        <v>0</v>
      </c>
      <c r="U17" s="330">
        <f t="shared" si="5"/>
        <v>0</v>
      </c>
      <c r="V17" s="1077">
        <f t="shared" si="5"/>
        <v>0</v>
      </c>
    </row>
    <row r="18" spans="1:22" ht="21.75" customHeight="1">
      <c r="A18" s="136"/>
      <c r="B18" s="132"/>
      <c r="C18" s="132" t="s">
        <v>414</v>
      </c>
      <c r="D18" s="725" t="s">
        <v>416</v>
      </c>
      <c r="E18" s="434">
        <f>'3.sz.m Önk  bev.'!E18</f>
        <v>0</v>
      </c>
      <c r="F18" s="330">
        <f>'3.sz.m Önk  bev.'!F18</f>
        <v>0</v>
      </c>
      <c r="G18" s="330">
        <f>'3.sz.m Önk  bev.'!G18</f>
        <v>0</v>
      </c>
      <c r="H18" s="878"/>
      <c r="I18" s="878"/>
      <c r="J18" s="1106"/>
      <c r="K18" s="434">
        <f>'3.sz.m Önk  bev.'!K18</f>
        <v>0</v>
      </c>
      <c r="L18" s="330">
        <f>'3.sz.m Önk  bev.'!L18</f>
        <v>0</v>
      </c>
      <c r="M18" s="330">
        <f>'3.sz.m Önk  bev.'!M18</f>
        <v>0</v>
      </c>
      <c r="N18" s="878"/>
      <c r="O18" s="878"/>
      <c r="P18" s="1106"/>
      <c r="Q18" s="434">
        <f>'3.sz.m Önk  bev.'!Q18</f>
        <v>0</v>
      </c>
      <c r="R18" s="330">
        <f>'3.sz.m Önk  bev.'!R18</f>
        <v>0</v>
      </c>
      <c r="S18" s="330">
        <f>'3.sz.m Önk  bev.'!S18</f>
        <v>0</v>
      </c>
      <c r="T18" s="330">
        <f>'3.sz.m Önk  bev.'!T18</f>
        <v>0</v>
      </c>
      <c r="U18" s="330">
        <f>'3.sz.m Önk  bev.'!U18</f>
        <v>0</v>
      </c>
      <c r="V18" s="1077">
        <f>'3.sz.m Önk  bev.'!V18</f>
        <v>0</v>
      </c>
    </row>
    <row r="19" spans="1:22" ht="21.75" customHeight="1">
      <c r="A19" s="136"/>
      <c r="B19" s="132"/>
      <c r="C19" s="132" t="s">
        <v>415</v>
      </c>
      <c r="D19" s="725" t="s">
        <v>370</v>
      </c>
      <c r="E19" s="434">
        <f>'3.sz.m Önk  bev.'!E19</f>
        <v>0</v>
      </c>
      <c r="F19" s="330">
        <f>'3.sz.m Önk  bev.'!F19</f>
        <v>0</v>
      </c>
      <c r="G19" s="330">
        <f>'3.sz.m Önk  bev.'!G19</f>
        <v>0</v>
      </c>
      <c r="H19" s="878"/>
      <c r="I19" s="878"/>
      <c r="J19" s="1106"/>
      <c r="K19" s="434">
        <f>'3.sz.m Önk  bev.'!K19</f>
        <v>0</v>
      </c>
      <c r="L19" s="330">
        <f>'3.sz.m Önk  bev.'!L19</f>
        <v>0</v>
      </c>
      <c r="M19" s="330">
        <f>'3.sz.m Önk  bev.'!M19</f>
        <v>0</v>
      </c>
      <c r="N19" s="878"/>
      <c r="O19" s="878"/>
      <c r="P19" s="1106"/>
      <c r="Q19" s="434">
        <f>'3.sz.m Önk  bev.'!Q19</f>
        <v>0</v>
      </c>
      <c r="R19" s="330">
        <f>'3.sz.m Önk  bev.'!R19</f>
        <v>0</v>
      </c>
      <c r="S19" s="330">
        <f>'3.sz.m Önk  bev.'!S19</f>
        <v>0</v>
      </c>
      <c r="T19" s="330">
        <f>'3.sz.m Önk  bev.'!T19</f>
        <v>0</v>
      </c>
      <c r="U19" s="330">
        <f>'3.sz.m Önk  bev.'!U19</f>
        <v>0</v>
      </c>
      <c r="V19" s="1077">
        <f>'3.sz.m Önk  bev.'!V19</f>
        <v>0</v>
      </c>
    </row>
    <row r="20" spans="1:22" ht="21.75" customHeight="1" thickBot="1">
      <c r="A20" s="556"/>
      <c r="B20" s="879" t="s">
        <v>58</v>
      </c>
      <c r="C20" s="1145" t="s">
        <v>417</v>
      </c>
      <c r="D20" s="1146"/>
      <c r="E20" s="434">
        <f>'3.sz.m Önk  bev.'!E20</f>
        <v>40000</v>
      </c>
      <c r="F20" s="330">
        <f>'3.sz.m Önk  bev.'!F20</f>
        <v>80197</v>
      </c>
      <c r="G20" s="330">
        <f>'3.sz.m Önk  bev.'!G20</f>
        <v>0</v>
      </c>
      <c r="H20" s="880"/>
      <c r="I20" s="880"/>
      <c r="J20" s="1107"/>
      <c r="K20" s="434">
        <f>'3.sz.m Önk  bev.'!K20</f>
        <v>40000</v>
      </c>
      <c r="L20" s="330">
        <f>'3.sz.m Önk  bev.'!L20</f>
        <v>80197</v>
      </c>
      <c r="M20" s="330">
        <f>'3.sz.m Önk  bev.'!M20</f>
        <v>0</v>
      </c>
      <c r="N20" s="880"/>
      <c r="O20" s="880"/>
      <c r="P20" s="1107"/>
      <c r="Q20" s="434">
        <f>'3.sz.m Önk  bev.'!Q20</f>
        <v>0</v>
      </c>
      <c r="R20" s="330">
        <f>'3.sz.m Önk  bev.'!R20</f>
        <v>0</v>
      </c>
      <c r="S20" s="330">
        <f>'3.sz.m Önk  bev.'!S20</f>
        <v>0</v>
      </c>
      <c r="T20" s="330">
        <f>'3.sz.m Önk  bev.'!T20</f>
        <v>0</v>
      </c>
      <c r="U20" s="330">
        <f>'3.sz.m Önk  bev.'!U20</f>
        <v>0</v>
      </c>
      <c r="V20" s="1077">
        <f>'3.sz.m Önk  bev.'!V20</f>
        <v>0</v>
      </c>
    </row>
    <row r="21" spans="1:22" ht="21.75" customHeight="1" thickBot="1">
      <c r="A21" s="139" t="s">
        <v>418</v>
      </c>
      <c r="B21" s="1127" t="s">
        <v>419</v>
      </c>
      <c r="C21" s="1127"/>
      <c r="D21" s="1127"/>
      <c r="E21" s="432">
        <f>E22+E23+E24+E28+E29+E30+E31</f>
        <v>102154</v>
      </c>
      <c r="F21" s="328">
        <f>F22+F23+F24+F28+F29+F30+F31</f>
        <v>112654</v>
      </c>
      <c r="G21" s="328">
        <f>G22+G23+G24+G28+G29+G30+G31</f>
        <v>0</v>
      </c>
      <c r="H21" s="487">
        <f aca="true" t="shared" si="6" ref="H21:P21">SUM(H22:H31)</f>
        <v>0</v>
      </c>
      <c r="I21" s="487">
        <f t="shared" si="6"/>
        <v>0</v>
      </c>
      <c r="J21" s="1108">
        <f t="shared" si="6"/>
        <v>0</v>
      </c>
      <c r="K21" s="432">
        <f>K22+K23+K24+K28+K29+K30+K31</f>
        <v>102154</v>
      </c>
      <c r="L21" s="328">
        <f>L22+L23+L24+L28+L29+L30+L31</f>
        <v>112654</v>
      </c>
      <c r="M21" s="328">
        <f>M22+M23+M24+M28+M29+M30+M31</f>
        <v>0</v>
      </c>
      <c r="N21" s="487">
        <f t="shared" si="6"/>
        <v>0</v>
      </c>
      <c r="O21" s="487">
        <f t="shared" si="6"/>
        <v>0</v>
      </c>
      <c r="P21" s="1108">
        <f t="shared" si="6"/>
        <v>0</v>
      </c>
      <c r="Q21" s="432">
        <f aca="true" t="shared" si="7" ref="Q21:V21">Q22+Q23+Q24+Q28+Q29+Q30+Q31</f>
        <v>0</v>
      </c>
      <c r="R21" s="328">
        <f t="shared" si="7"/>
        <v>0</v>
      </c>
      <c r="S21" s="328">
        <f t="shared" si="7"/>
        <v>0</v>
      </c>
      <c r="T21" s="328">
        <f t="shared" si="7"/>
        <v>0</v>
      </c>
      <c r="U21" s="328">
        <f t="shared" si="7"/>
        <v>0</v>
      </c>
      <c r="V21" s="1075">
        <f t="shared" si="7"/>
        <v>870</v>
      </c>
    </row>
    <row r="22" spans="1:22" ht="21.75" customHeight="1">
      <c r="A22" s="137"/>
      <c r="B22" s="138" t="s">
        <v>45</v>
      </c>
      <c r="C22" s="1133" t="s">
        <v>420</v>
      </c>
      <c r="D22" s="1133"/>
      <c r="E22" s="433">
        <f>'3.sz.m Önk  bev.'!E22+'üres lap3'!D9</f>
        <v>0</v>
      </c>
      <c r="F22" s="329">
        <f>'3.sz.m Önk  bev.'!F22+'üres lap3'!E9</f>
        <v>0</v>
      </c>
      <c r="G22" s="329">
        <f>'3.sz.m Önk  bev.'!G22+'üres lap3'!F9</f>
        <v>0</v>
      </c>
      <c r="H22" s="488"/>
      <c r="I22" s="488"/>
      <c r="J22" s="1109"/>
      <c r="K22" s="433">
        <f>'3.sz.m Önk  bev.'!K22+'üres lap3'!J9</f>
        <v>0</v>
      </c>
      <c r="L22" s="329">
        <f>'3.sz.m Önk  bev.'!L22+'üres lap3'!K9</f>
        <v>0</v>
      </c>
      <c r="M22" s="329">
        <f>'3.sz.m Önk  bev.'!M22+'üres lap3'!L9</f>
        <v>0</v>
      </c>
      <c r="N22" s="488"/>
      <c r="O22" s="488"/>
      <c r="P22" s="1109"/>
      <c r="Q22" s="433">
        <f>'3.sz.m Önk  bev.'!Q22+'üres lap3'!P9</f>
        <v>0</v>
      </c>
      <c r="R22" s="329">
        <f>'3.sz.m Önk  bev.'!R22+'üres lap3'!Q9</f>
        <v>0</v>
      </c>
      <c r="S22" s="329">
        <f>'3.sz.m Önk  bev.'!S22+'üres lap3'!R9</f>
        <v>0</v>
      </c>
      <c r="T22" s="329">
        <f>'3.sz.m Önk  bev.'!T22+'üres lap3'!S9</f>
        <v>0</v>
      </c>
      <c r="U22" s="329">
        <f>'3.sz.m Önk  bev.'!U22+'üres lap3'!T9</f>
        <v>0</v>
      </c>
      <c r="V22" s="1079">
        <f>'3.sz.m Önk  bev.'!V22+'üres lap3'!U9</f>
        <v>600</v>
      </c>
    </row>
    <row r="23" spans="1:22" ht="21.75" customHeight="1">
      <c r="A23" s="136"/>
      <c r="B23" s="132" t="s">
        <v>46</v>
      </c>
      <c r="C23" s="1121" t="s">
        <v>421</v>
      </c>
      <c r="D23" s="1121"/>
      <c r="E23" s="439">
        <f>'3.sz.m Önk  bev.'!E23</f>
        <v>0</v>
      </c>
      <c r="F23" s="332">
        <f>'3.sz.m Önk  bev.'!F23</f>
        <v>0</v>
      </c>
      <c r="G23" s="332">
        <f>'3.sz.m Önk  bev.'!G23</f>
        <v>0</v>
      </c>
      <c r="H23" s="332"/>
      <c r="I23" s="332"/>
      <c r="J23" s="726"/>
      <c r="K23" s="439">
        <f>'3.sz.m Önk  bev.'!K23</f>
        <v>0</v>
      </c>
      <c r="L23" s="332">
        <f>'3.sz.m Önk  bev.'!L23</f>
        <v>0</v>
      </c>
      <c r="M23" s="332">
        <f>'3.sz.m Önk  bev.'!M23</f>
        <v>0</v>
      </c>
      <c r="N23" s="332"/>
      <c r="O23" s="332"/>
      <c r="P23" s="726"/>
      <c r="Q23" s="439">
        <f>'3.sz.m Önk  bev.'!Q23</f>
        <v>0</v>
      </c>
      <c r="R23" s="332">
        <f>'3.sz.m Önk  bev.'!R23</f>
        <v>0</v>
      </c>
      <c r="S23" s="332">
        <f>'3.sz.m Önk  bev.'!S23</f>
        <v>0</v>
      </c>
      <c r="T23" s="332">
        <f>'3.sz.m Önk  bev.'!T23</f>
        <v>0</v>
      </c>
      <c r="U23" s="332">
        <f>'3.sz.m Önk  bev.'!U23</f>
        <v>0</v>
      </c>
      <c r="V23" s="726">
        <f>'3.sz.m Önk  bev.'!V23</f>
        <v>0</v>
      </c>
    </row>
    <row r="24" spans="1:22" ht="21.75" customHeight="1">
      <c r="A24" s="136"/>
      <c r="B24" s="132" t="s">
        <v>47</v>
      </c>
      <c r="C24" s="1121" t="s">
        <v>422</v>
      </c>
      <c r="D24" s="1121"/>
      <c r="E24" s="439">
        <f>SUM(E25:E27)</f>
        <v>102154</v>
      </c>
      <c r="F24" s="332">
        <f>SUM(F25:F27)</f>
        <v>102154</v>
      </c>
      <c r="G24" s="332">
        <f>SUM(G25:G27)</f>
        <v>0</v>
      </c>
      <c r="H24" s="332"/>
      <c r="I24" s="332"/>
      <c r="J24" s="726"/>
      <c r="K24" s="439">
        <f>SUM(K25:K27)</f>
        <v>102154</v>
      </c>
      <c r="L24" s="332">
        <f>SUM(L25:L27)</f>
        <v>102154</v>
      </c>
      <c r="M24" s="332">
        <f>SUM(M25:M27)</f>
        <v>0</v>
      </c>
      <c r="N24" s="332"/>
      <c r="O24" s="332"/>
      <c r="P24" s="726"/>
      <c r="Q24" s="439">
        <f aca="true" t="shared" si="8" ref="Q24:V24">SUM(Q25:Q27)</f>
        <v>0</v>
      </c>
      <c r="R24" s="332">
        <f t="shared" si="8"/>
        <v>0</v>
      </c>
      <c r="S24" s="332">
        <f t="shared" si="8"/>
        <v>0</v>
      </c>
      <c r="T24" s="332">
        <f t="shared" si="8"/>
        <v>0</v>
      </c>
      <c r="U24" s="332">
        <f t="shared" si="8"/>
        <v>0</v>
      </c>
      <c r="V24" s="726">
        <f t="shared" si="8"/>
        <v>0</v>
      </c>
    </row>
    <row r="25" spans="1:22" ht="21.75" customHeight="1">
      <c r="A25" s="136"/>
      <c r="B25" s="132"/>
      <c r="C25" s="132" t="s">
        <v>114</v>
      </c>
      <c r="D25" s="396" t="s">
        <v>423</v>
      </c>
      <c r="E25" s="439">
        <f>'3.sz.m Önk  bev.'!E25</f>
        <v>84348</v>
      </c>
      <c r="F25" s="332">
        <f>'3.sz.m Önk  bev.'!F25</f>
        <v>84348</v>
      </c>
      <c r="G25" s="332">
        <f>'3.sz.m Önk  bev.'!G25</f>
        <v>0</v>
      </c>
      <c r="H25" s="332"/>
      <c r="I25" s="332"/>
      <c r="J25" s="726"/>
      <c r="K25" s="439">
        <f>'3.sz.m Önk  bev.'!K25</f>
        <v>84348</v>
      </c>
      <c r="L25" s="332">
        <f>'3.sz.m Önk  bev.'!L25</f>
        <v>84348</v>
      </c>
      <c r="M25" s="332">
        <f>'3.sz.m Önk  bev.'!M25</f>
        <v>0</v>
      </c>
      <c r="N25" s="332"/>
      <c r="O25" s="332"/>
      <c r="P25" s="726"/>
      <c r="Q25" s="439">
        <f>'3.sz.m Önk  bev.'!Q25</f>
        <v>0</v>
      </c>
      <c r="R25" s="332">
        <f>'3.sz.m Önk  bev.'!R25</f>
        <v>0</v>
      </c>
      <c r="S25" s="332">
        <f>'3.sz.m Önk  bev.'!S25</f>
        <v>0</v>
      </c>
      <c r="T25" s="332">
        <f>'3.sz.m Önk  bev.'!T25</f>
        <v>0</v>
      </c>
      <c r="U25" s="332">
        <f>'3.sz.m Önk  bev.'!U25</f>
        <v>0</v>
      </c>
      <c r="V25" s="726">
        <f>'3.sz.m Önk  bev.'!V25</f>
        <v>0</v>
      </c>
    </row>
    <row r="26" spans="1:22" ht="41.25" customHeight="1">
      <c r="A26" s="136"/>
      <c r="B26" s="132"/>
      <c r="C26" s="132" t="s">
        <v>115</v>
      </c>
      <c r="D26" s="396" t="s">
        <v>424</v>
      </c>
      <c r="E26" s="439">
        <f>'3.sz.m Önk  bev.'!E26</f>
        <v>17806</v>
      </c>
      <c r="F26" s="332">
        <f>'3.sz.m Önk  bev.'!F26</f>
        <v>17806</v>
      </c>
      <c r="G26" s="332">
        <f>'3.sz.m Önk  bev.'!G26</f>
        <v>0</v>
      </c>
      <c r="H26" s="332"/>
      <c r="I26" s="332"/>
      <c r="J26" s="726"/>
      <c r="K26" s="439">
        <f>'3.sz.m Önk  bev.'!K26</f>
        <v>17806</v>
      </c>
      <c r="L26" s="332">
        <f>'3.sz.m Önk  bev.'!L26</f>
        <v>17806</v>
      </c>
      <c r="M26" s="332">
        <f>'3.sz.m Önk  bev.'!M26</f>
        <v>0</v>
      </c>
      <c r="N26" s="332"/>
      <c r="O26" s="332"/>
      <c r="P26" s="726"/>
      <c r="Q26" s="439">
        <f>'3.sz.m Önk  bev.'!Q26</f>
        <v>0</v>
      </c>
      <c r="R26" s="332">
        <f>'3.sz.m Önk  bev.'!R26</f>
        <v>0</v>
      </c>
      <c r="S26" s="332">
        <f>'3.sz.m Önk  bev.'!S26</f>
        <v>0</v>
      </c>
      <c r="T26" s="332">
        <f>'3.sz.m Önk  bev.'!T26</f>
        <v>0</v>
      </c>
      <c r="U26" s="332">
        <f>'3.sz.m Önk  bev.'!U26</f>
        <v>0</v>
      </c>
      <c r="V26" s="726">
        <f>'3.sz.m Önk  bev.'!V26</f>
        <v>0</v>
      </c>
    </row>
    <row r="27" spans="1:22" ht="21.75" customHeight="1">
      <c r="A27" s="136"/>
      <c r="B27" s="132"/>
      <c r="C27" s="132" t="s">
        <v>116</v>
      </c>
      <c r="D27" s="396" t="s">
        <v>425</v>
      </c>
      <c r="E27" s="439">
        <f>'3.sz.m Önk  bev.'!E27</f>
        <v>0</v>
      </c>
      <c r="F27" s="332">
        <f>'3.sz.m Önk  bev.'!F27</f>
        <v>0</v>
      </c>
      <c r="G27" s="332">
        <f>'3.sz.m Önk  bev.'!G27</f>
        <v>0</v>
      </c>
      <c r="H27" s="332"/>
      <c r="I27" s="332"/>
      <c r="J27" s="726"/>
      <c r="K27" s="439">
        <f>'3.sz.m Önk  bev.'!K27</f>
        <v>0</v>
      </c>
      <c r="L27" s="332">
        <f>'3.sz.m Önk  bev.'!L27</f>
        <v>0</v>
      </c>
      <c r="M27" s="332">
        <f>'3.sz.m Önk  bev.'!M27</f>
        <v>0</v>
      </c>
      <c r="N27" s="332"/>
      <c r="O27" s="332"/>
      <c r="P27" s="726"/>
      <c r="Q27" s="439">
        <f>'3.sz.m Önk  bev.'!Q27</f>
        <v>0</v>
      </c>
      <c r="R27" s="332">
        <f>'3.sz.m Önk  bev.'!R27</f>
        <v>0</v>
      </c>
      <c r="S27" s="332">
        <f>'3.sz.m Önk  bev.'!S27</f>
        <v>0</v>
      </c>
      <c r="T27" s="332">
        <f>'3.sz.m Önk  bev.'!T27</f>
        <v>0</v>
      </c>
      <c r="U27" s="332">
        <f>'3.sz.m Önk  bev.'!U27</f>
        <v>0</v>
      </c>
      <c r="V27" s="726">
        <f>'3.sz.m Önk  bev.'!V27</f>
        <v>0</v>
      </c>
    </row>
    <row r="28" spans="1:22" ht="21.75" customHeight="1">
      <c r="A28" s="136"/>
      <c r="B28" s="132" t="s">
        <v>389</v>
      </c>
      <c r="C28" s="1121" t="s">
        <v>426</v>
      </c>
      <c r="D28" s="1121"/>
      <c r="E28" s="439">
        <f>'3.sz.m Önk  bev.'!E28</f>
        <v>0</v>
      </c>
      <c r="F28" s="332">
        <f>'3.sz.m Önk  bev.'!F28</f>
        <v>0</v>
      </c>
      <c r="G28" s="332">
        <f>'3.sz.m Önk  bev.'!G28</f>
        <v>0</v>
      </c>
      <c r="H28" s="332"/>
      <c r="I28" s="332"/>
      <c r="J28" s="726"/>
      <c r="K28" s="439">
        <f>'3.sz.m Önk  bev.'!K28</f>
        <v>0</v>
      </c>
      <c r="L28" s="332">
        <f>'3.sz.m Önk  bev.'!L28</f>
        <v>0</v>
      </c>
      <c r="M28" s="332">
        <f>'3.sz.m Önk  bev.'!M28</f>
        <v>0</v>
      </c>
      <c r="N28" s="332"/>
      <c r="O28" s="332"/>
      <c r="P28" s="726"/>
      <c r="Q28" s="439">
        <f>'3.sz.m Önk  bev.'!Q28</f>
        <v>0</v>
      </c>
      <c r="R28" s="332">
        <f>'3.sz.m Önk  bev.'!R28</f>
        <v>0</v>
      </c>
      <c r="S28" s="332">
        <f>'3.sz.m Önk  bev.'!S28</f>
        <v>0</v>
      </c>
      <c r="T28" s="332">
        <f>'3.sz.m Önk  bev.'!T28</f>
        <v>0</v>
      </c>
      <c r="U28" s="332">
        <f>'3.sz.m Önk  bev.'!U28</f>
        <v>0</v>
      </c>
      <c r="V28" s="726">
        <f>'3.sz.m Önk  bev.'!V28</f>
        <v>270</v>
      </c>
    </row>
    <row r="29" spans="1:22" ht="21.75" customHeight="1">
      <c r="A29" s="140"/>
      <c r="B29" s="141" t="s">
        <v>427</v>
      </c>
      <c r="C29" s="1121" t="s">
        <v>428</v>
      </c>
      <c r="D29" s="1136"/>
      <c r="E29" s="439">
        <f>'3.sz.m Önk  bev.'!E29</f>
        <v>0</v>
      </c>
      <c r="F29" s="332">
        <f>'3.sz.m Önk  bev.'!F29</f>
        <v>0</v>
      </c>
      <c r="G29" s="332">
        <f>'3.sz.m Önk  bev.'!G29</f>
        <v>0</v>
      </c>
      <c r="H29" s="332"/>
      <c r="I29" s="332"/>
      <c r="J29" s="726"/>
      <c r="K29" s="439">
        <f>'3.sz.m Önk  bev.'!K29</f>
        <v>0</v>
      </c>
      <c r="L29" s="332">
        <f>'3.sz.m Önk  bev.'!L29</f>
        <v>0</v>
      </c>
      <c r="M29" s="332">
        <f>'3.sz.m Önk  bev.'!M29</f>
        <v>0</v>
      </c>
      <c r="N29" s="332"/>
      <c r="O29" s="332"/>
      <c r="P29" s="726"/>
      <c r="Q29" s="439">
        <f>'3.sz.m Önk  bev.'!Q29</f>
        <v>0</v>
      </c>
      <c r="R29" s="332">
        <f>'3.sz.m Önk  bev.'!R29</f>
        <v>0</v>
      </c>
      <c r="S29" s="332">
        <f>'3.sz.m Önk  bev.'!S29</f>
        <v>0</v>
      </c>
      <c r="T29" s="332">
        <f>'3.sz.m Önk  bev.'!T29</f>
        <v>0</v>
      </c>
      <c r="U29" s="332">
        <f>'3.sz.m Önk  bev.'!U29</f>
        <v>0</v>
      </c>
      <c r="V29" s="726">
        <f>'3.sz.m Önk  bev.'!V29</f>
        <v>0</v>
      </c>
    </row>
    <row r="30" spans="1:22" ht="21.75" customHeight="1">
      <c r="A30" s="140"/>
      <c r="B30" s="141" t="s">
        <v>429</v>
      </c>
      <c r="C30" s="1121" t="s">
        <v>430</v>
      </c>
      <c r="D30" s="1136"/>
      <c r="E30" s="439">
        <f>'3.sz.m Önk  bev.'!E30</f>
        <v>0</v>
      </c>
      <c r="F30" s="332">
        <f>'3.sz.m Önk  bev.'!F30</f>
        <v>2500</v>
      </c>
      <c r="G30" s="332">
        <f>'3.sz.m Önk  bev.'!G30</f>
        <v>0</v>
      </c>
      <c r="H30" s="332"/>
      <c r="I30" s="332"/>
      <c r="J30" s="726"/>
      <c r="K30" s="439">
        <f>'3.sz.m Önk  bev.'!K30</f>
        <v>0</v>
      </c>
      <c r="L30" s="332">
        <f>'3.sz.m Önk  bev.'!L30</f>
        <v>2500</v>
      </c>
      <c r="M30" s="332">
        <f>'3.sz.m Önk  bev.'!M30</f>
        <v>0</v>
      </c>
      <c r="N30" s="332"/>
      <c r="O30" s="332"/>
      <c r="P30" s="726"/>
      <c r="Q30" s="439">
        <f>'3.sz.m Önk  bev.'!Q30</f>
        <v>0</v>
      </c>
      <c r="R30" s="332">
        <f>'3.sz.m Önk  bev.'!R30</f>
        <v>0</v>
      </c>
      <c r="S30" s="332">
        <f>'3.sz.m Önk  bev.'!S30</f>
        <v>0</v>
      </c>
      <c r="T30" s="332">
        <f>'3.sz.m Önk  bev.'!T30</f>
        <v>0</v>
      </c>
      <c r="U30" s="332">
        <f>'3.sz.m Önk  bev.'!U30</f>
        <v>0</v>
      </c>
      <c r="V30" s="726">
        <f>'3.sz.m Önk  bev.'!V30</f>
        <v>0</v>
      </c>
    </row>
    <row r="31" spans="1:22" ht="21.75" customHeight="1" thickBot="1">
      <c r="A31" s="140"/>
      <c r="B31" s="141" t="s">
        <v>87</v>
      </c>
      <c r="C31" s="1122" t="s">
        <v>88</v>
      </c>
      <c r="D31" s="1122"/>
      <c r="E31" s="439">
        <f>'3.sz.m Önk  bev.'!E31</f>
        <v>0</v>
      </c>
      <c r="F31" s="332">
        <f>'3.sz.m Önk  bev.'!F31</f>
        <v>8000</v>
      </c>
      <c r="G31" s="332">
        <f>'3.sz.m Önk  bev.'!G31</f>
        <v>0</v>
      </c>
      <c r="H31" s="332"/>
      <c r="I31" s="332"/>
      <c r="J31" s="726"/>
      <c r="K31" s="439">
        <f>'3.sz.m Önk  bev.'!K31</f>
        <v>0</v>
      </c>
      <c r="L31" s="332">
        <f>'3.sz.m Önk  bev.'!L31</f>
        <v>8000</v>
      </c>
      <c r="M31" s="332">
        <f>'3.sz.m Önk  bev.'!M31</f>
        <v>0</v>
      </c>
      <c r="N31" s="332"/>
      <c r="O31" s="332"/>
      <c r="P31" s="726"/>
      <c r="Q31" s="439">
        <f>'3.sz.m Önk  bev.'!Q31</f>
        <v>0</v>
      </c>
      <c r="R31" s="332">
        <f>'3.sz.m Önk  bev.'!R31</f>
        <v>0</v>
      </c>
      <c r="S31" s="332">
        <f>'3.sz.m Önk  bev.'!S31</f>
        <v>0</v>
      </c>
      <c r="T31" s="332">
        <f>'3.sz.m Önk  bev.'!T31</f>
        <v>0</v>
      </c>
      <c r="U31" s="332">
        <f>'3.sz.m Önk  bev.'!U31</f>
        <v>0</v>
      </c>
      <c r="V31" s="726">
        <f>'3.sz.m Önk  bev.'!V31</f>
        <v>0</v>
      </c>
    </row>
    <row r="32" spans="1:22" ht="21.75" customHeight="1" thickBot="1">
      <c r="A32" s="143" t="s">
        <v>10</v>
      </c>
      <c r="B32" s="1127" t="s">
        <v>431</v>
      </c>
      <c r="C32" s="1127"/>
      <c r="D32" s="1127"/>
      <c r="E32" s="427">
        <f>SUM(E33:E36)</f>
        <v>14891249</v>
      </c>
      <c r="F32" s="146">
        <f>SUM(F33:F36)</f>
        <v>14891249</v>
      </c>
      <c r="G32" s="146">
        <f>SUM(G33:G36)</f>
        <v>0</v>
      </c>
      <c r="H32" s="146"/>
      <c r="I32" s="146"/>
      <c r="J32" s="1080"/>
      <c r="K32" s="427">
        <f>SUM(K33:K36)</f>
        <v>14891249</v>
      </c>
      <c r="L32" s="146">
        <f>SUM(L33:L36)</f>
        <v>14891249</v>
      </c>
      <c r="M32" s="146">
        <f>SUM(M33:M36)</f>
        <v>0</v>
      </c>
      <c r="N32" s="146"/>
      <c r="O32" s="146"/>
      <c r="P32" s="1080"/>
      <c r="Q32" s="427">
        <f aca="true" t="shared" si="9" ref="Q32:V32">SUM(Q33:Q36)</f>
        <v>0</v>
      </c>
      <c r="R32" s="146">
        <f t="shared" si="9"/>
        <v>0</v>
      </c>
      <c r="S32" s="146">
        <f t="shared" si="9"/>
        <v>0</v>
      </c>
      <c r="T32" s="146">
        <f t="shared" si="9"/>
        <v>0</v>
      </c>
      <c r="U32" s="146">
        <f t="shared" si="9"/>
        <v>0</v>
      </c>
      <c r="V32" s="1080">
        <f t="shared" si="9"/>
        <v>0</v>
      </c>
    </row>
    <row r="33" spans="1:22" ht="21.75" customHeight="1">
      <c r="A33" s="137"/>
      <c r="B33" s="141" t="s">
        <v>48</v>
      </c>
      <c r="C33" s="1131" t="s">
        <v>432</v>
      </c>
      <c r="D33" s="1132"/>
      <c r="E33" s="439">
        <f>'3.sz.m Önk  bev.'!E33</f>
        <v>13029503</v>
      </c>
      <c r="F33" s="332">
        <f>'3.sz.m Önk  bev.'!F33</f>
        <v>13159429</v>
      </c>
      <c r="G33" s="332">
        <f>'3.sz.m Önk  bev.'!G33</f>
        <v>0</v>
      </c>
      <c r="H33" s="883"/>
      <c r="I33" s="883"/>
      <c r="J33" s="1081"/>
      <c r="K33" s="439">
        <f>'3.sz.m Önk  bev.'!K33</f>
        <v>13029503</v>
      </c>
      <c r="L33" s="332">
        <f>'3.sz.m Önk  bev.'!L33</f>
        <v>13159429</v>
      </c>
      <c r="M33" s="332">
        <f>'3.sz.m Önk  bev.'!M33</f>
        <v>0</v>
      </c>
      <c r="N33" s="883"/>
      <c r="O33" s="883"/>
      <c r="P33" s="1081"/>
      <c r="Q33" s="439">
        <f>'3.sz.m Önk  bev.'!Q33</f>
        <v>0</v>
      </c>
      <c r="R33" s="332">
        <f>'3.sz.m Önk  bev.'!R33</f>
        <v>0</v>
      </c>
      <c r="S33" s="332">
        <f>'3.sz.m Önk  bev.'!S33</f>
        <v>0</v>
      </c>
      <c r="T33" s="332">
        <f>'3.sz.m Önk  bev.'!T33</f>
        <v>0</v>
      </c>
      <c r="U33" s="332">
        <f>'3.sz.m Önk  bev.'!U33</f>
        <v>0</v>
      </c>
      <c r="V33" s="726">
        <f>'3.sz.m Önk  bev.'!V33</f>
        <v>0</v>
      </c>
    </row>
    <row r="34" spans="1:22" ht="21.75" customHeight="1">
      <c r="A34" s="136"/>
      <c r="B34" s="141" t="s">
        <v>49</v>
      </c>
      <c r="C34" s="1121" t="s">
        <v>530</v>
      </c>
      <c r="D34" s="1136"/>
      <c r="E34" s="439">
        <f>'3.sz.m Önk  bev.'!E34</f>
        <v>0</v>
      </c>
      <c r="F34" s="332">
        <f>'3.sz.m Önk  bev.'!F34</f>
        <v>0</v>
      </c>
      <c r="G34" s="332">
        <f>'3.sz.m Önk  bev.'!G34</f>
        <v>0</v>
      </c>
      <c r="H34" s="885"/>
      <c r="I34" s="885"/>
      <c r="J34" s="1082"/>
      <c r="K34" s="439">
        <f>'3.sz.m Önk  bev.'!K34</f>
        <v>0</v>
      </c>
      <c r="L34" s="332">
        <f>'3.sz.m Önk  bev.'!L34</f>
        <v>0</v>
      </c>
      <c r="M34" s="332">
        <f>'3.sz.m Önk  bev.'!M34</f>
        <v>0</v>
      </c>
      <c r="N34" s="885"/>
      <c r="O34" s="885"/>
      <c r="P34" s="1082"/>
      <c r="Q34" s="439">
        <f>'3.sz.m Önk  bev.'!Q34</f>
        <v>0</v>
      </c>
      <c r="R34" s="332">
        <f>'3.sz.m Önk  bev.'!R34</f>
        <v>0</v>
      </c>
      <c r="S34" s="332">
        <f>'3.sz.m Önk  bev.'!S34</f>
        <v>0</v>
      </c>
      <c r="T34" s="332">
        <f>'3.sz.m Önk  bev.'!T34</f>
        <v>0</v>
      </c>
      <c r="U34" s="332">
        <f>'3.sz.m Önk  bev.'!U34</f>
        <v>0</v>
      </c>
      <c r="V34" s="726">
        <f>'3.sz.m Önk  bev.'!V34</f>
        <v>0</v>
      </c>
    </row>
    <row r="35" spans="1:22" ht="21.75" customHeight="1">
      <c r="A35" s="136"/>
      <c r="B35" s="141" t="s">
        <v>85</v>
      </c>
      <c r="C35" s="1121" t="s">
        <v>433</v>
      </c>
      <c r="D35" s="1136"/>
      <c r="E35" s="439">
        <f>'3.sz.m Önk  bev.'!E35</f>
        <v>0</v>
      </c>
      <c r="F35" s="332">
        <f>'3.sz.m Önk  bev.'!F35</f>
        <v>0</v>
      </c>
      <c r="G35" s="332">
        <f>'3.sz.m Önk  bev.'!G35</f>
        <v>0</v>
      </c>
      <c r="H35" s="885"/>
      <c r="I35" s="885"/>
      <c r="J35" s="1082"/>
      <c r="K35" s="439">
        <f>'3.sz.m Önk  bev.'!K35</f>
        <v>0</v>
      </c>
      <c r="L35" s="332">
        <f>'3.sz.m Önk  bev.'!L35</f>
        <v>0</v>
      </c>
      <c r="M35" s="332">
        <f>'3.sz.m Önk  bev.'!M35</f>
        <v>0</v>
      </c>
      <c r="N35" s="885"/>
      <c r="O35" s="885"/>
      <c r="P35" s="1082"/>
      <c r="Q35" s="439">
        <f>'3.sz.m Önk  bev.'!Q35</f>
        <v>0</v>
      </c>
      <c r="R35" s="332">
        <f>'3.sz.m Önk  bev.'!R35</f>
        <v>0</v>
      </c>
      <c r="S35" s="332">
        <f>'3.sz.m Önk  bev.'!S35</f>
        <v>0</v>
      </c>
      <c r="T35" s="332">
        <f>'3.sz.m Önk  bev.'!T35</f>
        <v>0</v>
      </c>
      <c r="U35" s="332">
        <f>'3.sz.m Önk  bev.'!U35</f>
        <v>0</v>
      </c>
      <c r="V35" s="726">
        <f>'3.sz.m Önk  bev.'!V35</f>
        <v>0</v>
      </c>
    </row>
    <row r="36" spans="1:22" ht="21.75" customHeight="1">
      <c r="A36" s="136"/>
      <c r="B36" s="141" t="s">
        <v>86</v>
      </c>
      <c r="C36" s="1121" t="s">
        <v>434</v>
      </c>
      <c r="D36" s="1136"/>
      <c r="E36" s="439">
        <f>SUM(E37:E39)</f>
        <v>1861746</v>
      </c>
      <c r="F36" s="332">
        <f>SUM(F37:F39)</f>
        <v>1731820</v>
      </c>
      <c r="G36" s="332">
        <f>SUM(G37:G39)</f>
        <v>0</v>
      </c>
      <c r="H36" s="885"/>
      <c r="I36" s="885"/>
      <c r="J36" s="1082"/>
      <c r="K36" s="439">
        <f>SUM(K37:K39)</f>
        <v>1861746</v>
      </c>
      <c r="L36" s="332">
        <f>SUM(L37:L39)</f>
        <v>1731820</v>
      </c>
      <c r="M36" s="332">
        <f>SUM(M37:M39)</f>
        <v>0</v>
      </c>
      <c r="N36" s="885"/>
      <c r="O36" s="885"/>
      <c r="P36" s="1082"/>
      <c r="Q36" s="439">
        <f aca="true" t="shared" si="10" ref="Q36:V36">SUM(Q37:Q39)</f>
        <v>0</v>
      </c>
      <c r="R36" s="332">
        <f t="shared" si="10"/>
        <v>0</v>
      </c>
      <c r="S36" s="332">
        <f t="shared" si="10"/>
        <v>0</v>
      </c>
      <c r="T36" s="332">
        <f t="shared" si="10"/>
        <v>0</v>
      </c>
      <c r="U36" s="332">
        <f t="shared" si="10"/>
        <v>0</v>
      </c>
      <c r="V36" s="726">
        <f t="shared" si="10"/>
        <v>0</v>
      </c>
    </row>
    <row r="37" spans="1:22" ht="21.75" customHeight="1">
      <c r="A37" s="136"/>
      <c r="B37" s="141"/>
      <c r="C37" s="138" t="s">
        <v>435</v>
      </c>
      <c r="D37" s="881" t="s">
        <v>37</v>
      </c>
      <c r="E37" s="439">
        <f>'3.sz.m Önk  bev.'!E37</f>
        <v>0</v>
      </c>
      <c r="F37" s="332">
        <f>'3.sz.m Önk  bev.'!F37</f>
        <v>0</v>
      </c>
      <c r="G37" s="332">
        <f>'3.sz.m Önk  bev.'!G37</f>
        <v>0</v>
      </c>
      <c r="H37" s="885"/>
      <c r="I37" s="885"/>
      <c r="J37" s="1082"/>
      <c r="K37" s="439">
        <f>'3.sz.m Önk  bev.'!K37</f>
        <v>0</v>
      </c>
      <c r="L37" s="332">
        <f>'3.sz.m Önk  bev.'!L37</f>
        <v>0</v>
      </c>
      <c r="M37" s="332">
        <f>'3.sz.m Önk  bev.'!M37</f>
        <v>0</v>
      </c>
      <c r="N37" s="885"/>
      <c r="O37" s="885"/>
      <c r="P37" s="1082"/>
      <c r="Q37" s="439">
        <f>'3.sz.m Önk  bev.'!Q37</f>
        <v>0</v>
      </c>
      <c r="R37" s="332">
        <f>'3.sz.m Önk  bev.'!R37</f>
        <v>0</v>
      </c>
      <c r="S37" s="332">
        <f>'3.sz.m Önk  bev.'!S37</f>
        <v>0</v>
      </c>
      <c r="T37" s="332">
        <f>'3.sz.m Önk  bev.'!T37</f>
        <v>0</v>
      </c>
      <c r="U37" s="332">
        <f>'3.sz.m Önk  bev.'!U37</f>
        <v>0</v>
      </c>
      <c r="V37" s="726">
        <f>'3.sz.m Önk  bev.'!V37</f>
        <v>0</v>
      </c>
    </row>
    <row r="38" spans="1:22" ht="21.75" customHeight="1">
      <c r="A38" s="136"/>
      <c r="B38" s="141"/>
      <c r="C38" s="132" t="s">
        <v>436</v>
      </c>
      <c r="D38" s="396" t="s">
        <v>36</v>
      </c>
      <c r="E38" s="439">
        <f>'3.sz.m Önk  bev.'!E38+'üres lap3'!D12</f>
        <v>0</v>
      </c>
      <c r="F38" s="332">
        <f>'3.sz.m Önk  bev.'!F38+'üres lap3'!E12</f>
        <v>0</v>
      </c>
      <c r="G38" s="332">
        <f>'3.sz.m Önk  bev.'!G38+'üres lap3'!F12</f>
        <v>0</v>
      </c>
      <c r="H38" s="885"/>
      <c r="I38" s="885"/>
      <c r="J38" s="1082"/>
      <c r="K38" s="439">
        <f>'3.sz.m Önk  bev.'!K38+'üres lap3'!J12</f>
        <v>0</v>
      </c>
      <c r="L38" s="332">
        <f>'3.sz.m Önk  bev.'!L38+'üres lap3'!K12</f>
        <v>0</v>
      </c>
      <c r="M38" s="332">
        <f>'3.sz.m Önk  bev.'!M38+'üres lap3'!L12</f>
        <v>0</v>
      </c>
      <c r="N38" s="885"/>
      <c r="O38" s="885"/>
      <c r="P38" s="1082"/>
      <c r="Q38" s="439">
        <f>'3.sz.m Önk  bev.'!Q38+'üres lap3'!P12</f>
        <v>0</v>
      </c>
      <c r="R38" s="332">
        <f>'3.sz.m Önk  bev.'!R38+'üres lap3'!Q12</f>
        <v>0</v>
      </c>
      <c r="S38" s="332">
        <f>'3.sz.m Önk  bev.'!S38+'üres lap3'!R12</f>
        <v>0</v>
      </c>
      <c r="T38" s="332">
        <f>'3.sz.m Önk  bev.'!T38+'üres lap3'!S12</f>
        <v>0</v>
      </c>
      <c r="U38" s="332">
        <f>'3.sz.m Önk  bev.'!U38+'üres lap3'!T12</f>
        <v>0</v>
      </c>
      <c r="V38" s="726">
        <f>'3.sz.m Önk  bev.'!V38+'üres lap3'!U12</f>
        <v>0</v>
      </c>
    </row>
    <row r="39" spans="1:22" ht="21.75" customHeight="1" thickBot="1">
      <c r="A39" s="136"/>
      <c r="B39" s="141"/>
      <c r="C39" s="132" t="s">
        <v>437</v>
      </c>
      <c r="D39" s="396" t="s">
        <v>38</v>
      </c>
      <c r="E39" s="439">
        <f>'3.sz.m Önk  bev.'!E39</f>
        <v>1861746</v>
      </c>
      <c r="F39" s="332">
        <f>'3.sz.m Önk  bev.'!F39</f>
        <v>1731820</v>
      </c>
      <c r="G39" s="332">
        <f>'3.sz.m Önk  bev.'!G39</f>
        <v>0</v>
      </c>
      <c r="H39" s="887"/>
      <c r="I39" s="887"/>
      <c r="J39" s="1083"/>
      <c r="K39" s="439">
        <f>'3.sz.m Önk  bev.'!K39</f>
        <v>1861746</v>
      </c>
      <c r="L39" s="332">
        <f>'3.sz.m Önk  bev.'!L39</f>
        <v>1731820</v>
      </c>
      <c r="M39" s="332">
        <f>'3.sz.m Önk  bev.'!M39</f>
        <v>0</v>
      </c>
      <c r="N39" s="887"/>
      <c r="O39" s="887"/>
      <c r="P39" s="1083"/>
      <c r="Q39" s="439">
        <f>'3.sz.m Önk  bev.'!Q39</f>
        <v>0</v>
      </c>
      <c r="R39" s="332">
        <f>'3.sz.m Önk  bev.'!R39</f>
        <v>0</v>
      </c>
      <c r="S39" s="332">
        <f>'3.sz.m Önk  bev.'!S39</f>
        <v>0</v>
      </c>
      <c r="T39" s="332">
        <f>'3.sz.m Önk  bev.'!T39</f>
        <v>0</v>
      </c>
      <c r="U39" s="332">
        <f>'3.sz.m Önk  bev.'!U39</f>
        <v>0</v>
      </c>
      <c r="V39" s="726">
        <f>'3.sz.m Önk  bev.'!V39</f>
        <v>0</v>
      </c>
    </row>
    <row r="40" spans="1:22" ht="21.75" customHeight="1" thickBot="1">
      <c r="A40" s="143" t="s">
        <v>11</v>
      </c>
      <c r="B40" s="1142" t="s">
        <v>438</v>
      </c>
      <c r="C40" s="1142"/>
      <c r="D40" s="1142"/>
      <c r="E40" s="427">
        <f>SUM(E41:E42)</f>
        <v>0</v>
      </c>
      <c r="F40" s="146">
        <f>SUM(F41:F42)</f>
        <v>0</v>
      </c>
      <c r="G40" s="146">
        <f>SUM(G41:G42)</f>
        <v>0</v>
      </c>
      <c r="H40" s="146">
        <f>SUM(H41:H45)</f>
        <v>0</v>
      </c>
      <c r="I40" s="146">
        <f>SUM(I41:I45)</f>
        <v>0</v>
      </c>
      <c r="J40" s="1080">
        <f>SUM(J41:J47)</f>
        <v>0</v>
      </c>
      <c r="K40" s="427">
        <f>SUM(K41:K42)</f>
        <v>0</v>
      </c>
      <c r="L40" s="146">
        <f>SUM(L41:L42)</f>
        <v>0</v>
      </c>
      <c r="M40" s="146">
        <f>SUM(M41:M42)</f>
        <v>0</v>
      </c>
      <c r="N40" s="146">
        <f>SUM(N41:N45)</f>
        <v>0</v>
      </c>
      <c r="O40" s="146">
        <f>SUM(O41:O45)</f>
        <v>0</v>
      </c>
      <c r="P40" s="1080">
        <f>SUM(P41:P47)</f>
        <v>0</v>
      </c>
      <c r="Q40" s="427">
        <f aca="true" t="shared" si="11" ref="Q40:V40">SUM(Q41:Q42)</f>
        <v>0</v>
      </c>
      <c r="R40" s="146">
        <f t="shared" si="11"/>
        <v>0</v>
      </c>
      <c r="S40" s="146">
        <f t="shared" si="11"/>
        <v>0</v>
      </c>
      <c r="T40" s="146">
        <f t="shared" si="11"/>
        <v>0</v>
      </c>
      <c r="U40" s="146">
        <f t="shared" si="11"/>
        <v>0</v>
      </c>
      <c r="V40" s="1080">
        <f t="shared" si="11"/>
        <v>0</v>
      </c>
    </row>
    <row r="41" spans="1:22" ht="21.75" customHeight="1">
      <c r="A41" s="137"/>
      <c r="B41" s="144" t="s">
        <v>439</v>
      </c>
      <c r="C41" s="1133" t="s">
        <v>441</v>
      </c>
      <c r="D41" s="1133"/>
      <c r="E41" s="439">
        <f>'3.sz.m Önk  bev.'!E41</f>
        <v>0</v>
      </c>
      <c r="F41" s="332">
        <f>'3.sz.m Önk  bev.'!F41</f>
        <v>0</v>
      </c>
      <c r="G41" s="332">
        <f>'3.sz.m Önk  bev.'!G41</f>
        <v>0</v>
      </c>
      <c r="H41" s="437"/>
      <c r="I41" s="437"/>
      <c r="J41" s="1084"/>
      <c r="K41" s="439">
        <f>'3.sz.m Önk  bev.'!K41</f>
        <v>0</v>
      </c>
      <c r="L41" s="332">
        <f>'3.sz.m Önk  bev.'!L41</f>
        <v>0</v>
      </c>
      <c r="M41" s="332">
        <f>'3.sz.m Önk  bev.'!M41</f>
        <v>0</v>
      </c>
      <c r="N41" s="437"/>
      <c r="O41" s="437"/>
      <c r="P41" s="1084"/>
      <c r="Q41" s="439">
        <f>'3.sz.m Önk  bev.'!Q41</f>
        <v>0</v>
      </c>
      <c r="R41" s="332">
        <f>'3.sz.m Önk  bev.'!R41</f>
        <v>0</v>
      </c>
      <c r="S41" s="332">
        <f>'3.sz.m Önk  bev.'!S41</f>
        <v>0</v>
      </c>
      <c r="T41" s="332">
        <f>'3.sz.m Önk  bev.'!T41</f>
        <v>0</v>
      </c>
      <c r="U41" s="332">
        <f>'3.sz.m Önk  bev.'!U41</f>
        <v>0</v>
      </c>
      <c r="V41" s="726">
        <f>'3.sz.m Önk  bev.'!V41</f>
        <v>0</v>
      </c>
    </row>
    <row r="42" spans="1:22" ht="21.75" customHeight="1">
      <c r="A42" s="136"/>
      <c r="B42" s="133" t="s">
        <v>440</v>
      </c>
      <c r="C42" s="1121" t="s">
        <v>442</v>
      </c>
      <c r="D42" s="1121"/>
      <c r="E42" s="439">
        <f>SUM(E43:E45)</f>
        <v>0</v>
      </c>
      <c r="F42" s="332">
        <f>SUM(F43:F45)</f>
        <v>0</v>
      </c>
      <c r="G42" s="332">
        <f>SUM(G43:G45)</f>
        <v>0</v>
      </c>
      <c r="H42" s="332"/>
      <c r="I42" s="332"/>
      <c r="J42" s="726"/>
      <c r="K42" s="439">
        <f>SUM(K43:K45)</f>
        <v>0</v>
      </c>
      <c r="L42" s="332">
        <f>SUM(L43:L45)</f>
        <v>0</v>
      </c>
      <c r="M42" s="332">
        <f>SUM(M43:M45)</f>
        <v>0</v>
      </c>
      <c r="N42" s="332"/>
      <c r="O42" s="332"/>
      <c r="P42" s="726"/>
      <c r="Q42" s="439">
        <f aca="true" t="shared" si="12" ref="Q42:V42">SUM(Q43:Q45)</f>
        <v>0</v>
      </c>
      <c r="R42" s="332">
        <f t="shared" si="12"/>
        <v>0</v>
      </c>
      <c r="S42" s="332">
        <f t="shared" si="12"/>
        <v>0</v>
      </c>
      <c r="T42" s="332">
        <f t="shared" si="12"/>
        <v>0</v>
      </c>
      <c r="U42" s="332">
        <f t="shared" si="12"/>
        <v>0</v>
      </c>
      <c r="V42" s="726">
        <f t="shared" si="12"/>
        <v>0</v>
      </c>
    </row>
    <row r="43" spans="1:22" ht="21.75" customHeight="1">
      <c r="A43" s="136"/>
      <c r="B43" s="144"/>
      <c r="C43" s="138" t="s">
        <v>443</v>
      </c>
      <c r="D43" s="881" t="s">
        <v>37</v>
      </c>
      <c r="E43" s="439">
        <f>'3.sz.m Önk  bev.'!E43</f>
        <v>0</v>
      </c>
      <c r="F43" s="332">
        <f>'3.sz.m Önk  bev.'!F43</f>
        <v>0</v>
      </c>
      <c r="G43" s="332">
        <f>'3.sz.m Önk  bev.'!G43</f>
        <v>0</v>
      </c>
      <c r="H43" s="332"/>
      <c r="I43" s="332"/>
      <c r="J43" s="726"/>
      <c r="K43" s="439">
        <f>'3.sz.m Önk  bev.'!K43</f>
        <v>0</v>
      </c>
      <c r="L43" s="332">
        <f>'3.sz.m Önk  bev.'!L43</f>
        <v>0</v>
      </c>
      <c r="M43" s="332">
        <f>'3.sz.m Önk  bev.'!M43</f>
        <v>0</v>
      </c>
      <c r="N43" s="332"/>
      <c r="O43" s="332"/>
      <c r="P43" s="726"/>
      <c r="Q43" s="439">
        <f>'3.sz.m Önk  bev.'!Q43</f>
        <v>0</v>
      </c>
      <c r="R43" s="332">
        <f>'3.sz.m Önk  bev.'!R43</f>
        <v>0</v>
      </c>
      <c r="S43" s="332">
        <f>'3.sz.m Önk  bev.'!S43</f>
        <v>0</v>
      </c>
      <c r="T43" s="332">
        <f>'3.sz.m Önk  bev.'!T43</f>
        <v>0</v>
      </c>
      <c r="U43" s="332">
        <f>'3.sz.m Önk  bev.'!U43</f>
        <v>0</v>
      </c>
      <c r="V43" s="726">
        <f>'3.sz.m Önk  bev.'!V43</f>
        <v>0</v>
      </c>
    </row>
    <row r="44" spans="1:22" ht="21.75" customHeight="1">
      <c r="A44" s="136"/>
      <c r="B44" s="133"/>
      <c r="C44" s="132" t="s">
        <v>444</v>
      </c>
      <c r="D44" s="881" t="s">
        <v>36</v>
      </c>
      <c r="E44" s="439">
        <f>'3.sz.m Önk  bev.'!E44</f>
        <v>0</v>
      </c>
      <c r="F44" s="332">
        <f>'3.sz.m Önk  bev.'!F44</f>
        <v>0</v>
      </c>
      <c r="G44" s="332">
        <f>'3.sz.m Önk  bev.'!G44</f>
        <v>0</v>
      </c>
      <c r="H44" s="332"/>
      <c r="I44" s="332"/>
      <c r="J44" s="726"/>
      <c r="K44" s="439">
        <f>'3.sz.m Önk  bev.'!K44</f>
        <v>0</v>
      </c>
      <c r="L44" s="332">
        <f>'3.sz.m Önk  bev.'!L44</f>
        <v>0</v>
      </c>
      <c r="M44" s="332">
        <f>'3.sz.m Önk  bev.'!M44</f>
        <v>0</v>
      </c>
      <c r="N44" s="332"/>
      <c r="O44" s="332"/>
      <c r="P44" s="726"/>
      <c r="Q44" s="439">
        <f>'3.sz.m Önk  bev.'!Q44</f>
        <v>0</v>
      </c>
      <c r="R44" s="332">
        <f>'3.sz.m Önk  bev.'!R44</f>
        <v>0</v>
      </c>
      <c r="S44" s="332">
        <f>'3.sz.m Önk  bev.'!S44</f>
        <v>0</v>
      </c>
      <c r="T44" s="332">
        <f>'3.sz.m Önk  bev.'!T44</f>
        <v>0</v>
      </c>
      <c r="U44" s="332">
        <f>'3.sz.m Önk  bev.'!U44</f>
        <v>0</v>
      </c>
      <c r="V44" s="726">
        <f>'3.sz.m Önk  bev.'!V44</f>
        <v>0</v>
      </c>
    </row>
    <row r="45" spans="1:22" ht="21.75" customHeight="1" thickBot="1">
      <c r="A45" s="140"/>
      <c r="B45" s="144"/>
      <c r="C45" s="138" t="s">
        <v>445</v>
      </c>
      <c r="D45" s="881" t="s">
        <v>446</v>
      </c>
      <c r="E45" s="439">
        <f>'3.sz.m Önk  bev.'!E45</f>
        <v>0</v>
      </c>
      <c r="F45" s="332">
        <f>'3.sz.m Önk  bev.'!F45</f>
        <v>0</v>
      </c>
      <c r="G45" s="332">
        <f>'3.sz.m Önk  bev.'!G45</f>
        <v>0</v>
      </c>
      <c r="H45" s="332"/>
      <c r="I45" s="332"/>
      <c r="J45" s="726"/>
      <c r="K45" s="439">
        <f>'3.sz.m Önk  bev.'!K45</f>
        <v>0</v>
      </c>
      <c r="L45" s="332">
        <f>'3.sz.m Önk  bev.'!L45</f>
        <v>0</v>
      </c>
      <c r="M45" s="332">
        <f>'3.sz.m Önk  bev.'!M45</f>
        <v>0</v>
      </c>
      <c r="N45" s="332"/>
      <c r="O45" s="332"/>
      <c r="P45" s="726"/>
      <c r="Q45" s="439">
        <f>'3.sz.m Önk  bev.'!Q45</f>
        <v>0</v>
      </c>
      <c r="R45" s="332">
        <f>'3.sz.m Önk  bev.'!R45</f>
        <v>0</v>
      </c>
      <c r="S45" s="332">
        <f>'3.sz.m Önk  bev.'!S45</f>
        <v>0</v>
      </c>
      <c r="T45" s="332">
        <f>'3.sz.m Önk  bev.'!T45</f>
        <v>0</v>
      </c>
      <c r="U45" s="332">
        <f>'3.sz.m Önk  bev.'!U45</f>
        <v>0</v>
      </c>
      <c r="V45" s="726">
        <f>'3.sz.m Önk  bev.'!V45</f>
        <v>0</v>
      </c>
    </row>
    <row r="46" spans="1:22" ht="21.75" customHeight="1" hidden="1">
      <c r="A46" s="446"/>
      <c r="B46" s="133"/>
      <c r="C46" s="1121"/>
      <c r="D46" s="1136"/>
      <c r="E46" s="439"/>
      <c r="F46" s="332"/>
      <c r="G46" s="332"/>
      <c r="H46" s="332"/>
      <c r="I46" s="332"/>
      <c r="J46" s="726"/>
      <c r="K46" s="439"/>
      <c r="L46" s="332"/>
      <c r="M46" s="332"/>
      <c r="N46" s="332"/>
      <c r="O46" s="332"/>
      <c r="P46" s="726"/>
      <c r="Q46" s="439"/>
      <c r="R46" s="332"/>
      <c r="S46" s="332"/>
      <c r="T46" s="332"/>
      <c r="U46" s="332"/>
      <c r="V46" s="726"/>
    </row>
    <row r="47" spans="1:22" ht="21.75" customHeight="1" hidden="1" thickBot="1">
      <c r="A47" s="446"/>
      <c r="B47" s="144"/>
      <c r="C47" s="1134"/>
      <c r="D47" s="1135"/>
      <c r="E47" s="727"/>
      <c r="F47" s="728"/>
      <c r="G47" s="728"/>
      <c r="H47" s="728"/>
      <c r="I47" s="728"/>
      <c r="J47" s="729"/>
      <c r="K47" s="727"/>
      <c r="L47" s="728"/>
      <c r="M47" s="728"/>
      <c r="N47" s="728"/>
      <c r="O47" s="728"/>
      <c r="P47" s="729"/>
      <c r="Q47" s="727"/>
      <c r="R47" s="728"/>
      <c r="S47" s="728"/>
      <c r="T47" s="728"/>
      <c r="U47" s="728"/>
      <c r="V47" s="729"/>
    </row>
    <row r="48" spans="1:22" ht="21.75" customHeight="1" thickBot="1">
      <c r="A48" s="143" t="s">
        <v>12</v>
      </c>
      <c r="B48" s="1127" t="s">
        <v>92</v>
      </c>
      <c r="C48" s="1127"/>
      <c r="D48" s="1127"/>
      <c r="E48" s="427">
        <f aca="true" t="shared" si="13" ref="E48:P48">E49+E50</f>
        <v>0</v>
      </c>
      <c r="F48" s="146">
        <f>F49+F50</f>
        <v>0</v>
      </c>
      <c r="G48" s="146">
        <f>G49+G50</f>
        <v>0</v>
      </c>
      <c r="H48" s="146">
        <f t="shared" si="13"/>
        <v>0</v>
      </c>
      <c r="I48" s="146">
        <f t="shared" si="13"/>
        <v>0</v>
      </c>
      <c r="J48" s="1080">
        <f t="shared" si="13"/>
        <v>0</v>
      </c>
      <c r="K48" s="427">
        <f>K49+K50</f>
        <v>0</v>
      </c>
      <c r="L48" s="146">
        <f>L49+L50</f>
        <v>0</v>
      </c>
      <c r="M48" s="146">
        <f>M49+M50</f>
        <v>0</v>
      </c>
      <c r="N48" s="146">
        <f t="shared" si="13"/>
        <v>0</v>
      </c>
      <c r="O48" s="146">
        <f t="shared" si="13"/>
        <v>0</v>
      </c>
      <c r="P48" s="1080">
        <f t="shared" si="13"/>
        <v>0</v>
      </c>
      <c r="Q48" s="427">
        <f aca="true" t="shared" si="14" ref="Q48:V48">Q49+Q50</f>
        <v>0</v>
      </c>
      <c r="R48" s="146">
        <f t="shared" si="14"/>
        <v>0</v>
      </c>
      <c r="S48" s="146">
        <f t="shared" si="14"/>
        <v>0</v>
      </c>
      <c r="T48" s="146" t="e">
        <f t="shared" si="14"/>
        <v>#REF!</v>
      </c>
      <c r="U48" s="146" t="e">
        <f t="shared" si="14"/>
        <v>#REF!</v>
      </c>
      <c r="V48" s="1080" t="e">
        <f t="shared" si="14"/>
        <v>#REF!</v>
      </c>
    </row>
    <row r="49" spans="1:22" s="7" customFormat="1" ht="21.75" customHeight="1">
      <c r="A49" s="145"/>
      <c r="B49" s="144" t="s">
        <v>50</v>
      </c>
      <c r="C49" s="1133" t="s">
        <v>90</v>
      </c>
      <c r="D49" s="1133"/>
      <c r="E49" s="439">
        <f>'3.sz.m Önk  bev.'!E49</f>
        <v>0</v>
      </c>
      <c r="F49" s="332">
        <f>'3.sz.m Önk  bev.'!F49</f>
        <v>0</v>
      </c>
      <c r="G49" s="332">
        <f>'3.sz.m Önk  bev.'!G49</f>
        <v>0</v>
      </c>
      <c r="H49" s="331"/>
      <c r="I49" s="331"/>
      <c r="J49" s="1085"/>
      <c r="K49" s="439">
        <f>'3.sz.m Önk  bev.'!K49</f>
        <v>0</v>
      </c>
      <c r="L49" s="332">
        <f>'3.sz.m Önk  bev.'!L49</f>
        <v>0</v>
      </c>
      <c r="M49" s="332">
        <f>'3.sz.m Önk  bev.'!M49</f>
        <v>0</v>
      </c>
      <c r="N49" s="331"/>
      <c r="O49" s="331"/>
      <c r="P49" s="1085"/>
      <c r="Q49" s="439">
        <f>'3.sz.m Önk  bev.'!Q49</f>
        <v>0</v>
      </c>
      <c r="R49" s="332">
        <f>'3.sz.m Önk  bev.'!R49</f>
        <v>0</v>
      </c>
      <c r="S49" s="332">
        <f>'3.sz.m Önk  bev.'!S49</f>
        <v>0</v>
      </c>
      <c r="T49" s="332" t="e">
        <f>'3.sz.m Önk  bev.'!T49</f>
        <v>#REF!</v>
      </c>
      <c r="U49" s="332" t="e">
        <f>'3.sz.m Önk  bev.'!U49</f>
        <v>#REF!</v>
      </c>
      <c r="V49" s="726" t="e">
        <f>'3.sz.m Önk  bev.'!V49</f>
        <v>#REF!</v>
      </c>
    </row>
    <row r="50" spans="1:22" ht="21.75" customHeight="1" thickBot="1">
      <c r="A50" s="136"/>
      <c r="B50" s="132" t="s">
        <v>51</v>
      </c>
      <c r="C50" s="1121" t="s">
        <v>91</v>
      </c>
      <c r="D50" s="1121"/>
      <c r="E50" s="439">
        <f>'3.sz.m Önk  bev.'!E50</f>
        <v>0</v>
      </c>
      <c r="F50" s="332">
        <f>'3.sz.m Önk  bev.'!F50</f>
        <v>0</v>
      </c>
      <c r="G50" s="332">
        <f>'3.sz.m Önk  bev.'!G50</f>
        <v>0</v>
      </c>
      <c r="H50" s="333"/>
      <c r="I50" s="333"/>
      <c r="J50" s="1086"/>
      <c r="K50" s="439">
        <f>'3.sz.m Önk  bev.'!K50</f>
        <v>0</v>
      </c>
      <c r="L50" s="332">
        <f>'3.sz.m Önk  bev.'!L50</f>
        <v>0</v>
      </c>
      <c r="M50" s="332">
        <f>'3.sz.m Önk  bev.'!M50</f>
        <v>0</v>
      </c>
      <c r="N50" s="333"/>
      <c r="O50" s="333"/>
      <c r="P50" s="1086"/>
      <c r="Q50" s="439">
        <f>'3.sz.m Önk  bev.'!Q50</f>
        <v>0</v>
      </c>
      <c r="R50" s="332">
        <f>'3.sz.m Önk  bev.'!R50</f>
        <v>0</v>
      </c>
      <c r="S50" s="332">
        <f>'3.sz.m Önk  bev.'!S50</f>
        <v>0</v>
      </c>
      <c r="T50" s="332" t="e">
        <f>'3.sz.m Önk  bev.'!T50</f>
        <v>#REF!</v>
      </c>
      <c r="U50" s="332" t="e">
        <f>'3.sz.m Önk  bev.'!U50</f>
        <v>#REF!</v>
      </c>
      <c r="V50" s="726" t="e">
        <f>'3.sz.m Önk  bev.'!V50</f>
        <v>#REF!</v>
      </c>
    </row>
    <row r="51" spans="1:22" ht="21.75" customHeight="1" thickBot="1">
      <c r="A51" s="143" t="s">
        <v>13</v>
      </c>
      <c r="B51" s="1127" t="s">
        <v>447</v>
      </c>
      <c r="C51" s="1127"/>
      <c r="D51" s="1127"/>
      <c r="E51" s="422">
        <f aca="true" t="shared" si="15" ref="E51:P51">SUM(E52:E53)</f>
        <v>0</v>
      </c>
      <c r="F51" s="335">
        <f>SUM(F52:F53)</f>
        <v>0</v>
      </c>
      <c r="G51" s="335">
        <f>SUM(G52:G53)</f>
        <v>0</v>
      </c>
      <c r="H51" s="335">
        <f t="shared" si="15"/>
        <v>0</v>
      </c>
      <c r="I51" s="335">
        <f t="shared" si="15"/>
        <v>0</v>
      </c>
      <c r="J51" s="1087">
        <f t="shared" si="15"/>
        <v>0</v>
      </c>
      <c r="K51" s="422">
        <f>SUM(K52:K53)</f>
        <v>0</v>
      </c>
      <c r="L51" s="335">
        <f>SUM(L52:L53)</f>
        <v>0</v>
      </c>
      <c r="M51" s="335">
        <f>SUM(M52:M53)</f>
        <v>0</v>
      </c>
      <c r="N51" s="335">
        <f t="shared" si="15"/>
        <v>0</v>
      </c>
      <c r="O51" s="335">
        <f t="shared" si="15"/>
        <v>0</v>
      </c>
      <c r="P51" s="1087">
        <f t="shared" si="15"/>
        <v>0</v>
      </c>
      <c r="Q51" s="422">
        <f aca="true" t="shared" si="16" ref="Q51:V51">SUM(Q52:Q53)</f>
        <v>0</v>
      </c>
      <c r="R51" s="335">
        <f t="shared" si="16"/>
        <v>0</v>
      </c>
      <c r="S51" s="335">
        <f t="shared" si="16"/>
        <v>0</v>
      </c>
      <c r="T51" s="335">
        <f t="shared" si="16"/>
        <v>2</v>
      </c>
      <c r="U51" s="335">
        <f t="shared" si="16"/>
        <v>3</v>
      </c>
      <c r="V51" s="1087">
        <f t="shared" si="16"/>
        <v>4</v>
      </c>
    </row>
    <row r="52" spans="1:22" s="7" customFormat="1" ht="21.75" customHeight="1">
      <c r="A52" s="145"/>
      <c r="B52" s="138" t="s">
        <v>52</v>
      </c>
      <c r="C52" s="1133" t="s">
        <v>449</v>
      </c>
      <c r="D52" s="1133"/>
      <c r="E52" s="423">
        <f>'3.sz.m Önk  bev.'!E52</f>
        <v>0</v>
      </c>
      <c r="F52" s="337">
        <f>'3.sz.m Önk  bev.'!F52</f>
        <v>0</v>
      </c>
      <c r="G52" s="337">
        <f>'3.sz.m Önk  bev.'!G52</f>
        <v>0</v>
      </c>
      <c r="H52" s="337">
        <v>0</v>
      </c>
      <c r="I52" s="337">
        <v>0</v>
      </c>
      <c r="J52" s="1093">
        <v>0</v>
      </c>
      <c r="K52" s="423">
        <f>'3.sz.m Önk  bev.'!K52</f>
        <v>0</v>
      </c>
      <c r="L52" s="337">
        <f>'3.sz.m Önk  bev.'!L52</f>
        <v>0</v>
      </c>
      <c r="M52" s="337">
        <f>'3.sz.m Önk  bev.'!M52</f>
        <v>0</v>
      </c>
      <c r="N52" s="336">
        <v>0</v>
      </c>
      <c r="O52" s="336">
        <v>0</v>
      </c>
      <c r="P52" s="1088">
        <v>0</v>
      </c>
      <c r="Q52" s="442">
        <f>'3.sz.m Önk  bev.'!Q52</f>
        <v>0</v>
      </c>
      <c r="R52" s="336">
        <f>'3.sz.m Önk  bev.'!R52</f>
        <v>0</v>
      </c>
      <c r="S52" s="336">
        <f>'3.sz.m Önk  bev.'!S52</f>
        <v>0</v>
      </c>
      <c r="T52" s="336">
        <f>'3.sz.m Önk  bev.'!T52</f>
        <v>0</v>
      </c>
      <c r="U52" s="336">
        <f>'3.sz.m Önk  bev.'!U52</f>
        <v>0</v>
      </c>
      <c r="V52" s="1088">
        <f>'3.sz.m Önk  bev.'!V52</f>
        <v>0</v>
      </c>
    </row>
    <row r="53" spans="1:22" ht="21.75" customHeight="1" thickBot="1">
      <c r="A53" s="140"/>
      <c r="B53" s="141" t="s">
        <v>448</v>
      </c>
      <c r="C53" s="1122" t="s">
        <v>450</v>
      </c>
      <c r="D53" s="1122"/>
      <c r="E53" s="440">
        <v>0</v>
      </c>
      <c r="F53" s="441">
        <v>0</v>
      </c>
      <c r="G53" s="441">
        <v>0</v>
      </c>
      <c r="H53" s="441">
        <v>0</v>
      </c>
      <c r="I53" s="441">
        <v>0</v>
      </c>
      <c r="J53" s="1089">
        <v>0</v>
      </c>
      <c r="K53" s="440">
        <v>0</v>
      </c>
      <c r="L53" s="441">
        <v>0</v>
      </c>
      <c r="M53" s="441">
        <v>0</v>
      </c>
      <c r="N53" s="441">
        <v>0</v>
      </c>
      <c r="O53" s="441">
        <v>0</v>
      </c>
      <c r="P53" s="1089">
        <v>0</v>
      </c>
      <c r="Q53" s="440">
        <v>0</v>
      </c>
      <c r="R53" s="441">
        <v>0</v>
      </c>
      <c r="S53" s="441">
        <v>0</v>
      </c>
      <c r="T53" s="441">
        <v>2</v>
      </c>
      <c r="U53" s="441">
        <v>3</v>
      </c>
      <c r="V53" s="1089">
        <v>4</v>
      </c>
    </row>
    <row r="54" spans="1:22" ht="21.75" customHeight="1" thickBot="1">
      <c r="A54" s="143" t="s">
        <v>14</v>
      </c>
      <c r="B54" s="1139" t="s">
        <v>94</v>
      </c>
      <c r="C54" s="1139"/>
      <c r="D54" s="1139"/>
      <c r="E54" s="422">
        <f>E7+E21+E40+E48+E51+E32</f>
        <v>16303403</v>
      </c>
      <c r="F54" s="335">
        <f>F7+F21+F40+F48+F51+F32</f>
        <v>16373618</v>
      </c>
      <c r="G54" s="335">
        <f>G7+G21+G40+G48+G51+G32</f>
        <v>0</v>
      </c>
      <c r="H54" s="335">
        <f aca="true" t="shared" si="17" ref="H54:P54">H7+H21+H40+H48+H51+H32</f>
        <v>0</v>
      </c>
      <c r="I54" s="335">
        <f t="shared" si="17"/>
        <v>0</v>
      </c>
      <c r="J54" s="1087">
        <f t="shared" si="17"/>
        <v>0</v>
      </c>
      <c r="K54" s="422">
        <f>K7+K21+K40+K48+K51+K32</f>
        <v>16303403</v>
      </c>
      <c r="L54" s="335">
        <f>L7+L21+L40+L48+L51+L32</f>
        <v>16373618</v>
      </c>
      <c r="M54" s="335">
        <f>M7+M21+M40+M48+M51+M32</f>
        <v>0</v>
      </c>
      <c r="N54" s="335">
        <f t="shared" si="17"/>
        <v>0</v>
      </c>
      <c r="O54" s="335">
        <f t="shared" si="17"/>
        <v>0</v>
      </c>
      <c r="P54" s="1087">
        <f t="shared" si="17"/>
        <v>0</v>
      </c>
      <c r="Q54" s="422">
        <f aca="true" t="shared" si="18" ref="Q54:V54">Q7+Q21+Q40+Q48+Q51+Q32</f>
        <v>0</v>
      </c>
      <c r="R54" s="335">
        <f t="shared" si="18"/>
        <v>0</v>
      </c>
      <c r="S54" s="335">
        <f t="shared" si="18"/>
        <v>0</v>
      </c>
      <c r="T54" s="335" t="e">
        <f t="shared" si="18"/>
        <v>#REF!</v>
      </c>
      <c r="U54" s="335" t="e">
        <f t="shared" si="18"/>
        <v>#REF!</v>
      </c>
      <c r="V54" s="1087" t="e">
        <f t="shared" si="18"/>
        <v>#REF!</v>
      </c>
    </row>
    <row r="55" spans="1:22" ht="24" customHeight="1" thickBot="1">
      <c r="A55" s="139" t="s">
        <v>68</v>
      </c>
      <c r="B55" s="1127" t="s">
        <v>451</v>
      </c>
      <c r="C55" s="1127"/>
      <c r="D55" s="1127"/>
      <c r="E55" s="422">
        <f>SUM(E56:E58)</f>
        <v>4487677</v>
      </c>
      <c r="F55" s="335">
        <f>SUM(F56:F58)</f>
        <v>4487677</v>
      </c>
      <c r="G55" s="335">
        <f>SUM(G56:G58)</f>
        <v>0</v>
      </c>
      <c r="H55" s="335">
        <f aca="true" t="shared" si="19" ref="H55:P55">SUM(H56:H58)</f>
        <v>0</v>
      </c>
      <c r="I55" s="335">
        <f t="shared" si="19"/>
        <v>0</v>
      </c>
      <c r="J55" s="1087">
        <f t="shared" si="19"/>
        <v>0</v>
      </c>
      <c r="K55" s="422">
        <f>SUM(K56:K58)</f>
        <v>3131129</v>
      </c>
      <c r="L55" s="335">
        <f>SUM(L56:L58)</f>
        <v>3193649</v>
      </c>
      <c r="M55" s="335">
        <f>SUM(M56:M58)</f>
        <v>0</v>
      </c>
      <c r="N55" s="335">
        <f t="shared" si="19"/>
        <v>0</v>
      </c>
      <c r="O55" s="335">
        <f t="shared" si="19"/>
        <v>0</v>
      </c>
      <c r="P55" s="1087">
        <f t="shared" si="19"/>
        <v>0</v>
      </c>
      <c r="Q55" s="422">
        <f aca="true" t="shared" si="20" ref="Q55:V55">SUM(Q56:Q58)</f>
        <v>1356548</v>
      </c>
      <c r="R55" s="335">
        <f t="shared" si="20"/>
        <v>1294028</v>
      </c>
      <c r="S55" s="335">
        <f t="shared" si="20"/>
        <v>0</v>
      </c>
      <c r="T55" s="335">
        <f t="shared" si="20"/>
        <v>0</v>
      </c>
      <c r="U55" s="335">
        <f t="shared" si="20"/>
        <v>0</v>
      </c>
      <c r="V55" s="1087">
        <f t="shared" si="20"/>
        <v>0</v>
      </c>
    </row>
    <row r="56" spans="1:22" ht="21.75" customHeight="1">
      <c r="A56" s="137"/>
      <c r="B56" s="138" t="s">
        <v>53</v>
      </c>
      <c r="C56" s="1133" t="s">
        <v>452</v>
      </c>
      <c r="D56" s="1133"/>
      <c r="E56" s="439">
        <f>'3.sz.m Önk  bev.'!E56</f>
        <v>0</v>
      </c>
      <c r="F56" s="332">
        <f>'3.sz.m Önk  bev.'!F56</f>
        <v>0</v>
      </c>
      <c r="G56" s="332">
        <f>'3.sz.m Önk  bev.'!G56</f>
        <v>0</v>
      </c>
      <c r="H56" s="336"/>
      <c r="I56" s="336"/>
      <c r="J56" s="1088"/>
      <c r="K56" s="439">
        <f>'3.sz.m Önk  bev.'!K56</f>
        <v>0</v>
      </c>
      <c r="L56" s="332">
        <f>'3.sz.m Önk  bev.'!L56</f>
        <v>0</v>
      </c>
      <c r="M56" s="332">
        <f>'3.sz.m Önk  bev.'!M56</f>
        <v>0</v>
      </c>
      <c r="N56" s="336"/>
      <c r="O56" s="336"/>
      <c r="P56" s="1088"/>
      <c r="Q56" s="439">
        <f>'3.sz.m Önk  bev.'!Q56</f>
        <v>0</v>
      </c>
      <c r="R56" s="332">
        <f>'3.sz.m Önk  bev.'!R56</f>
        <v>0</v>
      </c>
      <c r="S56" s="332">
        <f>'3.sz.m Önk  bev.'!S56</f>
        <v>0</v>
      </c>
      <c r="T56" s="332">
        <f>'3.sz.m Önk  bev.'!T56</f>
        <v>0</v>
      </c>
      <c r="U56" s="332">
        <f>'3.sz.m Önk  bev.'!U56</f>
        <v>0</v>
      </c>
      <c r="V56" s="726">
        <f>'3.sz.m Önk  bev.'!V56</f>
        <v>0</v>
      </c>
    </row>
    <row r="57" spans="1:22" ht="21.75" customHeight="1">
      <c r="A57" s="136"/>
      <c r="B57" s="133" t="s">
        <v>54</v>
      </c>
      <c r="C57" s="1133" t="s">
        <v>453</v>
      </c>
      <c r="D57" s="1133"/>
      <c r="E57" s="439">
        <f>'3.sz.m Önk  bev.'!E57</f>
        <v>0</v>
      </c>
      <c r="F57" s="332">
        <f>'3.sz.m Önk  bev.'!F57</f>
        <v>0</v>
      </c>
      <c r="G57" s="332">
        <f>'3.sz.m Önk  bev.'!G57</f>
        <v>0</v>
      </c>
      <c r="H57" s="334"/>
      <c r="I57" s="334"/>
      <c r="J57" s="1090"/>
      <c r="K57" s="439">
        <f>'3.sz.m Önk  bev.'!K57</f>
        <v>0</v>
      </c>
      <c r="L57" s="332">
        <f>'3.sz.m Önk  bev.'!L57</f>
        <v>0</v>
      </c>
      <c r="M57" s="332">
        <f>'3.sz.m Önk  bev.'!M57</f>
        <v>0</v>
      </c>
      <c r="N57" s="334"/>
      <c r="O57" s="334"/>
      <c r="P57" s="1090"/>
      <c r="Q57" s="439">
        <f>'3.sz.m Önk  bev.'!Q57</f>
        <v>0</v>
      </c>
      <c r="R57" s="332">
        <f>'3.sz.m Önk  bev.'!R57</f>
        <v>0</v>
      </c>
      <c r="S57" s="332">
        <f>'3.sz.m Önk  bev.'!S57</f>
        <v>0</v>
      </c>
      <c r="T57" s="332">
        <f>'3.sz.m Önk  bev.'!T57</f>
        <v>0</v>
      </c>
      <c r="U57" s="332">
        <f>'3.sz.m Önk  bev.'!U57</f>
        <v>0</v>
      </c>
      <c r="V57" s="726">
        <f>'3.sz.m Önk  bev.'!V57</f>
        <v>0</v>
      </c>
    </row>
    <row r="58" spans="1:22" ht="21.75" customHeight="1" thickBot="1">
      <c r="A58" s="136"/>
      <c r="B58" s="133" t="s">
        <v>93</v>
      </c>
      <c r="C58" s="1133" t="s">
        <v>454</v>
      </c>
      <c r="D58" s="1133"/>
      <c r="E58" s="439">
        <f>'3.sz.m Önk  bev.'!E58+'üres lap2'!D22+'üres lap3'!D21</f>
        <v>4487677</v>
      </c>
      <c r="F58" s="332">
        <f>'3.sz.m Önk  bev.'!F58+'üres lap2'!E22+'üres lap3'!E21</f>
        <v>4487677</v>
      </c>
      <c r="G58" s="332">
        <f>'3.sz.m Önk  bev.'!G58+'üres lap2'!F22+'üres lap3'!F21</f>
        <v>0</v>
      </c>
      <c r="H58" s="334"/>
      <c r="I58" s="334"/>
      <c r="J58" s="1090"/>
      <c r="K58" s="439">
        <f>'3.sz.m Önk  bev.'!K58+'üres lap2'!J22+'üres lap3'!J21</f>
        <v>3131129</v>
      </c>
      <c r="L58" s="332">
        <f>'3.sz.m Önk  bev.'!L58+'üres lap2'!K22+'üres lap3'!K21</f>
        <v>3193649</v>
      </c>
      <c r="M58" s="332">
        <f>'3.sz.m Önk  bev.'!M58+'üres lap2'!L22+'üres lap3'!L21</f>
        <v>0</v>
      </c>
      <c r="N58" s="334"/>
      <c r="O58" s="334"/>
      <c r="P58" s="1090"/>
      <c r="Q58" s="439">
        <f>'3.sz.m Önk  bev.'!Q58+'üres lap2'!P22+'üres lap3'!P21</f>
        <v>1356548</v>
      </c>
      <c r="R58" s="332">
        <f>'3.sz.m Önk  bev.'!R58+'üres lap2'!Q22+'üres lap3'!Q21</f>
        <v>1294028</v>
      </c>
      <c r="S58" s="332">
        <f>'3.sz.m Önk  bev.'!S58+'üres lap2'!R22+'üres lap3'!R21</f>
        <v>0</v>
      </c>
      <c r="T58" s="332">
        <f>'3.sz.m Önk  bev.'!T58+'üres lap2'!S22+'üres lap3'!S21</f>
        <v>0</v>
      </c>
      <c r="U58" s="332">
        <f>'3.sz.m Önk  bev.'!U58+'üres lap2'!T22+'üres lap3'!T21</f>
        <v>0</v>
      </c>
      <c r="V58" s="726">
        <f>'3.sz.m Önk  bev.'!V58+'üres lap2'!U22+'üres lap3'!U21</f>
        <v>0</v>
      </c>
    </row>
    <row r="59" spans="1:22" ht="35.25" customHeight="1" thickBot="1">
      <c r="A59" s="143" t="s">
        <v>69</v>
      </c>
      <c r="B59" s="1138" t="s">
        <v>95</v>
      </c>
      <c r="C59" s="1138"/>
      <c r="D59" s="1138"/>
      <c r="E59" s="424">
        <f>E54+E55</f>
        <v>20791080</v>
      </c>
      <c r="F59" s="93">
        <f>F54+F55</f>
        <v>20861295</v>
      </c>
      <c r="G59" s="93">
        <f>G54+G55</f>
        <v>0</v>
      </c>
      <c r="H59" s="93">
        <f aca="true" t="shared" si="21" ref="H59:P59">H54+H55</f>
        <v>0</v>
      </c>
      <c r="I59" s="93">
        <f t="shared" si="21"/>
        <v>0</v>
      </c>
      <c r="J59" s="1091">
        <f t="shared" si="21"/>
        <v>0</v>
      </c>
      <c r="K59" s="424">
        <f>K54+K55</f>
        <v>19434532</v>
      </c>
      <c r="L59" s="93">
        <f>L54+L55</f>
        <v>19567267</v>
      </c>
      <c r="M59" s="93">
        <f>M54+M55</f>
        <v>0</v>
      </c>
      <c r="N59" s="93">
        <f t="shared" si="21"/>
        <v>0</v>
      </c>
      <c r="O59" s="93">
        <f t="shared" si="21"/>
        <v>0</v>
      </c>
      <c r="P59" s="1091">
        <f t="shared" si="21"/>
        <v>0</v>
      </c>
      <c r="Q59" s="424">
        <f aca="true" t="shared" si="22" ref="Q59:V59">Q54+Q55</f>
        <v>1356548</v>
      </c>
      <c r="R59" s="93">
        <f t="shared" si="22"/>
        <v>1294028</v>
      </c>
      <c r="S59" s="93">
        <f t="shared" si="22"/>
        <v>0</v>
      </c>
      <c r="T59" s="93" t="e">
        <f t="shared" si="22"/>
        <v>#REF!</v>
      </c>
      <c r="U59" s="93" t="e">
        <f t="shared" si="22"/>
        <v>#REF!</v>
      </c>
      <c r="V59" s="1091" t="e">
        <f t="shared" si="22"/>
        <v>#REF!</v>
      </c>
    </row>
    <row r="60" spans="1:22" ht="21.75" customHeight="1" hidden="1" thickBot="1">
      <c r="A60" s="1140" t="s">
        <v>280</v>
      </c>
      <c r="B60" s="1141"/>
      <c r="C60" s="1141"/>
      <c r="D60" s="1141"/>
      <c r="E60" s="730"/>
      <c r="F60" s="731"/>
      <c r="G60" s="731"/>
      <c r="H60" s="731"/>
      <c r="I60" s="731"/>
      <c r="J60" s="732"/>
      <c r="K60" s="730"/>
      <c r="L60" s="730"/>
      <c r="M60" s="731"/>
      <c r="N60" s="731"/>
      <c r="O60" s="731"/>
      <c r="P60" s="732"/>
      <c r="Q60" s="730"/>
      <c r="R60" s="730"/>
      <c r="S60" s="730"/>
      <c r="T60" s="730"/>
      <c r="U60" s="730"/>
      <c r="V60" s="730"/>
    </row>
    <row r="61" spans="1:22" ht="21.75" customHeight="1" hidden="1" thickBot="1">
      <c r="A61" s="1137" t="s">
        <v>7</v>
      </c>
      <c r="B61" s="1138"/>
      <c r="C61" s="1138"/>
      <c r="D61" s="1138"/>
      <c r="E61" s="489"/>
      <c r="F61" s="490"/>
      <c r="G61" s="490"/>
      <c r="H61" s="490"/>
      <c r="I61" s="490"/>
      <c r="J61" s="491"/>
      <c r="K61" s="489"/>
      <c r="L61" s="489"/>
      <c r="M61" s="490"/>
      <c r="N61" s="490"/>
      <c r="O61" s="490"/>
      <c r="P61" s="491"/>
      <c r="Q61" s="489"/>
      <c r="R61" s="489"/>
      <c r="S61" s="489"/>
      <c r="T61" s="489"/>
      <c r="U61" s="489"/>
      <c r="V61" s="489"/>
    </row>
    <row r="62" spans="1:22" ht="21.75" customHeight="1">
      <c r="A62" s="733"/>
      <c r="B62" s="734"/>
      <c r="C62" s="734"/>
      <c r="D62" s="734"/>
      <c r="E62" s="735"/>
      <c r="F62" s="735"/>
      <c r="G62" s="735"/>
      <c r="H62" s="735"/>
      <c r="I62" s="735"/>
      <c r="J62" s="735"/>
      <c r="K62" s="735"/>
      <c r="L62" s="735"/>
      <c r="M62" s="735"/>
      <c r="N62" s="735"/>
      <c r="O62" s="735"/>
      <c r="P62" s="735"/>
      <c r="Q62" s="735"/>
      <c r="R62" s="735"/>
      <c r="S62" s="735"/>
      <c r="T62" s="735"/>
      <c r="U62" s="735"/>
      <c r="V62" s="735"/>
    </row>
    <row r="63" spans="1:20" ht="21.75" customHeight="1">
      <c r="A63" s="121"/>
      <c r="B63" s="168"/>
      <c r="C63" s="168"/>
      <c r="D63" s="168"/>
      <c r="E63" s="385"/>
      <c r="F63" s="385"/>
      <c r="G63" s="385"/>
      <c r="H63" s="385"/>
      <c r="I63" s="385"/>
      <c r="J63" s="385"/>
      <c r="K63" s="385"/>
      <c r="L63" s="385"/>
      <c r="R63" s="385"/>
      <c r="S63" s="385"/>
      <c r="T63" s="385"/>
    </row>
    <row r="64" spans="1:20" ht="35.25" customHeight="1">
      <c r="A64" s="121"/>
      <c r="B64" s="168"/>
      <c r="C64" s="168"/>
      <c r="D64" s="168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R64" s="385"/>
      <c r="S64" s="385"/>
      <c r="T64" s="385"/>
    </row>
    <row r="65" spans="1:20" ht="35.25" customHeight="1">
      <c r="A65" s="121"/>
      <c r="B65" s="168"/>
      <c r="C65" s="168"/>
      <c r="D65" s="168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R65" s="385"/>
      <c r="S65" s="385"/>
      <c r="T65" s="385"/>
    </row>
    <row r="66" spans="5:20" ht="12.75"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R66" s="385"/>
      <c r="S66" s="385"/>
      <c r="T66" s="385"/>
    </row>
    <row r="67" spans="5:20" ht="12.75"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R67" s="385"/>
      <c r="S67" s="385"/>
      <c r="T67" s="385"/>
    </row>
    <row r="68" spans="5:20" ht="12.75"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R68" s="385"/>
      <c r="S68" s="385"/>
      <c r="T68" s="385"/>
    </row>
    <row r="69" spans="4:20" ht="12.75">
      <c r="D69" s="130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R69" s="385"/>
      <c r="S69" s="385"/>
      <c r="T69" s="385"/>
    </row>
    <row r="70" spans="4:20" ht="48.75" customHeight="1">
      <c r="D70" s="130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R70" s="385"/>
      <c r="S70" s="385"/>
      <c r="T70" s="385"/>
    </row>
    <row r="71" spans="4:20" ht="46.5" customHeight="1">
      <c r="D71" s="130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R71" s="385"/>
      <c r="S71" s="385"/>
      <c r="T71" s="385"/>
    </row>
    <row r="72" spans="5:20" ht="41.25" customHeight="1"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R72" s="385"/>
      <c r="S72" s="385"/>
      <c r="T72" s="385"/>
    </row>
    <row r="73" spans="5:20" ht="12.75"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R73" s="385"/>
      <c r="S73" s="385"/>
      <c r="T73" s="385"/>
    </row>
    <row r="74" spans="5:20" ht="12.75"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R74" s="385"/>
      <c r="S74" s="385"/>
      <c r="T74" s="385"/>
    </row>
    <row r="75" spans="5:20" ht="12.75"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R75" s="385"/>
      <c r="S75" s="385"/>
      <c r="T75" s="385"/>
    </row>
    <row r="76" spans="5:20" ht="12.75"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R76" s="385"/>
      <c r="S76" s="385"/>
      <c r="T76" s="385"/>
    </row>
    <row r="77" spans="5:20" ht="12.75"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R77" s="385"/>
      <c r="S77" s="385"/>
      <c r="T77" s="385"/>
    </row>
    <row r="78" spans="5:20" ht="12.75"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R78" s="385"/>
      <c r="S78" s="385"/>
      <c r="T78" s="385"/>
    </row>
    <row r="79" spans="5:20" ht="12.75"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R79" s="385"/>
      <c r="S79" s="385"/>
      <c r="T79" s="385"/>
    </row>
    <row r="80" spans="5:20" ht="12.75"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R80" s="385"/>
      <c r="S80" s="385"/>
      <c r="T80" s="385"/>
    </row>
    <row r="81" spans="5:20" ht="12.75"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R81" s="385"/>
      <c r="S81" s="385"/>
      <c r="T81" s="385"/>
    </row>
    <row r="82" spans="5:20" ht="12.75"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R82" s="385"/>
      <c r="S82" s="385"/>
      <c r="T82" s="385"/>
    </row>
    <row r="83" spans="5:20" ht="12.75"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R83" s="385"/>
      <c r="S83" s="385"/>
      <c r="T83" s="385"/>
    </row>
    <row r="84" spans="5:20" ht="12.75"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R84" s="385"/>
      <c r="S84" s="385"/>
      <c r="T84" s="385"/>
    </row>
    <row r="85" spans="5:20" ht="12.75"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R85" s="385"/>
      <c r="S85" s="385"/>
      <c r="T85" s="385"/>
    </row>
    <row r="86" spans="5:20" ht="12.75"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R86" s="385"/>
      <c r="S86" s="385"/>
      <c r="T86" s="385"/>
    </row>
    <row r="87" spans="5:20" ht="12.75"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R87" s="385"/>
      <c r="S87" s="385"/>
      <c r="T87" s="385"/>
    </row>
    <row r="88" spans="5:20" ht="12.75"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R88" s="385"/>
      <c r="S88" s="385"/>
      <c r="T88" s="385"/>
    </row>
    <row r="89" spans="5:20" ht="12.75"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R89" s="385"/>
      <c r="S89" s="385"/>
      <c r="T89" s="385"/>
    </row>
    <row r="90" spans="5:20" ht="12.75"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R90" s="385"/>
      <c r="S90" s="385"/>
      <c r="T90" s="385"/>
    </row>
    <row r="91" spans="5:20" ht="12.75"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R91" s="385"/>
      <c r="S91" s="385"/>
      <c r="T91" s="385"/>
    </row>
    <row r="92" spans="5:20" ht="12.75"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R92" s="385"/>
      <c r="S92" s="385"/>
      <c r="T92" s="385"/>
    </row>
    <row r="93" spans="5:20" ht="12.75"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R93" s="385"/>
      <c r="S93" s="385"/>
      <c r="T93" s="385"/>
    </row>
    <row r="94" spans="5:20" ht="12.75"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R94" s="385"/>
      <c r="S94" s="385"/>
      <c r="T94" s="385"/>
    </row>
    <row r="95" spans="5:20" ht="12.75"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R95" s="385"/>
      <c r="S95" s="385"/>
      <c r="T95" s="385"/>
    </row>
    <row r="96" spans="5:20" ht="12.75"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R96" s="385"/>
      <c r="S96" s="385"/>
      <c r="T96" s="385"/>
    </row>
    <row r="97" spans="5:20" ht="12.75"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R97" s="385"/>
      <c r="S97" s="385"/>
      <c r="T97" s="385"/>
    </row>
    <row r="98" spans="5:20" ht="12.75"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R98" s="385"/>
      <c r="S98" s="385"/>
      <c r="T98" s="385"/>
    </row>
    <row r="99" spans="5:20" ht="12.75"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R99" s="385"/>
      <c r="S99" s="385"/>
      <c r="T99" s="385"/>
    </row>
    <row r="100" spans="5:20" ht="12.75"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R100" s="385"/>
      <c r="S100" s="385"/>
      <c r="T100" s="385"/>
    </row>
    <row r="101" spans="5:20" ht="12.75"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R101" s="385"/>
      <c r="S101" s="385"/>
      <c r="T101" s="385"/>
    </row>
    <row r="102" spans="5:20" ht="12.75"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R102" s="385"/>
      <c r="S102" s="385"/>
      <c r="T102" s="385"/>
    </row>
    <row r="103" spans="5:20" ht="12.75"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R103" s="385"/>
      <c r="S103" s="385"/>
      <c r="T103" s="385"/>
    </row>
    <row r="104" spans="5:20" ht="12.75"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R104" s="385"/>
      <c r="S104" s="385"/>
      <c r="T104" s="385"/>
    </row>
    <row r="105" spans="5:20" ht="12.75"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R105" s="385"/>
      <c r="S105" s="385"/>
      <c r="T105" s="385"/>
    </row>
    <row r="106" spans="5:20" ht="12.75"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R106" s="385"/>
      <c r="S106" s="385"/>
      <c r="T106" s="385"/>
    </row>
    <row r="107" spans="5:20" ht="12.75"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R107" s="385"/>
      <c r="S107" s="385"/>
      <c r="T107" s="385"/>
    </row>
    <row r="108" spans="5:20" ht="12.75"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R108" s="385"/>
      <c r="S108" s="385"/>
      <c r="T108" s="385"/>
    </row>
    <row r="109" spans="5:20" ht="12.75"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R109" s="385"/>
      <c r="S109" s="385"/>
      <c r="T109" s="385"/>
    </row>
    <row r="110" spans="5:20" ht="12.75"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R110" s="385"/>
      <c r="S110" s="385"/>
      <c r="T110" s="385"/>
    </row>
  </sheetData>
  <sheetProtection/>
  <mergeCells count="44">
    <mergeCell ref="C34:D34"/>
    <mergeCell ref="C35:D35"/>
    <mergeCell ref="C30:D30"/>
    <mergeCell ref="B21:D21"/>
    <mergeCell ref="C24:D24"/>
    <mergeCell ref="C17:D17"/>
    <mergeCell ref="C20:D20"/>
    <mergeCell ref="C29:D29"/>
    <mergeCell ref="B48:D48"/>
    <mergeCell ref="B51:D51"/>
    <mergeCell ref="B40:D40"/>
    <mergeCell ref="C41:D41"/>
    <mergeCell ref="C42:D42"/>
    <mergeCell ref="C46:D46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Q4:V4"/>
    <mergeCell ref="K4:P4"/>
    <mergeCell ref="C53:D53"/>
    <mergeCell ref="B32:D32"/>
    <mergeCell ref="C33:D33"/>
    <mergeCell ref="C22:D22"/>
    <mergeCell ref="C23:D23"/>
    <mergeCell ref="C52:D52"/>
    <mergeCell ref="C47:D47"/>
    <mergeCell ref="C36:D36"/>
    <mergeCell ref="C8:D8"/>
    <mergeCell ref="C28:D28"/>
    <mergeCell ref="C31:D31"/>
    <mergeCell ref="C13:D13"/>
    <mergeCell ref="C16:D16"/>
    <mergeCell ref="A2:Q2"/>
    <mergeCell ref="A4:C4"/>
    <mergeCell ref="B6:D6"/>
    <mergeCell ref="B7:D7"/>
    <mergeCell ref="E4:J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47" customWidth="1"/>
    <col min="2" max="2" width="58.57421875" style="748" customWidth="1"/>
    <col min="3" max="5" width="13.57421875" style="748" customWidth="1"/>
    <col min="6" max="6" width="14.7109375" style="747" customWidth="1"/>
    <col min="7" max="7" width="4.00390625" style="747" customWidth="1"/>
    <col min="8" max="9" width="14.7109375" style="747" customWidth="1"/>
    <col min="10" max="16384" width="9.140625" style="747" customWidth="1"/>
  </cols>
  <sheetData>
    <row r="1" spans="4:6" ht="15">
      <c r="D1" s="1276" t="s">
        <v>223</v>
      </c>
      <c r="E1" s="1276"/>
      <c r="F1" s="1276"/>
    </row>
    <row r="2" spans="1:9" ht="48.75" customHeight="1">
      <c r="A2" s="1282" t="s">
        <v>342</v>
      </c>
      <c r="B2" s="1282"/>
      <c r="C2" s="1282"/>
      <c r="D2" s="1282"/>
      <c r="E2" s="1282"/>
      <c r="F2" s="1282"/>
      <c r="G2" s="916"/>
      <c r="H2" s="916"/>
      <c r="I2" s="749"/>
    </row>
    <row r="3" spans="1:10" ht="15.75" customHeight="1" thickBot="1">
      <c r="A3" s="750"/>
      <c r="B3" s="751"/>
      <c r="C3" s="751"/>
      <c r="D3" s="1277" t="s">
        <v>516</v>
      </c>
      <c r="E3" s="1277"/>
      <c r="F3" s="1277"/>
      <c r="J3" s="752"/>
    </row>
    <row r="4" spans="1:9" ht="63" customHeight="1">
      <c r="A4" s="1278" t="s">
        <v>286</v>
      </c>
      <c r="B4" s="1280" t="s">
        <v>343</v>
      </c>
      <c r="C4" s="1283" t="s">
        <v>487</v>
      </c>
      <c r="D4" s="1284"/>
      <c r="E4" s="1284"/>
      <c r="F4" s="1285"/>
      <c r="G4" s="898"/>
      <c r="H4" s="899"/>
      <c r="I4" s="753"/>
    </row>
    <row r="5" spans="1:8" ht="16.5" thickBot="1">
      <c r="A5" s="1279"/>
      <c r="B5" s="1281"/>
      <c r="C5" s="894" t="s">
        <v>488</v>
      </c>
      <c r="D5" s="894" t="s">
        <v>489</v>
      </c>
      <c r="E5" s="894" t="s">
        <v>492</v>
      </c>
      <c r="F5" s="894" t="s">
        <v>502</v>
      </c>
      <c r="G5" s="898"/>
      <c r="H5" s="899"/>
    </row>
    <row r="6" spans="1:8" ht="16.5" thickBot="1">
      <c r="A6" s="754">
        <v>1</v>
      </c>
      <c r="B6" s="755">
        <v>2</v>
      </c>
      <c r="C6" s="910">
        <v>3</v>
      </c>
      <c r="D6" s="910">
        <v>4</v>
      </c>
      <c r="E6" s="910">
        <v>5</v>
      </c>
      <c r="F6" s="895">
        <v>6</v>
      </c>
      <c r="G6" s="900"/>
      <c r="H6" s="901"/>
    </row>
    <row r="7" spans="1:8" ht="27" customHeight="1" thickBot="1">
      <c r="A7" s="756">
        <v>2</v>
      </c>
      <c r="B7" s="757" t="s">
        <v>500</v>
      </c>
      <c r="C7" s="911">
        <v>0</v>
      </c>
      <c r="D7" s="911">
        <v>0</v>
      </c>
      <c r="E7" s="911">
        <v>0</v>
      </c>
      <c r="F7" s="896">
        <v>0</v>
      </c>
      <c r="G7" s="902"/>
      <c r="H7" s="903"/>
    </row>
    <row r="8" spans="1:8" ht="27.75" customHeight="1" hidden="1">
      <c r="A8" s="758" t="s">
        <v>33</v>
      </c>
      <c r="B8" s="757"/>
      <c r="C8" s="911"/>
      <c r="D8" s="911"/>
      <c r="E8" s="911"/>
      <c r="F8" s="896"/>
      <c r="G8" s="902"/>
      <c r="H8" s="903"/>
    </row>
    <row r="9" spans="1:8" ht="29.25" customHeight="1" hidden="1">
      <c r="A9" s="758" t="s">
        <v>10</v>
      </c>
      <c r="B9" s="759"/>
      <c r="C9" s="912"/>
      <c r="D9" s="912"/>
      <c r="E9" s="912"/>
      <c r="F9" s="896"/>
      <c r="G9" s="902"/>
      <c r="H9" s="903"/>
    </row>
    <row r="10" spans="1:8" ht="24.75" customHeight="1" hidden="1">
      <c r="A10" s="758">
        <v>4</v>
      </c>
      <c r="B10" s="759"/>
      <c r="C10" s="912"/>
      <c r="D10" s="912"/>
      <c r="E10" s="912"/>
      <c r="F10" s="896"/>
      <c r="G10" s="902"/>
      <c r="H10" s="903"/>
    </row>
    <row r="11" spans="1:8" ht="27" customHeight="1" hidden="1">
      <c r="A11" s="758">
        <v>5</v>
      </c>
      <c r="B11" s="759"/>
      <c r="C11" s="912"/>
      <c r="D11" s="912"/>
      <c r="E11" s="912"/>
      <c r="F11" s="896"/>
      <c r="G11" s="902"/>
      <c r="H11" s="903"/>
    </row>
    <row r="12" spans="1:8" ht="32.25" customHeight="1" hidden="1" thickBot="1">
      <c r="A12" s="760" t="s">
        <v>12</v>
      </c>
      <c r="B12" s="761"/>
      <c r="C12" s="913"/>
      <c r="D12" s="913"/>
      <c r="E12" s="913"/>
      <c r="F12" s="897"/>
      <c r="G12" s="902"/>
      <c r="H12" s="903"/>
    </row>
    <row r="13" spans="1:8" ht="32.25" customHeight="1" hidden="1" thickBot="1">
      <c r="A13" s="906" t="s">
        <v>13</v>
      </c>
      <c r="B13" s="907"/>
      <c r="C13" s="914"/>
      <c r="D13" s="914"/>
      <c r="E13" s="914"/>
      <c r="F13" s="908"/>
      <c r="G13" s="902"/>
      <c r="H13" s="903"/>
    </row>
    <row r="14" spans="1:8" ht="27" customHeight="1" thickBot="1">
      <c r="A14" s="754">
        <v>3</v>
      </c>
      <c r="B14" s="762" t="s">
        <v>490</v>
      </c>
      <c r="C14" s="915">
        <f>SUM(C7)</f>
        <v>0</v>
      </c>
      <c r="D14" s="915">
        <f>SUM(D7)</f>
        <v>0</v>
      </c>
      <c r="E14" s="915">
        <f>SUM(E7)</f>
        <v>0</v>
      </c>
      <c r="F14" s="917">
        <f>SUM(F7:F13)</f>
        <v>0</v>
      </c>
      <c r="G14" s="904"/>
      <c r="H14" s="905"/>
    </row>
    <row r="17" spans="2:5" ht="15">
      <c r="B17" s="763"/>
      <c r="C17" s="763"/>
      <c r="D17" s="763"/>
      <c r="E17" s="763"/>
    </row>
    <row r="18" spans="2:5" ht="15.75">
      <c r="B18" s="764"/>
      <c r="C18" s="764"/>
      <c r="D18" s="764"/>
      <c r="E18" s="764"/>
    </row>
    <row r="19" spans="2:5" ht="15">
      <c r="B19" s="763"/>
      <c r="C19" s="763"/>
      <c r="D19" s="763"/>
      <c r="E19" s="763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B1">
      <selection activeCell="A2" sqref="A2:C2"/>
    </sheetView>
  </sheetViews>
  <sheetFormatPr defaultColWidth="9.140625" defaultRowHeight="12.75"/>
  <cols>
    <col min="1" max="1" width="8.140625" style="765" customWidth="1"/>
    <col min="2" max="2" width="64.00390625" style="765" customWidth="1"/>
    <col min="3" max="3" width="16.7109375" style="765" customWidth="1"/>
    <col min="4" max="4" width="12.7109375" style="765" customWidth="1"/>
    <col min="5" max="5" width="13.421875" style="765" hidden="1" customWidth="1"/>
    <col min="6" max="16384" width="9.140625" style="765" customWidth="1"/>
  </cols>
  <sheetData>
    <row r="1" ht="15">
      <c r="C1" s="766" t="s">
        <v>222</v>
      </c>
    </row>
    <row r="2" spans="1:3" ht="68.25" customHeight="1">
      <c r="A2" s="1286" t="s">
        <v>344</v>
      </c>
      <c r="B2" s="1286"/>
      <c r="C2" s="1286"/>
    </row>
    <row r="3" spans="1:4" ht="15.75" customHeight="1" thickBot="1">
      <c r="A3" s="750"/>
      <c r="B3" s="750"/>
      <c r="C3" s="767" t="s">
        <v>516</v>
      </c>
      <c r="D3" s="768"/>
    </row>
    <row r="4" spans="1:5" ht="44.25" customHeight="1" thickBot="1">
      <c r="A4" s="769" t="s">
        <v>286</v>
      </c>
      <c r="B4" s="770" t="s">
        <v>345</v>
      </c>
      <c r="C4" s="771" t="s">
        <v>547</v>
      </c>
      <c r="D4" s="771" t="s">
        <v>253</v>
      </c>
      <c r="E4" s="771" t="s">
        <v>257</v>
      </c>
    </row>
    <row r="5" spans="1:5" ht="26.25" customHeight="1" thickBot="1">
      <c r="A5" s="772">
        <v>1</v>
      </c>
      <c r="B5" s="773">
        <v>2</v>
      </c>
      <c r="C5" s="774">
        <v>3</v>
      </c>
      <c r="D5" s="774">
        <v>4</v>
      </c>
      <c r="E5" s="774">
        <v>5</v>
      </c>
    </row>
    <row r="6" spans="1:5" ht="26.25" customHeight="1">
      <c r="A6" s="775" t="s">
        <v>32</v>
      </c>
      <c r="B6" s="776" t="s">
        <v>402</v>
      </c>
      <c r="C6" s="777">
        <f>'3.sz.m Önk  bev.'!E8</f>
        <v>1000000</v>
      </c>
      <c r="D6" s="777">
        <f>'3.sz.m Önk  bev.'!F8</f>
        <v>1019518</v>
      </c>
      <c r="E6" s="777">
        <f>'3.sz.m Önk  bev.'!G11</f>
        <v>0</v>
      </c>
    </row>
    <row r="7" spans="1:5" ht="26.25" customHeight="1">
      <c r="A7" s="778" t="s">
        <v>33</v>
      </c>
      <c r="B7" s="776" t="s">
        <v>484</v>
      </c>
      <c r="C7" s="779">
        <f>'3.sz.m Önk  bev.'!E19</f>
        <v>0</v>
      </c>
      <c r="D7" s="779">
        <f>'3.sz.m Önk  bev.'!F19</f>
        <v>0</v>
      </c>
      <c r="E7" s="779">
        <f>'3.sz.m Önk  bev.'!G19</f>
        <v>0</v>
      </c>
    </row>
    <row r="8" spans="1:5" ht="33.75" customHeight="1">
      <c r="A8" s="780" t="s">
        <v>10</v>
      </c>
      <c r="B8" s="781" t="s">
        <v>485</v>
      </c>
      <c r="C8" s="782">
        <f>'3.sz.m Önk  bev.'!E24</f>
        <v>102154</v>
      </c>
      <c r="D8" s="782">
        <f>'3.sz.m Önk  bev.'!F24</f>
        <v>102154</v>
      </c>
      <c r="E8" s="782">
        <f>'3.sz.m Önk  bev.'!G24</f>
        <v>0</v>
      </c>
    </row>
    <row r="9" spans="1:5" ht="33" customHeight="1">
      <c r="A9" s="778" t="s">
        <v>11</v>
      </c>
      <c r="B9" s="783" t="s">
        <v>486</v>
      </c>
      <c r="C9" s="782">
        <f>'3.sz.m Önk  bev.'!E52</f>
        <v>0</v>
      </c>
      <c r="D9" s="782">
        <f>'3.sz.m Önk  bev.'!F52</f>
        <v>0</v>
      </c>
      <c r="E9" s="782">
        <f>'3.sz.m Önk  bev.'!G52</f>
        <v>0</v>
      </c>
    </row>
    <row r="10" spans="1:5" ht="26.25" customHeight="1" thickBot="1">
      <c r="A10" s="780" t="s">
        <v>12</v>
      </c>
      <c r="B10" s="783" t="s">
        <v>346</v>
      </c>
      <c r="C10" s="784">
        <f>'1.sz.m-önk.össze.bev'!E20</f>
        <v>40000</v>
      </c>
      <c r="D10" s="784">
        <f>'1.sz.m-önk.össze.bev'!F20</f>
        <v>80197</v>
      </c>
      <c r="E10" s="784"/>
    </row>
    <row r="11" spans="1:5" ht="26.25" customHeight="1" hidden="1" thickBot="1">
      <c r="A11" s="780" t="s">
        <v>13</v>
      </c>
      <c r="B11" s="785" t="s">
        <v>347</v>
      </c>
      <c r="C11" s="782"/>
      <c r="D11" s="782"/>
      <c r="E11" s="782"/>
    </row>
    <row r="12" spans="1:5" ht="26.25" customHeight="1" thickBot="1">
      <c r="A12" s="1287" t="s">
        <v>348</v>
      </c>
      <c r="B12" s="1288"/>
      <c r="C12" s="786">
        <f>SUM(C6:C11)</f>
        <v>1142154</v>
      </c>
      <c r="D12" s="786">
        <f>SUM(D6:D11)</f>
        <v>1201869</v>
      </c>
      <c r="E12" s="786">
        <f>SUM(E6:E11)</f>
        <v>0</v>
      </c>
    </row>
    <row r="13" spans="1:3" ht="23.25" customHeight="1">
      <c r="A13" s="1289"/>
      <c r="B13" s="1289"/>
      <c r="C13" s="1289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57421875" style="694" customWidth="1"/>
    <col min="2" max="2" width="24.7109375" style="695" customWidth="1"/>
    <col min="3" max="4" width="7.7109375" style="696" customWidth="1"/>
    <col min="5" max="5" width="8.140625" style="696" customWidth="1"/>
    <col min="6" max="6" width="7.57421875" style="696" customWidth="1"/>
    <col min="7" max="7" width="8.140625" style="696" customWidth="1"/>
    <col min="8" max="8" width="7.57421875" style="696" customWidth="1"/>
    <col min="9" max="14" width="8.140625" style="696" customWidth="1"/>
    <col min="15" max="15" width="10.8515625" style="694" customWidth="1"/>
    <col min="16" max="17" width="0" style="696" hidden="1" customWidth="1"/>
    <col min="18" max="16384" width="9.140625" style="696" customWidth="1"/>
  </cols>
  <sheetData>
    <row r="1" spans="13:15" ht="15.75">
      <c r="M1" s="1290" t="s">
        <v>223</v>
      </c>
      <c r="N1" s="1290"/>
      <c r="O1" s="1290"/>
    </row>
    <row r="2" spans="1:15" ht="31.5" customHeight="1">
      <c r="A2" s="1291" t="s">
        <v>552</v>
      </c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</row>
    <row r="3" ht="16.5" thickBot="1">
      <c r="O3" s="697" t="s">
        <v>518</v>
      </c>
    </row>
    <row r="4" spans="1:15" s="694" customFormat="1" ht="35.25" customHeight="1" thickBot="1">
      <c r="A4" s="698" t="s">
        <v>286</v>
      </c>
      <c r="B4" s="699" t="s">
        <v>4</v>
      </c>
      <c r="C4" s="700" t="s">
        <v>287</v>
      </c>
      <c r="D4" s="700" t="s">
        <v>288</v>
      </c>
      <c r="E4" s="700" t="s">
        <v>289</v>
      </c>
      <c r="F4" s="700" t="s">
        <v>290</v>
      </c>
      <c r="G4" s="700" t="s">
        <v>291</v>
      </c>
      <c r="H4" s="700" t="s">
        <v>292</v>
      </c>
      <c r="I4" s="700" t="s">
        <v>293</v>
      </c>
      <c r="J4" s="700" t="s">
        <v>294</v>
      </c>
      <c r="K4" s="700" t="s">
        <v>295</v>
      </c>
      <c r="L4" s="700" t="s">
        <v>296</v>
      </c>
      <c r="M4" s="700" t="s">
        <v>297</v>
      </c>
      <c r="N4" s="700" t="s">
        <v>298</v>
      </c>
      <c r="O4" s="701" t="s">
        <v>23</v>
      </c>
    </row>
    <row r="5" spans="1:15" s="703" customFormat="1" ht="15" customHeight="1" thickBot="1">
      <c r="A5" s="702" t="s">
        <v>32</v>
      </c>
      <c r="B5" s="1293" t="s">
        <v>126</v>
      </c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5"/>
    </row>
    <row r="6" spans="1:16" s="703" customFormat="1" ht="15" customHeight="1">
      <c r="A6" s="704" t="s">
        <v>33</v>
      </c>
      <c r="B6" s="705" t="s">
        <v>299</v>
      </c>
      <c r="C6" s="706"/>
      <c r="D6" s="706"/>
      <c r="E6" s="706">
        <v>655000</v>
      </c>
      <c r="F6" s="706"/>
      <c r="G6" s="706"/>
      <c r="H6" s="706">
        <v>59715</v>
      </c>
      <c r="I6" s="706"/>
      <c r="J6" s="706"/>
      <c r="K6" s="706">
        <v>655000</v>
      </c>
      <c r="L6" s="706"/>
      <c r="M6" s="706"/>
      <c r="N6" s="706"/>
      <c r="O6" s="707">
        <f aca="true" t="shared" si="0" ref="O6:O13">SUM(C6:N6)</f>
        <v>1369715</v>
      </c>
      <c r="P6" s="703">
        <v>105070</v>
      </c>
    </row>
    <row r="7" spans="1:16" s="712" customFormat="1" ht="13.5" customHeight="1">
      <c r="A7" s="708" t="s">
        <v>10</v>
      </c>
      <c r="B7" s="709" t="s">
        <v>554</v>
      </c>
      <c r="C7" s="710">
        <v>8903</v>
      </c>
      <c r="D7" s="710"/>
      <c r="E7" s="710"/>
      <c r="F7" s="710"/>
      <c r="G7" s="710">
        <v>50000</v>
      </c>
      <c r="H7" s="710">
        <v>10500</v>
      </c>
      <c r="I7" s="710">
        <v>8903</v>
      </c>
      <c r="J7" s="710"/>
      <c r="K7" s="710"/>
      <c r="L7" s="710">
        <v>34348</v>
      </c>
      <c r="M7" s="710"/>
      <c r="N7" s="710"/>
      <c r="O7" s="711">
        <f t="shared" si="0"/>
        <v>112654</v>
      </c>
      <c r="P7" s="712">
        <v>73977</v>
      </c>
    </row>
    <row r="8" spans="1:16" s="712" customFormat="1" ht="21.75" customHeight="1">
      <c r="A8" s="708" t="s">
        <v>11</v>
      </c>
      <c r="B8" s="713" t="s">
        <v>555</v>
      </c>
      <c r="C8" s="714">
        <v>1240937</v>
      </c>
      <c r="D8" s="714">
        <v>1240938</v>
      </c>
      <c r="E8" s="714">
        <v>1240937</v>
      </c>
      <c r="F8" s="714">
        <v>1240938</v>
      </c>
      <c r="G8" s="714">
        <v>1240937</v>
      </c>
      <c r="H8" s="714">
        <v>1240938</v>
      </c>
      <c r="I8" s="714">
        <v>1240937</v>
      </c>
      <c r="J8" s="714">
        <v>1240938</v>
      </c>
      <c r="K8" s="714">
        <v>1240937</v>
      </c>
      <c r="L8" s="714">
        <v>1240938</v>
      </c>
      <c r="M8" s="714">
        <v>1240937</v>
      </c>
      <c r="N8" s="714">
        <v>1240937</v>
      </c>
      <c r="O8" s="711">
        <f t="shared" si="0"/>
        <v>14891249</v>
      </c>
      <c r="P8" s="712">
        <v>246945</v>
      </c>
    </row>
    <row r="9" spans="1:16" s="712" customFormat="1" ht="23.25" customHeight="1">
      <c r="A9" s="708" t="s">
        <v>12</v>
      </c>
      <c r="B9" s="709" t="s">
        <v>300</v>
      </c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1">
        <f t="shared" si="0"/>
        <v>0</v>
      </c>
      <c r="P9" s="712">
        <v>118427</v>
      </c>
    </row>
    <row r="10" spans="1:16" s="712" customFormat="1" ht="23.25" customHeight="1">
      <c r="A10" s="708" t="s">
        <v>13</v>
      </c>
      <c r="B10" s="709" t="s">
        <v>301</v>
      </c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1">
        <f t="shared" si="0"/>
        <v>0</v>
      </c>
      <c r="P10" s="712">
        <v>0</v>
      </c>
    </row>
    <row r="11" spans="1:16" s="712" customFormat="1" ht="23.25" customHeight="1">
      <c r="A11" s="708" t="s">
        <v>14</v>
      </c>
      <c r="B11" s="709" t="s">
        <v>302</v>
      </c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1">
        <f t="shared" si="0"/>
        <v>0</v>
      </c>
      <c r="P11" s="712">
        <v>7592</v>
      </c>
    </row>
    <row r="12" spans="1:16" s="712" customFormat="1" ht="23.25" customHeight="1">
      <c r="A12" s="708" t="s">
        <v>68</v>
      </c>
      <c r="B12" s="709" t="s">
        <v>303</v>
      </c>
      <c r="C12" s="710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1">
        <f t="shared" si="0"/>
        <v>0</v>
      </c>
      <c r="P12" s="712">
        <v>0</v>
      </c>
    </row>
    <row r="13" spans="1:16" s="712" customFormat="1" ht="13.5" customHeight="1" thickBot="1">
      <c r="A13" s="708" t="s">
        <v>69</v>
      </c>
      <c r="B13" s="709" t="s">
        <v>304</v>
      </c>
      <c r="C13" s="710">
        <v>4487677</v>
      </c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1">
        <f t="shared" si="0"/>
        <v>4487677</v>
      </c>
      <c r="P13" s="712">
        <v>156053</v>
      </c>
    </row>
    <row r="14" spans="1:17" s="703" customFormat="1" ht="15.75" customHeight="1" thickBot="1">
      <c r="A14" s="708" t="s">
        <v>70</v>
      </c>
      <c r="B14" s="715" t="s">
        <v>305</v>
      </c>
      <c r="C14" s="716">
        <f aca="true" t="shared" si="1" ref="C14:O14">SUM(C6:C13)</f>
        <v>5737517</v>
      </c>
      <c r="D14" s="716">
        <f t="shared" si="1"/>
        <v>1240938</v>
      </c>
      <c r="E14" s="716">
        <f t="shared" si="1"/>
        <v>1895937</v>
      </c>
      <c r="F14" s="716">
        <f t="shared" si="1"/>
        <v>1240938</v>
      </c>
      <c r="G14" s="716">
        <f t="shared" si="1"/>
        <v>1290937</v>
      </c>
      <c r="H14" s="716">
        <f t="shared" si="1"/>
        <v>1311153</v>
      </c>
      <c r="I14" s="716">
        <f t="shared" si="1"/>
        <v>1249840</v>
      </c>
      <c r="J14" s="716">
        <f t="shared" si="1"/>
        <v>1240938</v>
      </c>
      <c r="K14" s="716">
        <f t="shared" si="1"/>
        <v>1895937</v>
      </c>
      <c r="L14" s="716">
        <f t="shared" si="1"/>
        <v>1275286</v>
      </c>
      <c r="M14" s="716">
        <f t="shared" si="1"/>
        <v>1240937</v>
      </c>
      <c r="N14" s="716">
        <f t="shared" si="1"/>
        <v>1240937</v>
      </c>
      <c r="O14" s="717">
        <f t="shared" si="1"/>
        <v>20861295</v>
      </c>
      <c r="Q14" s="703">
        <f>SUM(P6:P13)</f>
        <v>708064</v>
      </c>
    </row>
    <row r="15" spans="1:15" s="703" customFormat="1" ht="15" customHeight="1" thickBot="1">
      <c r="A15" s="708" t="s">
        <v>71</v>
      </c>
      <c r="B15" s="1293" t="s">
        <v>153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5"/>
    </row>
    <row r="16" spans="1:16" s="712" customFormat="1" ht="13.5" customHeight="1">
      <c r="A16" s="708" t="s">
        <v>72</v>
      </c>
      <c r="B16" s="713" t="s">
        <v>556</v>
      </c>
      <c r="C16" s="714">
        <v>1312973</v>
      </c>
      <c r="D16" s="714">
        <v>1312973</v>
      </c>
      <c r="E16" s="714">
        <v>1312973</v>
      </c>
      <c r="F16" s="714">
        <v>1312974</v>
      </c>
      <c r="G16" s="714">
        <f>1312973+787264</f>
        <v>2100237</v>
      </c>
      <c r="H16" s="714">
        <f>1312973+13500</f>
        <v>1326473</v>
      </c>
      <c r="I16" s="714">
        <v>1312973</v>
      </c>
      <c r="J16" s="714">
        <v>1312974</v>
      </c>
      <c r="K16" s="714">
        <v>1312973</v>
      </c>
      <c r="L16" s="714">
        <v>1312973</v>
      </c>
      <c r="M16" s="714">
        <v>1312973</v>
      </c>
      <c r="N16" s="714">
        <v>1312973</v>
      </c>
      <c r="O16" s="718">
        <f>SUM(C16:N16)</f>
        <v>16556442</v>
      </c>
      <c r="P16" s="712">
        <v>550166</v>
      </c>
    </row>
    <row r="17" spans="1:16" s="712" customFormat="1" ht="27" customHeight="1">
      <c r="A17" s="708" t="s">
        <v>306</v>
      </c>
      <c r="B17" s="709" t="s">
        <v>557</v>
      </c>
      <c r="C17" s="710"/>
      <c r="D17" s="710"/>
      <c r="E17" s="710"/>
      <c r="F17" s="710">
        <v>300000</v>
      </c>
      <c r="G17" s="710"/>
      <c r="H17" s="710"/>
      <c r="I17" s="710">
        <v>180000</v>
      </c>
      <c r="J17" s="710"/>
      <c r="K17" s="710"/>
      <c r="L17" s="710"/>
      <c r="M17" s="710"/>
      <c r="N17" s="710"/>
      <c r="O17" s="711">
        <f>SUM(C17:N17)</f>
        <v>480000</v>
      </c>
      <c r="P17" s="712">
        <v>124458</v>
      </c>
    </row>
    <row r="18" spans="1:16" s="712" customFormat="1" ht="13.5" customHeight="1">
      <c r="A18" s="708" t="s">
        <v>307</v>
      </c>
      <c r="B18" s="709" t="s">
        <v>308</v>
      </c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1">
        <f>SUM(C18:N18)</f>
        <v>0</v>
      </c>
      <c r="P18" s="712">
        <v>0</v>
      </c>
    </row>
    <row r="19" spans="1:16" s="712" customFormat="1" ht="13.5" customHeight="1">
      <c r="A19" s="708" t="s">
        <v>309</v>
      </c>
      <c r="B19" s="709" t="s">
        <v>310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>
        <f>3246958+56715</f>
        <v>3303673</v>
      </c>
      <c r="O19" s="711">
        <f>SUM(C19:N19)</f>
        <v>3303673</v>
      </c>
      <c r="P19" s="712">
        <v>47140</v>
      </c>
    </row>
    <row r="20" spans="1:16" s="712" customFormat="1" ht="13.5" customHeight="1" thickBot="1">
      <c r="A20" s="708" t="s">
        <v>311</v>
      </c>
      <c r="B20" s="709" t="s">
        <v>312</v>
      </c>
      <c r="C20" s="710">
        <v>521180</v>
      </c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1">
        <f>SUM(C20:N20)</f>
        <v>521180</v>
      </c>
      <c r="P20" s="712">
        <v>0</v>
      </c>
    </row>
    <row r="21" spans="1:17" s="703" customFormat="1" ht="15.75" customHeight="1" thickBot="1">
      <c r="A21" s="708" t="s">
        <v>313</v>
      </c>
      <c r="B21" s="715" t="s">
        <v>314</v>
      </c>
      <c r="C21" s="716">
        <f aca="true" t="shared" si="2" ref="C21:O21">SUM(C16:C20)</f>
        <v>1834153</v>
      </c>
      <c r="D21" s="716">
        <f t="shared" si="2"/>
        <v>1312973</v>
      </c>
      <c r="E21" s="716">
        <f t="shared" si="2"/>
        <v>1312973</v>
      </c>
      <c r="F21" s="716">
        <f t="shared" si="2"/>
        <v>1612974</v>
      </c>
      <c r="G21" s="716">
        <f t="shared" si="2"/>
        <v>2100237</v>
      </c>
      <c r="H21" s="716">
        <f t="shared" si="2"/>
        <v>1326473</v>
      </c>
      <c r="I21" s="716">
        <f t="shared" si="2"/>
        <v>1492973</v>
      </c>
      <c r="J21" s="716">
        <f t="shared" si="2"/>
        <v>1312974</v>
      </c>
      <c r="K21" s="716">
        <f t="shared" si="2"/>
        <v>1312973</v>
      </c>
      <c r="L21" s="716">
        <f t="shared" si="2"/>
        <v>1312973</v>
      </c>
      <c r="M21" s="716">
        <f t="shared" si="2"/>
        <v>1312973</v>
      </c>
      <c r="N21" s="716">
        <f t="shared" si="2"/>
        <v>4616646</v>
      </c>
      <c r="O21" s="717">
        <f t="shared" si="2"/>
        <v>20861295</v>
      </c>
      <c r="Q21" s="703">
        <f>SUM(P16:P20)</f>
        <v>721764</v>
      </c>
    </row>
    <row r="22" spans="1:15" ht="16.5" thickBot="1">
      <c r="A22" s="708" t="s">
        <v>315</v>
      </c>
      <c r="B22" s="719" t="s">
        <v>316</v>
      </c>
      <c r="C22" s="720">
        <f>C14-C21</f>
        <v>3903364</v>
      </c>
      <c r="D22" s="720">
        <f>C14+D14-C21-D21</f>
        <v>3831329</v>
      </c>
      <c r="E22" s="720">
        <f>C14+D14+E14-C21-D21-E21</f>
        <v>4414293</v>
      </c>
      <c r="F22" s="720">
        <f>C14+D14+E14+F14-C21-D21-E21-F21</f>
        <v>4042257</v>
      </c>
      <c r="G22" s="720">
        <f>(SUM(C14:G14))-(SUM(C21:G21))</f>
        <v>3232957</v>
      </c>
      <c r="H22" s="720">
        <f>(SUM(C14:H14))-(SUM(C21:H21))</f>
        <v>3217637</v>
      </c>
      <c r="I22" s="720">
        <f>(SUM(C14:I14))-(SUM(C21:I21))</f>
        <v>2974504</v>
      </c>
      <c r="J22" s="720">
        <f>(SUM(C14:J14))-(SUM(C21:J21))</f>
        <v>2902468</v>
      </c>
      <c r="K22" s="720">
        <f>(SUM(C14:K14))-(SUM(C21:K21))</f>
        <v>3485432</v>
      </c>
      <c r="L22" s="720">
        <f>(SUM(C14:L14))-(SUM(C21:L21))</f>
        <v>3447745</v>
      </c>
      <c r="M22" s="720">
        <f>(SUM(C14:M14))-(SUM(C21:M21))</f>
        <v>3375709</v>
      </c>
      <c r="N22" s="720">
        <f>(SUM(C14:N14))-(SUM(C21:N21))</f>
        <v>0</v>
      </c>
      <c r="O22" s="721">
        <f>O14-O21</f>
        <v>0</v>
      </c>
    </row>
    <row r="23" ht="15.75">
      <c r="A23" s="722"/>
    </row>
    <row r="24" spans="2:4" ht="15.75">
      <c r="B24" s="723"/>
      <c r="C24" s="724"/>
      <c r="D24" s="724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78.8515625" style="954" customWidth="1"/>
    <col min="2" max="2" width="22.7109375" style="954" customWidth="1"/>
    <col min="3" max="3" width="13.140625" style="954" customWidth="1"/>
    <col min="4" max="4" width="13.28125" style="954" hidden="1" customWidth="1"/>
    <col min="5" max="5" width="12.140625" style="954" hidden="1" customWidth="1"/>
    <col min="6" max="6" width="9.140625" style="954" customWidth="1"/>
    <col min="7" max="7" width="10.421875" style="954" bestFit="1" customWidth="1"/>
    <col min="8" max="16384" width="9.140625" style="954" customWidth="1"/>
  </cols>
  <sheetData>
    <row r="1" spans="2:5" ht="21" customHeight="1">
      <c r="B1" s="1296" t="s">
        <v>66</v>
      </c>
      <c r="C1" s="1296"/>
      <c r="D1" s="1296"/>
      <c r="E1" s="1296"/>
    </row>
    <row r="2" spans="1:4" s="955" customFormat="1" ht="51.75" customHeight="1">
      <c r="A2" s="1297" t="s">
        <v>548</v>
      </c>
      <c r="B2" s="1297"/>
      <c r="C2" s="1297"/>
      <c r="D2" s="1297"/>
    </row>
    <row r="3" spans="1:5" ht="15.75" customHeight="1" thickBot="1">
      <c r="A3" s="956"/>
      <c r="B3" s="957" t="s">
        <v>519</v>
      </c>
      <c r="E3" s="958" t="s">
        <v>323</v>
      </c>
    </row>
    <row r="4" spans="1:5" s="962" customFormat="1" ht="24" customHeight="1" thickBot="1">
      <c r="A4" s="959" t="s">
        <v>324</v>
      </c>
      <c r="B4" s="960" t="s">
        <v>325</v>
      </c>
      <c r="C4" s="960" t="s">
        <v>252</v>
      </c>
      <c r="D4" s="960" t="s">
        <v>258</v>
      </c>
      <c r="E4" s="961" t="s">
        <v>319</v>
      </c>
    </row>
    <row r="5" spans="1:7" s="966" customFormat="1" ht="21" customHeight="1" hidden="1">
      <c r="A5" s="963" t="s">
        <v>326</v>
      </c>
      <c r="B5" s="964">
        <v>0</v>
      </c>
      <c r="C5" s="964">
        <v>0</v>
      </c>
      <c r="D5" s="964">
        <v>0</v>
      </c>
      <c r="E5" s="965"/>
      <c r="G5" s="967"/>
    </row>
    <row r="6" spans="1:5" s="966" customFormat="1" ht="21" customHeight="1">
      <c r="A6" s="968" t="s">
        <v>327</v>
      </c>
      <c r="B6" s="969">
        <v>947750</v>
      </c>
      <c r="C6" s="969">
        <v>947750</v>
      </c>
      <c r="D6" s="969">
        <v>947750</v>
      </c>
      <c r="E6" s="970"/>
    </row>
    <row r="7" spans="1:5" s="966" customFormat="1" ht="21" customHeight="1">
      <c r="A7" s="968" t="s">
        <v>328</v>
      </c>
      <c r="B7" s="969">
        <v>576000</v>
      </c>
      <c r="C7" s="969">
        <v>576000</v>
      </c>
      <c r="D7" s="969">
        <v>576000</v>
      </c>
      <c r="E7" s="970"/>
    </row>
    <row r="8" spans="1:5" s="966" customFormat="1" ht="21" customHeight="1">
      <c r="A8" s="968" t="s">
        <v>329</v>
      </c>
      <c r="B8" s="969">
        <v>100000</v>
      </c>
      <c r="C8" s="969">
        <v>100000</v>
      </c>
      <c r="D8" s="969">
        <v>100000</v>
      </c>
      <c r="E8" s="970"/>
    </row>
    <row r="9" spans="1:5" s="966" customFormat="1" ht="21" customHeight="1">
      <c r="A9" s="971" t="s">
        <v>330</v>
      </c>
      <c r="B9" s="969">
        <v>406330</v>
      </c>
      <c r="C9" s="969">
        <v>406330</v>
      </c>
      <c r="D9" s="969">
        <v>406330</v>
      </c>
      <c r="E9" s="970"/>
    </row>
    <row r="10" spans="1:5" s="966" customFormat="1" ht="21" customHeight="1">
      <c r="A10" s="963" t="s">
        <v>331</v>
      </c>
      <c r="B10" s="972">
        <f>SUM(B6:B9)</f>
        <v>2030080</v>
      </c>
      <c r="C10" s="972">
        <f>SUM(C6:C9)</f>
        <v>2030080</v>
      </c>
      <c r="D10" s="972">
        <f>SUM(D6:D9)</f>
        <v>2030080</v>
      </c>
      <c r="E10" s="973">
        <f>SUM(E6:E9)</f>
        <v>0</v>
      </c>
    </row>
    <row r="11" spans="1:5" s="966" customFormat="1" ht="21" customHeight="1" hidden="1">
      <c r="A11" s="974" t="s">
        <v>332</v>
      </c>
      <c r="B11" s="972"/>
      <c r="C11" s="972"/>
      <c r="D11" s="972"/>
      <c r="E11" s="973"/>
    </row>
    <row r="12" spans="1:5" s="966" customFormat="1" ht="21" customHeight="1">
      <c r="A12" s="974" t="s">
        <v>467</v>
      </c>
      <c r="B12" s="972">
        <v>5000000</v>
      </c>
      <c r="C12" s="972">
        <v>5000000</v>
      </c>
      <c r="D12" s="972">
        <v>4953420</v>
      </c>
      <c r="E12" s="976"/>
    </row>
    <row r="13" spans="1:5" s="966" customFormat="1" ht="21" customHeight="1">
      <c r="A13" s="974" t="s">
        <v>505</v>
      </c>
      <c r="B13" s="975">
        <v>2550</v>
      </c>
      <c r="C13" s="975">
        <v>2550</v>
      </c>
      <c r="D13" s="975">
        <v>2550</v>
      </c>
      <c r="E13" s="977"/>
    </row>
    <row r="14" spans="1:5" s="966" customFormat="1" ht="21" customHeight="1" hidden="1">
      <c r="A14" s="978"/>
      <c r="B14" s="975"/>
      <c r="C14" s="975"/>
      <c r="D14" s="975">
        <v>1101475</v>
      </c>
      <c r="E14" s="977"/>
    </row>
    <row r="15" spans="1:5" s="966" customFormat="1" ht="21" customHeight="1" thickBot="1">
      <c r="A15" s="978" t="s">
        <v>551</v>
      </c>
      <c r="B15" s="975">
        <v>0</v>
      </c>
      <c r="C15" s="975">
        <v>0</v>
      </c>
      <c r="D15" s="975">
        <v>127</v>
      </c>
      <c r="E15" s="977"/>
    </row>
    <row r="16" spans="1:5" s="982" customFormat="1" ht="24.75" customHeight="1" thickBot="1">
      <c r="A16" s="979" t="s">
        <v>549</v>
      </c>
      <c r="B16" s="980">
        <f>B10+B12+B13+B15+B14</f>
        <v>7032630</v>
      </c>
      <c r="C16" s="980">
        <f>C10+C12+C13+C15+C14</f>
        <v>7032630</v>
      </c>
      <c r="D16" s="980">
        <f>D10+D12+D13+D15+D14</f>
        <v>8087652</v>
      </c>
      <c r="E16" s="981">
        <f>E5+E10-E11+E12</f>
        <v>0</v>
      </c>
    </row>
    <row r="17" spans="1:5" s="982" customFormat="1" ht="24.75" customHeight="1">
      <c r="A17" s="1119" t="s">
        <v>558</v>
      </c>
      <c r="B17" s="984"/>
      <c r="C17" s="918">
        <v>129926</v>
      </c>
      <c r="D17" s="1117"/>
      <c r="E17" s="1118"/>
    </row>
    <row r="18" spans="1:5" ht="24.75" customHeight="1">
      <c r="A18" s="983" t="s">
        <v>501</v>
      </c>
      <c r="B18" s="984">
        <v>1031000</v>
      </c>
      <c r="C18" s="984">
        <v>1031000</v>
      </c>
      <c r="D18" s="984">
        <v>1019892</v>
      </c>
      <c r="E18" s="985"/>
    </row>
    <row r="19" spans="1:5" s="989" customFormat="1" ht="24.75" customHeight="1">
      <c r="A19" s="986" t="s">
        <v>520</v>
      </c>
      <c r="B19" s="987">
        <v>2500000</v>
      </c>
      <c r="C19" s="987">
        <f>C20+C21</f>
        <v>2500000</v>
      </c>
      <c r="D19" s="987">
        <v>2500000</v>
      </c>
      <c r="E19" s="988"/>
    </row>
    <row r="20" spans="1:5" s="989" customFormat="1" ht="24.75" customHeight="1">
      <c r="A20" s="990" t="s">
        <v>475</v>
      </c>
      <c r="B20" s="991">
        <v>2500000</v>
      </c>
      <c r="C20" s="991">
        <v>2500000</v>
      </c>
      <c r="D20" s="991">
        <v>2500000</v>
      </c>
      <c r="E20" s="992"/>
    </row>
    <row r="21" spans="1:5" s="989" customFormat="1" ht="24.75" customHeight="1" hidden="1">
      <c r="A21" s="1012" t="s">
        <v>558</v>
      </c>
      <c r="B21" s="918"/>
      <c r="C21" s="918"/>
      <c r="D21" s="918">
        <f>120015+40005</f>
        <v>160020</v>
      </c>
      <c r="E21" s="992"/>
    </row>
    <row r="22" spans="1:5" s="989" customFormat="1" ht="24.75" customHeight="1" hidden="1" thickBot="1">
      <c r="A22" s="1013" t="s">
        <v>536</v>
      </c>
      <c r="B22" s="919"/>
      <c r="C22" s="1014"/>
      <c r="D22" s="1014">
        <f>107960+26990</f>
        <v>134950</v>
      </c>
      <c r="E22" s="992"/>
    </row>
    <row r="23" spans="1:5" s="989" customFormat="1" ht="24.75" customHeight="1" thickBot="1">
      <c r="A23" s="993" t="s">
        <v>506</v>
      </c>
      <c r="B23" s="994">
        <v>1200000</v>
      </c>
      <c r="C23" s="994">
        <v>1200000</v>
      </c>
      <c r="D23" s="994">
        <v>1200000</v>
      </c>
      <c r="E23" s="992"/>
    </row>
    <row r="24" spans="1:5" s="998" customFormat="1" ht="24.75" customHeight="1" hidden="1" thickBot="1">
      <c r="A24" s="995" t="s">
        <v>468</v>
      </c>
      <c r="B24" s="996"/>
      <c r="C24" s="996"/>
      <c r="D24" s="996"/>
      <c r="E24" s="997" t="e">
        <f>E18+#REF!+E19</f>
        <v>#REF!</v>
      </c>
    </row>
    <row r="25" spans="1:5" s="989" customFormat="1" ht="24.75" customHeight="1" hidden="1" thickBot="1">
      <c r="A25" s="999" t="s">
        <v>469</v>
      </c>
      <c r="B25" s="1000"/>
      <c r="C25" s="1000"/>
      <c r="D25" s="1000"/>
      <c r="E25" s="1001"/>
    </row>
    <row r="26" spans="1:5" ht="24.75" customHeight="1">
      <c r="A26" s="978" t="s">
        <v>550</v>
      </c>
      <c r="B26" s="975">
        <v>1265873</v>
      </c>
      <c r="C26" s="975">
        <v>1265873</v>
      </c>
      <c r="D26" s="1002"/>
      <c r="E26" s="1003"/>
    </row>
    <row r="27" spans="1:5" ht="24.75" customHeight="1" hidden="1">
      <c r="A27" s="978" t="s">
        <v>333</v>
      </c>
      <c r="B27" s="1004"/>
      <c r="C27" s="1004"/>
      <c r="D27" s="1004"/>
      <c r="E27" s="1005"/>
    </row>
    <row r="28" spans="1:5" ht="24.75" customHeight="1" hidden="1">
      <c r="A28" s="743" t="s">
        <v>535</v>
      </c>
      <c r="B28" s="1004"/>
      <c r="C28" s="1004">
        <v>66</v>
      </c>
      <c r="D28" s="1004">
        <v>66</v>
      </c>
      <c r="E28" s="1005"/>
    </row>
    <row r="29" spans="1:5" ht="24.75" customHeight="1" hidden="1">
      <c r="A29" s="978" t="s">
        <v>334</v>
      </c>
      <c r="B29" s="1004"/>
      <c r="C29" s="1004"/>
      <c r="D29" s="1004"/>
      <c r="E29" s="1005"/>
    </row>
    <row r="30" spans="1:5" ht="24.75" customHeight="1" hidden="1">
      <c r="A30" s="978" t="s">
        <v>335</v>
      </c>
      <c r="B30" s="1004"/>
      <c r="C30" s="1004"/>
      <c r="D30" s="1004"/>
      <c r="E30" s="1005"/>
    </row>
    <row r="31" spans="1:5" ht="24.75" customHeight="1" hidden="1">
      <c r="A31" s="978" t="s">
        <v>337</v>
      </c>
      <c r="B31" s="1004"/>
      <c r="C31" s="1004"/>
      <c r="D31" s="1004"/>
      <c r="E31" s="1005"/>
    </row>
    <row r="32" spans="1:5" ht="24.75" customHeight="1" hidden="1">
      <c r="A32" s="978" t="s">
        <v>336</v>
      </c>
      <c r="B32" s="1004"/>
      <c r="C32" s="1004"/>
      <c r="D32" s="1004"/>
      <c r="E32" s="1005"/>
    </row>
    <row r="33" spans="1:5" ht="24.75" customHeight="1" hidden="1">
      <c r="A33" s="978" t="s">
        <v>338</v>
      </c>
      <c r="B33" s="1004"/>
      <c r="C33" s="1004"/>
      <c r="D33" s="1004"/>
      <c r="E33" s="1005"/>
    </row>
    <row r="34" spans="1:5" s="1009" customFormat="1" ht="26.25" customHeight="1" thickBot="1">
      <c r="A34" s="1006" t="s">
        <v>29</v>
      </c>
      <c r="B34" s="1007">
        <f>B16+B18+B19+B23+B26</f>
        <v>13029503</v>
      </c>
      <c r="C34" s="1007">
        <f>C16+C18+C19+C23+C26+C17</f>
        <v>13159429</v>
      </c>
      <c r="D34" s="1007">
        <f>D16+D18+D19+D23+D21+D22+D28</f>
        <v>13102580</v>
      </c>
      <c r="E34" s="1008" t="e">
        <f>#REF!+E26+E27+E29+E30+E32+E28+E31+E33</f>
        <v>#REF!</v>
      </c>
    </row>
    <row r="35" ht="15">
      <c r="C35" s="1011"/>
    </row>
    <row r="36" ht="15">
      <c r="A36" s="1010"/>
    </row>
  </sheetData>
  <sheetProtection/>
  <mergeCells count="2">
    <mergeCell ref="B1:E1"/>
    <mergeCell ref="A2:D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71" customWidth="1"/>
    <col min="2" max="2" width="8.28125" style="365" customWidth="1"/>
    <col min="3" max="3" width="52.00390625" style="365" customWidth="1"/>
    <col min="4" max="6" width="8.28125" style="365" bestFit="1" customWidth="1"/>
    <col min="7" max="7" width="7.421875" style="365" bestFit="1" customWidth="1"/>
    <col min="8" max="8" width="8.421875" style="365" bestFit="1" customWidth="1"/>
    <col min="9" max="9" width="8.8515625" style="365" hidden="1" customWidth="1"/>
    <col min="10" max="12" width="8.28125" style="365" bestFit="1" customWidth="1"/>
    <col min="13" max="13" width="7.421875" style="365" bestFit="1" customWidth="1"/>
    <col min="14" max="14" width="8.421875" style="365" bestFit="1" customWidth="1"/>
    <col min="15" max="15" width="8.8515625" style="365" hidden="1" customWidth="1"/>
    <col min="16" max="16" width="12.421875" style="365" bestFit="1" customWidth="1"/>
    <col min="17" max="17" width="4.57421875" style="365" hidden="1" customWidth="1"/>
    <col min="18" max="18" width="0" style="365" hidden="1" customWidth="1"/>
    <col min="19" max="19" width="10.00390625" style="365" hidden="1" customWidth="1"/>
    <col min="20" max="20" width="0" style="365" hidden="1" customWidth="1"/>
    <col min="21" max="16384" width="9.140625" style="365" customWidth="1"/>
  </cols>
  <sheetData>
    <row r="1" spans="1:16" s="175" customFormat="1" ht="21" customHeight="1" hidden="1">
      <c r="A1" s="171"/>
      <c r="B1" s="172"/>
      <c r="C1" s="173"/>
      <c r="D1" s="174"/>
      <c r="E1" s="174"/>
      <c r="F1" s="174"/>
      <c r="G1" s="174"/>
      <c r="H1" s="174"/>
      <c r="I1" s="174"/>
      <c r="J1" s="1301"/>
      <c r="K1" s="1301"/>
      <c r="L1" s="1301"/>
      <c r="M1" s="1301"/>
      <c r="N1" s="1301"/>
      <c r="O1" s="1301"/>
      <c r="P1" s="1301"/>
    </row>
    <row r="2" spans="1:16" s="178" customFormat="1" ht="25.5" customHeight="1" hidden="1" thickBot="1">
      <c r="A2" s="1300"/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0"/>
    </row>
    <row r="3" spans="1:20" s="181" customFormat="1" ht="40.5" customHeight="1" hidden="1" thickBot="1">
      <c r="A3" s="179"/>
      <c r="B3" s="179"/>
      <c r="C3" s="179"/>
      <c r="D3" s="1306" t="s">
        <v>5</v>
      </c>
      <c r="E3" s="1307"/>
      <c r="F3" s="1307"/>
      <c r="G3" s="1307"/>
      <c r="H3" s="1307"/>
      <c r="I3" s="1308"/>
      <c r="J3" s="1306" t="s">
        <v>123</v>
      </c>
      <c r="K3" s="1307"/>
      <c r="L3" s="1307"/>
      <c r="M3" s="1307"/>
      <c r="N3" s="1307"/>
      <c r="O3" s="1308"/>
      <c r="P3" s="1303" t="s">
        <v>170</v>
      </c>
      <c r="Q3" s="1304"/>
      <c r="R3" s="1304"/>
      <c r="S3" s="1305"/>
      <c r="T3" s="643"/>
    </row>
    <row r="4" spans="1:19" ht="24.75" hidden="1" thickBot="1">
      <c r="A4" s="1298" t="s">
        <v>124</v>
      </c>
      <c r="B4" s="1299"/>
      <c r="C4" s="621" t="s">
        <v>125</v>
      </c>
      <c r="D4" s="610" t="s">
        <v>82</v>
      </c>
      <c r="E4" s="182" t="s">
        <v>253</v>
      </c>
      <c r="F4" s="182" t="s">
        <v>257</v>
      </c>
      <c r="G4" s="182" t="s">
        <v>260</v>
      </c>
      <c r="H4" s="182" t="s">
        <v>281</v>
      </c>
      <c r="I4" s="578" t="s">
        <v>265</v>
      </c>
      <c r="J4" s="610" t="s">
        <v>82</v>
      </c>
      <c r="K4" s="182" t="s">
        <v>253</v>
      </c>
      <c r="L4" s="182" t="s">
        <v>257</v>
      </c>
      <c r="M4" s="182" t="s">
        <v>260</v>
      </c>
      <c r="N4" s="182" t="s">
        <v>281</v>
      </c>
      <c r="O4" s="578" t="s">
        <v>265</v>
      </c>
      <c r="P4" s="610" t="s">
        <v>283</v>
      </c>
      <c r="Q4" s="182" t="s">
        <v>278</v>
      </c>
      <c r="R4" s="182" t="s">
        <v>257</v>
      </c>
      <c r="S4" s="578" t="s">
        <v>257</v>
      </c>
    </row>
    <row r="5" spans="1:19" s="187" customFormat="1" ht="12.75" customHeight="1" hidden="1" thickBot="1">
      <c r="A5" s="184">
        <v>1</v>
      </c>
      <c r="B5" s="185">
        <v>2</v>
      </c>
      <c r="C5" s="344">
        <v>3</v>
      </c>
      <c r="D5" s="184"/>
      <c r="E5" s="185"/>
      <c r="F5" s="185"/>
      <c r="G5" s="185"/>
      <c r="H5" s="185"/>
      <c r="I5" s="186"/>
      <c r="J5" s="184"/>
      <c r="K5" s="185"/>
      <c r="L5" s="185"/>
      <c r="M5" s="185"/>
      <c r="N5" s="185"/>
      <c r="O5" s="186"/>
      <c r="P5" s="184"/>
      <c r="Q5" s="185"/>
      <c r="R5" s="185"/>
      <c r="S5" s="186"/>
    </row>
    <row r="6" spans="1:19" s="187" customFormat="1" ht="15.75" customHeight="1" hidden="1" thickBot="1">
      <c r="A6" s="188"/>
      <c r="B6" s="189"/>
      <c r="C6" s="189" t="s">
        <v>126</v>
      </c>
      <c r="D6" s="586"/>
      <c r="E6" s="255"/>
      <c r="F6" s="255"/>
      <c r="G6" s="255"/>
      <c r="H6" s="255"/>
      <c r="I6" s="326"/>
      <c r="J6" s="586"/>
      <c r="K6" s="255"/>
      <c r="L6" s="255"/>
      <c r="M6" s="255"/>
      <c r="N6" s="255"/>
      <c r="O6" s="326"/>
      <c r="P6" s="586"/>
      <c r="Q6" s="255"/>
      <c r="R6" s="255"/>
      <c r="S6" s="326"/>
    </row>
    <row r="7" spans="1:19" s="193" customFormat="1" ht="12" customHeight="1" hidden="1" thickBot="1">
      <c r="A7" s="184" t="s">
        <v>32</v>
      </c>
      <c r="B7" s="190"/>
      <c r="C7" s="622" t="s">
        <v>127</v>
      </c>
      <c r="D7" s="587"/>
      <c r="E7" s="256"/>
      <c r="F7" s="256"/>
      <c r="G7" s="256"/>
      <c r="H7" s="652"/>
      <c r="I7" s="466"/>
      <c r="J7" s="587"/>
      <c r="K7" s="256"/>
      <c r="L7" s="256"/>
      <c r="M7" s="256"/>
      <c r="N7" s="652"/>
      <c r="O7" s="466"/>
      <c r="P7" s="587"/>
      <c r="Q7" s="256"/>
      <c r="R7" s="256"/>
      <c r="S7" s="192"/>
    </row>
    <row r="8" spans="1:19" s="193" customFormat="1" ht="12" customHeight="1" hidden="1" thickBot="1">
      <c r="A8" s="184" t="s">
        <v>10</v>
      </c>
      <c r="B8" s="190"/>
      <c r="C8" s="622" t="s">
        <v>133</v>
      </c>
      <c r="D8" s="587">
        <f aca="true" t="shared" si="0" ref="D8:M8">SUM(D9:D12)</f>
        <v>0</v>
      </c>
      <c r="E8" s="256">
        <f t="shared" si="0"/>
        <v>0</v>
      </c>
      <c r="F8" s="256">
        <f t="shared" si="0"/>
        <v>0</v>
      </c>
      <c r="G8" s="256">
        <f>SUM(G9:G12)</f>
        <v>0</v>
      </c>
      <c r="H8" s="652">
        <f>SUM(H9:H12)</f>
        <v>0</v>
      </c>
      <c r="I8" s="466"/>
      <c r="J8" s="587">
        <f t="shared" si="0"/>
        <v>0</v>
      </c>
      <c r="K8" s="256">
        <f t="shared" si="0"/>
        <v>0</v>
      </c>
      <c r="L8" s="256">
        <f t="shared" si="0"/>
        <v>0</v>
      </c>
      <c r="M8" s="256">
        <f t="shared" si="0"/>
        <v>0</v>
      </c>
      <c r="N8" s="652" t="s">
        <v>285</v>
      </c>
      <c r="O8" s="466"/>
      <c r="P8" s="587"/>
      <c r="Q8" s="256"/>
      <c r="R8" s="256"/>
      <c r="S8" s="192"/>
    </row>
    <row r="9" spans="1:19" s="199" customFormat="1" ht="12" customHeight="1" hidden="1">
      <c r="A9" s="196"/>
      <c r="B9" s="195" t="s">
        <v>134</v>
      </c>
      <c r="C9" s="599" t="s">
        <v>90</v>
      </c>
      <c r="D9" s="589"/>
      <c r="E9" s="257"/>
      <c r="F9" s="257"/>
      <c r="G9" s="257"/>
      <c r="H9" s="653"/>
      <c r="I9" s="609"/>
      <c r="J9" s="589"/>
      <c r="K9" s="257"/>
      <c r="L9" s="257"/>
      <c r="M9" s="257"/>
      <c r="N9" s="653"/>
      <c r="O9" s="609"/>
      <c r="P9" s="589"/>
      <c r="Q9" s="257"/>
      <c r="R9" s="257"/>
      <c r="S9" s="198"/>
    </row>
    <row r="10" spans="1:19" s="199" customFormat="1" ht="12" customHeight="1" hidden="1">
      <c r="A10" s="196"/>
      <c r="B10" s="195" t="s">
        <v>135</v>
      </c>
      <c r="C10" s="600" t="s">
        <v>136</v>
      </c>
      <c r="D10" s="589"/>
      <c r="E10" s="257"/>
      <c r="F10" s="257"/>
      <c r="G10" s="257"/>
      <c r="H10" s="653"/>
      <c r="I10" s="638"/>
      <c r="J10" s="589"/>
      <c r="K10" s="257"/>
      <c r="L10" s="257"/>
      <c r="M10" s="257"/>
      <c r="N10" s="653"/>
      <c r="O10" s="638"/>
      <c r="P10" s="589"/>
      <c r="Q10" s="257"/>
      <c r="R10" s="257"/>
      <c r="S10" s="198"/>
    </row>
    <row r="11" spans="1:19" s="199" customFormat="1" ht="12" customHeight="1" hidden="1">
      <c r="A11" s="196"/>
      <c r="B11" s="195" t="s">
        <v>137</v>
      </c>
      <c r="C11" s="600" t="s">
        <v>91</v>
      </c>
      <c r="D11" s="589"/>
      <c r="E11" s="257"/>
      <c r="F11" s="257"/>
      <c r="G11" s="257"/>
      <c r="H11" s="653"/>
      <c r="I11" s="638"/>
      <c r="J11" s="589"/>
      <c r="K11" s="257"/>
      <c r="L11" s="257"/>
      <c r="M11" s="257"/>
      <c r="N11" s="653"/>
      <c r="O11" s="638"/>
      <c r="P11" s="589"/>
      <c r="Q11" s="257"/>
      <c r="R11" s="257"/>
      <c r="S11" s="198"/>
    </row>
    <row r="12" spans="1:19" s="199" customFormat="1" ht="12" customHeight="1" hidden="1" thickBot="1">
      <c r="A12" s="196"/>
      <c r="B12" s="195" t="s">
        <v>138</v>
      </c>
      <c r="C12" s="600" t="s">
        <v>136</v>
      </c>
      <c r="D12" s="589"/>
      <c r="E12" s="257"/>
      <c r="F12" s="257"/>
      <c r="G12" s="257"/>
      <c r="H12" s="653"/>
      <c r="I12" s="644"/>
      <c r="J12" s="589"/>
      <c r="K12" s="257"/>
      <c r="L12" s="257"/>
      <c r="M12" s="257"/>
      <c r="N12" s="653"/>
      <c r="O12" s="644"/>
      <c r="P12" s="589"/>
      <c r="Q12" s="257"/>
      <c r="R12" s="257"/>
      <c r="S12" s="198"/>
    </row>
    <row r="13" spans="1:19" s="199" customFormat="1" ht="12" customHeight="1" hidden="1" thickBot="1">
      <c r="A13" s="204" t="s">
        <v>11</v>
      </c>
      <c r="B13" s="205"/>
      <c r="C13" s="598" t="s">
        <v>139</v>
      </c>
      <c r="D13" s="587">
        <f aca="true" t="shared" si="1" ref="D13:M13">SUM(D14:D15)</f>
        <v>0</v>
      </c>
      <c r="E13" s="256">
        <f t="shared" si="1"/>
        <v>0</v>
      </c>
      <c r="F13" s="256">
        <f t="shared" si="1"/>
        <v>0</v>
      </c>
      <c r="G13" s="256">
        <f>SUM(G14:G15)</f>
        <v>0</v>
      </c>
      <c r="H13" s="652"/>
      <c r="I13" s="466"/>
      <c r="J13" s="587">
        <f t="shared" si="1"/>
        <v>0</v>
      </c>
      <c r="K13" s="256">
        <f t="shared" si="1"/>
        <v>0</v>
      </c>
      <c r="L13" s="256">
        <f t="shared" si="1"/>
        <v>0</v>
      </c>
      <c r="M13" s="256">
        <f t="shared" si="1"/>
        <v>0</v>
      </c>
      <c r="N13" s="652"/>
      <c r="O13" s="466"/>
      <c r="P13" s="587"/>
      <c r="Q13" s="256"/>
      <c r="R13" s="256"/>
      <c r="S13" s="192"/>
    </row>
    <row r="14" spans="1:19" s="193" customFormat="1" ht="12" customHeight="1" hidden="1">
      <c r="A14" s="206"/>
      <c r="B14" s="207" t="s">
        <v>140</v>
      </c>
      <c r="C14" s="623" t="s">
        <v>141</v>
      </c>
      <c r="D14" s="590"/>
      <c r="E14" s="258"/>
      <c r="F14" s="258"/>
      <c r="G14" s="258"/>
      <c r="H14" s="654"/>
      <c r="I14" s="609"/>
      <c r="J14" s="590"/>
      <c r="K14" s="258"/>
      <c r="L14" s="258"/>
      <c r="M14" s="258"/>
      <c r="N14" s="654"/>
      <c r="O14" s="609"/>
      <c r="P14" s="590"/>
      <c r="Q14" s="258"/>
      <c r="R14" s="258"/>
      <c r="S14" s="209"/>
    </row>
    <row r="15" spans="1:19" s="193" customFormat="1" ht="12" customHeight="1" hidden="1" thickBot="1">
      <c r="A15" s="210"/>
      <c r="B15" s="211" t="s">
        <v>142</v>
      </c>
      <c r="C15" s="624" t="s">
        <v>143</v>
      </c>
      <c r="D15" s="591"/>
      <c r="E15" s="259"/>
      <c r="F15" s="259"/>
      <c r="G15" s="259"/>
      <c r="H15" s="655"/>
      <c r="I15" s="644"/>
      <c r="J15" s="591"/>
      <c r="K15" s="259"/>
      <c r="L15" s="259"/>
      <c r="M15" s="259"/>
      <c r="N15" s="655"/>
      <c r="O15" s="644"/>
      <c r="P15" s="591"/>
      <c r="Q15" s="259"/>
      <c r="R15" s="259"/>
      <c r="S15" s="213"/>
    </row>
    <row r="16" spans="1:19" s="193" customFormat="1" ht="12" customHeight="1" hidden="1" thickBot="1">
      <c r="A16" s="204" t="s">
        <v>12</v>
      </c>
      <c r="B16" s="190"/>
      <c r="C16" s="598" t="s">
        <v>144</v>
      </c>
      <c r="D16" s="592"/>
      <c r="E16" s="260"/>
      <c r="F16" s="260"/>
      <c r="G16" s="260"/>
      <c r="H16" s="656"/>
      <c r="I16" s="466"/>
      <c r="J16" s="592"/>
      <c r="K16" s="260"/>
      <c r="L16" s="260"/>
      <c r="M16" s="260"/>
      <c r="N16" s="656" t="s">
        <v>285</v>
      </c>
      <c r="O16" s="466"/>
      <c r="P16" s="592"/>
      <c r="Q16" s="260"/>
      <c r="R16" s="260"/>
      <c r="S16" s="214"/>
    </row>
    <row r="17" spans="1:19" s="193" customFormat="1" ht="12" customHeight="1" hidden="1" thickBot="1">
      <c r="A17" s="184" t="s">
        <v>13</v>
      </c>
      <c r="B17" s="215"/>
      <c r="C17" s="598" t="s">
        <v>145</v>
      </c>
      <c r="D17" s="587">
        <f aca="true" t="shared" si="2" ref="D17:M17">D7+D8+D13+D16</f>
        <v>0</v>
      </c>
      <c r="E17" s="256">
        <f t="shared" si="2"/>
        <v>0</v>
      </c>
      <c r="F17" s="256">
        <f t="shared" si="2"/>
        <v>0</v>
      </c>
      <c r="G17" s="256">
        <f t="shared" si="2"/>
        <v>0</v>
      </c>
      <c r="H17" s="652" t="s">
        <v>285</v>
      </c>
      <c r="I17" s="466"/>
      <c r="J17" s="587">
        <f t="shared" si="2"/>
        <v>0</v>
      </c>
      <c r="K17" s="256">
        <f t="shared" si="2"/>
        <v>0</v>
      </c>
      <c r="L17" s="256">
        <f t="shared" si="2"/>
        <v>0</v>
      </c>
      <c r="M17" s="256">
        <f t="shared" si="2"/>
        <v>0</v>
      </c>
      <c r="N17" s="652" t="s">
        <v>285</v>
      </c>
      <c r="O17" s="466"/>
      <c r="P17" s="587"/>
      <c r="Q17" s="256"/>
      <c r="R17" s="256"/>
      <c r="S17" s="192"/>
    </row>
    <row r="18" spans="1:19" s="199" customFormat="1" ht="12" customHeight="1" hidden="1" thickBot="1">
      <c r="A18" s="216" t="s">
        <v>14</v>
      </c>
      <c r="B18" s="217"/>
      <c r="C18" s="625" t="s">
        <v>146</v>
      </c>
      <c r="D18" s="593">
        <f aca="true" t="shared" si="3" ref="D18:M18">SUM(D19:D20)</f>
        <v>0</v>
      </c>
      <c r="E18" s="261">
        <f t="shared" si="3"/>
        <v>0</v>
      </c>
      <c r="F18" s="261">
        <f t="shared" si="3"/>
        <v>0</v>
      </c>
      <c r="G18" s="261">
        <f>SUM(G19:G20)</f>
        <v>0</v>
      </c>
      <c r="H18" s="657" t="s">
        <v>285</v>
      </c>
      <c r="I18" s="466"/>
      <c r="J18" s="593">
        <f t="shared" si="3"/>
        <v>0</v>
      </c>
      <c r="K18" s="261">
        <f t="shared" si="3"/>
        <v>0</v>
      </c>
      <c r="L18" s="261">
        <f t="shared" si="3"/>
        <v>0</v>
      </c>
      <c r="M18" s="261">
        <f t="shared" si="3"/>
        <v>0</v>
      </c>
      <c r="N18" s="657" t="s">
        <v>285</v>
      </c>
      <c r="O18" s="466"/>
      <c r="P18" s="587"/>
      <c r="Q18" s="256"/>
      <c r="R18" s="256"/>
      <c r="S18" s="192"/>
    </row>
    <row r="19" spans="1:19" s="199" customFormat="1" ht="15" customHeight="1" hidden="1">
      <c r="A19" s="194"/>
      <c r="B19" s="219" t="s">
        <v>147</v>
      </c>
      <c r="C19" s="623" t="s">
        <v>148</v>
      </c>
      <c r="D19" s="590"/>
      <c r="E19" s="258"/>
      <c r="F19" s="258"/>
      <c r="G19" s="258"/>
      <c r="H19" s="654"/>
      <c r="I19" s="609"/>
      <c r="J19" s="590"/>
      <c r="K19" s="258"/>
      <c r="L19" s="258"/>
      <c r="M19" s="258"/>
      <c r="N19" s="654" t="s">
        <v>285</v>
      </c>
      <c r="O19" s="609"/>
      <c r="P19" s="596"/>
      <c r="Q19" s="597"/>
      <c r="R19" s="597"/>
      <c r="S19" s="323"/>
    </row>
    <row r="20" spans="1:19" s="199" customFormat="1" ht="15" customHeight="1" hidden="1" thickBot="1">
      <c r="A20" s="220"/>
      <c r="B20" s="221" t="s">
        <v>149</v>
      </c>
      <c r="C20" s="626" t="s">
        <v>150</v>
      </c>
      <c r="D20" s="594"/>
      <c r="E20" s="262"/>
      <c r="F20" s="262"/>
      <c r="G20" s="262"/>
      <c r="H20" s="658"/>
      <c r="I20" s="644"/>
      <c r="J20" s="594"/>
      <c r="K20" s="262"/>
      <c r="L20" s="262"/>
      <c r="M20" s="262"/>
      <c r="N20" s="658"/>
      <c r="O20" s="644"/>
      <c r="P20" s="594"/>
      <c r="Q20" s="262"/>
      <c r="R20" s="262"/>
      <c r="S20" s="223"/>
    </row>
    <row r="21" spans="1:19" ht="13.5" hidden="1" thickBot="1">
      <c r="A21" s="224" t="s">
        <v>68</v>
      </c>
      <c r="B21" s="366"/>
      <c r="C21" s="602" t="s">
        <v>151</v>
      </c>
      <c r="D21" s="592"/>
      <c r="E21" s="260"/>
      <c r="F21" s="260"/>
      <c r="G21" s="260"/>
      <c r="H21" s="656"/>
      <c r="I21" s="466"/>
      <c r="J21" s="592"/>
      <c r="K21" s="260"/>
      <c r="L21" s="260"/>
      <c r="M21" s="260"/>
      <c r="N21" s="656"/>
      <c r="O21" s="466"/>
      <c r="P21" s="592"/>
      <c r="Q21" s="260"/>
      <c r="R21" s="260"/>
      <c r="S21" s="214"/>
    </row>
    <row r="22" spans="1:19" s="187" customFormat="1" ht="16.5" customHeight="1" hidden="1" thickBot="1">
      <c r="A22" s="224" t="s">
        <v>69</v>
      </c>
      <c r="B22" s="367"/>
      <c r="C22" s="627" t="s">
        <v>152</v>
      </c>
      <c r="D22" s="595">
        <f aca="true" t="shared" si="4" ref="D22:M22">D17+D21+D18</f>
        <v>0</v>
      </c>
      <c r="E22" s="263">
        <f t="shared" si="4"/>
        <v>0</v>
      </c>
      <c r="F22" s="263">
        <f t="shared" si="4"/>
        <v>0</v>
      </c>
      <c r="G22" s="263">
        <f t="shared" si="4"/>
        <v>0</v>
      </c>
      <c r="H22" s="659" t="s">
        <v>285</v>
      </c>
      <c r="I22" s="466"/>
      <c r="J22" s="595">
        <f t="shared" si="4"/>
        <v>0</v>
      </c>
      <c r="K22" s="263">
        <f t="shared" si="4"/>
        <v>0</v>
      </c>
      <c r="L22" s="263">
        <f t="shared" si="4"/>
        <v>0</v>
      </c>
      <c r="M22" s="263">
        <f t="shared" si="4"/>
        <v>0</v>
      </c>
      <c r="N22" s="659" t="s">
        <v>285</v>
      </c>
      <c r="O22" s="466"/>
      <c r="P22" s="595"/>
      <c r="Q22" s="263"/>
      <c r="R22" s="263"/>
      <c r="S22" s="247"/>
    </row>
    <row r="23" spans="1:19" s="233" customFormat="1" ht="12" customHeight="1" hidden="1">
      <c r="A23" s="230"/>
      <c r="B23" s="230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</row>
    <row r="24" spans="1:18" ht="12" customHeight="1" hidden="1" thickBot="1">
      <c r="A24" s="234"/>
      <c r="B24" s="235"/>
      <c r="C24" s="235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</row>
    <row r="25" spans="1:19" ht="12" customHeight="1" hidden="1" thickBot="1">
      <c r="A25" s="237"/>
      <c r="B25" s="238"/>
      <c r="C25" s="239" t="s">
        <v>153</v>
      </c>
      <c r="D25" s="254"/>
      <c r="E25" s="254"/>
      <c r="F25" s="254"/>
      <c r="G25" s="254"/>
      <c r="H25" s="254"/>
      <c r="I25" s="254"/>
      <c r="J25" s="263"/>
      <c r="K25" s="263"/>
      <c r="L25" s="254"/>
      <c r="M25" s="254"/>
      <c r="N25" s="254"/>
      <c r="O25" s="254"/>
      <c r="P25" s="229"/>
      <c r="Q25" s="229"/>
      <c r="R25" s="229"/>
      <c r="S25" s="229"/>
    </row>
    <row r="26" spans="1:19" ht="12" customHeight="1" hidden="1" thickBot="1">
      <c r="A26" s="204" t="s">
        <v>32</v>
      </c>
      <c r="B26" s="240"/>
      <c r="C26" s="598" t="s">
        <v>154</v>
      </c>
      <c r="D26" s="587">
        <f aca="true" t="shared" si="5" ref="D26:M26">SUM(D27:D31)</f>
        <v>0</v>
      </c>
      <c r="E26" s="256">
        <f t="shared" si="5"/>
        <v>0</v>
      </c>
      <c r="F26" s="256">
        <f t="shared" si="5"/>
        <v>0</v>
      </c>
      <c r="G26" s="256">
        <f>SUM(G27:G31)</f>
        <v>0</v>
      </c>
      <c r="H26" s="660" t="s">
        <v>285</v>
      </c>
      <c r="I26" s="583"/>
      <c r="J26" s="587">
        <f t="shared" si="5"/>
        <v>0</v>
      </c>
      <c r="K26" s="256">
        <f t="shared" si="5"/>
        <v>0</v>
      </c>
      <c r="L26" s="256">
        <f t="shared" si="5"/>
        <v>0</v>
      </c>
      <c r="M26" s="256">
        <f t="shared" si="5"/>
        <v>0</v>
      </c>
      <c r="N26" s="660" t="s">
        <v>285</v>
      </c>
      <c r="O26" s="583"/>
      <c r="P26" s="645"/>
      <c r="Q26" s="579"/>
      <c r="R26" s="192"/>
      <c r="S26" s="192"/>
    </row>
    <row r="27" spans="1:19" ht="12" customHeight="1" hidden="1">
      <c r="A27" s="241"/>
      <c r="B27" s="242" t="s">
        <v>128</v>
      </c>
      <c r="C27" s="599" t="s">
        <v>155</v>
      </c>
      <c r="D27" s="605"/>
      <c r="E27" s="265"/>
      <c r="F27" s="265"/>
      <c r="G27" s="265"/>
      <c r="H27" s="661"/>
      <c r="I27" s="584"/>
      <c r="J27" s="605"/>
      <c r="K27" s="265"/>
      <c r="L27" s="265"/>
      <c r="M27" s="265"/>
      <c r="N27" s="661"/>
      <c r="O27" s="584"/>
      <c r="P27" s="646"/>
      <c r="Q27" s="613"/>
      <c r="R27" s="198"/>
      <c r="S27" s="198"/>
    </row>
    <row r="28" spans="1:19" ht="12" customHeight="1" hidden="1">
      <c r="A28" s="243"/>
      <c r="B28" s="244" t="s">
        <v>129</v>
      </c>
      <c r="C28" s="600" t="s">
        <v>59</v>
      </c>
      <c r="D28" s="607"/>
      <c r="E28" s="266"/>
      <c r="F28" s="266"/>
      <c r="G28" s="266"/>
      <c r="H28" s="662"/>
      <c r="I28" s="634"/>
      <c r="J28" s="607"/>
      <c r="K28" s="266"/>
      <c r="L28" s="266"/>
      <c r="M28" s="266"/>
      <c r="N28" s="662"/>
      <c r="O28" s="634"/>
      <c r="P28" s="646"/>
      <c r="Q28" s="613"/>
      <c r="R28" s="198"/>
      <c r="S28" s="198"/>
    </row>
    <row r="29" spans="1:19" ht="12" customHeight="1" hidden="1">
      <c r="A29" s="243"/>
      <c r="B29" s="244" t="s">
        <v>130</v>
      </c>
      <c r="C29" s="600" t="s">
        <v>156</v>
      </c>
      <c r="D29" s="607"/>
      <c r="E29" s="266"/>
      <c r="F29" s="266"/>
      <c r="G29" s="266"/>
      <c r="H29" s="662"/>
      <c r="I29" s="634"/>
      <c r="J29" s="607"/>
      <c r="K29" s="266"/>
      <c r="L29" s="266"/>
      <c r="M29" s="266"/>
      <c r="N29" s="662"/>
      <c r="O29" s="634"/>
      <c r="P29" s="646"/>
      <c r="Q29" s="613"/>
      <c r="R29" s="198"/>
      <c r="S29" s="198"/>
    </row>
    <row r="30" spans="1:19" s="233" customFormat="1" ht="12" customHeight="1" hidden="1">
      <c r="A30" s="243"/>
      <c r="B30" s="244" t="s">
        <v>131</v>
      </c>
      <c r="C30" s="600" t="s">
        <v>99</v>
      </c>
      <c r="D30" s="607"/>
      <c r="E30" s="266"/>
      <c r="F30" s="266"/>
      <c r="G30" s="266"/>
      <c r="H30" s="662"/>
      <c r="I30" s="635"/>
      <c r="J30" s="607"/>
      <c r="K30" s="266"/>
      <c r="L30" s="266"/>
      <c r="M30" s="266"/>
      <c r="N30" s="662"/>
      <c r="O30" s="635"/>
      <c r="P30" s="646"/>
      <c r="Q30" s="613"/>
      <c r="R30" s="198"/>
      <c r="S30" s="198"/>
    </row>
    <row r="31" spans="1:19" ht="12" customHeight="1" hidden="1" thickBot="1">
      <c r="A31" s="243"/>
      <c r="B31" s="244" t="s">
        <v>58</v>
      </c>
      <c r="C31" s="600" t="s">
        <v>101</v>
      </c>
      <c r="D31" s="607"/>
      <c r="E31" s="266"/>
      <c r="F31" s="266"/>
      <c r="G31" s="266"/>
      <c r="H31" s="662"/>
      <c r="I31" s="636"/>
      <c r="J31" s="607"/>
      <c r="K31" s="266"/>
      <c r="L31" s="266"/>
      <c r="M31" s="266"/>
      <c r="N31" s="662"/>
      <c r="O31" s="636"/>
      <c r="P31" s="647"/>
      <c r="Q31" s="614"/>
      <c r="R31" s="245"/>
      <c r="S31" s="245"/>
    </row>
    <row r="32" spans="1:19" ht="12" customHeight="1" hidden="1" thickBot="1">
      <c r="A32" s="204" t="s">
        <v>33</v>
      </c>
      <c r="B32" s="240"/>
      <c r="C32" s="598" t="s">
        <v>157</v>
      </c>
      <c r="D32" s="587">
        <f>SUM(D33:D36)</f>
        <v>0</v>
      </c>
      <c r="E32" s="256">
        <f>SUM(E33:E36)</f>
        <v>0</v>
      </c>
      <c r="F32" s="256">
        <f>SUM(F33:F36)</f>
        <v>0</v>
      </c>
      <c r="G32" s="256">
        <f>SUM(G33:G36)</f>
        <v>0</v>
      </c>
      <c r="H32" s="660"/>
      <c r="I32" s="585"/>
      <c r="J32" s="587"/>
      <c r="K32" s="256"/>
      <c r="L32" s="256">
        <f>SUM(L33:L36)</f>
        <v>0</v>
      </c>
      <c r="M32" s="256">
        <f>SUM(M33:M36)</f>
        <v>0</v>
      </c>
      <c r="N32" s="660"/>
      <c r="O32" s="585"/>
      <c r="P32" s="645"/>
      <c r="Q32" s="579"/>
      <c r="R32" s="192"/>
      <c r="S32" s="192"/>
    </row>
    <row r="33" spans="1:19" ht="12" customHeight="1" hidden="1">
      <c r="A33" s="241"/>
      <c r="B33" s="242" t="s">
        <v>158</v>
      </c>
      <c r="C33" s="599" t="s">
        <v>111</v>
      </c>
      <c r="D33" s="605"/>
      <c r="E33" s="265"/>
      <c r="F33" s="265"/>
      <c r="G33" s="265"/>
      <c r="H33" s="661"/>
      <c r="I33" s="635"/>
      <c r="J33" s="605"/>
      <c r="K33" s="265"/>
      <c r="L33" s="265"/>
      <c r="M33" s="265"/>
      <c r="N33" s="661"/>
      <c r="O33" s="635"/>
      <c r="P33" s="646"/>
      <c r="Q33" s="613"/>
      <c r="R33" s="198"/>
      <c r="S33" s="198"/>
    </row>
    <row r="34" spans="1:19" ht="12" customHeight="1" hidden="1">
      <c r="A34" s="243"/>
      <c r="B34" s="244" t="s">
        <v>159</v>
      </c>
      <c r="C34" s="600" t="s">
        <v>112</v>
      </c>
      <c r="D34" s="607">
        <v>0</v>
      </c>
      <c r="E34" s="266">
        <v>0</v>
      </c>
      <c r="F34" s="266">
        <v>0</v>
      </c>
      <c r="G34" s="266">
        <v>0</v>
      </c>
      <c r="H34" s="662"/>
      <c r="I34" s="636"/>
      <c r="J34" s="607"/>
      <c r="K34" s="266"/>
      <c r="L34" s="266">
        <v>0</v>
      </c>
      <c r="M34" s="266">
        <v>0</v>
      </c>
      <c r="N34" s="662"/>
      <c r="O34" s="636"/>
      <c r="P34" s="647"/>
      <c r="Q34" s="614"/>
      <c r="R34" s="245"/>
      <c r="S34" s="245"/>
    </row>
    <row r="35" spans="1:19" ht="15" customHeight="1" hidden="1">
      <c r="A35" s="243"/>
      <c r="B35" s="244" t="s">
        <v>160</v>
      </c>
      <c r="C35" s="600" t="s">
        <v>161</v>
      </c>
      <c r="D35" s="607"/>
      <c r="E35" s="266"/>
      <c r="F35" s="266"/>
      <c r="G35" s="266"/>
      <c r="H35" s="662"/>
      <c r="I35" s="636"/>
      <c r="J35" s="607"/>
      <c r="K35" s="266"/>
      <c r="L35" s="266"/>
      <c r="M35" s="266"/>
      <c r="N35" s="662"/>
      <c r="O35" s="636"/>
      <c r="P35" s="647"/>
      <c r="Q35" s="614"/>
      <c r="R35" s="245"/>
      <c r="S35" s="245"/>
    </row>
    <row r="36" spans="1:19" ht="13.5" hidden="1" thickBot="1">
      <c r="A36" s="243"/>
      <c r="B36" s="244" t="s">
        <v>162</v>
      </c>
      <c r="C36" s="600" t="s">
        <v>163</v>
      </c>
      <c r="D36" s="607"/>
      <c r="E36" s="266"/>
      <c r="F36" s="266"/>
      <c r="G36" s="266"/>
      <c r="H36" s="662"/>
      <c r="I36" s="636"/>
      <c r="J36" s="607"/>
      <c r="K36" s="266"/>
      <c r="L36" s="266"/>
      <c r="M36" s="266"/>
      <c r="N36" s="662"/>
      <c r="O36" s="636"/>
      <c r="P36" s="647"/>
      <c r="Q36" s="614"/>
      <c r="R36" s="245"/>
      <c r="S36" s="245"/>
    </row>
    <row r="37" spans="1:19" ht="15" customHeight="1" hidden="1" thickBot="1">
      <c r="A37" s="204" t="s">
        <v>10</v>
      </c>
      <c r="B37" s="240"/>
      <c r="C37" s="601" t="s">
        <v>263</v>
      </c>
      <c r="D37" s="592"/>
      <c r="E37" s="260"/>
      <c r="F37" s="260"/>
      <c r="G37" s="260"/>
      <c r="H37" s="663" t="s">
        <v>285</v>
      </c>
      <c r="I37" s="583"/>
      <c r="J37" s="592"/>
      <c r="K37" s="260"/>
      <c r="L37" s="260"/>
      <c r="M37" s="260"/>
      <c r="N37" s="663" t="s">
        <v>285</v>
      </c>
      <c r="O37" s="583"/>
      <c r="P37" s="648"/>
      <c r="Q37" s="581"/>
      <c r="R37" s="214"/>
      <c r="S37" s="214"/>
    </row>
    <row r="38" spans="1:19" ht="14.25" customHeight="1" hidden="1" thickBot="1">
      <c r="A38" s="224" t="s">
        <v>11</v>
      </c>
      <c r="B38" s="366"/>
      <c r="C38" s="602" t="s">
        <v>165</v>
      </c>
      <c r="D38" s="592"/>
      <c r="E38" s="260"/>
      <c r="F38" s="260"/>
      <c r="G38" s="260"/>
      <c r="H38" s="663"/>
      <c r="I38" s="583"/>
      <c r="J38" s="592"/>
      <c r="K38" s="260"/>
      <c r="L38" s="260"/>
      <c r="M38" s="260"/>
      <c r="N38" s="663"/>
      <c r="O38" s="583"/>
      <c r="P38" s="648"/>
      <c r="Q38" s="581"/>
      <c r="R38" s="214"/>
      <c r="S38" s="214"/>
    </row>
    <row r="39" spans="1:19" ht="13.5" hidden="1" thickBot="1">
      <c r="A39" s="204" t="s">
        <v>12</v>
      </c>
      <c r="B39" s="246"/>
      <c r="C39" s="603" t="s">
        <v>166</v>
      </c>
      <c r="D39" s="595">
        <f aca="true" t="shared" si="6" ref="D39:M39">D26+D32+D37+D38</f>
        <v>0</v>
      </c>
      <c r="E39" s="263">
        <f t="shared" si="6"/>
        <v>0</v>
      </c>
      <c r="F39" s="263">
        <f t="shared" si="6"/>
        <v>0</v>
      </c>
      <c r="G39" s="263">
        <f t="shared" si="6"/>
        <v>0</v>
      </c>
      <c r="H39" s="664" t="s">
        <v>285</v>
      </c>
      <c r="I39" s="583"/>
      <c r="J39" s="595">
        <f t="shared" si="6"/>
        <v>0</v>
      </c>
      <c r="K39" s="263">
        <f t="shared" si="6"/>
        <v>0</v>
      </c>
      <c r="L39" s="263">
        <f t="shared" si="6"/>
        <v>0</v>
      </c>
      <c r="M39" s="263">
        <f t="shared" si="6"/>
        <v>0</v>
      </c>
      <c r="N39" s="664" t="s">
        <v>285</v>
      </c>
      <c r="O39" s="583"/>
      <c r="P39" s="649"/>
      <c r="Q39" s="229"/>
      <c r="R39" s="247"/>
      <c r="S39" s="247"/>
    </row>
    <row r="40" spans="1:19" ht="13.5" hidden="1" thickBot="1">
      <c r="A40" s="368"/>
      <c r="B40" s="369"/>
      <c r="C40" s="369"/>
      <c r="D40" s="640"/>
      <c r="E40" s="641"/>
      <c r="F40" s="641"/>
      <c r="G40" s="641"/>
      <c r="H40" s="665"/>
      <c r="I40" s="370"/>
      <c r="J40" s="640"/>
      <c r="K40" s="641"/>
      <c r="L40" s="641"/>
      <c r="M40" s="641"/>
      <c r="N40" s="665"/>
      <c r="O40" s="370"/>
      <c r="P40" s="650"/>
      <c r="Q40" s="370"/>
      <c r="R40" s="370"/>
      <c r="S40" s="370"/>
    </row>
    <row r="41" spans="1:19" ht="13.5" hidden="1" thickBot="1">
      <c r="A41" s="251" t="s">
        <v>167</v>
      </c>
      <c r="B41" s="252"/>
      <c r="C41" s="604"/>
      <c r="D41" s="620"/>
      <c r="E41" s="269"/>
      <c r="F41" s="269"/>
      <c r="G41" s="269"/>
      <c r="H41" s="666"/>
      <c r="I41" s="583"/>
      <c r="J41" s="620"/>
      <c r="K41" s="269"/>
      <c r="L41" s="269"/>
      <c r="M41" s="269"/>
      <c r="N41" s="666"/>
      <c r="O41" s="583"/>
      <c r="P41" s="651"/>
      <c r="Q41" s="268"/>
      <c r="R41" s="268"/>
      <c r="S41" s="268"/>
    </row>
    <row r="42" spans="1:19" ht="13.5" hidden="1" thickBot="1">
      <c r="A42" s="251" t="s">
        <v>168</v>
      </c>
      <c r="B42" s="252"/>
      <c r="C42" s="604"/>
      <c r="D42" s="620"/>
      <c r="E42" s="269"/>
      <c r="F42" s="269"/>
      <c r="G42" s="269"/>
      <c r="H42" s="666"/>
      <c r="I42" s="583"/>
      <c r="J42" s="620"/>
      <c r="K42" s="269"/>
      <c r="L42" s="269"/>
      <c r="M42" s="269"/>
      <c r="N42" s="666"/>
      <c r="O42" s="583"/>
      <c r="P42" s="651"/>
      <c r="Q42" s="268"/>
      <c r="R42" s="268"/>
      <c r="S42" s="268"/>
    </row>
    <row r="43" ht="12.75" hidden="1"/>
    <row r="44" spans="1:9" ht="12.75" hidden="1">
      <c r="A44" s="1302" t="s">
        <v>169</v>
      </c>
      <c r="B44" s="1302"/>
      <c r="C44" s="1302"/>
      <c r="D44" s="1302"/>
      <c r="E44" s="343"/>
      <c r="F44" s="343"/>
      <c r="G44" s="343"/>
      <c r="H44" s="343"/>
      <c r="I44" s="343"/>
    </row>
    <row r="45" spans="1:9" ht="12.75" hidden="1">
      <c r="A45" s="1302"/>
      <c r="B45" s="1302"/>
      <c r="C45" s="1302"/>
      <c r="E45" s="372"/>
      <c r="F45" s="372"/>
      <c r="G45" s="372"/>
      <c r="H45" s="372"/>
      <c r="I45" s="372"/>
    </row>
    <row r="46" spans="4:9" ht="12.75" hidden="1">
      <c r="D46" s="372">
        <v>0</v>
      </c>
      <c r="E46" s="372"/>
      <c r="F46" s="372"/>
      <c r="G46" s="372"/>
      <c r="H46" s="372"/>
      <c r="I46" s="372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1" sqref="A1:W16384"/>
    </sheetView>
  </sheetViews>
  <sheetFormatPr defaultColWidth="9.140625" defaultRowHeight="12.75"/>
  <cols>
    <col min="1" max="1" width="4.28125" style="253" hidden="1" customWidth="1"/>
    <col min="2" max="2" width="4.7109375" style="183" hidden="1" customWidth="1"/>
    <col min="3" max="3" width="45.421875" style="183" hidden="1" customWidth="1"/>
    <col min="4" max="4" width="15.00390625" style="183" hidden="1" customWidth="1"/>
    <col min="5" max="9" width="8.28125" style="183" hidden="1" customWidth="1"/>
    <col min="10" max="10" width="15.421875" style="183" hidden="1" customWidth="1"/>
    <col min="11" max="15" width="8.28125" style="183" hidden="1" customWidth="1"/>
    <col min="16" max="16" width="14.140625" style="183" hidden="1" customWidth="1"/>
    <col min="17" max="17" width="6.57421875" style="183" hidden="1" customWidth="1"/>
    <col min="18" max="18" width="6.7109375" style="183" hidden="1" customWidth="1"/>
    <col min="19" max="19" width="10.00390625" style="183" hidden="1" customWidth="1"/>
    <col min="20" max="23" width="0" style="183" hidden="1" customWidth="1"/>
    <col min="24" max="16384" width="9.140625" style="183" customWidth="1"/>
  </cols>
  <sheetData>
    <row r="1" spans="1:16" s="175" customFormat="1" ht="21" customHeight="1">
      <c r="A1" s="171"/>
      <c r="B1" s="172"/>
      <c r="C1" s="173"/>
      <c r="D1" s="174"/>
      <c r="E1" s="174"/>
      <c r="F1" s="174"/>
      <c r="G1" s="174"/>
      <c r="H1" s="174"/>
      <c r="I1" s="174"/>
      <c r="J1" s="1301" t="s">
        <v>219</v>
      </c>
      <c r="K1" s="1301"/>
      <c r="L1" s="1301"/>
      <c r="M1" s="1301"/>
      <c r="N1" s="1301"/>
      <c r="O1" s="1301"/>
      <c r="P1" s="1301"/>
    </row>
    <row r="2" spans="1:9" s="175" customFormat="1" ht="21" customHeight="1">
      <c r="A2" s="291"/>
      <c r="B2" s="172"/>
      <c r="C2" s="177"/>
      <c r="D2" s="176"/>
      <c r="E2" s="176"/>
      <c r="F2" s="176"/>
      <c r="G2" s="176"/>
      <c r="H2" s="176"/>
      <c r="I2" s="176"/>
    </row>
    <row r="3" spans="1:16" s="178" customFormat="1" ht="25.5" customHeight="1">
      <c r="A3" s="1300" t="s">
        <v>245</v>
      </c>
      <c r="B3" s="1300"/>
      <c r="C3" s="1300"/>
      <c r="D3" s="1300"/>
      <c r="E3" s="1300"/>
      <c r="F3" s="1300"/>
      <c r="G3" s="1300"/>
      <c r="H3" s="1300"/>
      <c r="I3" s="1300"/>
      <c r="J3" s="1300"/>
      <c r="K3" s="1300"/>
      <c r="L3" s="1300"/>
      <c r="M3" s="1300"/>
      <c r="N3" s="1300"/>
      <c r="O3" s="1300"/>
      <c r="P3" s="1300"/>
    </row>
    <row r="4" spans="1:16" s="181" customFormat="1" ht="15.75" customHeight="1" thickBot="1">
      <c r="A4" s="179"/>
      <c r="B4" s="179"/>
      <c r="C4" s="179"/>
      <c r="P4" s="180" t="s">
        <v>67</v>
      </c>
    </row>
    <row r="5" spans="1:21" ht="36.75" customHeight="1" thickBot="1">
      <c r="A5" s="1298" t="s">
        <v>124</v>
      </c>
      <c r="B5" s="1299"/>
      <c r="C5" s="182" t="s">
        <v>125</v>
      </c>
      <c r="D5" s="1309" t="s">
        <v>5</v>
      </c>
      <c r="E5" s="1310"/>
      <c r="F5" s="1310"/>
      <c r="G5" s="1310"/>
      <c r="H5" s="1310"/>
      <c r="I5" s="1310"/>
      <c r="J5" s="1311" t="s">
        <v>123</v>
      </c>
      <c r="K5" s="1312"/>
      <c r="L5" s="1312"/>
      <c r="M5" s="1312"/>
      <c r="N5" s="1312"/>
      <c r="O5" s="1309"/>
      <c r="P5" s="1311" t="s">
        <v>170</v>
      </c>
      <c r="Q5" s="1312"/>
      <c r="R5" s="1312"/>
      <c r="S5" s="1312"/>
      <c r="T5" s="1312"/>
      <c r="U5" s="1313"/>
    </row>
    <row r="6" spans="1:22" ht="13.5" thickBot="1">
      <c r="A6" s="351"/>
      <c r="B6" s="352"/>
      <c r="C6" s="182"/>
      <c r="D6" s="182" t="s">
        <v>256</v>
      </c>
      <c r="E6" s="182" t="s">
        <v>253</v>
      </c>
      <c r="F6" s="182" t="s">
        <v>257</v>
      </c>
      <c r="G6" s="182" t="s">
        <v>260</v>
      </c>
      <c r="H6" s="182" t="s">
        <v>281</v>
      </c>
      <c r="I6" s="578" t="s">
        <v>318</v>
      </c>
      <c r="J6" s="610" t="s">
        <v>256</v>
      </c>
      <c r="K6" s="182" t="s">
        <v>253</v>
      </c>
      <c r="L6" s="182" t="s">
        <v>257</v>
      </c>
      <c r="M6" s="182" t="s">
        <v>260</v>
      </c>
      <c r="N6" s="182" t="s">
        <v>281</v>
      </c>
      <c r="O6" s="582" t="s">
        <v>318</v>
      </c>
      <c r="P6" s="610" t="s">
        <v>256</v>
      </c>
      <c r="Q6" s="182" t="s">
        <v>253</v>
      </c>
      <c r="R6" s="182" t="s">
        <v>257</v>
      </c>
      <c r="S6" s="182" t="s">
        <v>257</v>
      </c>
      <c r="T6" s="182" t="s">
        <v>281</v>
      </c>
      <c r="U6" s="578" t="s">
        <v>265</v>
      </c>
      <c r="V6" s="182" t="s">
        <v>318</v>
      </c>
    </row>
    <row r="7" spans="1:22" s="187" customFormat="1" ht="12.75" customHeight="1" thickBot="1">
      <c r="A7" s="184">
        <v>1</v>
      </c>
      <c r="B7" s="185">
        <v>2</v>
      </c>
      <c r="C7" s="185">
        <v>3</v>
      </c>
      <c r="D7" s="185"/>
      <c r="E7" s="185"/>
      <c r="F7" s="185"/>
      <c r="G7" s="185"/>
      <c r="H7" s="185"/>
      <c r="I7" s="186"/>
      <c r="J7" s="184"/>
      <c r="K7" s="185"/>
      <c r="L7" s="185"/>
      <c r="M7" s="185"/>
      <c r="N7" s="185"/>
      <c r="O7" s="344"/>
      <c r="P7" s="184"/>
      <c r="Q7" s="185"/>
      <c r="R7" s="185"/>
      <c r="S7" s="185"/>
      <c r="T7" s="185"/>
      <c r="U7" s="186"/>
      <c r="V7" s="185"/>
    </row>
    <row r="8" spans="1:22" s="187" customFormat="1" ht="15.75" customHeight="1" thickBot="1">
      <c r="A8" s="188"/>
      <c r="B8" s="189"/>
      <c r="C8" s="189" t="s">
        <v>126</v>
      </c>
      <c r="D8" s="325"/>
      <c r="E8" s="255"/>
      <c r="F8" s="255"/>
      <c r="G8" s="255"/>
      <c r="H8" s="255"/>
      <c r="I8" s="326"/>
      <c r="J8" s="586"/>
      <c r="K8" s="255"/>
      <c r="L8" s="255"/>
      <c r="M8" s="255"/>
      <c r="N8" s="255"/>
      <c r="O8" s="345"/>
      <c r="P8" s="586"/>
      <c r="Q8" s="255"/>
      <c r="R8" s="255"/>
      <c r="S8" s="255"/>
      <c r="T8" s="255"/>
      <c r="U8" s="326"/>
      <c r="V8" s="255"/>
    </row>
    <row r="9" spans="1:22" s="193" customFormat="1" ht="12" customHeight="1" thickBot="1">
      <c r="A9" s="184" t="s">
        <v>32</v>
      </c>
      <c r="B9" s="190"/>
      <c r="C9" s="191" t="s">
        <v>463</v>
      </c>
      <c r="D9" s="256"/>
      <c r="E9" s="256"/>
      <c r="F9" s="256"/>
      <c r="G9" s="256"/>
      <c r="H9" s="256"/>
      <c r="I9" s="192"/>
      <c r="J9" s="587"/>
      <c r="K9" s="256"/>
      <c r="L9" s="256"/>
      <c r="M9" s="256"/>
      <c r="N9" s="256"/>
      <c r="O9" s="192"/>
      <c r="P9" s="587"/>
      <c r="Q9" s="256"/>
      <c r="R9" s="256"/>
      <c r="S9" s="256"/>
      <c r="T9" s="256"/>
      <c r="U9" s="192"/>
      <c r="V9" s="256"/>
    </row>
    <row r="10" spans="1:22" s="199" customFormat="1" ht="12" customHeight="1" hidden="1" thickBot="1">
      <c r="A10" s="200" t="s">
        <v>33</v>
      </c>
      <c r="B10" s="201"/>
      <c r="C10" s="202" t="s">
        <v>132</v>
      </c>
      <c r="D10" s="267"/>
      <c r="E10" s="267"/>
      <c r="F10" s="267"/>
      <c r="G10" s="267"/>
      <c r="H10" s="267"/>
      <c r="I10" s="327"/>
      <c r="J10" s="588"/>
      <c r="K10" s="267"/>
      <c r="L10" s="267"/>
      <c r="M10" s="267"/>
      <c r="N10" s="267"/>
      <c r="O10" s="327"/>
      <c r="P10" s="588"/>
      <c r="Q10" s="267"/>
      <c r="R10" s="267"/>
      <c r="S10" s="267"/>
      <c r="T10" s="267"/>
      <c r="U10" s="327"/>
      <c r="V10" s="267"/>
    </row>
    <row r="11" spans="1:22" s="193" customFormat="1" ht="12" customHeight="1" thickBot="1">
      <c r="A11" s="184" t="s">
        <v>33</v>
      </c>
      <c r="B11" s="190"/>
      <c r="C11" s="191" t="s">
        <v>133</v>
      </c>
      <c r="D11" s="256">
        <f aca="true" t="shared" si="0" ref="D11:L11">SUM(D12:D15)</f>
        <v>0</v>
      </c>
      <c r="E11" s="256">
        <f t="shared" si="0"/>
        <v>0</v>
      </c>
      <c r="F11" s="256">
        <f t="shared" si="0"/>
        <v>0</v>
      </c>
      <c r="G11" s="256">
        <f>SUM(G12:G15)</f>
        <v>0</v>
      </c>
      <c r="H11" s="256">
        <f>SUM(H12:H15)</f>
        <v>0</v>
      </c>
      <c r="I11" s="192">
        <f>SUM(I12:I15)</f>
        <v>0</v>
      </c>
      <c r="J11" s="587">
        <f t="shared" si="0"/>
        <v>0</v>
      </c>
      <c r="K11" s="256">
        <f t="shared" si="0"/>
        <v>0</v>
      </c>
      <c r="L11" s="256">
        <f t="shared" si="0"/>
        <v>0</v>
      </c>
      <c r="M11" s="256">
        <f>SUM(M12:M15)</f>
        <v>0</v>
      </c>
      <c r="N11" s="256">
        <f>SUM(N12:N15)</f>
        <v>0</v>
      </c>
      <c r="O11" s="192">
        <f>SUM(O12:O15)</f>
        <v>0</v>
      </c>
      <c r="P11" s="587"/>
      <c r="Q11" s="256"/>
      <c r="R11" s="256"/>
      <c r="S11" s="256"/>
      <c r="T11" s="256"/>
      <c r="U11" s="192"/>
      <c r="V11" s="256"/>
    </row>
    <row r="12" spans="1:22" s="199" customFormat="1" ht="12" customHeight="1">
      <c r="A12" s="196"/>
      <c r="B12" s="195" t="s">
        <v>45</v>
      </c>
      <c r="C12" s="203" t="s">
        <v>90</v>
      </c>
      <c r="D12" s="257"/>
      <c r="E12" s="257"/>
      <c r="F12" s="257"/>
      <c r="G12" s="257"/>
      <c r="H12" s="257"/>
      <c r="I12" s="198"/>
      <c r="J12" s="589"/>
      <c r="K12" s="257"/>
      <c r="L12" s="257"/>
      <c r="M12" s="257"/>
      <c r="N12" s="257"/>
      <c r="O12" s="198"/>
      <c r="P12" s="589"/>
      <c r="Q12" s="257"/>
      <c r="R12" s="257"/>
      <c r="S12" s="257"/>
      <c r="T12" s="257"/>
      <c r="U12" s="198"/>
      <c r="V12" s="257"/>
    </row>
    <row r="13" spans="1:22" s="199" customFormat="1" ht="12" customHeight="1">
      <c r="A13" s="196"/>
      <c r="B13" s="195" t="s">
        <v>46</v>
      </c>
      <c r="C13" s="197" t="s">
        <v>136</v>
      </c>
      <c r="D13" s="257"/>
      <c r="E13" s="257"/>
      <c r="F13" s="257"/>
      <c r="G13" s="257"/>
      <c r="H13" s="257"/>
      <c r="I13" s="198"/>
      <c r="J13" s="589"/>
      <c r="K13" s="257"/>
      <c r="L13" s="257"/>
      <c r="M13" s="257"/>
      <c r="N13" s="257"/>
      <c r="O13" s="198"/>
      <c r="P13" s="589"/>
      <c r="Q13" s="257"/>
      <c r="R13" s="257"/>
      <c r="S13" s="257"/>
      <c r="T13" s="257"/>
      <c r="U13" s="198"/>
      <c r="V13" s="257"/>
    </row>
    <row r="14" spans="1:22" s="199" customFormat="1" ht="12" customHeight="1">
      <c r="A14" s="196"/>
      <c r="B14" s="195" t="s">
        <v>47</v>
      </c>
      <c r="C14" s="197" t="s">
        <v>91</v>
      </c>
      <c r="D14" s="257"/>
      <c r="E14" s="257"/>
      <c r="F14" s="257"/>
      <c r="G14" s="257"/>
      <c r="H14" s="257"/>
      <c r="I14" s="198"/>
      <c r="J14" s="589"/>
      <c r="K14" s="257"/>
      <c r="L14" s="257"/>
      <c r="M14" s="257"/>
      <c r="N14" s="257"/>
      <c r="O14" s="198"/>
      <c r="P14" s="589"/>
      <c r="Q14" s="257"/>
      <c r="R14" s="257"/>
      <c r="S14" s="257"/>
      <c r="T14" s="257"/>
      <c r="U14" s="198"/>
      <c r="V14" s="257"/>
    </row>
    <row r="15" spans="1:22" s="199" customFormat="1" ht="12" customHeight="1" thickBot="1">
      <c r="A15" s="196"/>
      <c r="B15" s="195" t="s">
        <v>389</v>
      </c>
      <c r="C15" s="197" t="s">
        <v>136</v>
      </c>
      <c r="D15" s="257"/>
      <c r="E15" s="257"/>
      <c r="F15" s="257"/>
      <c r="G15" s="257"/>
      <c r="H15" s="257"/>
      <c r="I15" s="198"/>
      <c r="J15" s="589"/>
      <c r="K15" s="257"/>
      <c r="L15" s="257"/>
      <c r="M15" s="257"/>
      <c r="N15" s="257"/>
      <c r="O15" s="198"/>
      <c r="P15" s="589"/>
      <c r="Q15" s="257"/>
      <c r="R15" s="257"/>
      <c r="S15" s="257"/>
      <c r="T15" s="257"/>
      <c r="U15" s="198"/>
      <c r="V15" s="257"/>
    </row>
    <row r="16" spans="1:22" s="199" customFormat="1" ht="12" customHeight="1" thickBot="1">
      <c r="A16" s="204" t="s">
        <v>10</v>
      </c>
      <c r="B16" s="205"/>
      <c r="C16" s="205" t="s">
        <v>139</v>
      </c>
      <c r="D16" s="256">
        <f aca="true" t="shared" si="1" ref="D16:L16">SUM(D17:D18)</f>
        <v>0</v>
      </c>
      <c r="E16" s="256">
        <f t="shared" si="1"/>
        <v>0</v>
      </c>
      <c r="F16" s="256">
        <f t="shared" si="1"/>
        <v>0</v>
      </c>
      <c r="G16" s="256">
        <f>SUM(G17:G18)</f>
        <v>0</v>
      </c>
      <c r="H16" s="256"/>
      <c r="I16" s="192"/>
      <c r="J16" s="587">
        <f t="shared" si="1"/>
        <v>0</v>
      </c>
      <c r="K16" s="256">
        <f t="shared" si="1"/>
        <v>0</v>
      </c>
      <c r="L16" s="256">
        <f t="shared" si="1"/>
        <v>0</v>
      </c>
      <c r="M16" s="256">
        <f>SUM(M17:M18)</f>
        <v>0</v>
      </c>
      <c r="N16" s="256">
        <f>SUM(N17:N18)</f>
        <v>0</v>
      </c>
      <c r="O16" s="192"/>
      <c r="P16" s="587"/>
      <c r="Q16" s="256"/>
      <c r="R16" s="256"/>
      <c r="S16" s="256"/>
      <c r="T16" s="256"/>
      <c r="U16" s="192"/>
      <c r="V16" s="256"/>
    </row>
    <row r="17" spans="1:22" s="193" customFormat="1" ht="12" customHeight="1">
      <c r="A17" s="206"/>
      <c r="B17" s="207" t="s">
        <v>48</v>
      </c>
      <c r="C17" s="208" t="s">
        <v>141</v>
      </c>
      <c r="D17" s="258"/>
      <c r="E17" s="258"/>
      <c r="F17" s="258"/>
      <c r="G17" s="258"/>
      <c r="H17" s="258"/>
      <c r="I17" s="209"/>
      <c r="J17" s="590"/>
      <c r="K17" s="258"/>
      <c r="L17" s="258"/>
      <c r="M17" s="258"/>
      <c r="N17" s="258"/>
      <c r="O17" s="209"/>
      <c r="P17" s="590"/>
      <c r="Q17" s="258"/>
      <c r="R17" s="258"/>
      <c r="S17" s="258"/>
      <c r="T17" s="258"/>
      <c r="U17" s="209"/>
      <c r="V17" s="258"/>
    </row>
    <row r="18" spans="1:22" s="193" customFormat="1" ht="12" customHeight="1" thickBot="1">
      <c r="A18" s="210"/>
      <c r="B18" s="211" t="s">
        <v>49</v>
      </c>
      <c r="C18" s="212" t="s">
        <v>143</v>
      </c>
      <c r="D18" s="259"/>
      <c r="E18" s="259"/>
      <c r="F18" s="259"/>
      <c r="G18" s="259"/>
      <c r="H18" s="259"/>
      <c r="I18" s="213"/>
      <c r="J18" s="591"/>
      <c r="K18" s="259"/>
      <c r="L18" s="259"/>
      <c r="M18" s="259"/>
      <c r="N18" s="259"/>
      <c r="O18" s="213"/>
      <c r="P18" s="591"/>
      <c r="Q18" s="259"/>
      <c r="R18" s="259"/>
      <c r="S18" s="259"/>
      <c r="T18" s="259"/>
      <c r="U18" s="213"/>
      <c r="V18" s="259"/>
    </row>
    <row r="19" spans="1:22" s="193" customFormat="1" ht="12" customHeight="1" hidden="1" thickBot="1">
      <c r="A19" s="204" t="s">
        <v>11</v>
      </c>
      <c r="B19" s="190"/>
      <c r="D19" s="260"/>
      <c r="E19" s="260"/>
      <c r="F19" s="260"/>
      <c r="G19" s="260"/>
      <c r="H19" s="260"/>
      <c r="I19" s="214"/>
      <c r="J19" s="592"/>
      <c r="K19" s="260"/>
      <c r="L19" s="260"/>
      <c r="M19" s="260"/>
      <c r="N19" s="260"/>
      <c r="O19" s="214"/>
      <c r="P19" s="592"/>
      <c r="Q19" s="260"/>
      <c r="R19" s="260"/>
      <c r="S19" s="260"/>
      <c r="T19" s="260"/>
      <c r="U19" s="214"/>
      <c r="V19" s="260"/>
    </row>
    <row r="20" spans="1:22" s="193" customFormat="1" ht="12" customHeight="1" thickBot="1">
      <c r="A20" s="184" t="s">
        <v>11</v>
      </c>
      <c r="B20" s="215"/>
      <c r="C20" s="205" t="s">
        <v>145</v>
      </c>
      <c r="D20" s="321">
        <f aca="true" t="shared" si="2" ref="D20:O20">D9+D10+D11+D16+D19</f>
        <v>0</v>
      </c>
      <c r="E20" s="256">
        <f t="shared" si="2"/>
        <v>0</v>
      </c>
      <c r="F20" s="256">
        <f t="shared" si="2"/>
        <v>0</v>
      </c>
      <c r="G20" s="256">
        <f t="shared" si="2"/>
        <v>0</v>
      </c>
      <c r="H20" s="256">
        <f t="shared" si="2"/>
        <v>0</v>
      </c>
      <c r="I20" s="192">
        <f t="shared" si="2"/>
        <v>0</v>
      </c>
      <c r="J20" s="587">
        <f t="shared" si="2"/>
        <v>0</v>
      </c>
      <c r="K20" s="256">
        <f t="shared" si="2"/>
        <v>0</v>
      </c>
      <c r="L20" s="256">
        <f t="shared" si="2"/>
        <v>0</v>
      </c>
      <c r="M20" s="256">
        <f t="shared" si="2"/>
        <v>0</v>
      </c>
      <c r="N20" s="256">
        <f t="shared" si="2"/>
        <v>0</v>
      </c>
      <c r="O20" s="579">
        <f t="shared" si="2"/>
        <v>0</v>
      </c>
      <c r="P20" s="587"/>
      <c r="Q20" s="256"/>
      <c r="R20" s="256"/>
      <c r="S20" s="256"/>
      <c r="T20" s="256"/>
      <c r="U20" s="192"/>
      <c r="V20" s="256"/>
    </row>
    <row r="21" spans="1:22" s="199" customFormat="1" ht="12" customHeight="1" thickBot="1">
      <c r="A21" s="216" t="s">
        <v>12</v>
      </c>
      <c r="B21" s="217"/>
      <c r="C21" s="218" t="s">
        <v>146</v>
      </c>
      <c r="D21" s="322">
        <f aca="true" t="shared" si="3" ref="D21:L21">SUM(D22:D24)</f>
        <v>0</v>
      </c>
      <c r="E21" s="261">
        <f t="shared" si="3"/>
        <v>0</v>
      </c>
      <c r="F21" s="261">
        <f t="shared" si="3"/>
        <v>0</v>
      </c>
      <c r="G21" s="261">
        <f t="shared" si="3"/>
        <v>0</v>
      </c>
      <c r="H21" s="261">
        <f t="shared" si="3"/>
        <v>0</v>
      </c>
      <c r="I21" s="745">
        <f>SUM(I22:I24)</f>
        <v>0</v>
      </c>
      <c r="J21" s="593">
        <f t="shared" si="3"/>
        <v>0</v>
      </c>
      <c r="K21" s="261">
        <f t="shared" si="3"/>
        <v>0</v>
      </c>
      <c r="L21" s="261">
        <f t="shared" si="3"/>
        <v>0</v>
      </c>
      <c r="M21" s="261">
        <f>SUM(M22:M24)</f>
        <v>0</v>
      </c>
      <c r="N21" s="261">
        <f>SUM(N22:N24)</f>
        <v>0</v>
      </c>
      <c r="O21" s="580">
        <f>SUM(O22:O24)</f>
        <v>0</v>
      </c>
      <c r="P21" s="587"/>
      <c r="Q21" s="256"/>
      <c r="R21" s="256"/>
      <c r="S21" s="256"/>
      <c r="T21" s="256"/>
      <c r="U21" s="192"/>
      <c r="V21" s="256"/>
    </row>
    <row r="22" spans="1:22" s="199" customFormat="1" ht="15" customHeight="1" thickBot="1">
      <c r="A22" s="194"/>
      <c r="B22" s="219" t="s">
        <v>50</v>
      </c>
      <c r="C22" s="208" t="s">
        <v>148</v>
      </c>
      <c r="D22" s="258"/>
      <c r="E22" s="258"/>
      <c r="F22" s="258"/>
      <c r="G22" s="258"/>
      <c r="H22" s="258"/>
      <c r="I22" s="209"/>
      <c r="J22" s="590"/>
      <c r="K22" s="258"/>
      <c r="L22" s="258">
        <v>0</v>
      </c>
      <c r="M22" s="258">
        <v>0</v>
      </c>
      <c r="N22" s="258">
        <v>0</v>
      </c>
      <c r="O22" s="209"/>
      <c r="P22" s="596"/>
      <c r="Q22" s="597"/>
      <c r="R22" s="597"/>
      <c r="S22" s="597"/>
      <c r="T22" s="597"/>
      <c r="U22" s="323"/>
      <c r="V22" s="597"/>
    </row>
    <row r="23" spans="1:22" s="199" customFormat="1" ht="15" customHeight="1">
      <c r="A23" s="867"/>
      <c r="B23" s="868" t="s">
        <v>51</v>
      </c>
      <c r="C23" s="623" t="s">
        <v>392</v>
      </c>
      <c r="D23" s="870"/>
      <c r="E23" s="870"/>
      <c r="F23" s="870"/>
      <c r="G23" s="870"/>
      <c r="H23" s="870"/>
      <c r="I23" s="875"/>
      <c r="J23" s="869"/>
      <c r="K23" s="870"/>
      <c r="L23" s="870"/>
      <c r="M23" s="870"/>
      <c r="N23" s="870"/>
      <c r="O23" s="875"/>
      <c r="P23" s="871"/>
      <c r="Q23" s="872"/>
      <c r="R23" s="872"/>
      <c r="S23" s="872"/>
      <c r="T23" s="872"/>
      <c r="U23" s="873"/>
      <c r="V23" s="872"/>
    </row>
    <row r="24" spans="1:22" s="199" customFormat="1" ht="15" customHeight="1" thickBot="1">
      <c r="A24" s="220"/>
      <c r="B24" s="221" t="s">
        <v>89</v>
      </c>
      <c r="C24" s="222" t="s">
        <v>150</v>
      </c>
      <c r="D24" s="262"/>
      <c r="E24" s="262"/>
      <c r="F24" s="262"/>
      <c r="G24" s="262"/>
      <c r="H24" s="262"/>
      <c r="I24" s="223"/>
      <c r="J24" s="594"/>
      <c r="K24" s="262"/>
      <c r="L24" s="262"/>
      <c r="M24" s="262"/>
      <c r="N24" s="262"/>
      <c r="O24" s="223"/>
      <c r="P24" s="594"/>
      <c r="Q24" s="262"/>
      <c r="R24" s="262"/>
      <c r="S24" s="262"/>
      <c r="T24" s="262"/>
      <c r="U24" s="223"/>
      <c r="V24" s="262"/>
    </row>
    <row r="25" spans="1:22" ht="13.5" hidden="1" thickBot="1">
      <c r="A25" s="224" t="s">
        <v>13</v>
      </c>
      <c r="B25" s="225"/>
      <c r="C25" s="226" t="s">
        <v>151</v>
      </c>
      <c r="D25" s="318"/>
      <c r="E25" s="260"/>
      <c r="F25" s="260"/>
      <c r="G25" s="260"/>
      <c r="H25" s="260"/>
      <c r="I25" s="214"/>
      <c r="J25" s="592"/>
      <c r="K25" s="260"/>
      <c r="L25" s="260"/>
      <c r="M25" s="260"/>
      <c r="N25" s="260"/>
      <c r="O25" s="581"/>
      <c r="P25" s="592"/>
      <c r="Q25" s="260"/>
      <c r="R25" s="260"/>
      <c r="S25" s="260"/>
      <c r="T25" s="260"/>
      <c r="U25" s="214"/>
      <c r="V25" s="260"/>
    </row>
    <row r="26" spans="1:22" s="187" customFormat="1" ht="16.5" customHeight="1" thickBot="1">
      <c r="A26" s="224" t="s">
        <v>13</v>
      </c>
      <c r="B26" s="227"/>
      <c r="C26" s="228" t="s">
        <v>393</v>
      </c>
      <c r="D26" s="324">
        <f aca="true" t="shared" si="4" ref="D26:L26">D20+D25+D21</f>
        <v>0</v>
      </c>
      <c r="E26" s="263">
        <f t="shared" si="4"/>
        <v>0</v>
      </c>
      <c r="F26" s="263">
        <f t="shared" si="4"/>
        <v>0</v>
      </c>
      <c r="G26" s="263">
        <f t="shared" si="4"/>
        <v>0</v>
      </c>
      <c r="H26" s="263">
        <f t="shared" si="4"/>
        <v>0</v>
      </c>
      <c r="I26" s="247">
        <f t="shared" si="4"/>
        <v>0</v>
      </c>
      <c r="J26" s="595">
        <f t="shared" si="4"/>
        <v>0</v>
      </c>
      <c r="K26" s="263">
        <f t="shared" si="4"/>
        <v>0</v>
      </c>
      <c r="L26" s="263">
        <f t="shared" si="4"/>
        <v>0</v>
      </c>
      <c r="M26" s="263">
        <f>M20+M25+M21</f>
        <v>0</v>
      </c>
      <c r="N26" s="263">
        <f>N20+N25+N21</f>
        <v>0</v>
      </c>
      <c r="O26" s="229">
        <f>O20+O25+O21</f>
        <v>0</v>
      </c>
      <c r="P26" s="595"/>
      <c r="Q26" s="263"/>
      <c r="R26" s="263"/>
      <c r="S26" s="263"/>
      <c r="T26" s="263"/>
      <c r="U26" s="247"/>
      <c r="V26" s="263"/>
    </row>
    <row r="27" spans="1:16" s="233" customFormat="1" ht="12" customHeight="1">
      <c r="A27" s="230"/>
      <c r="B27" s="230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</row>
    <row r="28" spans="1:16" ht="12" customHeight="1" thickBot="1">
      <c r="A28" s="234"/>
      <c r="B28" s="235"/>
      <c r="C28" s="235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</row>
    <row r="29" spans="1:21" ht="12" customHeight="1" thickBot="1">
      <c r="A29" s="237"/>
      <c r="B29" s="238"/>
      <c r="C29" s="239" t="s">
        <v>153</v>
      </c>
      <c r="D29" s="254"/>
      <c r="E29" s="254"/>
      <c r="F29" s="254"/>
      <c r="G29" s="254"/>
      <c r="H29" s="254"/>
      <c r="I29" s="254"/>
      <c r="J29" s="263"/>
      <c r="K29" s="254"/>
      <c r="L29" s="254"/>
      <c r="M29" s="254"/>
      <c r="N29" s="254"/>
      <c r="O29" s="254"/>
      <c r="P29" s="595"/>
      <c r="Q29" s="263"/>
      <c r="R29" s="263"/>
      <c r="S29" s="263"/>
      <c r="T29" s="247"/>
      <c r="U29" s="229"/>
    </row>
    <row r="30" spans="1:22" ht="12" customHeight="1" thickBot="1">
      <c r="A30" s="204" t="s">
        <v>32</v>
      </c>
      <c r="B30" s="240"/>
      <c r="C30" s="598" t="s">
        <v>154</v>
      </c>
      <c r="D30" s="587">
        <f aca="true" t="shared" si="5" ref="D30:T30">SUM(D31:D35)</f>
        <v>0</v>
      </c>
      <c r="E30" s="256">
        <f t="shared" si="5"/>
        <v>0</v>
      </c>
      <c r="F30" s="256">
        <f t="shared" si="5"/>
        <v>0</v>
      </c>
      <c r="G30" s="256">
        <f t="shared" si="5"/>
        <v>0</v>
      </c>
      <c r="H30" s="256">
        <f t="shared" si="5"/>
        <v>0</v>
      </c>
      <c r="I30" s="192">
        <f t="shared" si="5"/>
        <v>0</v>
      </c>
      <c r="J30" s="256">
        <f t="shared" si="5"/>
        <v>0</v>
      </c>
      <c r="K30" s="256">
        <f t="shared" si="5"/>
        <v>0</v>
      </c>
      <c r="L30" s="256">
        <f t="shared" si="5"/>
        <v>0</v>
      </c>
      <c r="M30" s="256">
        <f t="shared" si="5"/>
        <v>0</v>
      </c>
      <c r="N30" s="256">
        <f t="shared" si="5"/>
        <v>0</v>
      </c>
      <c r="O30" s="256">
        <f t="shared" si="5"/>
        <v>0</v>
      </c>
      <c r="P30" s="587">
        <f t="shared" si="5"/>
        <v>0</v>
      </c>
      <c r="Q30" s="256">
        <f t="shared" si="5"/>
        <v>0</v>
      </c>
      <c r="R30" s="256">
        <f t="shared" si="5"/>
        <v>0</v>
      </c>
      <c r="S30" s="256">
        <f t="shared" si="5"/>
        <v>0</v>
      </c>
      <c r="T30" s="192">
        <f t="shared" si="5"/>
        <v>0</v>
      </c>
      <c r="U30" s="611"/>
      <c r="V30" s="192">
        <f>SUM(V31:V35)</f>
        <v>0</v>
      </c>
    </row>
    <row r="31" spans="1:22" ht="12" customHeight="1">
      <c r="A31" s="241"/>
      <c r="B31" s="242" t="s">
        <v>128</v>
      </c>
      <c r="C31" s="599" t="s">
        <v>155</v>
      </c>
      <c r="D31" s="605"/>
      <c r="E31" s="265"/>
      <c r="F31" s="265"/>
      <c r="G31" s="265"/>
      <c r="H31" s="265"/>
      <c r="I31" s="606"/>
      <c r="J31" s="265"/>
      <c r="K31" s="265"/>
      <c r="L31" s="265"/>
      <c r="M31" s="265"/>
      <c r="N31" s="265"/>
      <c r="O31" s="265"/>
      <c r="P31" s="589"/>
      <c r="Q31" s="257"/>
      <c r="R31" s="257"/>
      <c r="S31" s="257"/>
      <c r="T31" s="198"/>
      <c r="U31" s="612"/>
      <c r="V31" s="198"/>
    </row>
    <row r="32" spans="1:22" ht="12" customHeight="1">
      <c r="A32" s="243"/>
      <c r="B32" s="244" t="s">
        <v>129</v>
      </c>
      <c r="C32" s="600" t="s">
        <v>59</v>
      </c>
      <c r="D32" s="607"/>
      <c r="E32" s="266"/>
      <c r="F32" s="266"/>
      <c r="G32" s="266"/>
      <c r="H32" s="266"/>
      <c r="I32" s="245"/>
      <c r="J32" s="266"/>
      <c r="K32" s="266"/>
      <c r="L32" s="266"/>
      <c r="M32" s="266"/>
      <c r="N32" s="266"/>
      <c r="O32" s="266"/>
      <c r="P32" s="589"/>
      <c r="Q32" s="257"/>
      <c r="R32" s="257"/>
      <c r="S32" s="257"/>
      <c r="T32" s="198"/>
      <c r="U32" s="612"/>
      <c r="V32" s="198"/>
    </row>
    <row r="33" spans="1:22" ht="12" customHeight="1">
      <c r="A33" s="243"/>
      <c r="B33" s="244" t="s">
        <v>130</v>
      </c>
      <c r="C33" s="600" t="s">
        <v>156</v>
      </c>
      <c r="D33" s="607"/>
      <c r="E33" s="266"/>
      <c r="F33" s="266"/>
      <c r="G33" s="266"/>
      <c r="H33" s="266"/>
      <c r="I33" s="245"/>
      <c r="J33" s="266"/>
      <c r="K33" s="266"/>
      <c r="L33" s="266"/>
      <c r="M33" s="266"/>
      <c r="N33" s="266"/>
      <c r="O33" s="266"/>
      <c r="P33" s="589"/>
      <c r="Q33" s="257"/>
      <c r="R33" s="257"/>
      <c r="S33" s="257"/>
      <c r="T33" s="198"/>
      <c r="U33" s="612"/>
      <c r="V33" s="198"/>
    </row>
    <row r="34" spans="1:22" s="233" customFormat="1" ht="12" customHeight="1">
      <c r="A34" s="243"/>
      <c r="B34" s="244" t="s">
        <v>131</v>
      </c>
      <c r="C34" s="600" t="s">
        <v>99</v>
      </c>
      <c r="D34" s="607"/>
      <c r="E34" s="266"/>
      <c r="F34" s="266"/>
      <c r="G34" s="266"/>
      <c r="H34" s="266"/>
      <c r="I34" s="245"/>
      <c r="J34" s="266"/>
      <c r="K34" s="266"/>
      <c r="L34" s="266"/>
      <c r="M34" s="266"/>
      <c r="N34" s="266"/>
      <c r="O34" s="266"/>
      <c r="P34" s="589"/>
      <c r="Q34" s="257"/>
      <c r="R34" s="257"/>
      <c r="S34" s="257"/>
      <c r="T34" s="198"/>
      <c r="U34" s="613"/>
      <c r="V34" s="198"/>
    </row>
    <row r="35" spans="1:22" ht="12" customHeight="1" thickBot="1">
      <c r="A35" s="243"/>
      <c r="B35" s="244" t="s">
        <v>58</v>
      </c>
      <c r="C35" s="600" t="s">
        <v>101</v>
      </c>
      <c r="D35" s="607"/>
      <c r="E35" s="266"/>
      <c r="F35" s="266"/>
      <c r="G35" s="266"/>
      <c r="H35" s="266"/>
      <c r="I35" s="245"/>
      <c r="J35" s="266"/>
      <c r="K35" s="266"/>
      <c r="L35" s="266"/>
      <c r="M35" s="266"/>
      <c r="N35" s="266"/>
      <c r="O35" s="266"/>
      <c r="P35" s="607"/>
      <c r="Q35" s="266"/>
      <c r="R35" s="266"/>
      <c r="S35" s="266"/>
      <c r="T35" s="245"/>
      <c r="U35" s="614"/>
      <c r="V35" s="245"/>
    </row>
    <row r="36" spans="1:22" ht="12" customHeight="1" thickBot="1">
      <c r="A36" s="204" t="s">
        <v>33</v>
      </c>
      <c r="B36" s="240"/>
      <c r="C36" s="598" t="s">
        <v>157</v>
      </c>
      <c r="D36" s="587">
        <f aca="true" t="shared" si="6" ref="D36:T36">SUM(D37:D40)</f>
        <v>0</v>
      </c>
      <c r="E36" s="256">
        <f t="shared" si="6"/>
        <v>0</v>
      </c>
      <c r="F36" s="256">
        <f t="shared" si="6"/>
        <v>0</v>
      </c>
      <c r="G36" s="256">
        <f t="shared" si="6"/>
        <v>0</v>
      </c>
      <c r="H36" s="256">
        <f t="shared" si="6"/>
        <v>0</v>
      </c>
      <c r="I36" s="192">
        <f t="shared" si="6"/>
        <v>0</v>
      </c>
      <c r="J36" s="256">
        <f t="shared" si="6"/>
        <v>0</v>
      </c>
      <c r="K36" s="256">
        <f t="shared" si="6"/>
        <v>0</v>
      </c>
      <c r="L36" s="256">
        <f t="shared" si="6"/>
        <v>0</v>
      </c>
      <c r="M36" s="256">
        <f t="shared" si="6"/>
        <v>0</v>
      </c>
      <c r="N36" s="256">
        <f t="shared" si="6"/>
        <v>0</v>
      </c>
      <c r="O36" s="256">
        <f t="shared" si="6"/>
        <v>0</v>
      </c>
      <c r="P36" s="587">
        <f t="shared" si="6"/>
        <v>0</v>
      </c>
      <c r="Q36" s="256">
        <f t="shared" si="6"/>
        <v>0</v>
      </c>
      <c r="R36" s="256">
        <f t="shared" si="6"/>
        <v>0</v>
      </c>
      <c r="S36" s="256">
        <f t="shared" si="6"/>
        <v>0</v>
      </c>
      <c r="T36" s="192">
        <f t="shared" si="6"/>
        <v>0</v>
      </c>
      <c r="U36" s="579"/>
      <c r="V36" s="192">
        <f>SUM(V37:V40)</f>
        <v>0</v>
      </c>
    </row>
    <row r="37" spans="1:22" ht="12" customHeight="1">
      <c r="A37" s="241"/>
      <c r="B37" s="242" t="s">
        <v>158</v>
      </c>
      <c r="C37" s="599" t="s">
        <v>111</v>
      </c>
      <c r="D37" s="605"/>
      <c r="E37" s="265"/>
      <c r="F37" s="265"/>
      <c r="G37" s="265"/>
      <c r="H37" s="265"/>
      <c r="I37" s="606"/>
      <c r="J37" s="265"/>
      <c r="K37" s="265"/>
      <c r="L37" s="265"/>
      <c r="M37" s="265"/>
      <c r="N37" s="265"/>
      <c r="O37" s="265"/>
      <c r="P37" s="589"/>
      <c r="Q37" s="257"/>
      <c r="R37" s="257"/>
      <c r="S37" s="257"/>
      <c r="T37" s="198"/>
      <c r="U37" s="613"/>
      <c r="V37" s="198"/>
    </row>
    <row r="38" spans="1:22" ht="12" customHeight="1">
      <c r="A38" s="243"/>
      <c r="B38" s="244" t="s">
        <v>159</v>
      </c>
      <c r="C38" s="600" t="s">
        <v>112</v>
      </c>
      <c r="D38" s="607">
        <v>0</v>
      </c>
      <c r="E38" s="266">
        <v>0</v>
      </c>
      <c r="F38" s="266">
        <v>0</v>
      </c>
      <c r="G38" s="266">
        <v>0</v>
      </c>
      <c r="H38" s="266">
        <v>0</v>
      </c>
      <c r="I38" s="245">
        <v>0</v>
      </c>
      <c r="J38" s="266">
        <v>0</v>
      </c>
      <c r="K38" s="266">
        <v>0</v>
      </c>
      <c r="L38" s="266">
        <v>0</v>
      </c>
      <c r="M38" s="266">
        <v>0</v>
      </c>
      <c r="N38" s="266">
        <v>0</v>
      </c>
      <c r="O38" s="266">
        <v>0</v>
      </c>
      <c r="P38" s="607"/>
      <c r="Q38" s="266"/>
      <c r="R38" s="266"/>
      <c r="S38" s="266"/>
      <c r="T38" s="245"/>
      <c r="U38" s="614"/>
      <c r="V38" s="245"/>
    </row>
    <row r="39" spans="1:22" ht="15" customHeight="1">
      <c r="A39" s="243"/>
      <c r="B39" s="244" t="s">
        <v>160</v>
      </c>
      <c r="C39" s="600" t="s">
        <v>161</v>
      </c>
      <c r="D39" s="607"/>
      <c r="E39" s="266"/>
      <c r="F39" s="266"/>
      <c r="G39" s="266"/>
      <c r="H39" s="266"/>
      <c r="I39" s="245"/>
      <c r="J39" s="266"/>
      <c r="K39" s="266"/>
      <c r="L39" s="266"/>
      <c r="M39" s="266"/>
      <c r="N39" s="266"/>
      <c r="O39" s="266"/>
      <c r="P39" s="607"/>
      <c r="Q39" s="266"/>
      <c r="R39" s="266"/>
      <c r="S39" s="266"/>
      <c r="T39" s="245"/>
      <c r="U39" s="614"/>
      <c r="V39" s="245"/>
    </row>
    <row r="40" spans="1:22" ht="23.25" thickBot="1">
      <c r="A40" s="243"/>
      <c r="B40" s="244" t="s">
        <v>162</v>
      </c>
      <c r="C40" s="600" t="s">
        <v>163</v>
      </c>
      <c r="D40" s="607"/>
      <c r="E40" s="266"/>
      <c r="F40" s="266"/>
      <c r="G40" s="266"/>
      <c r="H40" s="266"/>
      <c r="I40" s="245"/>
      <c r="J40" s="266"/>
      <c r="K40" s="266"/>
      <c r="L40" s="266"/>
      <c r="M40" s="266"/>
      <c r="N40" s="266"/>
      <c r="O40" s="266"/>
      <c r="P40" s="607"/>
      <c r="Q40" s="266"/>
      <c r="R40" s="266"/>
      <c r="S40" s="266"/>
      <c r="T40" s="245"/>
      <c r="U40" s="614"/>
      <c r="V40" s="245"/>
    </row>
    <row r="41" spans="1:22" ht="15" customHeight="1" hidden="1" thickBot="1">
      <c r="A41" s="204" t="s">
        <v>10</v>
      </c>
      <c r="B41" s="240"/>
      <c r="C41" s="601" t="s">
        <v>164</v>
      </c>
      <c r="D41" s="592"/>
      <c r="E41" s="260"/>
      <c r="F41" s="260"/>
      <c r="G41" s="260"/>
      <c r="H41" s="260"/>
      <c r="I41" s="214"/>
      <c r="J41" s="260"/>
      <c r="K41" s="260"/>
      <c r="L41" s="260"/>
      <c r="M41" s="260"/>
      <c r="N41" s="260"/>
      <c r="O41" s="260"/>
      <c r="P41" s="592"/>
      <c r="Q41" s="260"/>
      <c r="R41" s="260"/>
      <c r="S41" s="260"/>
      <c r="T41" s="214"/>
      <c r="U41" s="581"/>
      <c r="V41" s="214"/>
    </row>
    <row r="42" spans="1:22" ht="14.25" customHeight="1" hidden="1" thickBot="1">
      <c r="A42" s="224" t="s">
        <v>11</v>
      </c>
      <c r="B42" s="225"/>
      <c r="C42" s="602" t="s">
        <v>165</v>
      </c>
      <c r="D42" s="592"/>
      <c r="E42" s="260"/>
      <c r="F42" s="260"/>
      <c r="G42" s="260"/>
      <c r="H42" s="260"/>
      <c r="I42" s="214"/>
      <c r="J42" s="260"/>
      <c r="K42" s="260"/>
      <c r="L42" s="260"/>
      <c r="M42" s="260"/>
      <c r="N42" s="260"/>
      <c r="O42" s="260"/>
      <c r="P42" s="592"/>
      <c r="Q42" s="260"/>
      <c r="R42" s="260"/>
      <c r="S42" s="260"/>
      <c r="T42" s="214"/>
      <c r="U42" s="581"/>
      <c r="V42" s="214"/>
    </row>
    <row r="43" spans="1:22" ht="13.5" thickBot="1">
      <c r="A43" s="204" t="s">
        <v>10</v>
      </c>
      <c r="B43" s="246"/>
      <c r="C43" s="603" t="s">
        <v>394</v>
      </c>
      <c r="D43" s="595">
        <f aca="true" t="shared" si="7" ref="D43:V43">D30+D36+D41+D42</f>
        <v>0</v>
      </c>
      <c r="E43" s="263">
        <f t="shared" si="7"/>
        <v>0</v>
      </c>
      <c r="F43" s="263">
        <f t="shared" si="7"/>
        <v>0</v>
      </c>
      <c r="G43" s="263">
        <f t="shared" si="7"/>
        <v>0</v>
      </c>
      <c r="H43" s="263">
        <f t="shared" si="7"/>
        <v>0</v>
      </c>
      <c r="I43" s="247">
        <f t="shared" si="7"/>
        <v>0</v>
      </c>
      <c r="J43" s="264">
        <f t="shared" si="7"/>
        <v>0</v>
      </c>
      <c r="K43" s="264">
        <f t="shared" si="7"/>
        <v>0</v>
      </c>
      <c r="L43" s="264">
        <f t="shared" si="7"/>
        <v>0</v>
      </c>
      <c r="M43" s="264">
        <f t="shared" si="7"/>
        <v>0</v>
      </c>
      <c r="N43" s="264">
        <f t="shared" si="7"/>
        <v>0</v>
      </c>
      <c r="O43" s="264">
        <f t="shared" si="7"/>
        <v>0</v>
      </c>
      <c r="P43" s="595">
        <f t="shared" si="7"/>
        <v>0</v>
      </c>
      <c r="Q43" s="263">
        <f t="shared" si="7"/>
        <v>0</v>
      </c>
      <c r="R43" s="263">
        <f t="shared" si="7"/>
        <v>0</v>
      </c>
      <c r="S43" s="263">
        <f t="shared" si="7"/>
        <v>0</v>
      </c>
      <c r="T43" s="247">
        <f t="shared" si="7"/>
        <v>0</v>
      </c>
      <c r="U43" s="615" t="e">
        <f>T43/S43</f>
        <v>#DIV/0!</v>
      </c>
      <c r="V43" s="247">
        <f t="shared" si="7"/>
        <v>0</v>
      </c>
    </row>
    <row r="44" spans="1:22" ht="13.5" thickBot="1">
      <c r="A44" s="248"/>
      <c r="B44" s="249"/>
      <c r="C44" s="249"/>
      <c r="D44" s="616"/>
      <c r="E44" s="617"/>
      <c r="F44" s="617"/>
      <c r="G44" s="617"/>
      <c r="H44" s="617"/>
      <c r="I44" s="746"/>
      <c r="J44" s="250"/>
      <c r="K44" s="250"/>
      <c r="L44" s="250"/>
      <c r="M44" s="250"/>
      <c r="N44" s="250"/>
      <c r="O44" s="250"/>
      <c r="P44" s="616"/>
      <c r="Q44" s="617"/>
      <c r="R44" s="617"/>
      <c r="S44" s="618"/>
      <c r="T44" s="619"/>
      <c r="V44" s="619"/>
    </row>
    <row r="45" spans="1:22" ht="13.5" thickBot="1">
      <c r="A45" s="251" t="s">
        <v>167</v>
      </c>
      <c r="B45" s="252"/>
      <c r="C45" s="604"/>
      <c r="D45" s="620"/>
      <c r="E45" s="269"/>
      <c r="F45" s="269"/>
      <c r="G45" s="269"/>
      <c r="H45" s="269"/>
      <c r="I45" s="608"/>
      <c r="J45" s="269"/>
      <c r="K45" s="269"/>
      <c r="L45" s="269"/>
      <c r="M45" s="269"/>
      <c r="N45" s="269"/>
      <c r="O45" s="269"/>
      <c r="P45" s="620"/>
      <c r="Q45" s="269"/>
      <c r="R45" s="269"/>
      <c r="S45" s="269"/>
      <c r="T45" s="608"/>
      <c r="U45" s="268"/>
      <c r="V45" s="608"/>
    </row>
    <row r="46" spans="1:22" ht="13.5" thickBot="1">
      <c r="A46" s="251" t="s">
        <v>168</v>
      </c>
      <c r="B46" s="252"/>
      <c r="C46" s="604"/>
      <c r="D46" s="620">
        <v>0</v>
      </c>
      <c r="E46" s="269"/>
      <c r="F46" s="269"/>
      <c r="G46" s="269"/>
      <c r="H46" s="269"/>
      <c r="I46" s="608"/>
      <c r="J46" s="269"/>
      <c r="K46" s="269"/>
      <c r="L46" s="269"/>
      <c r="M46" s="269"/>
      <c r="N46" s="269"/>
      <c r="O46" s="269"/>
      <c r="P46" s="620"/>
      <c r="Q46" s="269"/>
      <c r="R46" s="269"/>
      <c r="S46" s="269"/>
      <c r="T46" s="608"/>
      <c r="U46" s="268"/>
      <c r="V46" s="608"/>
    </row>
    <row r="47" spans="6:15" ht="12.75">
      <c r="F47" s="270"/>
      <c r="G47" s="270"/>
      <c r="H47" s="270"/>
      <c r="I47" s="270"/>
      <c r="L47" s="270"/>
      <c r="M47" s="270"/>
      <c r="N47" s="270"/>
      <c r="O47" s="270"/>
    </row>
    <row r="48" spans="1:15" ht="12.75">
      <c r="A48" s="1302" t="s">
        <v>238</v>
      </c>
      <c r="B48" s="1302"/>
      <c r="C48" s="1302"/>
      <c r="L48" s="270"/>
      <c r="M48" s="270"/>
      <c r="N48" s="270"/>
      <c r="O48" s="270"/>
    </row>
    <row r="49" spans="4:9" ht="12.75">
      <c r="D49" s="270">
        <v>0</v>
      </c>
      <c r="E49" s="270"/>
      <c r="F49" s="270"/>
      <c r="G49" s="270"/>
      <c r="H49" s="270"/>
      <c r="I49" s="270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F42" sqref="AF42"/>
    </sheetView>
  </sheetViews>
  <sheetFormatPr defaultColWidth="9.140625" defaultRowHeight="12.75"/>
  <cols>
    <col min="1" max="1" width="8.28125" style="371" hidden="1" customWidth="1"/>
    <col min="2" max="2" width="8.28125" style="365" hidden="1" customWidth="1"/>
    <col min="3" max="3" width="52.00390625" style="365" hidden="1" customWidth="1"/>
    <col min="4" max="4" width="19.28125" style="365" hidden="1" customWidth="1"/>
    <col min="5" max="8" width="8.28125" style="365" hidden="1" customWidth="1"/>
    <col min="9" max="9" width="9.7109375" style="365" hidden="1" customWidth="1"/>
    <col min="10" max="10" width="17.421875" style="365" hidden="1" customWidth="1"/>
    <col min="11" max="14" width="8.28125" style="365" hidden="1" customWidth="1"/>
    <col min="15" max="15" width="8.421875" style="365" hidden="1" customWidth="1"/>
    <col min="16" max="16" width="16.140625" style="365" hidden="1" customWidth="1"/>
    <col min="17" max="17" width="6.28125" style="365" hidden="1" customWidth="1"/>
    <col min="18" max="18" width="7.140625" style="365" hidden="1" customWidth="1"/>
    <col min="19" max="19" width="8.57421875" style="365" hidden="1" customWidth="1"/>
    <col min="20" max="16384" width="9.140625" style="365" customWidth="1"/>
  </cols>
  <sheetData>
    <row r="1" spans="1:16" s="175" customFormat="1" ht="21" customHeight="1">
      <c r="A1" s="171"/>
      <c r="B1" s="172"/>
      <c r="C1" s="173"/>
      <c r="D1" s="174"/>
      <c r="E1" s="174"/>
      <c r="F1" s="174"/>
      <c r="G1" s="174"/>
      <c r="H1" s="174"/>
      <c r="I1" s="174"/>
      <c r="J1" s="1301" t="s">
        <v>220</v>
      </c>
      <c r="K1" s="1301"/>
      <c r="L1" s="1301"/>
      <c r="M1" s="1301"/>
      <c r="N1" s="1301"/>
      <c r="O1" s="1301"/>
      <c r="P1" s="1301"/>
    </row>
    <row r="2" spans="1:9" s="175" customFormat="1" ht="21" customHeight="1">
      <c r="A2" s="291"/>
      <c r="B2" s="172"/>
      <c r="C2" s="177"/>
      <c r="D2" s="176"/>
      <c r="E2" s="176"/>
      <c r="F2" s="176"/>
      <c r="G2" s="176"/>
      <c r="H2" s="176"/>
      <c r="I2" s="176"/>
    </row>
    <row r="3" spans="1:16" s="178" customFormat="1" ht="25.5" customHeight="1">
      <c r="A3" s="1300" t="s">
        <v>239</v>
      </c>
      <c r="B3" s="1300"/>
      <c r="C3" s="1300"/>
      <c r="D3" s="1300"/>
      <c r="E3" s="1300"/>
      <c r="F3" s="1300"/>
      <c r="G3" s="1300"/>
      <c r="H3" s="1300"/>
      <c r="I3" s="1300"/>
      <c r="J3" s="1300"/>
      <c r="K3" s="1300"/>
      <c r="L3" s="1300"/>
      <c r="M3" s="1300"/>
      <c r="N3" s="1300"/>
      <c r="O3" s="1300"/>
      <c r="P3" s="1300"/>
    </row>
    <row r="4" spans="1:16" s="181" customFormat="1" ht="15.75" customHeight="1" thickBot="1">
      <c r="A4" s="179"/>
      <c r="B4" s="179"/>
      <c r="C4" s="179"/>
      <c r="P4" s="180" t="s">
        <v>67</v>
      </c>
    </row>
    <row r="5" spans="1:18" s="181" customFormat="1" ht="41.25" customHeight="1" thickBot="1">
      <c r="A5" s="179"/>
      <c r="B5" s="179"/>
      <c r="C5" s="179"/>
      <c r="D5" s="1306" t="s">
        <v>5</v>
      </c>
      <c r="E5" s="1307"/>
      <c r="F5" s="1307"/>
      <c r="G5" s="1307"/>
      <c r="H5" s="1307"/>
      <c r="I5" s="1308"/>
      <c r="J5" s="1306" t="s">
        <v>123</v>
      </c>
      <c r="K5" s="1307"/>
      <c r="L5" s="1307"/>
      <c r="M5" s="1307"/>
      <c r="N5" s="1307"/>
      <c r="O5" s="1308"/>
      <c r="P5" s="1303" t="s">
        <v>170</v>
      </c>
      <c r="Q5" s="1304"/>
      <c r="R5" s="1305"/>
    </row>
    <row r="6" spans="1:19" ht="36.75" thickBot="1">
      <c r="A6" s="1298" t="s">
        <v>124</v>
      </c>
      <c r="B6" s="1299"/>
      <c r="C6" s="621" t="s">
        <v>125</v>
      </c>
      <c r="D6" s="610" t="s">
        <v>82</v>
      </c>
      <c r="E6" s="182" t="s">
        <v>253</v>
      </c>
      <c r="F6" s="182" t="s">
        <v>257</v>
      </c>
      <c r="G6" s="182" t="s">
        <v>260</v>
      </c>
      <c r="H6" s="182" t="s">
        <v>282</v>
      </c>
      <c r="I6" s="182" t="s">
        <v>317</v>
      </c>
      <c r="J6" s="610" t="s">
        <v>82</v>
      </c>
      <c r="K6" s="182" t="s">
        <v>253</v>
      </c>
      <c r="L6" s="182" t="s">
        <v>257</v>
      </c>
      <c r="M6" s="182" t="s">
        <v>260</v>
      </c>
      <c r="N6" s="182" t="s">
        <v>282</v>
      </c>
      <c r="O6" s="182" t="s">
        <v>317</v>
      </c>
      <c r="P6" s="610" t="s">
        <v>82</v>
      </c>
      <c r="Q6" s="182" t="s">
        <v>277</v>
      </c>
      <c r="R6" s="182" t="s">
        <v>317</v>
      </c>
      <c r="S6" s="577" t="s">
        <v>260</v>
      </c>
    </row>
    <row r="7" spans="1:19" s="187" customFormat="1" ht="12.75" customHeight="1" thickBot="1">
      <c r="A7" s="184">
        <v>1</v>
      </c>
      <c r="B7" s="185">
        <v>2</v>
      </c>
      <c r="C7" s="344">
        <v>3</v>
      </c>
      <c r="D7" s="184">
        <v>4</v>
      </c>
      <c r="E7" s="185"/>
      <c r="F7" s="185"/>
      <c r="G7" s="185"/>
      <c r="H7" s="185"/>
      <c r="I7" s="185"/>
      <c r="J7" s="184">
        <v>5</v>
      </c>
      <c r="K7" s="185"/>
      <c r="L7" s="185"/>
      <c r="M7" s="185"/>
      <c r="N7" s="185"/>
      <c r="O7" s="186"/>
      <c r="P7" s="184">
        <v>6</v>
      </c>
      <c r="Q7" s="185">
        <v>4</v>
      </c>
      <c r="R7" s="186">
        <v>4</v>
      </c>
      <c r="S7" s="628">
        <v>5</v>
      </c>
    </row>
    <row r="8" spans="1:19" s="187" customFormat="1" ht="15.75" customHeight="1" thickBot="1">
      <c r="A8" s="188"/>
      <c r="B8" s="189"/>
      <c r="C8" s="189" t="s">
        <v>126</v>
      </c>
      <c r="D8" s="586"/>
      <c r="E8" s="637"/>
      <c r="F8" s="637"/>
      <c r="G8" s="637"/>
      <c r="H8" s="637"/>
      <c r="I8" s="637"/>
      <c r="J8" s="639"/>
      <c r="K8" s="319"/>
      <c r="L8" s="319"/>
      <c r="M8" s="319"/>
      <c r="N8" s="319"/>
      <c r="O8" s="320"/>
      <c r="P8" s="639"/>
      <c r="Q8" s="319"/>
      <c r="R8" s="320"/>
      <c r="S8" s="629"/>
    </row>
    <row r="9" spans="1:19" s="193" customFormat="1" ht="12" customHeight="1" thickBot="1">
      <c r="A9" s="184" t="s">
        <v>32</v>
      </c>
      <c r="B9" s="190"/>
      <c r="C9" s="622" t="s">
        <v>462</v>
      </c>
      <c r="D9" s="587"/>
      <c r="E9" s="256"/>
      <c r="F9" s="256"/>
      <c r="G9" s="256"/>
      <c r="H9" s="256"/>
      <c r="I9" s="256"/>
      <c r="J9" s="587"/>
      <c r="K9" s="256"/>
      <c r="L9" s="256"/>
      <c r="M9" s="256"/>
      <c r="N9" s="256"/>
      <c r="O9" s="256"/>
      <c r="P9" s="587"/>
      <c r="Q9" s="256"/>
      <c r="R9" s="192"/>
      <c r="S9" s="579"/>
    </row>
    <row r="10" spans="1:19" s="193" customFormat="1" ht="12" customHeight="1" thickBot="1">
      <c r="A10" s="184" t="s">
        <v>33</v>
      </c>
      <c r="B10" s="190"/>
      <c r="C10" s="622" t="s">
        <v>133</v>
      </c>
      <c r="D10" s="587">
        <f aca="true" t="shared" si="0" ref="D10:L10">D11+D13</f>
        <v>0</v>
      </c>
      <c r="E10" s="256">
        <f t="shared" si="0"/>
        <v>0</v>
      </c>
      <c r="F10" s="256">
        <f t="shared" si="0"/>
        <v>0</v>
      </c>
      <c r="G10" s="256">
        <f>G11+G13</f>
        <v>0</v>
      </c>
      <c r="H10" s="256">
        <f>H11+H13</f>
        <v>0</v>
      </c>
      <c r="I10" s="256">
        <f>I11+I13</f>
        <v>0</v>
      </c>
      <c r="J10" s="587">
        <f t="shared" si="0"/>
        <v>0</v>
      </c>
      <c r="K10" s="256">
        <f t="shared" si="0"/>
        <v>0</v>
      </c>
      <c r="L10" s="256">
        <f t="shared" si="0"/>
        <v>0</v>
      </c>
      <c r="M10" s="256">
        <f>M11+M13</f>
        <v>0</v>
      </c>
      <c r="N10" s="256">
        <f>N11+N13</f>
        <v>0</v>
      </c>
      <c r="O10" s="256">
        <f>O11+O13</f>
        <v>0</v>
      </c>
      <c r="P10" s="587"/>
      <c r="Q10" s="256"/>
      <c r="R10" s="192"/>
      <c r="S10" s="579"/>
    </row>
    <row r="11" spans="1:19" s="199" customFormat="1" ht="12" customHeight="1">
      <c r="A11" s="196"/>
      <c r="B11" s="195" t="s">
        <v>45</v>
      </c>
      <c r="C11" s="599" t="s">
        <v>90</v>
      </c>
      <c r="D11" s="589"/>
      <c r="E11" s="257"/>
      <c r="F11" s="257"/>
      <c r="G11" s="257"/>
      <c r="H11" s="257"/>
      <c r="I11" s="257"/>
      <c r="J11" s="589"/>
      <c r="K11" s="257"/>
      <c r="L11" s="257"/>
      <c r="M11" s="257"/>
      <c r="N11" s="257"/>
      <c r="O11" s="257"/>
      <c r="P11" s="589"/>
      <c r="Q11" s="257"/>
      <c r="R11" s="198"/>
      <c r="S11" s="613"/>
    </row>
    <row r="12" spans="1:19" s="199" customFormat="1" ht="12" customHeight="1">
      <c r="A12" s="196"/>
      <c r="B12" s="195" t="s">
        <v>46</v>
      </c>
      <c r="C12" s="600" t="s">
        <v>136</v>
      </c>
      <c r="D12" s="589"/>
      <c r="E12" s="257"/>
      <c r="F12" s="257"/>
      <c r="G12" s="257"/>
      <c r="H12" s="257"/>
      <c r="I12" s="257"/>
      <c r="J12" s="589"/>
      <c r="K12" s="257"/>
      <c r="L12" s="257"/>
      <c r="M12" s="257"/>
      <c r="N12" s="257"/>
      <c r="O12" s="257"/>
      <c r="P12" s="589"/>
      <c r="Q12" s="257"/>
      <c r="R12" s="198"/>
      <c r="S12" s="613"/>
    </row>
    <row r="13" spans="1:19" s="199" customFormat="1" ht="12" customHeight="1">
      <c r="A13" s="196"/>
      <c r="B13" s="195" t="s">
        <v>47</v>
      </c>
      <c r="C13" s="600" t="s">
        <v>91</v>
      </c>
      <c r="D13" s="589"/>
      <c r="E13" s="257"/>
      <c r="F13" s="257"/>
      <c r="G13" s="257"/>
      <c r="H13" s="257"/>
      <c r="I13" s="257"/>
      <c r="J13" s="589"/>
      <c r="K13" s="257"/>
      <c r="L13" s="257"/>
      <c r="M13" s="257"/>
      <c r="N13" s="257"/>
      <c r="O13" s="257"/>
      <c r="P13" s="589"/>
      <c r="Q13" s="257"/>
      <c r="R13" s="198"/>
      <c r="S13" s="613"/>
    </row>
    <row r="14" spans="1:19" s="199" customFormat="1" ht="12" customHeight="1" thickBot="1">
      <c r="A14" s="196"/>
      <c r="B14" s="195" t="s">
        <v>389</v>
      </c>
      <c r="C14" s="600" t="s">
        <v>136</v>
      </c>
      <c r="D14" s="589"/>
      <c r="E14" s="257"/>
      <c r="F14" s="257"/>
      <c r="G14" s="257"/>
      <c r="H14" s="257"/>
      <c r="I14" s="257"/>
      <c r="J14" s="589"/>
      <c r="K14" s="257"/>
      <c r="L14" s="257"/>
      <c r="M14" s="257"/>
      <c r="N14" s="257"/>
      <c r="O14" s="257"/>
      <c r="P14" s="589"/>
      <c r="Q14" s="257"/>
      <c r="R14" s="198"/>
      <c r="S14" s="613"/>
    </row>
    <row r="15" spans="1:19" s="199" customFormat="1" ht="12" customHeight="1" thickBot="1">
      <c r="A15" s="204" t="s">
        <v>10</v>
      </c>
      <c r="B15" s="205"/>
      <c r="C15" s="598" t="s">
        <v>139</v>
      </c>
      <c r="D15" s="587">
        <f aca="true" t="shared" si="1" ref="D15:L15">SUM(D16:D17)</f>
        <v>0</v>
      </c>
      <c r="E15" s="256">
        <f t="shared" si="1"/>
        <v>0</v>
      </c>
      <c r="F15" s="256">
        <f t="shared" si="1"/>
        <v>0</v>
      </c>
      <c r="G15" s="256">
        <f>SUM(G16:G17)</f>
        <v>0</v>
      </c>
      <c r="H15" s="256">
        <f>SUM(H16:H17)</f>
        <v>0</v>
      </c>
      <c r="I15" s="256">
        <f>SUM(I16:I17)</f>
        <v>0</v>
      </c>
      <c r="J15" s="587">
        <f t="shared" si="1"/>
        <v>0</v>
      </c>
      <c r="K15" s="256">
        <f t="shared" si="1"/>
        <v>0</v>
      </c>
      <c r="L15" s="256">
        <f t="shared" si="1"/>
        <v>0</v>
      </c>
      <c r="M15" s="256">
        <f>SUM(M16:M17)</f>
        <v>0</v>
      </c>
      <c r="N15" s="256">
        <f>SUM(N16:N17)</f>
        <v>0</v>
      </c>
      <c r="O15" s="256">
        <f>SUM(O16:O17)</f>
        <v>0</v>
      </c>
      <c r="P15" s="587"/>
      <c r="Q15" s="256"/>
      <c r="R15" s="192"/>
      <c r="S15" s="579"/>
    </row>
    <row r="16" spans="1:19" s="193" customFormat="1" ht="12" customHeight="1">
      <c r="A16" s="206"/>
      <c r="B16" s="207" t="s">
        <v>48</v>
      </c>
      <c r="C16" s="623" t="s">
        <v>141</v>
      </c>
      <c r="D16" s="590"/>
      <c r="E16" s="258"/>
      <c r="F16" s="258"/>
      <c r="G16" s="258"/>
      <c r="H16" s="258"/>
      <c r="I16" s="258"/>
      <c r="J16" s="590"/>
      <c r="K16" s="258"/>
      <c r="L16" s="258"/>
      <c r="M16" s="258"/>
      <c r="N16" s="258"/>
      <c r="O16" s="258"/>
      <c r="P16" s="590"/>
      <c r="Q16" s="258"/>
      <c r="R16" s="209"/>
      <c r="S16" s="630"/>
    </row>
    <row r="17" spans="1:19" s="193" customFormat="1" ht="12" customHeight="1" thickBot="1">
      <c r="A17" s="210"/>
      <c r="B17" s="211" t="s">
        <v>49</v>
      </c>
      <c r="C17" s="624" t="s">
        <v>143</v>
      </c>
      <c r="D17" s="591"/>
      <c r="E17" s="259"/>
      <c r="F17" s="259"/>
      <c r="G17" s="259"/>
      <c r="H17" s="259"/>
      <c r="I17" s="259"/>
      <c r="J17" s="591"/>
      <c r="K17" s="259"/>
      <c r="L17" s="259"/>
      <c r="M17" s="259"/>
      <c r="N17" s="259"/>
      <c r="O17" s="259"/>
      <c r="P17" s="591"/>
      <c r="Q17" s="259"/>
      <c r="R17" s="213"/>
      <c r="S17" s="631"/>
    </row>
    <row r="18" spans="1:19" s="193" customFormat="1" ht="12" customHeight="1" thickBot="1">
      <c r="A18" s="204"/>
      <c r="B18" s="190"/>
      <c r="D18" s="592"/>
      <c r="E18" s="260"/>
      <c r="F18" s="260"/>
      <c r="G18" s="260"/>
      <c r="H18" s="260"/>
      <c r="I18" s="260"/>
      <c r="J18" s="592"/>
      <c r="K18" s="260"/>
      <c r="L18" s="260"/>
      <c r="M18" s="260"/>
      <c r="N18" s="260"/>
      <c r="O18" s="260"/>
      <c r="P18" s="592"/>
      <c r="Q18" s="260"/>
      <c r="R18" s="214"/>
      <c r="S18" s="581"/>
    </row>
    <row r="19" spans="1:19" s="193" customFormat="1" ht="12" customHeight="1" thickBot="1">
      <c r="A19" s="184" t="s">
        <v>11</v>
      </c>
      <c r="B19" s="215"/>
      <c r="C19" s="598" t="s">
        <v>390</v>
      </c>
      <c r="D19" s="587">
        <f aca="true" t="shared" si="2" ref="D19:O19">D9+D10+D15+D18</f>
        <v>0</v>
      </c>
      <c r="E19" s="256">
        <f t="shared" si="2"/>
        <v>0</v>
      </c>
      <c r="F19" s="256">
        <f t="shared" si="2"/>
        <v>0</v>
      </c>
      <c r="G19" s="256">
        <f t="shared" si="2"/>
        <v>0</v>
      </c>
      <c r="H19" s="256">
        <f t="shared" si="2"/>
        <v>0</v>
      </c>
      <c r="I19" s="256">
        <f t="shared" si="2"/>
        <v>0</v>
      </c>
      <c r="J19" s="587">
        <f t="shared" si="2"/>
        <v>0</v>
      </c>
      <c r="K19" s="256">
        <f t="shared" si="2"/>
        <v>0</v>
      </c>
      <c r="L19" s="256">
        <f t="shared" si="2"/>
        <v>0</v>
      </c>
      <c r="M19" s="256">
        <f t="shared" si="2"/>
        <v>0</v>
      </c>
      <c r="N19" s="256">
        <f t="shared" si="2"/>
        <v>0</v>
      </c>
      <c r="O19" s="256">
        <f t="shared" si="2"/>
        <v>0</v>
      </c>
      <c r="P19" s="587"/>
      <c r="Q19" s="256"/>
      <c r="R19" s="192"/>
      <c r="S19" s="579"/>
    </row>
    <row r="20" spans="1:19" s="199" customFormat="1" ht="12" customHeight="1" thickBot="1">
      <c r="A20" s="216" t="s">
        <v>12</v>
      </c>
      <c r="B20" s="217"/>
      <c r="C20" s="625" t="s">
        <v>391</v>
      </c>
      <c r="D20" s="593">
        <f aca="true" t="shared" si="3" ref="D20:L20">SUM(D21:D23)</f>
        <v>0</v>
      </c>
      <c r="E20" s="261">
        <f t="shared" si="3"/>
        <v>0</v>
      </c>
      <c r="F20" s="261">
        <f t="shared" si="3"/>
        <v>0</v>
      </c>
      <c r="G20" s="261">
        <f>SUM(G21:G23)</f>
        <v>0</v>
      </c>
      <c r="H20" s="261">
        <f>SUM(H21:H23)</f>
        <v>0</v>
      </c>
      <c r="I20" s="261">
        <f>SUM(I21:I23)</f>
        <v>0</v>
      </c>
      <c r="J20" s="593">
        <f t="shared" si="3"/>
        <v>0</v>
      </c>
      <c r="K20" s="261">
        <f t="shared" si="3"/>
        <v>0</v>
      </c>
      <c r="L20" s="261">
        <f t="shared" si="3"/>
        <v>0</v>
      </c>
      <c r="M20" s="261">
        <f>SUM(M21:M23)</f>
        <v>0</v>
      </c>
      <c r="N20" s="261">
        <f>SUM(N21:N23)</f>
        <v>0</v>
      </c>
      <c r="O20" s="261">
        <f>SUM(O21:O23)</f>
        <v>0</v>
      </c>
      <c r="P20" s="587"/>
      <c r="Q20" s="256"/>
      <c r="R20" s="192"/>
      <c r="S20" s="579"/>
    </row>
    <row r="21" spans="1:19" s="199" customFormat="1" ht="15" customHeight="1" thickBot="1">
      <c r="A21" s="194"/>
      <c r="B21" s="219" t="s">
        <v>50</v>
      </c>
      <c r="C21" s="623" t="s">
        <v>148</v>
      </c>
      <c r="D21" s="590"/>
      <c r="E21" s="258"/>
      <c r="F21" s="258"/>
      <c r="G21" s="258"/>
      <c r="H21" s="258"/>
      <c r="I21" s="258"/>
      <c r="J21" s="590"/>
      <c r="K21" s="258"/>
      <c r="L21" s="258"/>
      <c r="M21" s="258">
        <f>5610-2588-3022</f>
        <v>0</v>
      </c>
      <c r="N21" s="258">
        <f>5610-2588-3022</f>
        <v>0</v>
      </c>
      <c r="O21" s="258">
        <f>5610-2588-3022</f>
        <v>0</v>
      </c>
      <c r="P21" s="596"/>
      <c r="Q21" s="597"/>
      <c r="R21" s="323"/>
      <c r="S21" s="632"/>
    </row>
    <row r="22" spans="1:19" s="199" customFormat="1" ht="15" customHeight="1">
      <c r="A22" s="867"/>
      <c r="B22" s="868" t="s">
        <v>51</v>
      </c>
      <c r="C22" s="623" t="s">
        <v>392</v>
      </c>
      <c r="D22" s="869"/>
      <c r="E22" s="870"/>
      <c r="F22" s="870"/>
      <c r="G22" s="870"/>
      <c r="H22" s="870"/>
      <c r="I22" s="870"/>
      <c r="J22" s="869"/>
      <c r="K22" s="870"/>
      <c r="L22" s="870"/>
      <c r="M22" s="870"/>
      <c r="N22" s="870"/>
      <c r="O22" s="870"/>
      <c r="P22" s="871"/>
      <c r="Q22" s="872"/>
      <c r="R22" s="873"/>
      <c r="S22" s="874"/>
    </row>
    <row r="23" spans="1:19" s="199" customFormat="1" ht="15" customHeight="1" thickBot="1">
      <c r="A23" s="220"/>
      <c r="B23" s="221" t="s">
        <v>89</v>
      </c>
      <c r="C23" s="626" t="s">
        <v>150</v>
      </c>
      <c r="D23" s="594"/>
      <c r="E23" s="262"/>
      <c r="F23" s="262"/>
      <c r="G23" s="262"/>
      <c r="H23" s="262"/>
      <c r="I23" s="262"/>
      <c r="J23" s="594"/>
      <c r="K23" s="262"/>
      <c r="L23" s="262"/>
      <c r="M23" s="262"/>
      <c r="N23" s="262"/>
      <c r="O23" s="262"/>
      <c r="P23" s="594"/>
      <c r="Q23" s="262"/>
      <c r="R23" s="223"/>
      <c r="S23" s="633"/>
    </row>
    <row r="24" spans="1:19" ht="13.5" hidden="1" thickBot="1">
      <c r="A24" s="224" t="s">
        <v>13</v>
      </c>
      <c r="B24" s="366"/>
      <c r="C24" s="602" t="s">
        <v>151</v>
      </c>
      <c r="D24" s="592"/>
      <c r="E24" s="260"/>
      <c r="F24" s="260"/>
      <c r="G24" s="260"/>
      <c r="H24" s="260"/>
      <c r="I24" s="260"/>
      <c r="J24" s="592"/>
      <c r="K24" s="260"/>
      <c r="L24" s="260"/>
      <c r="M24" s="260"/>
      <c r="N24" s="260"/>
      <c r="O24" s="260"/>
      <c r="P24" s="592"/>
      <c r="Q24" s="260"/>
      <c r="R24" s="214"/>
      <c r="S24" s="581"/>
    </row>
    <row r="25" spans="1:19" s="187" customFormat="1" ht="16.5" customHeight="1" thickBot="1">
      <c r="A25" s="224" t="s">
        <v>13</v>
      </c>
      <c r="B25" s="367"/>
      <c r="C25" s="627" t="s">
        <v>393</v>
      </c>
      <c r="D25" s="595">
        <f aca="true" t="shared" si="4" ref="D25:O25">D19+D24+D20</f>
        <v>0</v>
      </c>
      <c r="E25" s="263">
        <f t="shared" si="4"/>
        <v>0</v>
      </c>
      <c r="F25" s="263">
        <f t="shared" si="4"/>
        <v>0</v>
      </c>
      <c r="G25" s="263">
        <f t="shared" si="4"/>
        <v>0</v>
      </c>
      <c r="H25" s="263">
        <f t="shared" si="4"/>
        <v>0</v>
      </c>
      <c r="I25" s="263">
        <f t="shared" si="4"/>
        <v>0</v>
      </c>
      <c r="J25" s="595">
        <f t="shared" si="4"/>
        <v>0</v>
      </c>
      <c r="K25" s="263">
        <f t="shared" si="4"/>
        <v>0</v>
      </c>
      <c r="L25" s="263">
        <f t="shared" si="4"/>
        <v>0</v>
      </c>
      <c r="M25" s="263">
        <f t="shared" si="4"/>
        <v>0</v>
      </c>
      <c r="N25" s="263">
        <f t="shared" si="4"/>
        <v>0</v>
      </c>
      <c r="O25" s="263">
        <f t="shared" si="4"/>
        <v>0</v>
      </c>
      <c r="P25" s="595"/>
      <c r="Q25" s="263"/>
      <c r="R25" s="247"/>
      <c r="S25" s="229"/>
    </row>
    <row r="26" spans="1:18" s="233" customFormat="1" ht="12" customHeight="1">
      <c r="A26" s="230"/>
      <c r="B26" s="230"/>
      <c r="C26" s="231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</row>
    <row r="27" spans="1:18" ht="12" customHeight="1" thickBot="1">
      <c r="A27" s="234"/>
      <c r="B27" s="235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</row>
    <row r="28" spans="1:19" ht="12" customHeight="1" thickBot="1">
      <c r="A28" s="237"/>
      <c r="B28" s="238"/>
      <c r="C28" s="239" t="s">
        <v>153</v>
      </c>
      <c r="D28" s="595"/>
      <c r="E28" s="263"/>
      <c r="F28" s="263"/>
      <c r="G28" s="263"/>
      <c r="H28" s="263"/>
      <c r="I28" s="247"/>
      <c r="J28" s="595"/>
      <c r="K28" s="263"/>
      <c r="L28" s="263"/>
      <c r="M28" s="263"/>
      <c r="N28" s="263"/>
      <c r="O28" s="247"/>
      <c r="P28" s="595"/>
      <c r="Q28" s="263"/>
      <c r="R28" s="247"/>
      <c r="S28" s="229"/>
    </row>
    <row r="29" spans="1:19" ht="12" customHeight="1" thickBot="1">
      <c r="A29" s="204" t="s">
        <v>32</v>
      </c>
      <c r="B29" s="240"/>
      <c r="C29" s="598" t="s">
        <v>154</v>
      </c>
      <c r="D29" s="587">
        <f aca="true" t="shared" si="5" ref="D29:L29">SUM(D30:D34)</f>
        <v>0</v>
      </c>
      <c r="E29" s="256">
        <f t="shared" si="5"/>
        <v>0</v>
      </c>
      <c r="F29" s="256">
        <f t="shared" si="5"/>
        <v>0</v>
      </c>
      <c r="G29" s="256">
        <f>SUM(G30:G34)</f>
        <v>0</v>
      </c>
      <c r="H29" s="256">
        <f>SUM(H30:H34)</f>
        <v>0</v>
      </c>
      <c r="I29" s="192">
        <f>SUM(I30:I34)</f>
        <v>0</v>
      </c>
      <c r="J29" s="587">
        <f t="shared" si="5"/>
        <v>0</v>
      </c>
      <c r="K29" s="256">
        <f t="shared" si="5"/>
        <v>0</v>
      </c>
      <c r="L29" s="256">
        <f t="shared" si="5"/>
        <v>0</v>
      </c>
      <c r="M29" s="256">
        <f>SUM(M30:M34)</f>
        <v>0</v>
      </c>
      <c r="N29" s="256">
        <f>SUM(N30:N34)</f>
        <v>0</v>
      </c>
      <c r="O29" s="192">
        <f>SUM(O30:O34)</f>
        <v>0</v>
      </c>
      <c r="P29" s="587"/>
      <c r="Q29" s="256"/>
      <c r="R29" s="192"/>
      <c r="S29" s="579"/>
    </row>
    <row r="30" spans="1:19" ht="12" customHeight="1">
      <c r="A30" s="241"/>
      <c r="B30" s="242" t="s">
        <v>128</v>
      </c>
      <c r="C30" s="599" t="s">
        <v>155</v>
      </c>
      <c r="D30" s="605"/>
      <c r="E30" s="265"/>
      <c r="F30" s="265"/>
      <c r="G30" s="265"/>
      <c r="H30" s="265"/>
      <c r="I30" s="606"/>
      <c r="J30" s="605"/>
      <c r="K30" s="265"/>
      <c r="L30" s="265"/>
      <c r="M30" s="265"/>
      <c r="N30" s="265"/>
      <c r="O30" s="606"/>
      <c r="P30" s="589"/>
      <c r="Q30" s="257"/>
      <c r="R30" s="198"/>
      <c r="S30" s="613"/>
    </row>
    <row r="31" spans="1:19" ht="12" customHeight="1">
      <c r="A31" s="243"/>
      <c r="B31" s="244" t="s">
        <v>129</v>
      </c>
      <c r="C31" s="600" t="s">
        <v>59</v>
      </c>
      <c r="D31" s="607"/>
      <c r="E31" s="266"/>
      <c r="F31" s="266"/>
      <c r="G31" s="266"/>
      <c r="H31" s="266"/>
      <c r="I31" s="245"/>
      <c r="J31" s="607"/>
      <c r="K31" s="266"/>
      <c r="L31" s="266"/>
      <c r="M31" s="266"/>
      <c r="N31" s="266"/>
      <c r="O31" s="245"/>
      <c r="P31" s="589"/>
      <c r="Q31" s="257"/>
      <c r="R31" s="198"/>
      <c r="S31" s="613"/>
    </row>
    <row r="32" spans="1:19" ht="12" customHeight="1">
      <c r="A32" s="243"/>
      <c r="B32" s="244" t="s">
        <v>130</v>
      </c>
      <c r="C32" s="600" t="s">
        <v>156</v>
      </c>
      <c r="D32" s="607"/>
      <c r="E32" s="266"/>
      <c r="F32" s="266"/>
      <c r="G32" s="266"/>
      <c r="H32" s="266"/>
      <c r="I32" s="245"/>
      <c r="J32" s="607"/>
      <c r="K32" s="266"/>
      <c r="L32" s="266"/>
      <c r="M32" s="266"/>
      <c r="N32" s="266"/>
      <c r="O32" s="245"/>
      <c r="P32" s="589"/>
      <c r="Q32" s="257"/>
      <c r="R32" s="198"/>
      <c r="S32" s="613"/>
    </row>
    <row r="33" spans="1:19" s="233" customFormat="1" ht="12" customHeight="1">
      <c r="A33" s="243"/>
      <c r="B33" s="244" t="s">
        <v>131</v>
      </c>
      <c r="C33" s="600" t="s">
        <v>99</v>
      </c>
      <c r="D33" s="607"/>
      <c r="E33" s="266"/>
      <c r="F33" s="266"/>
      <c r="G33" s="266"/>
      <c r="H33" s="266"/>
      <c r="I33" s="245"/>
      <c r="J33" s="607"/>
      <c r="K33" s="266"/>
      <c r="L33" s="266"/>
      <c r="M33" s="266"/>
      <c r="N33" s="266"/>
      <c r="O33" s="245"/>
      <c r="P33" s="589"/>
      <c r="Q33" s="257"/>
      <c r="R33" s="198"/>
      <c r="S33" s="613"/>
    </row>
    <row r="34" spans="1:19" ht="12" customHeight="1" thickBot="1">
      <c r="A34" s="243"/>
      <c r="B34" s="244" t="s">
        <v>58</v>
      </c>
      <c r="C34" s="600" t="s">
        <v>101</v>
      </c>
      <c r="D34" s="607"/>
      <c r="E34" s="266"/>
      <c r="F34" s="266"/>
      <c r="G34" s="266"/>
      <c r="H34" s="266"/>
      <c r="I34" s="245"/>
      <c r="J34" s="607"/>
      <c r="K34" s="266"/>
      <c r="L34" s="266"/>
      <c r="M34" s="266"/>
      <c r="N34" s="266"/>
      <c r="O34" s="245"/>
      <c r="P34" s="607"/>
      <c r="Q34" s="266"/>
      <c r="R34" s="245"/>
      <c r="S34" s="614"/>
    </row>
    <row r="35" spans="1:19" ht="12" customHeight="1" thickBot="1">
      <c r="A35" s="204" t="s">
        <v>33</v>
      </c>
      <c r="B35" s="240"/>
      <c r="C35" s="598" t="s">
        <v>157</v>
      </c>
      <c r="D35" s="587">
        <f aca="true" t="shared" si="6" ref="D35:I35">SUM(D36:D39)</f>
        <v>0</v>
      </c>
      <c r="E35" s="256">
        <f t="shared" si="6"/>
        <v>0</v>
      </c>
      <c r="F35" s="256">
        <f t="shared" si="6"/>
        <v>0</v>
      </c>
      <c r="G35" s="256">
        <f t="shared" si="6"/>
        <v>0</v>
      </c>
      <c r="H35" s="256">
        <f t="shared" si="6"/>
        <v>0</v>
      </c>
      <c r="I35" s="192">
        <f t="shared" si="6"/>
        <v>0</v>
      </c>
      <c r="J35" s="587"/>
      <c r="K35" s="256"/>
      <c r="L35" s="256">
        <f>SUM(L36:L39)</f>
        <v>0</v>
      </c>
      <c r="M35" s="256">
        <f>SUM(M36:M39)</f>
        <v>0</v>
      </c>
      <c r="N35" s="256">
        <f>SUM(N36:N39)</f>
        <v>0</v>
      </c>
      <c r="O35" s="192">
        <f>SUM(O36:O39)</f>
        <v>0</v>
      </c>
      <c r="P35" s="587"/>
      <c r="Q35" s="256"/>
      <c r="R35" s="192"/>
      <c r="S35" s="579"/>
    </row>
    <row r="36" spans="1:19" ht="12" customHeight="1">
      <c r="A36" s="241"/>
      <c r="B36" s="242" t="s">
        <v>158</v>
      </c>
      <c r="C36" s="599" t="s">
        <v>111</v>
      </c>
      <c r="D36" s="605"/>
      <c r="E36" s="265"/>
      <c r="F36" s="265"/>
      <c r="G36" s="265"/>
      <c r="H36" s="265"/>
      <c r="I36" s="606"/>
      <c r="J36" s="605"/>
      <c r="K36" s="265"/>
      <c r="L36" s="265"/>
      <c r="M36" s="265"/>
      <c r="N36" s="265"/>
      <c r="O36" s="606"/>
      <c r="P36" s="589"/>
      <c r="Q36" s="257"/>
      <c r="R36" s="198"/>
      <c r="S36" s="613"/>
    </row>
    <row r="37" spans="1:19" ht="12" customHeight="1">
      <c r="A37" s="243"/>
      <c r="B37" s="244" t="s">
        <v>159</v>
      </c>
      <c r="C37" s="600" t="s">
        <v>112</v>
      </c>
      <c r="D37" s="607">
        <v>0</v>
      </c>
      <c r="E37" s="266">
        <v>0</v>
      </c>
      <c r="F37" s="266">
        <v>0</v>
      </c>
      <c r="G37" s="266">
        <v>0</v>
      </c>
      <c r="H37" s="266">
        <v>0</v>
      </c>
      <c r="I37" s="245">
        <v>0</v>
      </c>
      <c r="J37" s="607"/>
      <c r="K37" s="266"/>
      <c r="L37" s="266">
        <v>0</v>
      </c>
      <c r="M37" s="266">
        <v>0</v>
      </c>
      <c r="N37" s="266">
        <v>0</v>
      </c>
      <c r="O37" s="245">
        <v>0</v>
      </c>
      <c r="P37" s="607"/>
      <c r="Q37" s="266"/>
      <c r="R37" s="245"/>
      <c r="S37" s="614"/>
    </row>
    <row r="38" spans="1:19" ht="15" customHeight="1">
      <c r="A38" s="243"/>
      <c r="B38" s="244" t="s">
        <v>47</v>
      </c>
      <c r="C38" s="600" t="s">
        <v>161</v>
      </c>
      <c r="D38" s="607"/>
      <c r="E38" s="266"/>
      <c r="F38" s="266"/>
      <c r="G38" s="266"/>
      <c r="H38" s="266"/>
      <c r="I38" s="245"/>
      <c r="J38" s="607"/>
      <c r="K38" s="266"/>
      <c r="L38" s="266"/>
      <c r="M38" s="266"/>
      <c r="N38" s="266"/>
      <c r="O38" s="245"/>
      <c r="P38" s="607"/>
      <c r="Q38" s="266"/>
      <c r="R38" s="245"/>
      <c r="S38" s="614"/>
    </row>
    <row r="39" spans="1:19" ht="13.5" thickBot="1">
      <c r="A39" s="243"/>
      <c r="B39" s="244" t="s">
        <v>389</v>
      </c>
      <c r="C39" s="600" t="s">
        <v>163</v>
      </c>
      <c r="D39" s="607"/>
      <c r="E39" s="266"/>
      <c r="F39" s="266"/>
      <c r="G39" s="266"/>
      <c r="H39" s="266"/>
      <c r="I39" s="245"/>
      <c r="J39" s="607"/>
      <c r="K39" s="266"/>
      <c r="L39" s="266"/>
      <c r="M39" s="266"/>
      <c r="N39" s="266"/>
      <c r="O39" s="245"/>
      <c r="P39" s="607"/>
      <c r="Q39" s="266"/>
      <c r="R39" s="245"/>
      <c r="S39" s="614"/>
    </row>
    <row r="40" spans="1:19" ht="15" customHeight="1" hidden="1" thickBot="1">
      <c r="A40" s="204" t="s">
        <v>10</v>
      </c>
      <c r="B40" s="240"/>
      <c r="C40" s="601" t="s">
        <v>164</v>
      </c>
      <c r="D40" s="592"/>
      <c r="E40" s="260"/>
      <c r="F40" s="260"/>
      <c r="G40" s="260"/>
      <c r="H40" s="260"/>
      <c r="I40" s="214"/>
      <c r="J40" s="592"/>
      <c r="K40" s="260"/>
      <c r="L40" s="260"/>
      <c r="M40" s="260"/>
      <c r="N40" s="260"/>
      <c r="O40" s="214"/>
      <c r="P40" s="592"/>
      <c r="Q40" s="260"/>
      <c r="R40" s="214"/>
      <c r="S40" s="581"/>
    </row>
    <row r="41" spans="1:19" ht="14.25" customHeight="1" hidden="1" thickBot="1">
      <c r="A41" s="224" t="s">
        <v>11</v>
      </c>
      <c r="B41" s="366"/>
      <c r="C41" s="602" t="s">
        <v>165</v>
      </c>
      <c r="D41" s="592"/>
      <c r="E41" s="260"/>
      <c r="F41" s="260"/>
      <c r="G41" s="260"/>
      <c r="H41" s="260"/>
      <c r="I41" s="214"/>
      <c r="J41" s="592"/>
      <c r="K41" s="260"/>
      <c r="L41" s="260"/>
      <c r="M41" s="260"/>
      <c r="N41" s="260"/>
      <c r="O41" s="214"/>
      <c r="P41" s="592"/>
      <c r="Q41" s="260"/>
      <c r="R41" s="214"/>
      <c r="S41" s="581"/>
    </row>
    <row r="42" spans="1:19" ht="13.5" thickBot="1">
      <c r="A42" s="204" t="s">
        <v>10</v>
      </c>
      <c r="B42" s="246"/>
      <c r="C42" s="603" t="s">
        <v>394</v>
      </c>
      <c r="D42" s="595">
        <f aca="true" t="shared" si="7" ref="D42:O42">D29+D35+D40+D41</f>
        <v>0</v>
      </c>
      <c r="E42" s="263">
        <f t="shared" si="7"/>
        <v>0</v>
      </c>
      <c r="F42" s="263">
        <f t="shared" si="7"/>
        <v>0</v>
      </c>
      <c r="G42" s="263">
        <f t="shared" si="7"/>
        <v>0</v>
      </c>
      <c r="H42" s="263">
        <f t="shared" si="7"/>
        <v>0</v>
      </c>
      <c r="I42" s="247">
        <f t="shared" si="7"/>
        <v>0</v>
      </c>
      <c r="J42" s="595">
        <f t="shared" si="7"/>
        <v>0</v>
      </c>
      <c r="K42" s="263">
        <f t="shared" si="7"/>
        <v>0</v>
      </c>
      <c r="L42" s="263">
        <f t="shared" si="7"/>
        <v>0</v>
      </c>
      <c r="M42" s="263">
        <f t="shared" si="7"/>
        <v>0</v>
      </c>
      <c r="N42" s="263">
        <f t="shared" si="7"/>
        <v>0</v>
      </c>
      <c r="O42" s="247">
        <f t="shared" si="7"/>
        <v>0</v>
      </c>
      <c r="P42" s="595"/>
      <c r="Q42" s="263"/>
      <c r="R42" s="247"/>
      <c r="S42" s="229"/>
    </row>
    <row r="43" spans="1:19" ht="13.5" thickBot="1">
      <c r="A43" s="368"/>
      <c r="B43" s="369"/>
      <c r="C43" s="369"/>
      <c r="D43" s="640"/>
      <c r="E43" s="641"/>
      <c r="F43" s="641"/>
      <c r="G43" s="641"/>
      <c r="H43" s="641"/>
      <c r="I43" s="642"/>
      <c r="J43" s="640"/>
      <c r="K43" s="641"/>
      <c r="L43" s="641"/>
      <c r="M43" s="641"/>
      <c r="N43" s="641"/>
      <c r="O43" s="642"/>
      <c r="P43" s="640"/>
      <c r="Q43" s="641"/>
      <c r="R43" s="642"/>
      <c r="S43" s="370"/>
    </row>
    <row r="44" spans="1:19" ht="13.5" thickBot="1">
      <c r="A44" s="251" t="s">
        <v>167</v>
      </c>
      <c r="B44" s="252"/>
      <c r="C44" s="604"/>
      <c r="D44" s="620"/>
      <c r="E44" s="269"/>
      <c r="F44" s="269"/>
      <c r="G44" s="269"/>
      <c r="H44" s="269"/>
      <c r="I44" s="608"/>
      <c r="J44" s="620"/>
      <c r="K44" s="269"/>
      <c r="L44" s="269"/>
      <c r="M44" s="269"/>
      <c r="N44" s="269"/>
      <c r="O44" s="608"/>
      <c r="P44" s="620"/>
      <c r="Q44" s="269"/>
      <c r="R44" s="608"/>
      <c r="S44" s="268"/>
    </row>
    <row r="45" spans="1:19" ht="13.5" thickBot="1">
      <c r="A45" s="251" t="s">
        <v>168</v>
      </c>
      <c r="B45" s="252"/>
      <c r="C45" s="604"/>
      <c r="D45" s="620">
        <v>0</v>
      </c>
      <c r="E45" s="269"/>
      <c r="F45" s="269"/>
      <c r="G45" s="269"/>
      <c r="H45" s="269"/>
      <c r="I45" s="608"/>
      <c r="J45" s="620"/>
      <c r="K45" s="269"/>
      <c r="L45" s="269"/>
      <c r="M45" s="269"/>
      <c r="N45" s="269"/>
      <c r="O45" s="608"/>
      <c r="P45" s="620"/>
      <c r="Q45" s="269"/>
      <c r="R45" s="608"/>
      <c r="S45" s="268"/>
    </row>
    <row r="46" spans="6:9" ht="12.75">
      <c r="F46" s="372"/>
      <c r="G46" s="372"/>
      <c r="H46" s="372"/>
      <c r="I46" s="372"/>
    </row>
    <row r="47" spans="1:9" ht="12.75">
      <c r="A47" s="1302" t="s">
        <v>169</v>
      </c>
      <c r="B47" s="1302"/>
      <c r="C47" s="1302"/>
      <c r="D47" s="1302"/>
      <c r="E47" s="343"/>
      <c r="F47" s="343"/>
      <c r="G47" s="343"/>
      <c r="H47" s="343"/>
      <c r="I47" s="343"/>
    </row>
    <row r="48" spans="1:3" ht="12.75">
      <c r="A48" s="1302"/>
      <c r="B48" s="1302"/>
      <c r="C48" s="1302"/>
    </row>
    <row r="49" spans="4:9" ht="12.75">
      <c r="D49" s="372">
        <v>0</v>
      </c>
      <c r="E49" s="372"/>
      <c r="F49" s="372"/>
      <c r="G49" s="372"/>
      <c r="H49" s="372"/>
      <c r="I49" s="372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A1" sqref="A1:E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4"/>
      <c r="D1" s="1316" t="s">
        <v>236</v>
      </c>
      <c r="E1" s="1316"/>
      <c r="F1" s="13"/>
    </row>
    <row r="2" ht="12.75">
      <c r="B2" s="54"/>
    </row>
    <row r="3" spans="1:6" ht="18">
      <c r="A3" s="1317" t="s">
        <v>65</v>
      </c>
      <c r="B3" s="1317"/>
      <c r="C3" s="1317"/>
      <c r="D3" s="1317"/>
      <c r="E3" s="1317"/>
      <c r="F3" s="19"/>
    </row>
    <row r="4" spans="1:6" ht="18">
      <c r="A4" s="1317" t="s">
        <v>17</v>
      </c>
      <c r="B4" s="1317"/>
      <c r="C4" s="1317"/>
      <c r="D4" s="1317"/>
      <c r="E4" s="1317"/>
      <c r="F4" s="19"/>
    </row>
    <row r="5" spans="1:6" ht="18">
      <c r="A5" s="19"/>
      <c r="B5" s="34"/>
      <c r="C5" s="34"/>
      <c r="D5" s="19"/>
      <c r="E5" s="19"/>
      <c r="F5" s="19"/>
    </row>
    <row r="6" spans="1:6" ht="15.75">
      <c r="A6" s="1318" t="s">
        <v>341</v>
      </c>
      <c r="B6" s="1318"/>
      <c r="C6" s="1318"/>
      <c r="D6" s="1318"/>
      <c r="E6" s="1318"/>
      <c r="F6" s="11"/>
    </row>
    <row r="7" spans="1:7" ht="16.5" thickBot="1">
      <c r="A7" s="12"/>
      <c r="B7" s="55"/>
      <c r="C7" s="35"/>
      <c r="D7" s="11"/>
      <c r="E7" s="890" t="s">
        <v>464</v>
      </c>
      <c r="F7" s="25"/>
      <c r="G7" s="25" t="s">
        <v>2</v>
      </c>
    </row>
    <row r="8" spans="1:9" ht="45.75" customHeight="1" thickBot="1">
      <c r="A8" s="24" t="s">
        <v>20</v>
      </c>
      <c r="B8" s="36" t="s">
        <v>18</v>
      </c>
      <c r="C8" s="36" t="s">
        <v>19</v>
      </c>
      <c r="D8" s="38" t="s">
        <v>34</v>
      </c>
      <c r="E8" s="36" t="s">
        <v>230</v>
      </c>
      <c r="F8" s="389" t="s">
        <v>253</v>
      </c>
      <c r="G8" s="309" t="s">
        <v>320</v>
      </c>
      <c r="H8" s="309" t="s">
        <v>264</v>
      </c>
      <c r="I8" s="309" t="s">
        <v>265</v>
      </c>
    </row>
    <row r="9" spans="1:9" s="18" customFormat="1" ht="30" customHeight="1">
      <c r="A9" s="29">
        <v>1</v>
      </c>
      <c r="B9" s="37"/>
      <c r="C9" s="37"/>
      <c r="D9" s="30"/>
      <c r="E9" s="374"/>
      <c r="F9" s="390"/>
      <c r="G9" s="96"/>
      <c r="H9" s="96"/>
      <c r="I9" s="454"/>
    </row>
    <row r="10" spans="1:9" ht="30" customHeight="1">
      <c r="A10" s="43">
        <v>2</v>
      </c>
      <c r="B10" s="56"/>
      <c r="C10" s="44"/>
      <c r="D10" s="45"/>
      <c r="E10" s="375"/>
      <c r="F10" s="391"/>
      <c r="G10" s="46"/>
      <c r="I10" s="455"/>
    </row>
    <row r="11" spans="1:9" ht="30" customHeight="1">
      <c r="A11" s="43">
        <v>3</v>
      </c>
      <c r="B11" s="56"/>
      <c r="C11" s="889"/>
      <c r="D11" s="45"/>
      <c r="E11" s="375"/>
      <c r="F11" s="391"/>
      <c r="G11" s="46"/>
      <c r="I11" s="455"/>
    </row>
    <row r="12" spans="1:9" ht="30" customHeight="1">
      <c r="A12" s="47">
        <v>4</v>
      </c>
      <c r="B12" s="56"/>
      <c r="C12" s="77"/>
      <c r="D12" s="48"/>
      <c r="E12" s="376"/>
      <c r="F12" s="392"/>
      <c r="G12" s="49"/>
      <c r="I12" s="455"/>
    </row>
    <row r="13" spans="1:9" ht="30" customHeight="1">
      <c r="A13" s="78"/>
      <c r="B13" s="77"/>
      <c r="C13" s="77"/>
      <c r="D13" s="76" t="s">
        <v>15</v>
      </c>
      <c r="E13" s="377"/>
      <c r="F13" s="393"/>
      <c r="G13" s="79"/>
      <c r="I13" s="455"/>
    </row>
    <row r="14" spans="1:9" ht="36.75" customHeight="1">
      <c r="A14" s="78"/>
      <c r="B14" s="77"/>
      <c r="C14" s="77"/>
      <c r="D14" s="76" t="s">
        <v>15</v>
      </c>
      <c r="E14" s="377"/>
      <c r="F14" s="393"/>
      <c r="G14" s="79"/>
      <c r="I14" s="455"/>
    </row>
    <row r="15" spans="1:9" ht="36.75" customHeight="1">
      <c r="A15" s="78"/>
      <c r="B15" s="77"/>
      <c r="C15" s="77"/>
      <c r="D15" s="76" t="s">
        <v>15</v>
      </c>
      <c r="E15" s="377"/>
      <c r="F15" s="393"/>
      <c r="G15" s="79"/>
      <c r="I15" s="455"/>
    </row>
    <row r="16" spans="1:9" ht="36.75" customHeight="1" thickBot="1">
      <c r="A16" s="78"/>
      <c r="B16" s="77"/>
      <c r="C16" s="77"/>
      <c r="D16" s="76" t="s">
        <v>16</v>
      </c>
      <c r="E16" s="377"/>
      <c r="F16" s="393"/>
      <c r="G16" s="79"/>
      <c r="I16" s="455"/>
    </row>
    <row r="17" spans="1:9" s="42" customFormat="1" ht="30" customHeight="1" thickBot="1">
      <c r="A17" s="1314" t="s">
        <v>1</v>
      </c>
      <c r="B17" s="1315"/>
      <c r="C17" s="39"/>
      <c r="D17" s="40"/>
      <c r="E17" s="378">
        <f>SUM(E9:E16)</f>
        <v>0</v>
      </c>
      <c r="F17" s="394">
        <v>889</v>
      </c>
      <c r="G17" s="41">
        <f>SUM(G9:G16)</f>
        <v>0</v>
      </c>
      <c r="H17" s="41"/>
      <c r="I17" s="456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2">
      <selection activeCell="A31" sqref="A1:IV3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 hidden="1">
      <c r="E1" s="1319" t="s">
        <v>349</v>
      </c>
      <c r="F1" s="1319"/>
    </row>
    <row r="2" spans="1:6" ht="17.25" hidden="1">
      <c r="A2" s="1320" t="s">
        <v>350</v>
      </c>
      <c r="B2" s="1320"/>
      <c r="C2" s="1320"/>
      <c r="D2" s="1320"/>
      <c r="E2" s="1320"/>
      <c r="F2" s="1320"/>
    </row>
    <row r="3" spans="1:6" ht="14.25" hidden="1">
      <c r="A3" s="1321" t="s">
        <v>351</v>
      </c>
      <c r="B3" s="1321"/>
      <c r="C3" s="1321"/>
      <c r="D3" s="1321"/>
      <c r="E3" s="1321"/>
      <c r="F3" s="1321"/>
    </row>
    <row r="4" spans="1:6" ht="33.75" customHeight="1" hidden="1">
      <c r="A4" s="787"/>
      <c r="B4" s="787"/>
      <c r="C4" s="787"/>
      <c r="D4" s="787"/>
      <c r="E4" s="787"/>
      <c r="F4" s="787"/>
    </row>
    <row r="5" spans="1:6" ht="15.75" hidden="1">
      <c r="A5" s="788" t="s">
        <v>352</v>
      </c>
      <c r="B5" s="789"/>
      <c r="C5" s="789"/>
      <c r="D5" s="789"/>
      <c r="E5" s="789"/>
      <c r="F5" s="789"/>
    </row>
    <row r="6" spans="1:6" ht="15.75" hidden="1">
      <c r="A6" s="789"/>
      <c r="B6" s="789"/>
      <c r="C6" s="789"/>
      <c r="D6" s="789"/>
      <c r="E6" s="789"/>
      <c r="F6" s="789"/>
    </row>
    <row r="7" spans="1:6" ht="15.75" hidden="1">
      <c r="A7" s="788" t="s">
        <v>353</v>
      </c>
      <c r="B7" s="789"/>
      <c r="C7" s="789"/>
      <c r="D7" s="789"/>
      <c r="E7" s="789"/>
      <c r="F7" s="789"/>
    </row>
    <row r="8" spans="1:6" ht="15.75" hidden="1">
      <c r="A8" s="788"/>
      <c r="B8" s="789"/>
      <c r="C8" s="789"/>
      <c r="D8" s="789"/>
      <c r="E8" s="789"/>
      <c r="F8" s="789"/>
    </row>
    <row r="9" spans="1:6" ht="15" hidden="1">
      <c r="A9" s="790" t="s">
        <v>354</v>
      </c>
      <c r="B9" s="791"/>
      <c r="C9" s="791"/>
      <c r="D9" s="791"/>
      <c r="E9" s="791"/>
      <c r="F9" s="792"/>
    </row>
    <row r="10" spans="1:6" ht="15" hidden="1">
      <c r="A10" s="790"/>
      <c r="B10" s="791"/>
      <c r="C10" s="791"/>
      <c r="D10" s="791"/>
      <c r="E10" s="791"/>
      <c r="F10" s="792"/>
    </row>
    <row r="11" spans="1:5" ht="15" hidden="1">
      <c r="A11" s="790" t="s">
        <v>355</v>
      </c>
      <c r="B11" s="791"/>
      <c r="C11" s="791"/>
      <c r="D11" s="791"/>
      <c r="E11" s="791"/>
    </row>
    <row r="12" ht="13.5" hidden="1" thickBot="1"/>
    <row r="13" spans="1:6" ht="39" hidden="1" thickBot="1">
      <c r="A13" s="793" t="s">
        <v>286</v>
      </c>
      <c r="B13" s="794" t="s">
        <v>356</v>
      </c>
      <c r="C13" s="795" t="s">
        <v>357</v>
      </c>
      <c r="D13" s="795" t="s">
        <v>358</v>
      </c>
      <c r="E13" s="795" t="s">
        <v>359</v>
      </c>
      <c r="F13" s="796" t="s">
        <v>23</v>
      </c>
    </row>
    <row r="14" spans="1:6" ht="24.75" customHeight="1" hidden="1">
      <c r="A14" s="797" t="s">
        <v>32</v>
      </c>
      <c r="B14" s="798" t="s">
        <v>360</v>
      </c>
      <c r="C14" s="799"/>
      <c r="D14" s="799"/>
      <c r="E14" s="799"/>
      <c r="F14" s="800">
        <v>0</v>
      </c>
    </row>
    <row r="15" spans="1:6" ht="25.5" hidden="1">
      <c r="A15" s="801" t="s">
        <v>33</v>
      </c>
      <c r="B15" s="802" t="s">
        <v>361</v>
      </c>
      <c r="C15" s="803"/>
      <c r="D15" s="803"/>
      <c r="E15" s="803"/>
      <c r="F15" s="804">
        <v>0</v>
      </c>
    </row>
    <row r="16" spans="1:6" ht="25.5" hidden="1">
      <c r="A16" s="801" t="s">
        <v>10</v>
      </c>
      <c r="B16" s="802" t="s">
        <v>362</v>
      </c>
      <c r="C16" s="803"/>
      <c r="D16" s="803"/>
      <c r="E16" s="803"/>
      <c r="F16" s="804">
        <v>0</v>
      </c>
    </row>
    <row r="17" spans="1:6" ht="21" customHeight="1" hidden="1">
      <c r="A17" s="801" t="s">
        <v>11</v>
      </c>
      <c r="B17" s="802" t="s">
        <v>363</v>
      </c>
      <c r="C17" s="803"/>
      <c r="D17" s="803"/>
      <c r="E17" s="803"/>
      <c r="F17" s="804">
        <v>0</v>
      </c>
    </row>
    <row r="18" spans="1:6" ht="40.5" customHeight="1" hidden="1">
      <c r="A18" s="801" t="s">
        <v>12</v>
      </c>
      <c r="B18" s="802" t="s">
        <v>364</v>
      </c>
      <c r="C18" s="803"/>
      <c r="D18" s="803"/>
      <c r="E18" s="803"/>
      <c r="F18" s="804">
        <v>0</v>
      </c>
    </row>
    <row r="19" spans="1:6" ht="21.75" customHeight="1" hidden="1" thickBot="1">
      <c r="A19" s="805" t="s">
        <v>13</v>
      </c>
      <c r="B19" s="806" t="s">
        <v>365</v>
      </c>
      <c r="C19" s="807"/>
      <c r="D19" s="807"/>
      <c r="E19" s="807"/>
      <c r="F19" s="808">
        <v>0</v>
      </c>
    </row>
    <row r="20" spans="1:6" ht="21.75" customHeight="1" hidden="1" thickBot="1">
      <c r="A20" s="809" t="s">
        <v>14</v>
      </c>
      <c r="B20" s="810" t="s">
        <v>23</v>
      </c>
      <c r="C20" s="811">
        <v>0</v>
      </c>
      <c r="D20" s="811">
        <v>0</v>
      </c>
      <c r="E20" s="811">
        <v>0</v>
      </c>
      <c r="F20" s="812">
        <v>0</v>
      </c>
    </row>
    <row r="21" spans="1:6" ht="12.75" hidden="1">
      <c r="A21" s="792"/>
      <c r="B21" s="792"/>
      <c r="C21" s="792"/>
      <c r="D21" s="792"/>
      <c r="E21" s="792"/>
      <c r="F21" s="792"/>
    </row>
    <row r="22" spans="1:6" ht="12.75" hidden="1">
      <c r="A22" s="792"/>
      <c r="B22" s="792"/>
      <c r="C22" s="792"/>
      <c r="D22" s="792"/>
      <c r="E22" s="792"/>
      <c r="F22" s="792"/>
    </row>
    <row r="23" spans="1:6" ht="12.75" hidden="1">
      <c r="A23" s="792"/>
      <c r="B23" s="792"/>
      <c r="C23" s="792"/>
      <c r="D23" s="792"/>
      <c r="E23" s="792"/>
      <c r="F23" s="792"/>
    </row>
    <row r="24" spans="1:6" ht="15.75" hidden="1">
      <c r="A24" s="789" t="s">
        <v>366</v>
      </c>
      <c r="B24" s="792"/>
      <c r="C24" s="792"/>
      <c r="D24" s="792"/>
      <c r="E24" s="792"/>
      <c r="F24" s="792"/>
    </row>
    <row r="25" spans="1:6" ht="12.75" hidden="1">
      <c r="A25" s="792"/>
      <c r="B25" s="792"/>
      <c r="C25" s="792"/>
      <c r="D25" s="792"/>
      <c r="E25" s="792"/>
      <c r="F25" s="792"/>
    </row>
    <row r="26" spans="1:6" ht="12.75" hidden="1">
      <c r="A26" s="792"/>
      <c r="B26" s="792"/>
      <c r="C26" s="792"/>
      <c r="D26" s="792"/>
      <c r="E26" s="792"/>
      <c r="F26" s="792"/>
    </row>
    <row r="27" ht="12.75" hidden="1"/>
    <row r="28" ht="12.75" hidden="1"/>
    <row r="29" spans="3:5" ht="13.5" hidden="1">
      <c r="C29" s="813"/>
      <c r="D29" s="814" t="s">
        <v>367</v>
      </c>
      <c r="E29" s="813"/>
    </row>
    <row r="30" ht="12.75" hidden="1"/>
    <row r="31" ht="12.75" hidden="1"/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50" sqref="A50"/>
    </sheetView>
  </sheetViews>
  <sheetFormatPr defaultColWidth="9.140625" defaultRowHeight="12.75"/>
  <cols>
    <col min="1" max="1" width="55.57421875" style="815" customWidth="1"/>
    <col min="2" max="2" width="27.7109375" style="815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325" t="s">
        <v>371</v>
      </c>
      <c r="F1" s="1325"/>
      <c r="G1" s="816"/>
    </row>
    <row r="2" spans="1:7" ht="26.25" customHeight="1" hidden="1">
      <c r="A2" s="1327" t="s">
        <v>372</v>
      </c>
      <c r="B2" s="1327"/>
      <c r="C2" s="1327"/>
      <c r="D2" s="1327"/>
      <c r="E2" s="1327"/>
      <c r="F2" s="1327"/>
      <c r="G2" s="817"/>
    </row>
    <row r="3" spans="1:7" ht="21" customHeight="1" hidden="1">
      <c r="A3" s="1326" t="s">
        <v>373</v>
      </c>
      <c r="B3" s="1326"/>
      <c r="C3" s="1326"/>
      <c r="D3" s="1326"/>
      <c r="E3" s="1326"/>
      <c r="F3" s="1326"/>
      <c r="G3" s="818"/>
    </row>
    <row r="4" spans="6:7" ht="32.25" customHeight="1" hidden="1" thickBot="1">
      <c r="F4" s="816" t="s">
        <v>374</v>
      </c>
      <c r="G4" s="816"/>
    </row>
    <row r="5" spans="1:7" s="820" customFormat="1" ht="13.5" hidden="1" thickBot="1">
      <c r="A5" s="819" t="s">
        <v>4</v>
      </c>
      <c r="B5" s="1331" t="s">
        <v>375</v>
      </c>
      <c r="C5" s="1329"/>
      <c r="D5" s="1329"/>
      <c r="E5" s="1328" t="s">
        <v>376</v>
      </c>
      <c r="F5" s="1329"/>
      <c r="G5" s="1330"/>
    </row>
    <row r="6" ht="12.75" hidden="1">
      <c r="A6" s="23"/>
    </row>
    <row r="7" spans="1:7" ht="12.75" hidden="1">
      <c r="A7" s="821"/>
      <c r="B7" s="821"/>
      <c r="C7" s="822" t="s">
        <v>256</v>
      </c>
      <c r="D7" s="822" t="s">
        <v>377</v>
      </c>
      <c r="E7" s="823"/>
      <c r="F7" s="822" t="s">
        <v>256</v>
      </c>
      <c r="G7" s="822" t="s">
        <v>377</v>
      </c>
    </row>
    <row r="8" spans="1:8" ht="20.25" customHeight="1" hidden="1">
      <c r="A8" s="824" t="s">
        <v>378</v>
      </c>
      <c r="B8" s="825" t="s">
        <v>340</v>
      </c>
      <c r="C8" s="826"/>
      <c r="D8" s="826"/>
      <c r="E8" s="827" t="s">
        <v>379</v>
      </c>
      <c r="F8" s="826"/>
      <c r="G8" s="828"/>
      <c r="H8" s="22"/>
    </row>
    <row r="9" spans="1:7" ht="18" customHeight="1" hidden="1">
      <c r="A9" s="1322" t="s">
        <v>380</v>
      </c>
      <c r="B9" s="829" t="s">
        <v>381</v>
      </c>
      <c r="C9" s="830"/>
      <c r="D9" s="830"/>
      <c r="E9" s="831"/>
      <c r="F9" s="832"/>
      <c r="G9" s="833"/>
    </row>
    <row r="10" spans="1:7" ht="18.75" customHeight="1" hidden="1" thickBot="1">
      <c r="A10" s="1324"/>
      <c r="B10" s="834" t="s">
        <v>382</v>
      </c>
      <c r="C10" s="835"/>
      <c r="D10" s="835"/>
      <c r="E10" s="836" t="s">
        <v>383</v>
      </c>
      <c r="F10" s="837"/>
      <c r="G10" s="838"/>
    </row>
    <row r="11" spans="1:7" ht="12" customHeight="1" hidden="1">
      <c r="A11" s="839"/>
      <c r="B11" s="840"/>
      <c r="C11" s="841"/>
      <c r="D11" s="841"/>
      <c r="E11" s="842"/>
      <c r="F11" s="843"/>
      <c r="G11" s="843"/>
    </row>
    <row r="12" ht="13.5" hidden="1" thickBot="1"/>
    <row r="13" spans="1:7" ht="12.75" hidden="1">
      <c r="A13" s="844" t="s">
        <v>384</v>
      </c>
      <c r="B13" s="845" t="s">
        <v>340</v>
      </c>
      <c r="C13" s="846"/>
      <c r="D13" s="846"/>
      <c r="E13" s="847" t="s">
        <v>379</v>
      </c>
      <c r="F13" s="846"/>
      <c r="G13" s="848"/>
    </row>
    <row r="14" spans="1:7" ht="12.75" hidden="1">
      <c r="A14" s="1322" t="s">
        <v>385</v>
      </c>
      <c r="B14" s="1332" t="s">
        <v>381</v>
      </c>
      <c r="C14" s="1334"/>
      <c r="D14" s="1334"/>
      <c r="E14" s="1342"/>
      <c r="F14" s="1340"/>
      <c r="G14" s="1338"/>
    </row>
    <row r="15" spans="1:7" ht="12.75" hidden="1">
      <c r="A15" s="1323"/>
      <c r="B15" s="1333"/>
      <c r="C15" s="1335"/>
      <c r="D15" s="1335"/>
      <c r="E15" s="1343"/>
      <c r="F15" s="1341"/>
      <c r="G15" s="1339"/>
    </row>
    <row r="16" spans="1:7" ht="13.5" hidden="1" thickBot="1">
      <c r="A16" s="1324"/>
      <c r="B16" s="851" t="s">
        <v>382</v>
      </c>
      <c r="C16" s="835"/>
      <c r="D16" s="835"/>
      <c r="E16" s="836" t="s">
        <v>383</v>
      </c>
      <c r="F16" s="837"/>
      <c r="G16" s="852"/>
    </row>
    <row r="17" spans="1:7" ht="12.75" hidden="1">
      <c r="A17" s="839"/>
      <c r="B17" s="853"/>
      <c r="C17" s="841"/>
      <c r="D17" s="841"/>
      <c r="E17" s="842"/>
      <c r="F17" s="843"/>
      <c r="G17" s="843"/>
    </row>
    <row r="19" spans="1:7" ht="12.75" hidden="1">
      <c r="A19" s="854"/>
      <c r="B19" s="855" t="s">
        <v>387</v>
      </c>
      <c r="C19" s="856"/>
      <c r="D19" s="856"/>
      <c r="E19" s="857" t="s">
        <v>379</v>
      </c>
      <c r="F19" s="858"/>
      <c r="G19" s="859"/>
    </row>
    <row r="20" spans="1:7" ht="12.75" hidden="1">
      <c r="A20" s="1322"/>
      <c r="B20" s="860" t="s">
        <v>381</v>
      </c>
      <c r="C20" s="861"/>
      <c r="D20" s="861"/>
      <c r="E20" s="862"/>
      <c r="F20" s="863"/>
      <c r="G20" s="859"/>
    </row>
    <row r="21" spans="1:7" ht="25.5" hidden="1">
      <c r="A21" s="1323"/>
      <c r="B21" s="829" t="s">
        <v>388</v>
      </c>
      <c r="C21" s="830"/>
      <c r="D21" s="830"/>
      <c r="E21" s="831"/>
      <c r="F21" s="833"/>
      <c r="G21" s="864"/>
    </row>
    <row r="22" spans="1:7" ht="13.5" hidden="1" thickBot="1">
      <c r="A22" s="1324"/>
      <c r="B22" s="834" t="s">
        <v>382</v>
      </c>
      <c r="C22" s="835"/>
      <c r="D22" s="835"/>
      <c r="E22" s="836" t="s">
        <v>383</v>
      </c>
      <c r="F22" s="838"/>
      <c r="G22" s="843"/>
    </row>
    <row r="23" ht="13.5" hidden="1" thickBot="1"/>
    <row r="24" spans="1:7" ht="12.75" hidden="1">
      <c r="A24" s="844"/>
      <c r="B24" s="845" t="s">
        <v>340</v>
      </c>
      <c r="C24" s="846"/>
      <c r="D24" s="846"/>
      <c r="E24" s="847" t="s">
        <v>379</v>
      </c>
      <c r="F24" s="848"/>
      <c r="G24" s="865"/>
    </row>
    <row r="25" spans="1:7" ht="12.75" hidden="1">
      <c r="A25" s="1322"/>
      <c r="B25" s="1332" t="s">
        <v>386</v>
      </c>
      <c r="C25" s="1334"/>
      <c r="D25" s="849"/>
      <c r="E25" s="1342"/>
      <c r="F25" s="1336"/>
      <c r="G25" s="866"/>
    </row>
    <row r="26" spans="1:7" ht="12.75" hidden="1">
      <c r="A26" s="1323"/>
      <c r="B26" s="1333"/>
      <c r="C26" s="1335"/>
      <c r="D26" s="850"/>
      <c r="E26" s="1343"/>
      <c r="F26" s="1337"/>
      <c r="G26" s="866"/>
    </row>
    <row r="27" spans="1:7" ht="13.5" hidden="1" thickBot="1">
      <c r="A27" s="1324"/>
      <c r="B27" s="851" t="s">
        <v>382</v>
      </c>
      <c r="C27" s="835"/>
      <c r="D27" s="835"/>
      <c r="E27" s="836" t="s">
        <v>383</v>
      </c>
      <c r="F27" s="838"/>
      <c r="G27" s="843"/>
    </row>
    <row r="28" ht="12.75" hidden="1"/>
    <row r="29" ht="12.75" hidden="1"/>
  </sheetData>
  <sheetProtection/>
  <mergeCells count="19">
    <mergeCell ref="E25:E26"/>
    <mergeCell ref="G14:G15"/>
    <mergeCell ref="A14:A16"/>
    <mergeCell ref="B14:B15"/>
    <mergeCell ref="C14:C15"/>
    <mergeCell ref="F14:F15"/>
    <mergeCell ref="A20:A22"/>
    <mergeCell ref="E14:E15"/>
    <mergeCell ref="D14:D15"/>
    <mergeCell ref="A25:A27"/>
    <mergeCell ref="E1:F1"/>
    <mergeCell ref="A3:F3"/>
    <mergeCell ref="A9:A10"/>
    <mergeCell ref="A2:F2"/>
    <mergeCell ref="E5:G5"/>
    <mergeCell ref="B5:D5"/>
    <mergeCell ref="B25:B26"/>
    <mergeCell ref="C25:C26"/>
    <mergeCell ref="F25:F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0" zoomScaleNormal="70" workbookViewId="0" topLeftCell="A4">
      <selection activeCell="E18" sqref="E18"/>
    </sheetView>
  </sheetViews>
  <sheetFormatPr defaultColWidth="9.140625" defaultRowHeight="12.75"/>
  <cols>
    <col min="1" max="1" width="2.8515625" style="151" customWidth="1"/>
    <col min="2" max="2" width="3.8515625" style="158" customWidth="1"/>
    <col min="3" max="3" width="5.28125" style="158" customWidth="1"/>
    <col min="4" max="4" width="74.57421875" style="159" customWidth="1"/>
    <col min="5" max="5" width="17.28125" style="1" bestFit="1" customWidth="1"/>
    <col min="6" max="6" width="14.8515625" style="1" customWidth="1"/>
    <col min="7" max="7" width="14.8515625" style="1" hidden="1" customWidth="1"/>
    <col min="8" max="9" width="11.421875" style="1" hidden="1" customWidth="1"/>
    <col min="10" max="10" width="10.57421875" style="1" hidden="1" customWidth="1"/>
    <col min="11" max="11" width="17.28125" style="95" bestFit="1" customWidth="1"/>
    <col min="12" max="12" width="14.8515625" style="95" customWidth="1"/>
    <col min="13" max="13" width="14.8515625" style="95" hidden="1" customWidth="1"/>
    <col min="14" max="15" width="11.421875" style="95" hidden="1" customWidth="1"/>
    <col min="16" max="16" width="10.57421875" style="95" hidden="1" customWidth="1"/>
    <col min="17" max="17" width="13.57421875" style="95" customWidth="1"/>
    <col min="18" max="18" width="14.00390625" style="95" customWidth="1"/>
    <col min="19" max="19" width="11.140625" style="95" hidden="1" customWidth="1"/>
    <col min="20" max="21" width="11.421875" style="95" hidden="1" customWidth="1"/>
    <col min="22" max="22" width="10.57421875" style="95" hidden="1" customWidth="1"/>
    <col min="23" max="23" width="12.7109375" style="95" bestFit="1" customWidth="1"/>
    <col min="24" max="24" width="9.7109375" style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160" t="s">
        <v>8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0"/>
      <c r="R1" s="1160"/>
      <c r="S1" s="1160"/>
      <c r="T1" s="1160"/>
      <c r="U1" s="1160"/>
      <c r="V1" s="1160"/>
      <c r="W1" s="1160"/>
    </row>
    <row r="2" spans="1:23" ht="14.25" customHeight="1" thickBot="1">
      <c r="A2" s="1162" t="s">
        <v>218</v>
      </c>
      <c r="B2" s="1162"/>
      <c r="C2" s="150"/>
      <c r="D2" s="160"/>
      <c r="W2" s="938" t="s">
        <v>507</v>
      </c>
    </row>
    <row r="3" spans="1:29" s="2" customFormat="1" ht="48.75" customHeight="1" thickBot="1">
      <c r="A3" s="1161" t="s">
        <v>4</v>
      </c>
      <c r="B3" s="1139"/>
      <c r="C3" s="1139"/>
      <c r="D3" s="1139"/>
      <c r="E3" s="544" t="s">
        <v>5</v>
      </c>
      <c r="F3" s="477"/>
      <c r="G3" s="477"/>
      <c r="H3" s="477"/>
      <c r="I3" s="477"/>
      <c r="J3" s="478"/>
      <c r="K3" s="544" t="s">
        <v>76</v>
      </c>
      <c r="L3" s="477"/>
      <c r="M3" s="477"/>
      <c r="N3" s="477"/>
      <c r="O3" s="477"/>
      <c r="P3" s="478"/>
      <c r="Q3" s="544" t="s">
        <v>77</v>
      </c>
      <c r="R3" s="477"/>
      <c r="S3" s="477"/>
      <c r="T3" s="477"/>
      <c r="U3" s="477"/>
      <c r="V3" s="478"/>
      <c r="W3" s="1161" t="s">
        <v>84</v>
      </c>
      <c r="X3" s="1139"/>
      <c r="Y3" s="1139"/>
      <c r="Z3" s="1139"/>
      <c r="AA3" s="1139"/>
      <c r="AB3" s="1139"/>
      <c r="AC3" s="1164"/>
    </row>
    <row r="4" spans="1:29" s="2" customFormat="1" ht="32.25" thickBot="1">
      <c r="A4" s="342"/>
      <c r="B4" s="340"/>
      <c r="C4" s="340"/>
      <c r="D4" s="340"/>
      <c r="E4" s="419" t="s">
        <v>82</v>
      </c>
      <c r="F4" s="420" t="s">
        <v>253</v>
      </c>
      <c r="G4" s="420" t="s">
        <v>257</v>
      </c>
      <c r="H4" s="420" t="s">
        <v>260</v>
      </c>
      <c r="I4" s="420" t="s">
        <v>281</v>
      </c>
      <c r="J4" s="421" t="s">
        <v>318</v>
      </c>
      <c r="K4" s="419" t="s">
        <v>82</v>
      </c>
      <c r="L4" s="420" t="s">
        <v>253</v>
      </c>
      <c r="M4" s="420" t="s">
        <v>257</v>
      </c>
      <c r="N4" s="420" t="s">
        <v>260</v>
      </c>
      <c r="O4" s="420" t="s">
        <v>281</v>
      </c>
      <c r="P4" s="421" t="s">
        <v>318</v>
      </c>
      <c r="Q4" s="419" t="s">
        <v>82</v>
      </c>
      <c r="R4" s="420" t="s">
        <v>253</v>
      </c>
      <c r="S4" s="420" t="s">
        <v>257</v>
      </c>
      <c r="T4" s="420" t="s">
        <v>260</v>
      </c>
      <c r="U4" s="420" t="s">
        <v>281</v>
      </c>
      <c r="V4" s="421" t="s">
        <v>318</v>
      </c>
      <c r="W4" s="419" t="s">
        <v>82</v>
      </c>
      <c r="X4" s="420" t="s">
        <v>253</v>
      </c>
      <c r="Y4" s="420" t="s">
        <v>257</v>
      </c>
      <c r="Z4" s="420" t="s">
        <v>260</v>
      </c>
      <c r="AA4" s="420" t="s">
        <v>281</v>
      </c>
      <c r="AB4" s="421" t="s">
        <v>318</v>
      </c>
      <c r="AC4" s="421" t="s">
        <v>318</v>
      </c>
    </row>
    <row r="5" spans="1:29" s="94" customFormat="1" ht="33" customHeight="1" thickBot="1">
      <c r="A5" s="143" t="s">
        <v>32</v>
      </c>
      <c r="B5" s="1163" t="s">
        <v>96</v>
      </c>
      <c r="C5" s="1163"/>
      <c r="D5" s="1163"/>
      <c r="E5" s="422">
        <f aca="true" t="shared" si="0" ref="E5:P5">SUM(E6:E10)</f>
        <v>16542942</v>
      </c>
      <c r="F5" s="335">
        <f t="shared" si="0"/>
        <v>16556442</v>
      </c>
      <c r="G5" s="335">
        <f t="shared" si="0"/>
        <v>0</v>
      </c>
      <c r="H5" s="335">
        <f t="shared" si="0"/>
        <v>0</v>
      </c>
      <c r="I5" s="335">
        <f t="shared" si="0"/>
        <v>0</v>
      </c>
      <c r="J5" s="335">
        <f t="shared" si="0"/>
        <v>0</v>
      </c>
      <c r="K5" s="422">
        <f t="shared" si="0"/>
        <v>15486394</v>
      </c>
      <c r="L5" s="335">
        <f t="shared" si="0"/>
        <v>15562414</v>
      </c>
      <c r="M5" s="335">
        <f t="shared" si="0"/>
        <v>0</v>
      </c>
      <c r="N5" s="335">
        <f t="shared" si="0"/>
        <v>0</v>
      </c>
      <c r="O5" s="335">
        <f t="shared" si="0"/>
        <v>0</v>
      </c>
      <c r="P5" s="335">
        <f t="shared" si="0"/>
        <v>0</v>
      </c>
      <c r="Q5" s="422">
        <f aca="true" t="shared" si="1" ref="Q5:Z5">SUM(Q6:Q10)</f>
        <v>1056548</v>
      </c>
      <c r="R5" s="335">
        <f t="shared" si="1"/>
        <v>994028</v>
      </c>
      <c r="S5" s="335">
        <f t="shared" si="1"/>
        <v>0</v>
      </c>
      <c r="T5" s="335">
        <f t="shared" si="1"/>
        <v>0</v>
      </c>
      <c r="U5" s="335">
        <f>SUM(U6:U10)</f>
        <v>0</v>
      </c>
      <c r="V5" s="335">
        <f>SUM(V6:V10)</f>
        <v>0</v>
      </c>
      <c r="W5" s="422">
        <f t="shared" si="1"/>
        <v>0</v>
      </c>
      <c r="X5" s="335">
        <f t="shared" si="1"/>
        <v>0</v>
      </c>
      <c r="Y5" s="335">
        <f t="shared" si="1"/>
        <v>0</v>
      </c>
      <c r="Z5" s="335">
        <f t="shared" si="1"/>
        <v>0</v>
      </c>
      <c r="AA5" s="335">
        <f>SUM(AA6:AA10)</f>
        <v>0</v>
      </c>
      <c r="AB5" s="335">
        <f>SUM(AB6:AB10)</f>
        <v>0</v>
      </c>
      <c r="AC5" s="335">
        <f>SUM(AC6:AC10)</f>
        <v>0</v>
      </c>
    </row>
    <row r="6" spans="1:29" s="5" customFormat="1" ht="33" customHeight="1">
      <c r="A6" s="142"/>
      <c r="B6" s="147" t="s">
        <v>42</v>
      </c>
      <c r="C6" s="147"/>
      <c r="D6" s="412" t="s">
        <v>0</v>
      </c>
      <c r="E6" s="423">
        <f>'4.sz.m.ÖNK kiadás'!E7+'üres lap2'!D31+'üres lap3'!D30+'üres lap'!D27</f>
        <v>7136640</v>
      </c>
      <c r="F6" s="337">
        <f>'4.sz.m.ÖNK kiadás'!F7+'üres lap2'!E31+'üres lap3'!E30+'üres lap'!E27</f>
        <v>7136640</v>
      </c>
      <c r="G6" s="337">
        <f>'4.sz.m.ÖNK kiadás'!G7+'üres lap2'!F31+'üres lap3'!F30+'üres lap'!F27</f>
        <v>0</v>
      </c>
      <c r="H6" s="337">
        <f>'4.sz.m.ÖNK kiadás'!H7+'üres lap2'!G31+'üres lap3'!G30+'üres lap'!G27</f>
        <v>0</v>
      </c>
      <c r="I6" s="337">
        <f>'4.sz.m.ÖNK kiadás'!I7+'üres lap2'!H31+'üres lap3'!H30+'üres lap'!H27</f>
        <v>0</v>
      </c>
      <c r="J6" s="337">
        <f>'4.sz.m.ÖNK kiadás'!J7+'üres lap2'!I31+'üres lap3'!I30+'üres lap'!I27</f>
        <v>0</v>
      </c>
      <c r="K6" s="423">
        <f aca="true" t="shared" si="2" ref="K6:N13">E6-Q6</f>
        <v>7136640</v>
      </c>
      <c r="L6" s="337">
        <f t="shared" si="2"/>
        <v>7136640</v>
      </c>
      <c r="M6" s="337">
        <f t="shared" si="2"/>
        <v>0</v>
      </c>
      <c r="N6" s="337">
        <f t="shared" si="2"/>
        <v>0</v>
      </c>
      <c r="O6" s="337">
        <f>I6-U6</f>
        <v>0</v>
      </c>
      <c r="P6" s="337">
        <f>J6-V6</f>
        <v>0</v>
      </c>
      <c r="Q6" s="423">
        <f>'4.sz.m.ÖNK kiadás'!Q7</f>
        <v>0</v>
      </c>
      <c r="R6" s="337">
        <f>'4.sz.m.ÖNK kiadás'!R7</f>
        <v>0</v>
      </c>
      <c r="S6" s="337">
        <f>'4.sz.m.ÖNK kiadás'!S7</f>
        <v>0</v>
      </c>
      <c r="T6" s="337">
        <f>'4.sz.m.ÖNK kiadás'!T7</f>
        <v>0</v>
      </c>
      <c r="U6" s="337">
        <f>'4.sz.m.ÖNK kiadás'!U7</f>
        <v>0</v>
      </c>
      <c r="V6" s="337">
        <f>'4.sz.m.ÖNK kiadás'!V7</f>
        <v>0</v>
      </c>
      <c r="W6" s="423">
        <f>'üres lap2'!P31</f>
        <v>0</v>
      </c>
      <c r="X6" s="337">
        <f>'üres lap2'!Q31</f>
        <v>0</v>
      </c>
      <c r="Y6" s="337">
        <f>'üres lap2'!R31</f>
        <v>0</v>
      </c>
      <c r="Z6" s="337">
        <f>'üres lap2'!S31</f>
        <v>0</v>
      </c>
      <c r="AA6" s="337">
        <f>'üres lap2'!T31</f>
        <v>0</v>
      </c>
      <c r="AB6" s="337">
        <f>'üres lap2'!U31</f>
        <v>0</v>
      </c>
      <c r="AC6" s="337">
        <f>'üres lap2'!V31</f>
        <v>0</v>
      </c>
    </row>
    <row r="7" spans="1:29" s="5" customFormat="1" ht="33" customHeight="1">
      <c r="A7" s="125"/>
      <c r="B7" s="134" t="s">
        <v>43</v>
      </c>
      <c r="C7" s="134"/>
      <c r="D7" s="413" t="s">
        <v>97</v>
      </c>
      <c r="E7" s="423">
        <f>'4.sz.m.ÖNK kiadás'!E8+'üres lap2'!D32+'üres lap3'!D31+'üres lap'!D28</f>
        <v>1434796</v>
      </c>
      <c r="F7" s="337">
        <f>'4.sz.m.ÖNK kiadás'!F8+'üres lap2'!E32+'üres lap3'!E31+'üres lap'!E28</f>
        <v>1434796</v>
      </c>
      <c r="G7" s="337">
        <f>'4.sz.m.ÖNK kiadás'!G8+'üres lap2'!F32+'üres lap3'!F31+'üres lap'!F28</f>
        <v>0</v>
      </c>
      <c r="H7" s="337">
        <f>'4.sz.m.ÖNK kiadás'!H8+'üres lap2'!G32+'üres lap3'!G31+'üres lap'!G28</f>
        <v>0</v>
      </c>
      <c r="I7" s="337">
        <f>'4.sz.m.ÖNK kiadás'!I8+'üres lap2'!H32+'üres lap3'!H31+'üres lap'!H28</f>
        <v>0</v>
      </c>
      <c r="J7" s="337">
        <f>'4.sz.m.ÖNK kiadás'!J8+'üres lap2'!I32+'üres lap3'!I31+'üres lap'!I28</f>
        <v>0</v>
      </c>
      <c r="K7" s="423">
        <f t="shared" si="2"/>
        <v>1434796</v>
      </c>
      <c r="L7" s="337">
        <f t="shared" si="2"/>
        <v>1434796</v>
      </c>
      <c r="M7" s="337">
        <f t="shared" si="2"/>
        <v>0</v>
      </c>
      <c r="N7" s="337">
        <f t="shared" si="2"/>
        <v>0</v>
      </c>
      <c r="O7" s="337">
        <f aca="true" t="shared" si="3" ref="O7:P13">I7-U7</f>
        <v>0</v>
      </c>
      <c r="P7" s="337">
        <f t="shared" si="3"/>
        <v>0</v>
      </c>
      <c r="Q7" s="423">
        <f>'4.sz.m.ÖNK kiadás'!Q8</f>
        <v>0</v>
      </c>
      <c r="R7" s="337">
        <f>'4.sz.m.ÖNK kiadás'!R8</f>
        <v>0</v>
      </c>
      <c r="S7" s="337">
        <f>'4.sz.m.ÖNK kiadás'!S8</f>
        <v>0</v>
      </c>
      <c r="T7" s="337">
        <f>'4.sz.m.ÖNK kiadás'!T8</f>
        <v>0</v>
      </c>
      <c r="U7" s="337">
        <f>'4.sz.m.ÖNK kiadás'!U8</f>
        <v>0</v>
      </c>
      <c r="V7" s="337">
        <f>'4.sz.m.ÖNK kiadás'!V8</f>
        <v>0</v>
      </c>
      <c r="W7" s="423">
        <f>'üres lap2'!P32</f>
        <v>0</v>
      </c>
      <c r="X7" s="337">
        <f>'üres lap2'!Q32</f>
        <v>0</v>
      </c>
      <c r="Y7" s="337">
        <f>'üres lap2'!R32</f>
        <v>0</v>
      </c>
      <c r="Z7" s="337">
        <f>'üres lap2'!S32</f>
        <v>0</v>
      </c>
      <c r="AA7" s="337">
        <f>'üres lap2'!T32</f>
        <v>0</v>
      </c>
      <c r="AB7" s="337">
        <f>'üres lap2'!U32</f>
        <v>0</v>
      </c>
      <c r="AC7" s="337">
        <f>'üres lap2'!V32</f>
        <v>0</v>
      </c>
    </row>
    <row r="8" spans="1:29" s="5" customFormat="1" ht="33" customHeight="1">
      <c r="A8" s="125"/>
      <c r="B8" s="134" t="s">
        <v>44</v>
      </c>
      <c r="C8" s="134"/>
      <c r="D8" s="413" t="s">
        <v>98</v>
      </c>
      <c r="E8" s="423">
        <f>'4.sz.m.ÖNK kiadás'!E9+'üres lap2'!D33+'üres lap3'!D32+'üres lap'!D29</f>
        <v>6564242</v>
      </c>
      <c r="F8" s="337">
        <f>'4.sz.m.ÖNK kiadás'!F9+'üres lap2'!E33+'üres lap3'!E32+'üres lap'!E29</f>
        <v>6640262</v>
      </c>
      <c r="G8" s="337">
        <f>'4.sz.m.ÖNK kiadás'!G9+'üres lap2'!F33+'üres lap3'!F32+'üres lap'!F29</f>
        <v>0</v>
      </c>
      <c r="H8" s="337">
        <f>'4.sz.m.ÖNK kiadás'!H9+'üres lap2'!G33+'üres lap3'!G32+'üres lap'!G29</f>
        <v>0</v>
      </c>
      <c r="I8" s="337">
        <f>'4.sz.m.ÖNK kiadás'!I9+'üres lap2'!H33+'üres lap3'!H32+'üres lap'!H29</f>
        <v>0</v>
      </c>
      <c r="J8" s="337">
        <f>'4.sz.m.ÖNK kiadás'!J9+'üres lap2'!I33+'üres lap3'!I32+'üres lap'!I29</f>
        <v>0</v>
      </c>
      <c r="K8" s="423">
        <f t="shared" si="2"/>
        <v>6564242</v>
      </c>
      <c r="L8" s="337">
        <f t="shared" si="2"/>
        <v>6640262</v>
      </c>
      <c r="M8" s="337">
        <f t="shared" si="2"/>
        <v>0</v>
      </c>
      <c r="N8" s="337">
        <f t="shared" si="2"/>
        <v>0</v>
      </c>
      <c r="O8" s="337">
        <f t="shared" si="3"/>
        <v>0</v>
      </c>
      <c r="P8" s="337">
        <f t="shared" si="3"/>
        <v>0</v>
      </c>
      <c r="Q8" s="423">
        <f>'4.sz.m.ÖNK kiadás'!Q9</f>
        <v>0</v>
      </c>
      <c r="R8" s="337">
        <f>'4.sz.m.ÖNK kiadás'!R9</f>
        <v>0</v>
      </c>
      <c r="S8" s="337">
        <f>'4.sz.m.ÖNK kiadás'!S9</f>
        <v>0</v>
      </c>
      <c r="T8" s="337">
        <f>'4.sz.m.ÖNK kiadás'!T9</f>
        <v>0</v>
      </c>
      <c r="U8" s="337">
        <f>'4.sz.m.ÖNK kiadás'!U9</f>
        <v>0</v>
      </c>
      <c r="V8" s="337">
        <f>'4.sz.m.ÖNK kiadás'!V9</f>
        <v>0</v>
      </c>
      <c r="W8" s="423">
        <f>'üres lap2'!P33</f>
        <v>0</v>
      </c>
      <c r="X8" s="337">
        <f>'üres lap2'!Q33</f>
        <v>0</v>
      </c>
      <c r="Y8" s="337">
        <f>'üres lap2'!R33</f>
        <v>0</v>
      </c>
      <c r="Z8" s="337">
        <f>'üres lap2'!S33</f>
        <v>0</v>
      </c>
      <c r="AA8" s="337">
        <f>'üres lap2'!T33</f>
        <v>0</v>
      </c>
      <c r="AB8" s="337">
        <f>'üres lap2'!U33</f>
        <v>0</v>
      </c>
      <c r="AC8" s="337">
        <f>'üres lap2'!V33</f>
        <v>0</v>
      </c>
    </row>
    <row r="9" spans="1:29" s="5" customFormat="1" ht="33" customHeight="1">
      <c r="A9" s="125"/>
      <c r="B9" s="134" t="s">
        <v>57</v>
      </c>
      <c r="C9" s="134"/>
      <c r="D9" s="413" t="s">
        <v>99</v>
      </c>
      <c r="E9" s="423">
        <f>'4.sz.m.ÖNK kiadás'!E10+'üres lap2'!D34+'üres lap3'!D33+'üres lap'!D30</f>
        <v>620000</v>
      </c>
      <c r="F9" s="337">
        <f>'4.sz.m.ÖNK kiadás'!F10+'üres lap2'!E34+'üres lap3'!E33+'üres lap'!E30</f>
        <v>620000</v>
      </c>
      <c r="G9" s="337">
        <f>'4.sz.m.ÖNK kiadás'!G10+'üres lap2'!F34+'üres lap3'!F33+'üres lap'!F30</f>
        <v>0</v>
      </c>
      <c r="H9" s="337">
        <f>'4.sz.m.ÖNK kiadás'!H10+'üres lap2'!G34+'üres lap3'!G33+'üres lap'!G30</f>
        <v>0</v>
      </c>
      <c r="I9" s="337">
        <f>'4.sz.m.ÖNK kiadás'!I10+'üres lap2'!H34+'üres lap3'!H33+'üres lap'!H30</f>
        <v>0</v>
      </c>
      <c r="J9" s="337">
        <f>'4.sz.m.ÖNK kiadás'!J10+'üres lap2'!I34+'üres lap3'!I33+'üres lap'!I30</f>
        <v>0</v>
      </c>
      <c r="K9" s="423">
        <f t="shared" si="2"/>
        <v>0</v>
      </c>
      <c r="L9" s="337">
        <f t="shared" si="2"/>
        <v>0</v>
      </c>
      <c r="M9" s="337">
        <f t="shared" si="2"/>
        <v>0</v>
      </c>
      <c r="N9" s="337">
        <f t="shared" si="2"/>
        <v>0</v>
      </c>
      <c r="O9" s="337">
        <f t="shared" si="3"/>
        <v>0</v>
      </c>
      <c r="P9" s="337">
        <f t="shared" si="3"/>
        <v>0</v>
      </c>
      <c r="Q9" s="423">
        <f>'4.sz.m.ÖNK kiadás'!Q10</f>
        <v>620000</v>
      </c>
      <c r="R9" s="337">
        <f>'4.sz.m.ÖNK kiadás'!R10</f>
        <v>620000</v>
      </c>
      <c r="S9" s="337">
        <f>'4.sz.m.ÖNK kiadás'!S10</f>
        <v>0</v>
      </c>
      <c r="T9" s="337">
        <f>'4.sz.m.ÖNK kiadás'!T10</f>
        <v>0</v>
      </c>
      <c r="U9" s="337">
        <f>'4.sz.m.ÖNK kiadás'!U10</f>
        <v>0</v>
      </c>
      <c r="V9" s="337">
        <f>'4.sz.m.ÖNK kiadás'!V10</f>
        <v>0</v>
      </c>
      <c r="W9" s="423"/>
      <c r="X9" s="337"/>
      <c r="Y9" s="337"/>
      <c r="Z9" s="337"/>
      <c r="AA9" s="337"/>
      <c r="AB9" s="337"/>
      <c r="AC9" s="337"/>
    </row>
    <row r="10" spans="1:29" s="5" customFormat="1" ht="33" customHeight="1">
      <c r="A10" s="125"/>
      <c r="B10" s="134" t="s">
        <v>58</v>
      </c>
      <c r="C10" s="134"/>
      <c r="D10" s="414" t="s">
        <v>101</v>
      </c>
      <c r="E10" s="423">
        <f aca="true" t="shared" si="4" ref="E10:J10">SUM(E11:E15)</f>
        <v>787264</v>
      </c>
      <c r="F10" s="337">
        <f t="shared" si="4"/>
        <v>724744</v>
      </c>
      <c r="G10" s="337">
        <f t="shared" si="4"/>
        <v>0</v>
      </c>
      <c r="H10" s="337">
        <f t="shared" si="4"/>
        <v>0</v>
      </c>
      <c r="I10" s="337">
        <f t="shared" si="4"/>
        <v>0</v>
      </c>
      <c r="J10" s="337">
        <f t="shared" si="4"/>
        <v>0</v>
      </c>
      <c r="K10" s="423">
        <f t="shared" si="2"/>
        <v>350716</v>
      </c>
      <c r="L10" s="337">
        <f t="shared" si="2"/>
        <v>350716</v>
      </c>
      <c r="M10" s="337">
        <f t="shared" si="2"/>
        <v>0</v>
      </c>
      <c r="N10" s="337">
        <f t="shared" si="2"/>
        <v>0</v>
      </c>
      <c r="O10" s="337">
        <f t="shared" si="3"/>
        <v>0</v>
      </c>
      <c r="P10" s="337">
        <f t="shared" si="3"/>
        <v>0</v>
      </c>
      <c r="Q10" s="423">
        <f>'4.sz.m.ÖNK kiadás'!Q11</f>
        <v>436548</v>
      </c>
      <c r="R10" s="337">
        <f>'4.sz.m.ÖNK kiadás'!R11</f>
        <v>374028</v>
      </c>
      <c r="S10" s="337">
        <f>'4.sz.m.ÖNK kiadás'!S11</f>
        <v>0</v>
      </c>
      <c r="T10" s="337">
        <f>'4.sz.m.ÖNK kiadás'!T11</f>
        <v>0</v>
      </c>
      <c r="U10" s="337">
        <f>'4.sz.m.ÖNK kiadás'!U11</f>
        <v>0</v>
      </c>
      <c r="V10" s="337">
        <f>'4.sz.m.ÖNK kiadás'!V11</f>
        <v>0</v>
      </c>
      <c r="W10" s="423"/>
      <c r="X10" s="337"/>
      <c r="Y10" s="337"/>
      <c r="Z10" s="337"/>
      <c r="AA10" s="337"/>
      <c r="AB10" s="337"/>
      <c r="AC10" s="337"/>
    </row>
    <row r="11" spans="1:29" s="5" customFormat="1" ht="33" customHeight="1">
      <c r="A11" s="125"/>
      <c r="B11" s="157"/>
      <c r="C11" s="134" t="s">
        <v>100</v>
      </c>
      <c r="D11" s="415" t="s">
        <v>395</v>
      </c>
      <c r="E11" s="423">
        <f>'4.sz.m.ÖNK kiadás'!E12</f>
        <v>0</v>
      </c>
      <c r="F11" s="337"/>
      <c r="G11" s="337">
        <f>'4.sz.m.ÖNK kiadás'!G12</f>
        <v>0</v>
      </c>
      <c r="H11" s="337">
        <f>'4.sz.m.ÖNK kiadás'!H12</f>
        <v>0</v>
      </c>
      <c r="I11" s="337">
        <f>'4.sz.m.ÖNK kiadás'!I12</f>
        <v>0</v>
      </c>
      <c r="J11" s="337">
        <f>'4.sz.m.ÖNK kiadás'!J12</f>
        <v>0</v>
      </c>
      <c r="K11" s="423">
        <f t="shared" si="2"/>
        <v>0</v>
      </c>
      <c r="L11" s="337">
        <f t="shared" si="2"/>
        <v>0</v>
      </c>
      <c r="M11" s="337">
        <f t="shared" si="2"/>
        <v>0</v>
      </c>
      <c r="N11" s="337">
        <f t="shared" si="2"/>
        <v>0</v>
      </c>
      <c r="O11" s="337">
        <f t="shared" si="3"/>
        <v>0</v>
      </c>
      <c r="P11" s="337">
        <f t="shared" si="3"/>
        <v>0</v>
      </c>
      <c r="Q11" s="423">
        <f>'4.sz.m.ÖNK kiadás'!Q12</f>
        <v>0</v>
      </c>
      <c r="R11" s="337">
        <f>'4.sz.m.ÖNK kiadás'!R12</f>
        <v>0</v>
      </c>
      <c r="S11" s="337">
        <f>'4.sz.m.ÖNK kiadás'!S12</f>
        <v>0</v>
      </c>
      <c r="T11" s="337">
        <f>'4.sz.m.ÖNK kiadás'!T12</f>
        <v>0</v>
      </c>
      <c r="U11" s="337">
        <f>'4.sz.m.ÖNK kiadás'!U12</f>
        <v>0</v>
      </c>
      <c r="V11" s="337">
        <f>'4.sz.m.ÖNK kiadás'!V12</f>
        <v>0</v>
      </c>
      <c r="W11" s="423"/>
      <c r="X11" s="337"/>
      <c r="Y11" s="337"/>
      <c r="Z11" s="337"/>
      <c r="AA11" s="337"/>
      <c r="AB11" s="337"/>
      <c r="AC11" s="337"/>
    </row>
    <row r="12" spans="1:29" s="5" customFormat="1" ht="57.75" customHeight="1">
      <c r="A12" s="125"/>
      <c r="B12" s="134"/>
      <c r="C12" s="134" t="s">
        <v>102</v>
      </c>
      <c r="D12" s="413" t="s">
        <v>396</v>
      </c>
      <c r="E12" s="423">
        <f>'4.sz.m.ÖNK kiadás'!E13</f>
        <v>362520</v>
      </c>
      <c r="F12" s="337">
        <f>'4.sz.m.ÖNK kiadás'!F13</f>
        <v>300000</v>
      </c>
      <c r="G12" s="337">
        <f>'4.sz.m.ÖNK kiadás'!G13</f>
        <v>0</v>
      </c>
      <c r="H12" s="337">
        <f>'4.sz.m.ÖNK kiadás'!H13</f>
        <v>0</v>
      </c>
      <c r="I12" s="337">
        <f>'4.sz.m.ÖNK kiadás'!I13</f>
        <v>0</v>
      </c>
      <c r="J12" s="337">
        <f>'4.sz.m.ÖNK kiadás'!J13</f>
        <v>0</v>
      </c>
      <c r="K12" s="423">
        <f t="shared" si="2"/>
        <v>0</v>
      </c>
      <c r="L12" s="337">
        <f t="shared" si="2"/>
        <v>0</v>
      </c>
      <c r="M12" s="337">
        <f t="shared" si="2"/>
        <v>0</v>
      </c>
      <c r="N12" s="337">
        <f t="shared" si="2"/>
        <v>0</v>
      </c>
      <c r="O12" s="337">
        <f t="shared" si="3"/>
        <v>0</v>
      </c>
      <c r="P12" s="337">
        <f t="shared" si="3"/>
        <v>0</v>
      </c>
      <c r="Q12" s="423">
        <f>'4.sz.m.ÖNK kiadás'!Q13</f>
        <v>362520</v>
      </c>
      <c r="R12" s="337">
        <f>'4.sz.m.ÖNK kiadás'!R13</f>
        <v>300000</v>
      </c>
      <c r="S12" s="337">
        <f>'4.sz.m.ÖNK kiadás'!S13</f>
        <v>0</v>
      </c>
      <c r="T12" s="337">
        <f>'4.sz.m.ÖNK kiadás'!T13</f>
        <v>0</v>
      </c>
      <c r="U12" s="337">
        <f>'4.sz.m.ÖNK kiadás'!U13</f>
        <v>0</v>
      </c>
      <c r="V12" s="337">
        <f>'4.sz.m.ÖNK kiadás'!V13</f>
        <v>0</v>
      </c>
      <c r="W12" s="423"/>
      <c r="X12" s="337"/>
      <c r="Y12" s="337"/>
      <c r="Z12" s="337"/>
      <c r="AA12" s="337"/>
      <c r="AB12" s="337"/>
      <c r="AC12" s="337"/>
    </row>
    <row r="13" spans="1:29" s="5" customFormat="1" ht="54.75" customHeight="1" thickBot="1">
      <c r="A13" s="153"/>
      <c r="B13" s="154"/>
      <c r="C13" s="134" t="s">
        <v>103</v>
      </c>
      <c r="D13" s="413" t="s">
        <v>397</v>
      </c>
      <c r="E13" s="423">
        <f>'4.sz.m.ÖNK kiadás'!E14</f>
        <v>424744</v>
      </c>
      <c r="F13" s="337">
        <f>'4.sz.m.ÖNK kiadás'!F14</f>
        <v>424744</v>
      </c>
      <c r="G13" s="337">
        <f>'4.sz.m.ÖNK kiadás'!G14</f>
        <v>0</v>
      </c>
      <c r="H13" s="337">
        <f>'4.sz.m.ÖNK kiadás'!H14</f>
        <v>0</v>
      </c>
      <c r="I13" s="337">
        <f>'4.sz.m.ÖNK kiadás'!I14</f>
        <v>0</v>
      </c>
      <c r="J13" s="337">
        <f>'4.sz.m.ÖNK kiadás'!J14</f>
        <v>0</v>
      </c>
      <c r="K13" s="423">
        <f t="shared" si="2"/>
        <v>350716</v>
      </c>
      <c r="L13" s="337">
        <f t="shared" si="2"/>
        <v>350716</v>
      </c>
      <c r="M13" s="337">
        <f t="shared" si="2"/>
        <v>0</v>
      </c>
      <c r="N13" s="337">
        <f t="shared" si="2"/>
        <v>0</v>
      </c>
      <c r="O13" s="337">
        <f t="shared" si="3"/>
        <v>0</v>
      </c>
      <c r="P13" s="337">
        <f t="shared" si="3"/>
        <v>0</v>
      </c>
      <c r="Q13" s="423">
        <f>'4.sz.m.ÖNK kiadás'!Q14</f>
        <v>74028</v>
      </c>
      <c r="R13" s="337">
        <f>'4.sz.m.ÖNK kiadás'!R14</f>
        <v>74028</v>
      </c>
      <c r="S13" s="337">
        <f>'4.sz.m.ÖNK kiadás'!S14</f>
        <v>0</v>
      </c>
      <c r="T13" s="337">
        <f>'4.sz.m.ÖNK kiadás'!T14</f>
        <v>0</v>
      </c>
      <c r="U13" s="337">
        <f>'4.sz.m.ÖNK kiadás'!U14</f>
        <v>0</v>
      </c>
      <c r="V13" s="337">
        <f>'4.sz.m.ÖNK kiadás'!V14</f>
        <v>0</v>
      </c>
      <c r="W13" s="423"/>
      <c r="X13" s="337"/>
      <c r="Y13" s="337"/>
      <c r="Z13" s="337"/>
      <c r="AA13" s="337"/>
      <c r="AB13" s="337"/>
      <c r="AC13" s="337"/>
    </row>
    <row r="14" spans="1:29" s="5" customFormat="1" ht="33" customHeight="1" hidden="1">
      <c r="A14" s="125"/>
      <c r="B14" s="134"/>
      <c r="C14" s="134" t="s">
        <v>106</v>
      </c>
      <c r="D14" s="413" t="s">
        <v>108</v>
      </c>
      <c r="E14" s="423"/>
      <c r="F14" s="337"/>
      <c r="G14" s="337"/>
      <c r="H14" s="337"/>
      <c r="I14" s="337"/>
      <c r="J14" s="337"/>
      <c r="K14" s="423"/>
      <c r="L14" s="337"/>
      <c r="M14" s="337"/>
      <c r="N14" s="337"/>
      <c r="O14" s="337"/>
      <c r="P14" s="337"/>
      <c r="Q14" s="423">
        <f>'4.sz.m.ÖNK kiadás'!Q15</f>
        <v>0</v>
      </c>
      <c r="R14" s="337">
        <f>'4.sz.m.ÖNK kiadás'!R15</f>
        <v>0</v>
      </c>
      <c r="S14" s="337">
        <f>'4.sz.m.ÖNK kiadás'!S15</f>
        <v>0</v>
      </c>
      <c r="T14" s="337">
        <f>'4.sz.m.ÖNK kiadás'!T15</f>
        <v>0</v>
      </c>
      <c r="U14" s="337">
        <f>'4.sz.m.ÖNK kiadás'!U15</f>
        <v>0</v>
      </c>
      <c r="V14" s="337">
        <f>'4.sz.m.ÖNK kiadás'!V15</f>
        <v>0</v>
      </c>
      <c r="W14" s="423"/>
      <c r="X14" s="337"/>
      <c r="Y14" s="337"/>
      <c r="Z14" s="337"/>
      <c r="AA14" s="337"/>
      <c r="AB14" s="337"/>
      <c r="AC14" s="337"/>
    </row>
    <row r="15" spans="1:29" s="5" customFormat="1" ht="33" customHeight="1" hidden="1" thickBot="1">
      <c r="A15" s="161"/>
      <c r="B15" s="148"/>
      <c r="C15" s="148" t="s">
        <v>107</v>
      </c>
      <c r="D15" s="416" t="s">
        <v>109</v>
      </c>
      <c r="E15" s="423"/>
      <c r="F15" s="337"/>
      <c r="G15" s="337"/>
      <c r="H15" s="337"/>
      <c r="I15" s="337"/>
      <c r="J15" s="337"/>
      <c r="K15" s="423"/>
      <c r="L15" s="337"/>
      <c r="M15" s="337"/>
      <c r="N15" s="337"/>
      <c r="O15" s="337"/>
      <c r="P15" s="337"/>
      <c r="Q15" s="423">
        <f>'4.sz.m.ÖNK kiadás'!Q16</f>
        <v>0</v>
      </c>
      <c r="R15" s="337">
        <f>'4.sz.m.ÖNK kiadás'!R16</f>
        <v>0</v>
      </c>
      <c r="S15" s="337">
        <f>'4.sz.m.ÖNK kiadás'!S16</f>
        <v>0</v>
      </c>
      <c r="T15" s="337">
        <f>'4.sz.m.ÖNK kiadás'!T16</f>
        <v>0</v>
      </c>
      <c r="U15" s="337">
        <f>'4.sz.m.ÖNK kiadás'!U16</f>
        <v>0</v>
      </c>
      <c r="V15" s="337">
        <f>'4.sz.m.ÖNK kiadás'!V16</f>
        <v>0</v>
      </c>
      <c r="W15" s="423"/>
      <c r="X15" s="337"/>
      <c r="Y15" s="337"/>
      <c r="Z15" s="337"/>
      <c r="AA15" s="337"/>
      <c r="AB15" s="337"/>
      <c r="AC15" s="337"/>
    </row>
    <row r="16" spans="1:29" s="5" customFormat="1" ht="33" customHeight="1" thickBot="1">
      <c r="A16" s="143" t="s">
        <v>33</v>
      </c>
      <c r="B16" s="1163" t="s">
        <v>110</v>
      </c>
      <c r="C16" s="1163"/>
      <c r="D16" s="1163"/>
      <c r="E16" s="424">
        <f aca="true" t="shared" si="5" ref="E16:P16">SUM(E17:E19)</f>
        <v>480000</v>
      </c>
      <c r="F16" s="93">
        <f t="shared" si="5"/>
        <v>480000</v>
      </c>
      <c r="G16" s="93">
        <f t="shared" si="5"/>
        <v>0</v>
      </c>
      <c r="H16" s="93">
        <f t="shared" si="5"/>
        <v>0</v>
      </c>
      <c r="I16" s="93">
        <f t="shared" si="5"/>
        <v>0</v>
      </c>
      <c r="J16" s="93">
        <f t="shared" si="5"/>
        <v>0</v>
      </c>
      <c r="K16" s="424">
        <f t="shared" si="5"/>
        <v>180000</v>
      </c>
      <c r="L16" s="93">
        <f t="shared" si="5"/>
        <v>180000</v>
      </c>
      <c r="M16" s="93">
        <f t="shared" si="5"/>
        <v>0</v>
      </c>
      <c r="N16" s="93">
        <f t="shared" si="5"/>
        <v>0</v>
      </c>
      <c r="O16" s="93">
        <f t="shared" si="5"/>
        <v>0</v>
      </c>
      <c r="P16" s="93">
        <f t="shared" si="5"/>
        <v>0</v>
      </c>
      <c r="Q16" s="424">
        <f aca="true" t="shared" si="6" ref="Q16:Z16">SUM(Q17:Q19)</f>
        <v>300000</v>
      </c>
      <c r="R16" s="93">
        <f t="shared" si="6"/>
        <v>300000</v>
      </c>
      <c r="S16" s="93">
        <f t="shared" si="6"/>
        <v>0</v>
      </c>
      <c r="T16" s="93">
        <f t="shared" si="6"/>
        <v>0</v>
      </c>
      <c r="U16" s="93">
        <f>SUM(U17:U19)</f>
        <v>0</v>
      </c>
      <c r="V16" s="93">
        <f>SUM(V17:V19)</f>
        <v>0</v>
      </c>
      <c r="W16" s="424">
        <f t="shared" si="6"/>
        <v>0</v>
      </c>
      <c r="X16" s="93">
        <f t="shared" si="6"/>
        <v>0</v>
      </c>
      <c r="Y16" s="93">
        <f t="shared" si="6"/>
        <v>0</v>
      </c>
      <c r="Z16" s="93">
        <f t="shared" si="6"/>
        <v>0</v>
      </c>
      <c r="AA16" s="93">
        <f>SUM(AA17:AA19)</f>
        <v>0</v>
      </c>
      <c r="AB16" s="93">
        <f>SUM(AB17:AB19)</f>
        <v>0</v>
      </c>
      <c r="AC16" s="93">
        <f>SUM(AC17:AC19)</f>
        <v>0</v>
      </c>
    </row>
    <row r="17" spans="1:29" s="5" customFormat="1" ht="33" customHeight="1">
      <c r="A17" s="142"/>
      <c r="B17" s="147" t="s">
        <v>45</v>
      </c>
      <c r="C17" s="1172" t="s">
        <v>111</v>
      </c>
      <c r="D17" s="1172"/>
      <c r="E17" s="423">
        <f>'4.sz.m.ÖNK kiadás'!E18+'üres lap2'!D37+'üres lap3'!D36+'üres lap'!D33</f>
        <v>180000</v>
      </c>
      <c r="F17" s="337">
        <f>'4.sz.m.ÖNK kiadás'!F18+'üres lap2'!E37+'üres lap3'!E36+'üres lap'!E33</f>
        <v>180000</v>
      </c>
      <c r="G17" s="337">
        <f>'4.sz.m.ÖNK kiadás'!G18+'üres lap2'!F37+'üres lap3'!F36+'üres lap'!F33</f>
        <v>0</v>
      </c>
      <c r="H17" s="337">
        <f>'4.sz.m.ÖNK kiadás'!H18+'üres lap2'!G37+'üres lap3'!G36+'üres lap'!G33</f>
        <v>0</v>
      </c>
      <c r="I17" s="337">
        <f>'4.sz.m.ÖNK kiadás'!I18+'üres lap2'!H37+'üres lap3'!H36+'üres lap'!H33</f>
        <v>0</v>
      </c>
      <c r="J17" s="337">
        <f>'4.sz.m.ÖNK kiadás'!J18+'üres lap2'!I37+'üres lap3'!I36+'üres lap'!I33</f>
        <v>0</v>
      </c>
      <c r="K17" s="423">
        <f>'4.sz.m.ÖNK kiadás'!K18+'üres lap2'!J37+'üres lap3'!J36+'üres lap'!J33</f>
        <v>180000</v>
      </c>
      <c r="L17" s="337">
        <f>'4.sz.m.ÖNK kiadás'!L18+'üres lap2'!K37+'üres lap3'!K36+'üres lap'!K33</f>
        <v>180000</v>
      </c>
      <c r="M17" s="337">
        <f>'4.sz.m.ÖNK kiadás'!M18+'üres lap2'!L37+'üres lap3'!L36+'üres lap'!L33</f>
        <v>0</v>
      </c>
      <c r="N17" s="337">
        <f>'4.sz.m.ÖNK kiadás'!N18+'üres lap2'!M37+'üres lap3'!M36+'üres lap'!M33</f>
        <v>0</v>
      </c>
      <c r="O17" s="337">
        <f>'4.sz.m.ÖNK kiadás'!O18+'üres lap2'!M37+'üres lap3'!N36+'üres lap'!N33</f>
        <v>0</v>
      </c>
      <c r="P17" s="337">
        <f>'4.sz.m.ÖNK kiadás'!P18+'üres lap2'!N37+'üres lap3'!O36+'üres lap'!O33</f>
        <v>0</v>
      </c>
      <c r="Q17" s="423"/>
      <c r="R17" s="337"/>
      <c r="S17" s="337"/>
      <c r="T17" s="337"/>
      <c r="U17" s="337"/>
      <c r="V17" s="337"/>
      <c r="W17" s="423"/>
      <c r="X17" s="337"/>
      <c r="Y17" s="337"/>
      <c r="Z17" s="337"/>
      <c r="AA17" s="337"/>
      <c r="AB17" s="337"/>
      <c r="AC17" s="337"/>
    </row>
    <row r="18" spans="1:29" s="5" customFormat="1" ht="33" customHeight="1">
      <c r="A18" s="125"/>
      <c r="B18" s="134" t="s">
        <v>46</v>
      </c>
      <c r="C18" s="1174" t="s">
        <v>112</v>
      </c>
      <c r="D18" s="1174"/>
      <c r="E18" s="423">
        <f>'4.sz.m.ÖNK kiadás'!E19</f>
        <v>0</v>
      </c>
      <c r="F18" s="337">
        <f>'4.sz.m.ÖNK kiadás'!F19</f>
        <v>0</v>
      </c>
      <c r="G18" s="337">
        <f>'4.sz.m.ÖNK kiadás'!G19</f>
        <v>0</v>
      </c>
      <c r="H18" s="337">
        <f>'4.sz.m.ÖNK kiadás'!H19</f>
        <v>0</v>
      </c>
      <c r="I18" s="337">
        <f>'4.sz.m.ÖNK kiadás'!I19</f>
        <v>0</v>
      </c>
      <c r="J18" s="337">
        <f>'4.sz.m.ÖNK kiadás'!J19</f>
        <v>0</v>
      </c>
      <c r="K18" s="423">
        <f>'4.sz.m.ÖNK kiadás'!K19</f>
        <v>0</v>
      </c>
      <c r="L18" s="337">
        <f>'4.sz.m.ÖNK kiadás'!L19</f>
        <v>0</v>
      </c>
      <c r="M18" s="337">
        <f>'4.sz.m.ÖNK kiadás'!M19</f>
        <v>0</v>
      </c>
      <c r="N18" s="337">
        <f>'4.sz.m.ÖNK kiadás'!N19</f>
        <v>0</v>
      </c>
      <c r="O18" s="337">
        <f>'4.sz.m.ÖNK kiadás'!O19</f>
        <v>0</v>
      </c>
      <c r="P18" s="337">
        <f>'4.sz.m.ÖNK kiadás'!P19</f>
        <v>0</v>
      </c>
      <c r="Q18" s="423"/>
      <c r="R18" s="337"/>
      <c r="S18" s="337"/>
      <c r="T18" s="337"/>
      <c r="U18" s="337"/>
      <c r="V18" s="337"/>
      <c r="W18" s="423"/>
      <c r="X18" s="337"/>
      <c r="Y18" s="337"/>
      <c r="Z18" s="337"/>
      <c r="AA18" s="337"/>
      <c r="AB18" s="337"/>
      <c r="AC18" s="337"/>
    </row>
    <row r="19" spans="1:29" s="5" customFormat="1" ht="33" customHeight="1">
      <c r="A19" s="155"/>
      <c r="B19" s="134" t="s">
        <v>47</v>
      </c>
      <c r="C19" s="1178" t="s">
        <v>113</v>
      </c>
      <c r="D19" s="1178"/>
      <c r="E19" s="423">
        <f>'4.sz.m.ÖNK kiadás'!E20</f>
        <v>300000</v>
      </c>
      <c r="F19" s="337">
        <f>'4.sz.m.ÖNK kiadás'!F20</f>
        <v>300000</v>
      </c>
      <c r="G19" s="337">
        <f>'4.sz.m.ÖNK kiadás'!G20</f>
        <v>0</v>
      </c>
      <c r="H19" s="337">
        <f>'4.sz.m.ÖNK kiadás'!H20</f>
        <v>0</v>
      </c>
      <c r="I19" s="337">
        <f>'4.sz.m.ÖNK kiadás'!I20</f>
        <v>0</v>
      </c>
      <c r="J19" s="337">
        <f>'4.sz.m.ÖNK kiadás'!J20</f>
        <v>0</v>
      </c>
      <c r="K19" s="423">
        <f>'4.sz.m.ÖNK kiadás'!K20</f>
        <v>0</v>
      </c>
      <c r="L19" s="337">
        <f>'4.sz.m.ÖNK kiadás'!L20</f>
        <v>0</v>
      </c>
      <c r="M19" s="337">
        <f>'4.sz.m.ÖNK kiadás'!M20</f>
        <v>0</v>
      </c>
      <c r="N19" s="337">
        <f>'4.sz.m.ÖNK kiadás'!N20</f>
        <v>0</v>
      </c>
      <c r="O19" s="337">
        <f>'4.sz.m.ÖNK kiadás'!O20</f>
        <v>0</v>
      </c>
      <c r="P19" s="337">
        <f>'4.sz.m.ÖNK kiadás'!P20</f>
        <v>0</v>
      </c>
      <c r="Q19" s="423">
        <f>'4.sz.m.ÖNK kiadás'!Q20</f>
        <v>300000</v>
      </c>
      <c r="R19" s="337">
        <f>'4.sz.m.ÖNK kiadás'!R20</f>
        <v>300000</v>
      </c>
      <c r="S19" s="337">
        <f>'4.sz.m.ÖNK kiadás'!S20</f>
        <v>0</v>
      </c>
      <c r="T19" s="337">
        <f>'4.sz.m.ÖNK kiadás'!T20</f>
        <v>0</v>
      </c>
      <c r="U19" s="337">
        <f>'4.sz.m.ÖNK kiadás'!U20</f>
        <v>0</v>
      </c>
      <c r="V19" s="337">
        <f>'4.sz.m.ÖNK kiadás'!V20</f>
        <v>0</v>
      </c>
      <c r="W19" s="423"/>
      <c r="X19" s="337"/>
      <c r="Y19" s="337"/>
      <c r="Z19" s="337"/>
      <c r="AA19" s="337"/>
      <c r="AB19" s="337"/>
      <c r="AC19" s="337"/>
    </row>
    <row r="20" spans="1:29" s="5" customFormat="1" ht="33" customHeight="1">
      <c r="A20" s="131"/>
      <c r="B20" s="135"/>
      <c r="C20" s="135" t="s">
        <v>114</v>
      </c>
      <c r="D20" s="286" t="s">
        <v>104</v>
      </c>
      <c r="E20" s="423">
        <f>'4.sz.m.ÖNK kiadás'!E21</f>
        <v>300000</v>
      </c>
      <c r="F20" s="337">
        <f>'4.sz.m.ÖNK kiadás'!F21</f>
        <v>300000</v>
      </c>
      <c r="G20" s="337">
        <f>'4.sz.m.ÖNK kiadás'!G21</f>
        <v>0</v>
      </c>
      <c r="H20" s="337">
        <f>'4.sz.m.ÖNK kiadás'!H21</f>
        <v>0</v>
      </c>
      <c r="I20" s="337">
        <f>'4.sz.m.ÖNK kiadás'!I21</f>
        <v>0</v>
      </c>
      <c r="J20" s="337">
        <f>'4.sz.m.ÖNK kiadás'!J21</f>
        <v>0</v>
      </c>
      <c r="K20" s="423">
        <f>'4.sz.m.ÖNK kiadás'!K21</f>
        <v>0</v>
      </c>
      <c r="L20" s="337">
        <f>'4.sz.m.ÖNK kiadás'!L21</f>
        <v>0</v>
      </c>
      <c r="M20" s="337">
        <f>'4.sz.m.ÖNK kiadás'!M21</f>
        <v>0</v>
      </c>
      <c r="N20" s="337">
        <f>'4.sz.m.ÖNK kiadás'!N21</f>
        <v>0</v>
      </c>
      <c r="O20" s="337">
        <f>'4.sz.m.ÖNK kiadás'!O21</f>
        <v>0</v>
      </c>
      <c r="P20" s="337">
        <f>'4.sz.m.ÖNK kiadás'!P21</f>
        <v>0</v>
      </c>
      <c r="Q20" s="423">
        <f>'4.sz.m.ÖNK kiadás'!Q21</f>
        <v>300000</v>
      </c>
      <c r="R20" s="337">
        <f>'4.sz.m.ÖNK kiadás'!R21</f>
        <v>300000</v>
      </c>
      <c r="S20" s="337">
        <f>'4.sz.m.ÖNK kiadás'!S21</f>
        <v>0</v>
      </c>
      <c r="T20" s="337">
        <f>'4.sz.m.ÖNK kiadás'!T21</f>
        <v>0</v>
      </c>
      <c r="U20" s="337">
        <f>'4.sz.m.ÖNK kiadás'!U21</f>
        <v>0</v>
      </c>
      <c r="V20" s="337">
        <f>'4.sz.m.ÖNK kiadás'!V21</f>
        <v>0</v>
      </c>
      <c r="W20" s="423"/>
      <c r="X20" s="337"/>
      <c r="Y20" s="337"/>
      <c r="Z20" s="337"/>
      <c r="AA20" s="337"/>
      <c r="AB20" s="337"/>
      <c r="AC20" s="337"/>
    </row>
    <row r="21" spans="1:29" s="5" customFormat="1" ht="33" customHeight="1">
      <c r="A21" s="131"/>
      <c r="B21" s="135"/>
      <c r="C21" s="135" t="s">
        <v>115</v>
      </c>
      <c r="D21" s="286" t="s">
        <v>105</v>
      </c>
      <c r="E21" s="423">
        <f>'4.sz.m.ÖNK kiadás'!E22</f>
        <v>0</v>
      </c>
      <c r="F21" s="337">
        <f>'4.sz.m.ÖNK kiadás'!F22</f>
        <v>0</v>
      </c>
      <c r="G21" s="337">
        <f>'4.sz.m.ÖNK kiadás'!G22</f>
        <v>0</v>
      </c>
      <c r="H21" s="337">
        <f>'4.sz.m.ÖNK kiadás'!H22</f>
        <v>0</v>
      </c>
      <c r="I21" s="337">
        <f>'4.sz.m.ÖNK kiadás'!I22</f>
        <v>0</v>
      </c>
      <c r="J21" s="337">
        <f>'4.sz.m.ÖNK kiadás'!J22</f>
        <v>0</v>
      </c>
      <c r="K21" s="423">
        <f>'4.sz.m.ÖNK kiadás'!K22</f>
        <v>0</v>
      </c>
      <c r="L21" s="337">
        <f>'4.sz.m.ÖNK kiadás'!L22</f>
        <v>0</v>
      </c>
      <c r="M21" s="337">
        <f>'4.sz.m.ÖNK kiadás'!M22</f>
        <v>0</v>
      </c>
      <c r="N21" s="337">
        <f>'4.sz.m.ÖNK kiadás'!N22</f>
        <v>0</v>
      </c>
      <c r="O21" s="337">
        <f>'4.sz.m.ÖNK kiadás'!O22</f>
        <v>0</v>
      </c>
      <c r="P21" s="337">
        <f>'4.sz.m.ÖNK kiadás'!P22</f>
        <v>0</v>
      </c>
      <c r="Q21" s="423"/>
      <c r="R21" s="337"/>
      <c r="S21" s="337"/>
      <c r="T21" s="337"/>
      <c r="U21" s="337"/>
      <c r="V21" s="337"/>
      <c r="W21" s="423"/>
      <c r="X21" s="337"/>
      <c r="Y21" s="337"/>
      <c r="Z21" s="337"/>
      <c r="AA21" s="337"/>
      <c r="AB21" s="337"/>
      <c r="AC21" s="337"/>
    </row>
    <row r="22" spans="1:29" s="5" customFormat="1" ht="33" customHeight="1">
      <c r="A22" s="155"/>
      <c r="B22" s="286"/>
      <c r="C22" s="135" t="s">
        <v>116</v>
      </c>
      <c r="D22" s="286" t="s">
        <v>108</v>
      </c>
      <c r="E22" s="423">
        <f>'4.sz.m.ÖNK kiadás'!E23</f>
        <v>0</v>
      </c>
      <c r="F22" s="337">
        <f>'4.sz.m.ÖNK kiadás'!F23</f>
        <v>0</v>
      </c>
      <c r="G22" s="337">
        <f>'4.sz.m.ÖNK kiadás'!G23</f>
        <v>0</v>
      </c>
      <c r="H22" s="337">
        <f>'4.sz.m.ÖNK kiadás'!H23</f>
        <v>0</v>
      </c>
      <c r="I22" s="337">
        <f>'4.sz.m.ÖNK kiadás'!I23</f>
        <v>0</v>
      </c>
      <c r="J22" s="337">
        <f>'4.sz.m.ÖNK kiadás'!J23</f>
        <v>0</v>
      </c>
      <c r="K22" s="423">
        <f>'4.sz.m.ÖNK kiadás'!K23</f>
        <v>0</v>
      </c>
      <c r="L22" s="337">
        <f>'4.sz.m.ÖNK kiadás'!L23</f>
        <v>0</v>
      </c>
      <c r="M22" s="337">
        <f>'4.sz.m.ÖNK kiadás'!M23</f>
        <v>0</v>
      </c>
      <c r="N22" s="337">
        <f>'4.sz.m.ÖNK kiadás'!N23</f>
        <v>0</v>
      </c>
      <c r="O22" s="337">
        <f>'4.sz.m.ÖNK kiadás'!O23</f>
        <v>0</v>
      </c>
      <c r="P22" s="337">
        <f>'4.sz.m.ÖNK kiadás'!P23</f>
        <v>0</v>
      </c>
      <c r="Q22" s="423"/>
      <c r="R22" s="337"/>
      <c r="S22" s="337"/>
      <c r="T22" s="337"/>
      <c r="U22" s="337"/>
      <c r="V22" s="337"/>
      <c r="W22" s="423"/>
      <c r="X22" s="337"/>
      <c r="Y22" s="337"/>
      <c r="Z22" s="337"/>
      <c r="AA22" s="337"/>
      <c r="AB22" s="337"/>
      <c r="AC22" s="337"/>
    </row>
    <row r="23" spans="1:29" s="5" customFormat="1" ht="33" customHeight="1" thickBot="1">
      <c r="A23" s="315"/>
      <c r="B23" s="316"/>
      <c r="C23" s="317" t="s">
        <v>234</v>
      </c>
      <c r="D23" s="316" t="s">
        <v>235</v>
      </c>
      <c r="E23" s="423">
        <f>'4.sz.m.ÖNK kiadás'!E24</f>
        <v>0</v>
      </c>
      <c r="F23" s="337">
        <f>'4.sz.m.ÖNK kiadás'!F24</f>
        <v>0</v>
      </c>
      <c r="G23" s="337">
        <f>'4.sz.m.ÖNK kiadás'!G24</f>
        <v>0</v>
      </c>
      <c r="H23" s="337">
        <f>'4.sz.m.ÖNK kiadás'!H24</f>
        <v>0</v>
      </c>
      <c r="I23" s="337">
        <f>'4.sz.m.ÖNK kiadás'!I24</f>
        <v>0</v>
      </c>
      <c r="J23" s="337">
        <f>'4.sz.m.ÖNK kiadás'!J24</f>
        <v>0</v>
      </c>
      <c r="K23" s="423">
        <f>'4.sz.m.ÖNK kiadás'!K24</f>
        <v>0</v>
      </c>
      <c r="L23" s="337">
        <f>'4.sz.m.ÖNK kiadás'!L24</f>
        <v>0</v>
      </c>
      <c r="M23" s="337">
        <f>'4.sz.m.ÖNK kiadás'!M24</f>
        <v>0</v>
      </c>
      <c r="N23" s="337">
        <f>'4.sz.m.ÖNK kiadás'!N24</f>
        <v>0</v>
      </c>
      <c r="O23" s="337">
        <f>'4.sz.m.ÖNK kiadás'!O24</f>
        <v>0</v>
      </c>
      <c r="P23" s="337">
        <f>'4.sz.m.ÖNK kiadás'!P24</f>
        <v>0</v>
      </c>
      <c r="Q23" s="423"/>
      <c r="R23" s="337"/>
      <c r="S23" s="337"/>
      <c r="T23" s="337"/>
      <c r="U23" s="337"/>
      <c r="V23" s="337"/>
      <c r="W23" s="423"/>
      <c r="X23" s="337"/>
      <c r="Y23" s="337"/>
      <c r="Z23" s="337"/>
      <c r="AA23" s="337"/>
      <c r="AB23" s="337"/>
      <c r="AC23" s="337"/>
    </row>
    <row r="24" spans="1:29" s="5" customFormat="1" ht="33" customHeight="1" thickBot="1">
      <c r="A24" s="143" t="s">
        <v>10</v>
      </c>
      <c r="B24" s="1163" t="s">
        <v>117</v>
      </c>
      <c r="C24" s="1163"/>
      <c r="D24" s="1163"/>
      <c r="E24" s="424">
        <f aca="true" t="shared" si="7" ref="E24:P24">SUM(E25:E27)</f>
        <v>3246958</v>
      </c>
      <c r="F24" s="93">
        <f t="shared" si="7"/>
        <v>3303673</v>
      </c>
      <c r="G24" s="93">
        <f t="shared" si="7"/>
        <v>0</v>
      </c>
      <c r="H24" s="93">
        <f t="shared" si="7"/>
        <v>0</v>
      </c>
      <c r="I24" s="93">
        <f t="shared" si="7"/>
        <v>0</v>
      </c>
      <c r="J24" s="93">
        <f t="shared" si="7"/>
        <v>0</v>
      </c>
      <c r="K24" s="424">
        <f t="shared" si="7"/>
        <v>3246958</v>
      </c>
      <c r="L24" s="93">
        <f t="shared" si="7"/>
        <v>3303673</v>
      </c>
      <c r="M24" s="93">
        <f t="shared" si="7"/>
        <v>0</v>
      </c>
      <c r="N24" s="93">
        <f t="shared" si="7"/>
        <v>0</v>
      </c>
      <c r="O24" s="93">
        <f t="shared" si="7"/>
        <v>0</v>
      </c>
      <c r="P24" s="93">
        <f t="shared" si="7"/>
        <v>0</v>
      </c>
      <c r="Q24" s="424">
        <f aca="true" t="shared" si="8" ref="Q24:Z24">SUM(Q25:Q27)</f>
        <v>0</v>
      </c>
      <c r="R24" s="93">
        <f t="shared" si="8"/>
        <v>0</v>
      </c>
      <c r="S24" s="93">
        <f t="shared" si="8"/>
        <v>0</v>
      </c>
      <c r="T24" s="93">
        <f t="shared" si="8"/>
        <v>0</v>
      </c>
      <c r="U24" s="93">
        <f>SUM(U25:U27)</f>
        <v>0</v>
      </c>
      <c r="V24" s="93">
        <f>SUM(V25:V27)</f>
        <v>0</v>
      </c>
      <c r="W24" s="424">
        <f t="shared" si="8"/>
        <v>0</v>
      </c>
      <c r="X24" s="93">
        <f t="shared" si="8"/>
        <v>0</v>
      </c>
      <c r="Y24" s="93">
        <f t="shared" si="8"/>
        <v>0</v>
      </c>
      <c r="Z24" s="93">
        <f t="shared" si="8"/>
        <v>0</v>
      </c>
      <c r="AA24" s="93">
        <f>SUM(AA25:AA27)</f>
        <v>0</v>
      </c>
      <c r="AB24" s="93">
        <f>SUM(AB25:AB27)</f>
        <v>0</v>
      </c>
      <c r="AC24" s="93">
        <f>SUM(AC25:AC27)</f>
        <v>0</v>
      </c>
    </row>
    <row r="25" spans="1:29" s="5" customFormat="1" ht="33" customHeight="1">
      <c r="A25" s="142"/>
      <c r="B25" s="147" t="s">
        <v>48</v>
      </c>
      <c r="C25" s="1172" t="s">
        <v>3</v>
      </c>
      <c r="D25" s="1172"/>
      <c r="E25" s="423">
        <f>'4.sz.m.ÖNK kiadás'!E26</f>
        <v>3246958</v>
      </c>
      <c r="F25" s="337">
        <f>'4.sz.m.ÖNK kiadás'!F26</f>
        <v>3303673</v>
      </c>
      <c r="G25" s="337">
        <f>'4.sz.m.ÖNK kiadás'!G26</f>
        <v>0</v>
      </c>
      <c r="H25" s="337">
        <f>'4.sz.m.ÖNK kiadás'!H26+'üres lap'!G37</f>
        <v>0</v>
      </c>
      <c r="I25" s="337">
        <f>'4.sz.m.ÖNK kiadás'!I26+'üres lap'!H37</f>
        <v>0</v>
      </c>
      <c r="J25" s="337">
        <f>'4.sz.m.ÖNK kiadás'!J26+'üres lap'!I37</f>
        <v>0</v>
      </c>
      <c r="K25" s="423">
        <f>'4.sz.m.ÖNK kiadás'!K26</f>
        <v>3246958</v>
      </c>
      <c r="L25" s="337">
        <f>'4.sz.m.ÖNK kiadás'!L26</f>
        <v>3303673</v>
      </c>
      <c r="M25" s="337">
        <f>'4.sz.m.ÖNK kiadás'!M26</f>
        <v>0</v>
      </c>
      <c r="N25" s="337">
        <f>'4.sz.m.ÖNK kiadás'!N26+'üres lap'!G37</f>
        <v>0</v>
      </c>
      <c r="O25" s="337">
        <f>'4.sz.m.ÖNK kiadás'!O26+'üres lap'!H37</f>
        <v>0</v>
      </c>
      <c r="P25" s="337">
        <f>'4.sz.m.ÖNK kiadás'!P26+'üres lap'!I37</f>
        <v>0</v>
      </c>
      <c r="Q25" s="423"/>
      <c r="R25" s="337"/>
      <c r="S25" s="337"/>
      <c r="T25" s="337"/>
      <c r="U25" s="337"/>
      <c r="V25" s="337"/>
      <c r="W25" s="423"/>
      <c r="X25" s="337"/>
      <c r="Y25" s="337"/>
      <c r="Z25" s="337"/>
      <c r="AA25" s="337"/>
      <c r="AB25" s="337"/>
      <c r="AC25" s="337"/>
    </row>
    <row r="26" spans="1:29" s="9" customFormat="1" ht="33" customHeight="1">
      <c r="A26" s="156"/>
      <c r="B26" s="134" t="s">
        <v>49</v>
      </c>
      <c r="C26" s="1175" t="s">
        <v>398</v>
      </c>
      <c r="D26" s="1175"/>
      <c r="E26" s="423"/>
      <c r="F26" s="337"/>
      <c r="G26" s="337"/>
      <c r="H26" s="337"/>
      <c r="I26" s="337"/>
      <c r="J26" s="337"/>
      <c r="K26" s="423"/>
      <c r="L26" s="337"/>
      <c r="M26" s="337"/>
      <c r="N26" s="337"/>
      <c r="O26" s="337"/>
      <c r="P26" s="337"/>
      <c r="Q26" s="423"/>
      <c r="R26" s="337"/>
      <c r="S26" s="337"/>
      <c r="T26" s="337"/>
      <c r="U26" s="337"/>
      <c r="V26" s="337"/>
      <c r="W26" s="423"/>
      <c r="X26" s="337"/>
      <c r="Y26" s="337"/>
      <c r="Z26" s="337"/>
      <c r="AA26" s="337"/>
      <c r="AB26" s="337"/>
      <c r="AC26" s="337"/>
    </row>
    <row r="27" spans="1:29" s="9" customFormat="1" ht="33" customHeight="1" thickBot="1">
      <c r="A27" s="162"/>
      <c r="B27" s="148" t="s">
        <v>85</v>
      </c>
      <c r="C27" s="163" t="s">
        <v>118</v>
      </c>
      <c r="D27" s="163"/>
      <c r="E27" s="423"/>
      <c r="F27" s="337"/>
      <c r="G27" s="337"/>
      <c r="H27" s="337"/>
      <c r="I27" s="337"/>
      <c r="J27" s="337"/>
      <c r="K27" s="423"/>
      <c r="L27" s="337"/>
      <c r="M27" s="337"/>
      <c r="N27" s="337"/>
      <c r="O27" s="337"/>
      <c r="P27" s="337"/>
      <c r="Q27" s="423"/>
      <c r="R27" s="337"/>
      <c r="S27" s="337"/>
      <c r="T27" s="337"/>
      <c r="U27" s="337"/>
      <c r="V27" s="337"/>
      <c r="W27" s="423"/>
      <c r="X27" s="337"/>
      <c r="Y27" s="337"/>
      <c r="Z27" s="337"/>
      <c r="AA27" s="337"/>
      <c r="AB27" s="337"/>
      <c r="AC27" s="337"/>
    </row>
    <row r="28" spans="1:29" s="9" customFormat="1" ht="33" customHeight="1" thickBot="1">
      <c r="A28" s="122" t="s">
        <v>11</v>
      </c>
      <c r="B28" s="149" t="s">
        <v>119</v>
      </c>
      <c r="C28" s="149"/>
      <c r="D28" s="149"/>
      <c r="E28" s="425">
        <v>0</v>
      </c>
      <c r="F28" s="426">
        <v>0</v>
      </c>
      <c r="G28" s="426">
        <v>0</v>
      </c>
      <c r="H28" s="426">
        <v>0</v>
      </c>
      <c r="I28" s="426">
        <v>0</v>
      </c>
      <c r="J28" s="426">
        <v>0</v>
      </c>
      <c r="K28" s="425">
        <v>0</v>
      </c>
      <c r="L28" s="426">
        <v>0</v>
      </c>
      <c r="M28" s="426">
        <v>0</v>
      </c>
      <c r="N28" s="426">
        <v>0</v>
      </c>
      <c r="O28" s="426">
        <v>0</v>
      </c>
      <c r="P28" s="426">
        <v>0</v>
      </c>
      <c r="Q28" s="425"/>
      <c r="R28" s="426"/>
      <c r="S28" s="426"/>
      <c r="T28" s="426"/>
      <c r="U28" s="426"/>
      <c r="V28" s="426"/>
      <c r="W28" s="425"/>
      <c r="X28" s="426"/>
      <c r="Y28" s="426"/>
      <c r="Z28" s="426"/>
      <c r="AA28" s="426"/>
      <c r="AB28" s="426"/>
      <c r="AC28" s="426"/>
    </row>
    <row r="29" spans="1:29" s="9" customFormat="1" ht="33" customHeight="1" thickBot="1">
      <c r="A29" s="143" t="s">
        <v>12</v>
      </c>
      <c r="B29" s="1138" t="s">
        <v>120</v>
      </c>
      <c r="C29" s="1138"/>
      <c r="D29" s="1138"/>
      <c r="E29" s="422">
        <f>E5+E16+E24+E28</f>
        <v>20269900</v>
      </c>
      <c r="F29" s="335">
        <f aca="true" t="shared" si="9" ref="F29:AC29">F5+F16+F24+F28</f>
        <v>20340115</v>
      </c>
      <c r="G29" s="335">
        <f t="shared" si="9"/>
        <v>0</v>
      </c>
      <c r="H29" s="335">
        <f t="shared" si="9"/>
        <v>0</v>
      </c>
      <c r="I29" s="335">
        <f t="shared" si="9"/>
        <v>0</v>
      </c>
      <c r="J29" s="335">
        <f t="shared" si="9"/>
        <v>0</v>
      </c>
      <c r="K29" s="422">
        <f>K5+K16+K24+K28</f>
        <v>18913352</v>
      </c>
      <c r="L29" s="335">
        <f t="shared" si="9"/>
        <v>19046087</v>
      </c>
      <c r="M29" s="335">
        <f>M5+M16+M24+M28</f>
        <v>0</v>
      </c>
      <c r="N29" s="335">
        <f>N5+N16+N24+N28</f>
        <v>0</v>
      </c>
      <c r="O29" s="335">
        <f>O5+O16+O24+O28</f>
        <v>0</v>
      </c>
      <c r="P29" s="335">
        <f>P5+P16+P24+P28</f>
        <v>0</v>
      </c>
      <c r="Q29" s="422">
        <f t="shared" si="9"/>
        <v>1356548</v>
      </c>
      <c r="R29" s="335">
        <f t="shared" si="9"/>
        <v>1294028</v>
      </c>
      <c r="S29" s="335">
        <f t="shared" si="9"/>
        <v>0</v>
      </c>
      <c r="T29" s="335">
        <f t="shared" si="9"/>
        <v>0</v>
      </c>
      <c r="U29" s="335">
        <f t="shared" si="9"/>
        <v>0</v>
      </c>
      <c r="V29" s="335">
        <f t="shared" si="9"/>
        <v>0</v>
      </c>
      <c r="W29" s="422">
        <f t="shared" si="9"/>
        <v>0</v>
      </c>
      <c r="X29" s="335">
        <f t="shared" si="9"/>
        <v>0</v>
      </c>
      <c r="Y29" s="335">
        <f t="shared" si="9"/>
        <v>0</v>
      </c>
      <c r="Z29" s="335">
        <f t="shared" si="9"/>
        <v>0</v>
      </c>
      <c r="AA29" s="335">
        <f t="shared" si="9"/>
        <v>0</v>
      </c>
      <c r="AB29" s="335">
        <f t="shared" si="9"/>
        <v>0</v>
      </c>
      <c r="AC29" s="335">
        <f t="shared" si="9"/>
        <v>0</v>
      </c>
    </row>
    <row r="30" spans="1:29" s="9" customFormat="1" ht="33" customHeight="1" thickBot="1">
      <c r="A30" s="120" t="s">
        <v>13</v>
      </c>
      <c r="B30" s="1176" t="s">
        <v>237</v>
      </c>
      <c r="C30" s="1176"/>
      <c r="D30" s="1176"/>
      <c r="E30" s="427">
        <f>E31+E32</f>
        <v>521180</v>
      </c>
      <c r="F30" s="146">
        <f>'4.sz.m.ÖNK kiadás'!F32</f>
        <v>521180</v>
      </c>
      <c r="G30" s="146">
        <f>'4.sz.m.ÖNK kiadás'!G32</f>
        <v>0</v>
      </c>
      <c r="H30" s="146">
        <f>'4.sz.m.ÖNK kiadás'!H32</f>
        <v>0</v>
      </c>
      <c r="I30" s="146">
        <f>'4.sz.m.ÖNK kiadás'!I32</f>
        <v>0</v>
      </c>
      <c r="J30" s="146">
        <f>'4.sz.m.ÖNK kiadás'!J32</f>
        <v>0</v>
      </c>
      <c r="K30" s="427">
        <f>'4.sz.m.ÖNK kiadás'!K32</f>
        <v>521180</v>
      </c>
      <c r="L30" s="146">
        <f>'4.sz.m.ÖNK kiadás'!L32</f>
        <v>521180</v>
      </c>
      <c r="M30" s="146">
        <f>'4.sz.m.ÖNK kiadás'!M32</f>
        <v>0</v>
      </c>
      <c r="N30" s="146">
        <f>'4.sz.m.ÖNK kiadás'!N32</f>
        <v>0</v>
      </c>
      <c r="O30" s="146">
        <f>'4.sz.m.ÖNK kiadás'!O32</f>
        <v>0</v>
      </c>
      <c r="P30" s="146">
        <f>'4.sz.m.ÖNK kiadás'!P32</f>
        <v>0</v>
      </c>
      <c r="Q30" s="427"/>
      <c r="R30" s="146"/>
      <c r="S30" s="146"/>
      <c r="T30" s="146"/>
      <c r="U30" s="146"/>
      <c r="V30" s="146"/>
      <c r="W30" s="427"/>
      <c r="X30" s="146"/>
      <c r="Y30" s="146"/>
      <c r="Z30" s="146"/>
      <c r="AA30" s="146"/>
      <c r="AB30" s="146"/>
      <c r="AC30" s="146"/>
    </row>
    <row r="31" spans="1:29" s="5" customFormat="1" ht="33" customHeight="1">
      <c r="A31" s="165"/>
      <c r="B31" s="147" t="s">
        <v>52</v>
      </c>
      <c r="C31" s="1133" t="s">
        <v>400</v>
      </c>
      <c r="D31" s="1133"/>
      <c r="E31" s="423"/>
      <c r="F31" s="337"/>
      <c r="G31" s="337"/>
      <c r="H31" s="337"/>
      <c r="I31" s="337"/>
      <c r="J31" s="337"/>
      <c r="K31" s="423"/>
      <c r="L31" s="337"/>
      <c r="M31" s="337"/>
      <c r="N31" s="337"/>
      <c r="O31" s="337"/>
      <c r="P31" s="337"/>
      <c r="Q31" s="423"/>
      <c r="R31" s="337"/>
      <c r="S31" s="337"/>
      <c r="T31" s="337"/>
      <c r="U31" s="337"/>
      <c r="V31" s="337"/>
      <c r="W31" s="423"/>
      <c r="X31" s="337"/>
      <c r="Y31" s="337"/>
      <c r="Z31" s="337"/>
      <c r="AA31" s="337"/>
      <c r="AB31" s="337"/>
      <c r="AC31" s="337"/>
    </row>
    <row r="32" spans="1:29" s="5" customFormat="1" ht="33" customHeight="1" thickBot="1">
      <c r="A32" s="161"/>
      <c r="B32" s="148" t="s">
        <v>448</v>
      </c>
      <c r="C32" s="1182" t="s">
        <v>514</v>
      </c>
      <c r="D32" s="1182"/>
      <c r="E32" s="1110">
        <f>'4.sz.m.ÖNK kiadás'!E34</f>
        <v>521180</v>
      </c>
      <c r="F32" s="1110">
        <f>'4.sz.m.ÖNK kiadás'!F34</f>
        <v>521180</v>
      </c>
      <c r="G32" s="1110">
        <f>'4.sz.m.ÖNK kiadás'!G34</f>
        <v>0</v>
      </c>
      <c r="H32" s="1110">
        <f>'4.sz.m.ÖNK kiadás'!H34</f>
        <v>0</v>
      </c>
      <c r="I32" s="1110">
        <f>'4.sz.m.ÖNK kiadás'!I34</f>
        <v>0</v>
      </c>
      <c r="J32" s="1110">
        <f>'4.sz.m.ÖNK kiadás'!J34</f>
        <v>0</v>
      </c>
      <c r="K32" s="1110">
        <f>'4.sz.m.ÖNK kiadás'!K34</f>
        <v>521180</v>
      </c>
      <c r="L32" s="1110">
        <f>'4.sz.m.ÖNK kiadás'!L34</f>
        <v>521180</v>
      </c>
      <c r="M32" s="164"/>
      <c r="N32" s="164"/>
      <c r="O32" s="164"/>
      <c r="P32" s="164"/>
      <c r="Q32" s="428"/>
      <c r="R32" s="164"/>
      <c r="S32" s="164"/>
      <c r="T32" s="164"/>
      <c r="U32" s="164"/>
      <c r="V32" s="164"/>
      <c r="W32" s="428"/>
      <c r="X32" s="164"/>
      <c r="Y32" s="164"/>
      <c r="Z32" s="164"/>
      <c r="AA32" s="164"/>
      <c r="AB32" s="164"/>
      <c r="AC32" s="164"/>
    </row>
    <row r="33" spans="1:29" s="5" customFormat="1" ht="33" customHeight="1" thickBot="1">
      <c r="A33" s="449" t="s">
        <v>14</v>
      </c>
      <c r="B33" s="1181" t="s">
        <v>267</v>
      </c>
      <c r="C33" s="1181"/>
      <c r="D33" s="1181"/>
      <c r="E33" s="450">
        <f>E29+E30</f>
        <v>20791080</v>
      </c>
      <c r="F33" s="451">
        <f aca="true" t="shared" si="10" ref="F33:P33">F29+F30</f>
        <v>20861295</v>
      </c>
      <c r="G33" s="451">
        <f t="shared" si="10"/>
        <v>0</v>
      </c>
      <c r="H33" s="451">
        <f t="shared" si="10"/>
        <v>0</v>
      </c>
      <c r="I33" s="451">
        <f t="shared" si="10"/>
        <v>0</v>
      </c>
      <c r="J33" s="451">
        <f t="shared" si="10"/>
        <v>0</v>
      </c>
      <c r="K33" s="450">
        <f t="shared" si="10"/>
        <v>19434532</v>
      </c>
      <c r="L33" s="451">
        <f t="shared" si="10"/>
        <v>19567267</v>
      </c>
      <c r="M33" s="451">
        <f t="shared" si="10"/>
        <v>0</v>
      </c>
      <c r="N33" s="451">
        <f t="shared" si="10"/>
        <v>0</v>
      </c>
      <c r="O33" s="451">
        <f t="shared" si="10"/>
        <v>0</v>
      </c>
      <c r="P33" s="451">
        <f t="shared" si="10"/>
        <v>0</v>
      </c>
      <c r="Q33" s="450">
        <f aca="true" t="shared" si="11" ref="Q33:Z33">Q29+Q30</f>
        <v>1356548</v>
      </c>
      <c r="R33" s="451">
        <f t="shared" si="11"/>
        <v>1294028</v>
      </c>
      <c r="S33" s="451">
        <f t="shared" si="11"/>
        <v>0</v>
      </c>
      <c r="T33" s="451">
        <f t="shared" si="11"/>
        <v>0</v>
      </c>
      <c r="U33" s="451">
        <f>U29+U30</f>
        <v>0</v>
      </c>
      <c r="V33" s="451">
        <f>V29+V30</f>
        <v>0</v>
      </c>
      <c r="W33" s="450">
        <f t="shared" si="11"/>
        <v>0</v>
      </c>
      <c r="X33" s="451">
        <f t="shared" si="11"/>
        <v>0</v>
      </c>
      <c r="Y33" s="451">
        <f t="shared" si="11"/>
        <v>0</v>
      </c>
      <c r="Z33" s="451">
        <f t="shared" si="11"/>
        <v>0</v>
      </c>
      <c r="AA33" s="451">
        <f>AA29+AA30</f>
        <v>0</v>
      </c>
      <c r="AB33" s="451">
        <f>AB29+AB30</f>
        <v>0</v>
      </c>
      <c r="AC33" s="451">
        <f>AC29+AC30</f>
        <v>0</v>
      </c>
    </row>
    <row r="34" spans="1:29" s="5" customFormat="1" ht="33" customHeight="1" hidden="1" thickBot="1">
      <c r="A34" s="1179" t="s">
        <v>268</v>
      </c>
      <c r="B34" s="1180"/>
      <c r="C34" s="1180"/>
      <c r="D34" s="1180"/>
      <c r="E34" s="545"/>
      <c r="F34" s="452"/>
      <c r="G34" s="452"/>
      <c r="H34" s="452"/>
      <c r="I34" s="164"/>
      <c r="J34" s="164"/>
      <c r="K34" s="545"/>
      <c r="L34" s="452"/>
      <c r="M34" s="452"/>
      <c r="N34" s="452"/>
      <c r="O34" s="164"/>
      <c r="P34" s="164"/>
      <c r="Q34" s="545"/>
      <c r="R34" s="452"/>
      <c r="S34" s="452"/>
      <c r="T34" s="452"/>
      <c r="U34" s="164"/>
      <c r="V34" s="164"/>
      <c r="W34" s="545"/>
      <c r="X34" s="452"/>
      <c r="Y34" s="452"/>
      <c r="Z34" s="452"/>
      <c r="AA34" s="164"/>
      <c r="AB34" s="164"/>
      <c r="AC34" s="164"/>
    </row>
    <row r="35" spans="1:29" s="5" customFormat="1" ht="33" customHeight="1" thickBot="1">
      <c r="A35" s="1137" t="s">
        <v>122</v>
      </c>
      <c r="B35" s="1138"/>
      <c r="C35" s="1138"/>
      <c r="D35" s="1138"/>
      <c r="E35" s="424">
        <f aca="true" t="shared" si="12" ref="E35:J35">E33+E34</f>
        <v>20791080</v>
      </c>
      <c r="F35" s="93">
        <f t="shared" si="12"/>
        <v>20861295</v>
      </c>
      <c r="G35" s="93">
        <f t="shared" si="12"/>
        <v>0</v>
      </c>
      <c r="H35" s="93">
        <f t="shared" si="12"/>
        <v>0</v>
      </c>
      <c r="I35" s="93">
        <f t="shared" si="12"/>
        <v>0</v>
      </c>
      <c r="J35" s="93">
        <f t="shared" si="12"/>
        <v>0</v>
      </c>
      <c r="K35" s="424">
        <f aca="true" t="shared" si="13" ref="K35:AC35">K33+K34</f>
        <v>19434532</v>
      </c>
      <c r="L35" s="93">
        <f t="shared" si="13"/>
        <v>19567267</v>
      </c>
      <c r="M35" s="93">
        <f t="shared" si="13"/>
        <v>0</v>
      </c>
      <c r="N35" s="93">
        <f t="shared" si="13"/>
        <v>0</v>
      </c>
      <c r="O35" s="93">
        <f t="shared" si="13"/>
        <v>0</v>
      </c>
      <c r="P35" s="93">
        <f t="shared" si="13"/>
        <v>0</v>
      </c>
      <c r="Q35" s="424">
        <f t="shared" si="13"/>
        <v>1356548</v>
      </c>
      <c r="R35" s="93">
        <f t="shared" si="13"/>
        <v>1294028</v>
      </c>
      <c r="S35" s="93">
        <f t="shared" si="13"/>
        <v>0</v>
      </c>
      <c r="T35" s="93">
        <f t="shared" si="13"/>
        <v>0</v>
      </c>
      <c r="U35" s="93">
        <f t="shared" si="13"/>
        <v>0</v>
      </c>
      <c r="V35" s="93">
        <f t="shared" si="13"/>
        <v>0</v>
      </c>
      <c r="W35" s="424">
        <f t="shared" si="13"/>
        <v>0</v>
      </c>
      <c r="X35" s="93">
        <f t="shared" si="13"/>
        <v>0</v>
      </c>
      <c r="Y35" s="93">
        <f t="shared" si="13"/>
        <v>0</v>
      </c>
      <c r="Z35" s="93">
        <f t="shared" si="13"/>
        <v>0</v>
      </c>
      <c r="AA35" s="93">
        <f t="shared" si="13"/>
        <v>0</v>
      </c>
      <c r="AB35" s="93">
        <f t="shared" si="13"/>
        <v>0</v>
      </c>
      <c r="AC35" s="93">
        <f t="shared" si="13"/>
        <v>0</v>
      </c>
    </row>
    <row r="36" spans="1:28" s="5" customFormat="1" ht="19.5" customHeight="1">
      <c r="A36" s="75"/>
      <c r="B36" s="150"/>
      <c r="C36" s="75"/>
      <c r="D36" s="75"/>
      <c r="E36" s="6"/>
      <c r="F36" s="6"/>
      <c r="G36" s="6"/>
      <c r="H36" s="6"/>
      <c r="I36" s="6"/>
      <c r="J36" s="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547"/>
      <c r="X36" s="547"/>
      <c r="Y36" s="547"/>
      <c r="Z36" s="547"/>
      <c r="AA36" s="547"/>
      <c r="AB36" s="547"/>
    </row>
    <row r="37" spans="1:28" s="5" customFormat="1" ht="19.5" customHeight="1">
      <c r="A37" s="75"/>
      <c r="B37" s="150"/>
      <c r="C37" s="75"/>
      <c r="D37" s="75"/>
      <c r="E37" s="6"/>
      <c r="F37" s="6"/>
      <c r="G37" s="6"/>
      <c r="H37" s="6"/>
      <c r="I37" s="6"/>
      <c r="J37" s="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546"/>
      <c r="X37" s="546"/>
      <c r="Y37" s="546"/>
      <c r="Z37" s="546"/>
      <c r="AA37" s="546"/>
      <c r="AB37" s="546"/>
    </row>
    <row r="38" spans="1:28" s="5" customFormat="1" ht="19.5" customHeight="1">
      <c r="A38" s="75"/>
      <c r="B38" s="150"/>
      <c r="C38" s="1173" t="s">
        <v>60</v>
      </c>
      <c r="D38" s="1173"/>
      <c r="E38" s="1173"/>
      <c r="F38" s="1173"/>
      <c r="G38" s="1173"/>
      <c r="H38" s="1173"/>
      <c r="I38" s="1173"/>
      <c r="J38" s="1173"/>
      <c r="K38" s="1173"/>
      <c r="L38" s="1173"/>
      <c r="M38" s="1173"/>
      <c r="N38" s="1173"/>
      <c r="O38" s="1173"/>
      <c r="P38" s="1173"/>
      <c r="Q38" s="1173"/>
      <c r="R38" s="341"/>
      <c r="S38" s="341"/>
      <c r="T38" s="341"/>
      <c r="U38" s="341"/>
      <c r="V38" s="341"/>
      <c r="W38" s="548"/>
      <c r="X38" s="548"/>
      <c r="Y38" s="548"/>
      <c r="Z38" s="548"/>
      <c r="AA38" s="548"/>
      <c r="AB38" s="549"/>
    </row>
    <row r="39" spans="1:28" s="5" customFormat="1" ht="19.5" customHeight="1" thickBot="1">
      <c r="A39" s="293" t="s">
        <v>61</v>
      </c>
      <c r="B39" s="293"/>
      <c r="E39" s="271"/>
      <c r="F39" s="271"/>
      <c r="G39" s="271"/>
      <c r="H39" s="271"/>
      <c r="I39" s="271"/>
      <c r="J39" s="271"/>
      <c r="K39" s="272"/>
      <c r="L39" s="272"/>
      <c r="M39" s="272"/>
      <c r="N39" s="272"/>
      <c r="O39" s="272"/>
      <c r="P39" s="272"/>
      <c r="Q39" s="273">
        <v>0</v>
      </c>
      <c r="R39" s="273"/>
      <c r="S39" s="273"/>
      <c r="T39" s="273"/>
      <c r="U39" s="273"/>
      <c r="V39" s="273"/>
      <c r="W39" s="550"/>
      <c r="X39" s="550"/>
      <c r="Y39" s="550"/>
      <c r="Z39" s="550"/>
      <c r="AA39" s="550"/>
      <c r="AB39" s="551"/>
    </row>
    <row r="40" spans="1:29" ht="52.5" customHeight="1" thickBot="1">
      <c r="A40" s="274">
        <v>1</v>
      </c>
      <c r="B40" s="1183" t="s">
        <v>171</v>
      </c>
      <c r="C40" s="1184"/>
      <c r="D40" s="1185"/>
      <c r="E40" s="292">
        <f>'1.sz.m-önk.össze.bev'!E54-'1 .sz.m.önk.össz.kiad.'!E29</f>
        <v>-3966497</v>
      </c>
      <c r="F40" s="292">
        <f>'1.sz.m-önk.össze.bev'!F54-'1 .sz.m.önk.össz.kiad.'!F29</f>
        <v>-3966497</v>
      </c>
      <c r="G40" s="292">
        <f>'1.sz.m-önk.össze.bev'!G54-'1 .sz.m.önk.össz.kiad.'!G29</f>
        <v>0</v>
      </c>
      <c r="H40" s="292">
        <f>'1.sz.m-önk.össze.bev'!H54-'1 .sz.m.önk.össz.kiad.'!H29</f>
        <v>0</v>
      </c>
      <c r="I40" s="292">
        <f>'1.sz.m-önk.össze.bev'!I54-'1 .sz.m.önk.össz.kiad.'!I29</f>
        <v>0</v>
      </c>
      <c r="J40" s="292">
        <f>'1.sz.m-önk.össze.bev'!J54-'1 .sz.m.önk.össz.kiad.'!J29</f>
        <v>0</v>
      </c>
      <c r="K40" s="292">
        <f>'1.sz.m-önk.össze.bev'!K54-'1 .sz.m.önk.össz.kiad.'!K29</f>
        <v>-2609949</v>
      </c>
      <c r="L40" s="292">
        <f>'1.sz.m-önk.össze.bev'!L54-'1 .sz.m.önk.össz.kiad.'!L29</f>
        <v>-2672469</v>
      </c>
      <c r="M40" s="292">
        <f>'1.sz.m-önk.össze.bev'!M54-'1 .sz.m.önk.össz.kiad.'!M29</f>
        <v>0</v>
      </c>
      <c r="N40" s="292">
        <f>'1.sz.m-önk.össze.bev'!N54-'1 .sz.m.önk.össz.kiad.'!N29</f>
        <v>0</v>
      </c>
      <c r="O40" s="292">
        <f>'1.sz.m-önk.össze.bev'!O54-'1 .sz.m.önk.össz.kiad.'!O29</f>
        <v>0</v>
      </c>
      <c r="P40" s="292">
        <f>'1.sz.m-önk.össze.bev'!P54-'1 .sz.m.önk.össz.kiad.'!P29</f>
        <v>0</v>
      </c>
      <c r="Q40" s="292">
        <f>'1.sz.m-önk.össze.bev'!Q54-'1 .sz.m.önk.össz.kiad.'!Q29</f>
        <v>-1356548</v>
      </c>
      <c r="R40" s="292">
        <f>'1.sz.m-önk.össze.bev'!R54-'1 .sz.m.önk.össz.kiad.'!R29</f>
        <v>-1294028</v>
      </c>
      <c r="S40" s="292">
        <f>'1.sz.m-önk.össze.bev'!S54-'1 .sz.m.önk.össz.kiad.'!S29</f>
        <v>0</v>
      </c>
      <c r="T40" s="292" t="e">
        <f>'1.sz.m-önk.össze.bev'!T54-'1 .sz.m.önk.össz.kiad.'!T29</f>
        <v>#REF!</v>
      </c>
      <c r="U40" s="292" t="e">
        <f>'1.sz.m-önk.össze.bev'!U54-'1 .sz.m.önk.össz.kiad.'!U29</f>
        <v>#REF!</v>
      </c>
      <c r="V40" s="292" t="e">
        <f>'1.sz.m-önk.össze.bev'!V54-'1 .sz.m.önk.össz.kiad.'!V29</f>
        <v>#REF!</v>
      </c>
      <c r="W40" s="292">
        <f>'1.sz.m-önk.össze.bev'!W54-'1 .sz.m.önk.össz.kiad.'!W29</f>
        <v>0</v>
      </c>
      <c r="X40" s="292">
        <f>'1.sz.m-önk.össze.bev'!X54-'1 .sz.m.önk.össz.kiad.'!X29</f>
        <v>0</v>
      </c>
      <c r="Y40" s="292">
        <f>'1.sz.m-önk.össze.bev'!Y54-'1 .sz.m.önk.össz.kiad.'!Y29</f>
        <v>0</v>
      </c>
      <c r="Z40" s="292" t="e">
        <f>#REF!-'1 .sz.m.önk.össz.kiad.'!Z29</f>
        <v>#REF!</v>
      </c>
      <c r="AA40" s="292" t="e">
        <f>#REF!-'1 .sz.m.önk.össz.kiad.'!AA29</f>
        <v>#REF!</v>
      </c>
      <c r="AB40" s="292" t="e">
        <f>#REF!-'1 .sz.m.önk.össz.kiad.'!AB29</f>
        <v>#REF!</v>
      </c>
      <c r="AC40" s="292" t="e">
        <f>#REF!-'1 .sz.m.önk.össz.kiad.'!AC29</f>
        <v>#REF!</v>
      </c>
    </row>
    <row r="41" spans="1:22" ht="15.75">
      <c r="A41" s="152"/>
      <c r="B41" s="74"/>
      <c r="C41" s="271"/>
      <c r="D41" s="271"/>
      <c r="E41" s="275"/>
      <c r="F41" s="275"/>
      <c r="G41" s="275"/>
      <c r="H41" s="275"/>
      <c r="I41" s="275"/>
      <c r="J41" s="275"/>
      <c r="K41" s="272"/>
      <c r="L41" s="272"/>
      <c r="M41" s="272"/>
      <c r="N41" s="272"/>
      <c r="O41" s="272"/>
      <c r="P41" s="272"/>
      <c r="Q41" s="273">
        <v>0</v>
      </c>
      <c r="R41" s="273"/>
      <c r="S41" s="273"/>
      <c r="T41" s="273"/>
      <c r="U41" s="273"/>
      <c r="V41" s="273"/>
    </row>
    <row r="42" spans="1:22" ht="15.75" customHeight="1">
      <c r="A42" s="152"/>
      <c r="B42" s="74"/>
      <c r="C42" s="1158" t="s">
        <v>172</v>
      </c>
      <c r="D42" s="1158"/>
      <c r="E42" s="1158"/>
      <c r="F42" s="1158"/>
      <c r="G42" s="1158"/>
      <c r="H42" s="1158"/>
      <c r="I42" s="1158"/>
      <c r="J42" s="1158"/>
      <c r="K42" s="1158"/>
      <c r="L42" s="1158"/>
      <c r="M42" s="1158"/>
      <c r="N42" s="1158"/>
      <c r="O42" s="1158"/>
      <c r="P42" s="1158"/>
      <c r="Q42" s="1158"/>
      <c r="R42" s="339"/>
      <c r="S42" s="339"/>
      <c r="T42" s="339"/>
      <c r="U42" s="339"/>
      <c r="V42" s="339"/>
    </row>
    <row r="43" spans="1:22" ht="16.5" thickBot="1">
      <c r="A43" s="293" t="s">
        <v>173</v>
      </c>
      <c r="B43" s="74"/>
      <c r="C43" s="1177"/>
      <c r="D43" s="1177"/>
      <c r="E43" s="271"/>
      <c r="F43" s="271"/>
      <c r="G43" s="271"/>
      <c r="H43" s="271"/>
      <c r="I43" s="271"/>
      <c r="J43" s="271"/>
      <c r="K43" s="272"/>
      <c r="L43" s="272"/>
      <c r="M43" s="272"/>
      <c r="N43" s="272"/>
      <c r="O43" s="272"/>
      <c r="P43" s="272"/>
      <c r="Q43" s="273">
        <v>0</v>
      </c>
      <c r="R43" s="273"/>
      <c r="S43" s="273"/>
      <c r="T43" s="273"/>
      <c r="U43" s="273"/>
      <c r="V43" s="273"/>
    </row>
    <row r="44" spans="1:29" ht="27.75" customHeight="1">
      <c r="A44" s="288" t="s">
        <v>32</v>
      </c>
      <c r="B44" s="1169" t="s">
        <v>523</v>
      </c>
      <c r="C44" s="1170"/>
      <c r="D44" s="1171"/>
      <c r="E44" s="307">
        <f>'2.sz.m.összehasonlító'!B15</f>
        <v>4007677</v>
      </c>
      <c r="F44" s="307">
        <f>'2.sz.m.összehasonlító'!C15</f>
        <v>4007677</v>
      </c>
      <c r="G44" s="307">
        <f>'2.sz.m.összehasonlító'!D15</f>
        <v>0</v>
      </c>
      <c r="H44" s="307">
        <f>'1.sz.m-önk.össze.bev'!H58</f>
        <v>0</v>
      </c>
      <c r="I44" s="307">
        <f>'1.sz.m-önk.össze.bev'!I58</f>
        <v>0</v>
      </c>
      <c r="J44" s="307">
        <f>'1.sz.m-önk.össze.bev'!J58</f>
        <v>0</v>
      </c>
      <c r="K44" s="307">
        <f>'2.sz.m.összehasonlító'!B15-Q44</f>
        <v>2651129</v>
      </c>
      <c r="L44" s="307">
        <f>'2.sz.m.összehasonlító'!C15-R44</f>
        <v>2713649</v>
      </c>
      <c r="M44" s="307">
        <f>'2.sz.m.összehasonlító'!D15-S44</f>
        <v>0</v>
      </c>
      <c r="N44" s="307">
        <f>'1.sz.m-önk.össze.bev'!N58</f>
        <v>0</v>
      </c>
      <c r="O44" s="307">
        <f>'1.sz.m-önk.össze.bev'!O58</f>
        <v>0</v>
      </c>
      <c r="P44" s="307">
        <f>'1.sz.m-önk.össze.bev'!P58</f>
        <v>0</v>
      </c>
      <c r="Q44" s="307">
        <f>'1.sz.m-önk.össze.bev'!Q58</f>
        <v>1356548</v>
      </c>
      <c r="R44" s="307">
        <f>'1.sz.m-önk.össze.bev'!R58</f>
        <v>1294028</v>
      </c>
      <c r="S44" s="307">
        <f>'1.sz.m-önk.össze.bev'!S58</f>
        <v>0</v>
      </c>
      <c r="T44" s="307">
        <f>'1.sz.m-önk.össze.bev'!T58</f>
        <v>0</v>
      </c>
      <c r="U44" s="307">
        <f>'1.sz.m-önk.össze.bev'!U58</f>
        <v>0</v>
      </c>
      <c r="V44" s="307">
        <f>'1.sz.m-önk.össze.bev'!V58</f>
        <v>0</v>
      </c>
      <c r="W44" s="307">
        <f>'1.sz.m-önk.össze.bev'!W58</f>
        <v>0</v>
      </c>
      <c r="X44" s="307">
        <f>'1.sz.m-önk.össze.bev'!X58</f>
        <v>0</v>
      </c>
      <c r="Y44" s="307">
        <f>'1.sz.m-önk.össze.bev'!Y58</f>
        <v>0</v>
      </c>
      <c r="Z44" s="307" t="e">
        <f>#REF!</f>
        <v>#REF!</v>
      </c>
      <c r="AA44" s="307" t="e">
        <f>#REF!</f>
        <v>#REF!</v>
      </c>
      <c r="AB44" s="307" t="e">
        <f>#REF!</f>
        <v>#REF!</v>
      </c>
      <c r="AC44" s="307" t="e">
        <f>#REF!</f>
        <v>#REF!</v>
      </c>
    </row>
    <row r="45" spans="1:29" ht="27.75" customHeight="1">
      <c r="A45" s="289" t="s">
        <v>33</v>
      </c>
      <c r="B45" s="1149" t="s">
        <v>524</v>
      </c>
      <c r="C45" s="1150"/>
      <c r="D45" s="1151"/>
      <c r="E45" s="308">
        <f>'2.sz.m.összehasonlító'!B26</f>
        <v>480000</v>
      </c>
      <c r="F45" s="308">
        <f>'2.sz.m.összehasonlító'!C26</f>
        <v>480000</v>
      </c>
      <c r="G45" s="308">
        <f>'2.sz.m.összehasonlító'!D26</f>
        <v>0</v>
      </c>
      <c r="H45" s="308"/>
      <c r="I45" s="308"/>
      <c r="J45" s="308"/>
      <c r="K45" s="308">
        <f>'2.sz.m.összehasonlító'!B26</f>
        <v>480000</v>
      </c>
      <c r="L45" s="308">
        <f>'2.sz.m.összehasonlító'!C26</f>
        <v>480000</v>
      </c>
      <c r="M45" s="308">
        <f>'2.sz.m.összehasonlító'!D26</f>
        <v>0</v>
      </c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</row>
    <row r="46" spans="1:29" ht="27.75" customHeight="1" thickBot="1">
      <c r="A46" s="290" t="s">
        <v>10</v>
      </c>
      <c r="B46" s="1166" t="s">
        <v>525</v>
      </c>
      <c r="C46" s="1167"/>
      <c r="D46" s="1168"/>
      <c r="E46" s="306">
        <f>E44+E45</f>
        <v>4487677</v>
      </c>
      <c r="F46" s="306">
        <f aca="true" t="shared" si="14" ref="F46:X46">F44+F45</f>
        <v>4487677</v>
      </c>
      <c r="G46" s="306">
        <f>G44+G45</f>
        <v>0</v>
      </c>
      <c r="H46" s="306">
        <f t="shared" si="14"/>
        <v>0</v>
      </c>
      <c r="I46" s="306">
        <f t="shared" si="14"/>
        <v>0</v>
      </c>
      <c r="J46" s="306">
        <f t="shared" si="14"/>
        <v>0</v>
      </c>
      <c r="K46" s="306">
        <f>K44+K45</f>
        <v>3131129</v>
      </c>
      <c r="L46" s="306">
        <f t="shared" si="14"/>
        <v>3193649</v>
      </c>
      <c r="M46" s="306">
        <f>M44+M45</f>
        <v>0</v>
      </c>
      <c r="N46" s="306">
        <f t="shared" si="14"/>
        <v>0</v>
      </c>
      <c r="O46" s="306">
        <f t="shared" si="14"/>
        <v>0</v>
      </c>
      <c r="P46" s="306">
        <f t="shared" si="14"/>
        <v>0</v>
      </c>
      <c r="Q46" s="306">
        <f>Q44+Q45</f>
        <v>1356548</v>
      </c>
      <c r="R46" s="306">
        <f t="shared" si="14"/>
        <v>1294028</v>
      </c>
      <c r="S46" s="306">
        <f>S44+S45</f>
        <v>0</v>
      </c>
      <c r="T46" s="306">
        <f t="shared" si="14"/>
        <v>0</v>
      </c>
      <c r="U46" s="306">
        <f t="shared" si="14"/>
        <v>0</v>
      </c>
      <c r="V46" s="306">
        <f t="shared" si="14"/>
        <v>0</v>
      </c>
      <c r="W46" s="306">
        <f t="shared" si="14"/>
        <v>0</v>
      </c>
      <c r="X46" s="306">
        <f t="shared" si="14"/>
        <v>0</v>
      </c>
      <c r="Y46" s="306">
        <f>Y44+Y45</f>
        <v>0</v>
      </c>
      <c r="Z46" s="306" t="e">
        <f>Z44+Z45</f>
        <v>#REF!</v>
      </c>
      <c r="AA46" s="306" t="e">
        <f>AA44+AA45</f>
        <v>#REF!</v>
      </c>
      <c r="AB46" s="306" t="e">
        <f>AB44+AB45</f>
        <v>#REF!</v>
      </c>
      <c r="AC46" s="306" t="e">
        <f>AC44+AC45</f>
        <v>#REF!</v>
      </c>
    </row>
    <row r="47" spans="1:23" ht="15.75">
      <c r="A47" s="152"/>
      <c r="B47" s="74"/>
      <c r="C47" s="276"/>
      <c r="D47" s="277"/>
      <c r="E47" s="278"/>
      <c r="F47" s="278"/>
      <c r="G47" s="278"/>
      <c r="H47" s="278"/>
      <c r="I47" s="278"/>
      <c r="J47" s="278"/>
      <c r="K47" s="272"/>
      <c r="L47" s="272"/>
      <c r="M47" s="272"/>
      <c r="N47" s="272"/>
      <c r="O47" s="272"/>
      <c r="P47" s="272"/>
      <c r="Q47" s="273"/>
      <c r="R47" s="273"/>
      <c r="S47" s="273"/>
      <c r="T47" s="273"/>
      <c r="U47" s="273"/>
      <c r="V47" s="273"/>
      <c r="W47" s="1"/>
    </row>
    <row r="48" spans="1:22" ht="15.75" customHeight="1">
      <c r="A48" s="152"/>
      <c r="B48" s="74"/>
      <c r="C48" s="1158" t="s">
        <v>174</v>
      </c>
      <c r="D48" s="1158"/>
      <c r="E48" s="1158"/>
      <c r="F48" s="1158"/>
      <c r="G48" s="1158"/>
      <c r="H48" s="1158"/>
      <c r="I48" s="1158"/>
      <c r="J48" s="1158"/>
      <c r="K48" s="1158"/>
      <c r="L48" s="1158"/>
      <c r="M48" s="1158"/>
      <c r="N48" s="1158"/>
      <c r="O48" s="1158"/>
      <c r="P48" s="1158"/>
      <c r="Q48" s="1158"/>
      <c r="R48" s="339"/>
      <c r="S48" s="339"/>
      <c r="T48" s="339"/>
      <c r="U48" s="339"/>
      <c r="V48" s="339"/>
    </row>
    <row r="49" spans="1:22" ht="16.5" thickBot="1">
      <c r="A49" s="293" t="s">
        <v>175</v>
      </c>
      <c r="B49" s="293"/>
      <c r="C49" s="1165"/>
      <c r="D49" s="1165"/>
      <c r="E49" s="271"/>
      <c r="F49" s="271"/>
      <c r="G49" s="271"/>
      <c r="H49" s="271"/>
      <c r="I49" s="271"/>
      <c r="J49" s="271"/>
      <c r="K49" s="272"/>
      <c r="L49" s="272"/>
      <c r="M49" s="272"/>
      <c r="N49" s="272"/>
      <c r="O49" s="272"/>
      <c r="P49" s="272"/>
      <c r="Q49" s="273">
        <v>0</v>
      </c>
      <c r="R49" s="273"/>
      <c r="S49" s="273"/>
      <c r="T49" s="273"/>
      <c r="U49" s="273"/>
      <c r="V49" s="273"/>
    </row>
    <row r="50" spans="1:29" ht="27.75" customHeight="1">
      <c r="A50" s="288" t="s">
        <v>32</v>
      </c>
      <c r="B50" s="1169" t="s">
        <v>526</v>
      </c>
      <c r="C50" s="1170"/>
      <c r="D50" s="1171"/>
      <c r="E50" s="294">
        <v>0</v>
      </c>
      <c r="F50" s="294">
        <v>0</v>
      </c>
      <c r="G50" s="294">
        <v>0</v>
      </c>
      <c r="H50" s="294">
        <v>0</v>
      </c>
      <c r="I50" s="294">
        <v>0</v>
      </c>
      <c r="J50" s="294">
        <v>0</v>
      </c>
      <c r="K50" s="294">
        <v>0</v>
      </c>
      <c r="L50" s="294">
        <v>0</v>
      </c>
      <c r="M50" s="294">
        <v>0</v>
      </c>
      <c r="N50" s="294">
        <v>0</v>
      </c>
      <c r="O50" s="294">
        <v>0</v>
      </c>
      <c r="P50" s="294">
        <v>0</v>
      </c>
      <c r="Q50" s="294">
        <v>0</v>
      </c>
      <c r="R50" s="294">
        <v>0</v>
      </c>
      <c r="S50" s="294">
        <v>0</v>
      </c>
      <c r="T50" s="294">
        <v>0</v>
      </c>
      <c r="U50" s="294">
        <v>0</v>
      </c>
      <c r="V50" s="294">
        <v>0</v>
      </c>
      <c r="W50" s="294">
        <v>0</v>
      </c>
      <c r="X50" s="294">
        <v>0</v>
      </c>
      <c r="Y50" s="294">
        <v>0</v>
      </c>
      <c r="Z50" s="294">
        <v>0</v>
      </c>
      <c r="AA50" s="294">
        <v>0</v>
      </c>
      <c r="AB50" s="294">
        <v>0</v>
      </c>
      <c r="AC50" s="294">
        <v>0</v>
      </c>
    </row>
    <row r="51" spans="1:29" ht="27.75" customHeight="1">
      <c r="A51" s="289" t="s">
        <v>33</v>
      </c>
      <c r="B51" s="1149" t="s">
        <v>527</v>
      </c>
      <c r="C51" s="1150"/>
      <c r="D51" s="1151"/>
      <c r="E51" s="295">
        <f>'1.sz.m-önk.össze.bev'!E56</f>
        <v>0</v>
      </c>
      <c r="F51" s="295">
        <f>'1.sz.m-önk.össze.bev'!F56</f>
        <v>0</v>
      </c>
      <c r="G51" s="295">
        <f>'1.sz.m-önk.össze.bev'!G56</f>
        <v>0</v>
      </c>
      <c r="H51" s="295">
        <f>'1.sz.m-önk.össze.bev'!H56</f>
        <v>0</v>
      </c>
      <c r="I51" s="295">
        <f>'1.sz.m-önk.össze.bev'!I56</f>
        <v>0</v>
      </c>
      <c r="J51" s="295">
        <f>'1.sz.m-önk.össze.bev'!J56</f>
        <v>0</v>
      </c>
      <c r="K51" s="295">
        <f>'1.sz.m-önk.össze.bev'!K56</f>
        <v>0</v>
      </c>
      <c r="L51" s="295">
        <f>'1.sz.m-önk.össze.bev'!L56</f>
        <v>0</v>
      </c>
      <c r="M51" s="295">
        <f>'1.sz.m-önk.össze.bev'!M56</f>
        <v>0</v>
      </c>
      <c r="N51" s="295">
        <f>'1.sz.m-önk.össze.bev'!N56</f>
        <v>0</v>
      </c>
      <c r="O51" s="295">
        <f>'1.sz.m-önk.össze.bev'!O56</f>
        <v>0</v>
      </c>
      <c r="P51" s="295">
        <f>'1.sz.m-önk.össze.bev'!P56</f>
        <v>0</v>
      </c>
      <c r="Q51" s="295">
        <f>'1.sz.m-önk.össze.bev'!Q56</f>
        <v>0</v>
      </c>
      <c r="R51" s="295">
        <f>'1.sz.m-önk.össze.bev'!R56</f>
        <v>0</v>
      </c>
      <c r="S51" s="295">
        <f>'1.sz.m-önk.össze.bev'!S56</f>
        <v>0</v>
      </c>
      <c r="T51" s="295">
        <f>'1.sz.m-önk.össze.bev'!T56</f>
        <v>0</v>
      </c>
      <c r="U51" s="295">
        <f>'1.sz.m-önk.össze.bev'!U56</f>
        <v>0</v>
      </c>
      <c r="V51" s="295">
        <f>'1.sz.m-önk.össze.bev'!V56</f>
        <v>0</v>
      </c>
      <c r="W51" s="295">
        <f>'1.sz.m-önk.össze.bev'!W56</f>
        <v>0</v>
      </c>
      <c r="X51" s="295">
        <f>'1.sz.m-önk.össze.bev'!X56</f>
        <v>0</v>
      </c>
      <c r="Y51" s="295">
        <f>'1.sz.m-önk.össze.bev'!Y56</f>
        <v>0</v>
      </c>
      <c r="Z51" s="295">
        <f>'1.sz.m-önk.össze.bev'!Z56</f>
        <v>0</v>
      </c>
      <c r="AA51" s="295">
        <f>'1.sz.m-önk.össze.bev'!AA56</f>
        <v>0</v>
      </c>
      <c r="AB51" s="295">
        <f>'1.sz.m-önk.össze.bev'!AB56</f>
        <v>0</v>
      </c>
      <c r="AC51" s="295">
        <f>'1.sz.m-önk.össze.bev'!AC56</f>
        <v>0</v>
      </c>
    </row>
    <row r="52" spans="1:29" ht="27.75" customHeight="1" thickBot="1">
      <c r="A52" s="290" t="s">
        <v>10</v>
      </c>
      <c r="B52" s="1152" t="s">
        <v>528</v>
      </c>
      <c r="C52" s="1153"/>
      <c r="D52" s="1154"/>
      <c r="E52" s="296">
        <f>E50+E51</f>
        <v>0</v>
      </c>
      <c r="F52" s="296">
        <v>0</v>
      </c>
      <c r="G52" s="296">
        <f>G50+G51</f>
        <v>0</v>
      </c>
      <c r="H52" s="296">
        <v>1</v>
      </c>
      <c r="I52" s="296">
        <f>I50+I51</f>
        <v>0</v>
      </c>
      <c r="J52" s="296">
        <v>2</v>
      </c>
      <c r="K52" s="296">
        <f>K50+K51</f>
        <v>0</v>
      </c>
      <c r="L52" s="296">
        <v>0</v>
      </c>
      <c r="M52" s="296">
        <f>M50+M51</f>
        <v>0</v>
      </c>
      <c r="N52" s="296">
        <v>4</v>
      </c>
      <c r="O52" s="296">
        <f>O50+O51</f>
        <v>0</v>
      </c>
      <c r="P52" s="296">
        <v>5</v>
      </c>
      <c r="Q52" s="296">
        <f>Q50+Q51</f>
        <v>0</v>
      </c>
      <c r="R52" s="296">
        <v>0</v>
      </c>
      <c r="S52" s="296">
        <f>S50+S51</f>
        <v>0</v>
      </c>
      <c r="T52" s="296">
        <v>7</v>
      </c>
      <c r="U52" s="296">
        <f>U50+U51</f>
        <v>0</v>
      </c>
      <c r="V52" s="296">
        <v>8</v>
      </c>
      <c r="W52" s="296">
        <f>W50+W51</f>
        <v>0</v>
      </c>
      <c r="X52" s="296">
        <v>0</v>
      </c>
      <c r="Y52" s="296">
        <f>Y50+Y51</f>
        <v>0</v>
      </c>
      <c r="Z52" s="296">
        <v>10</v>
      </c>
      <c r="AA52" s="296">
        <f>AA50+AA51</f>
        <v>0</v>
      </c>
      <c r="AB52" s="296">
        <v>11</v>
      </c>
      <c r="AC52" s="296">
        <f>AC50+AC51</f>
        <v>0</v>
      </c>
    </row>
    <row r="53" spans="1:27" ht="15.75">
      <c r="A53" s="152"/>
      <c r="B53" s="74"/>
      <c r="C53" s="276"/>
      <c r="D53" s="277"/>
      <c r="E53" s="278"/>
      <c r="F53" s="278"/>
      <c r="G53" s="278"/>
      <c r="H53" s="278"/>
      <c r="I53" s="278"/>
      <c r="J53" s="278"/>
      <c r="K53" s="272"/>
      <c r="L53" s="272"/>
      <c r="M53" s="272"/>
      <c r="N53" s="272"/>
      <c r="O53" s="272"/>
      <c r="P53" s="272"/>
      <c r="Q53" s="273"/>
      <c r="R53" s="273"/>
      <c r="S53" s="273"/>
      <c r="T53" s="273"/>
      <c r="U53" s="273"/>
      <c r="V53" s="273"/>
      <c r="AA53" s="95"/>
    </row>
    <row r="54" spans="1:23" ht="15.75" customHeight="1">
      <c r="A54" s="152"/>
      <c r="B54" s="74"/>
      <c r="C54" s="1157" t="s">
        <v>62</v>
      </c>
      <c r="D54" s="1157"/>
      <c r="E54" s="1157"/>
      <c r="F54" s="1157"/>
      <c r="G54" s="1157"/>
      <c r="H54" s="1157"/>
      <c r="I54" s="1157"/>
      <c r="J54" s="1157"/>
      <c r="K54" s="1157"/>
      <c r="L54" s="1157"/>
      <c r="M54" s="1157"/>
      <c r="N54" s="1157"/>
      <c r="O54" s="1157"/>
      <c r="P54" s="1157"/>
      <c r="Q54" s="1158"/>
      <c r="R54" s="339"/>
      <c r="S54" s="339"/>
      <c r="T54" s="339"/>
      <c r="U54" s="339"/>
      <c r="V54" s="339"/>
      <c r="W54" s="167"/>
    </row>
    <row r="55" spans="1:22" ht="15.75">
      <c r="A55" s="152"/>
      <c r="B55" s="74"/>
      <c r="C55" s="279"/>
      <c r="D55" s="279"/>
      <c r="E55" s="279"/>
      <c r="F55" s="279"/>
      <c r="G55" s="279"/>
      <c r="H55" s="279"/>
      <c r="I55" s="279"/>
      <c r="J55" s="279"/>
      <c r="K55" s="280"/>
      <c r="L55" s="280"/>
      <c r="M55" s="280"/>
      <c r="N55" s="280"/>
      <c r="O55" s="280"/>
      <c r="P55" s="280"/>
      <c r="Q55" s="281"/>
      <c r="R55" s="281"/>
      <c r="S55" s="281"/>
      <c r="T55" s="281"/>
      <c r="U55" s="281"/>
      <c r="V55" s="281"/>
    </row>
    <row r="56" spans="1:22" ht="16.5" thickBot="1">
      <c r="A56" s="293" t="s">
        <v>217</v>
      </c>
      <c r="C56" s="1159"/>
      <c r="D56" s="1159"/>
      <c r="E56" s="279"/>
      <c r="F56" s="279"/>
      <c r="G56" s="279"/>
      <c r="H56" s="279"/>
      <c r="I56" s="279"/>
      <c r="J56" s="279"/>
      <c r="K56" s="280"/>
      <c r="L56" s="280"/>
      <c r="M56" s="280"/>
      <c r="N56" s="280"/>
      <c r="O56" s="280"/>
      <c r="P56" s="280"/>
      <c r="Q56" s="281"/>
      <c r="R56" s="281"/>
      <c r="S56" s="281"/>
      <c r="T56" s="281"/>
      <c r="U56" s="281"/>
      <c r="V56" s="281"/>
    </row>
    <row r="57" spans="1:29" ht="27" customHeight="1">
      <c r="A57" s="300" t="s">
        <v>32</v>
      </c>
      <c r="B57" s="1155" t="s">
        <v>176</v>
      </c>
      <c r="C57" s="1155"/>
      <c r="D57" s="1155"/>
      <c r="E57" s="301">
        <f>E58-E61</f>
        <v>3966497</v>
      </c>
      <c r="F57" s="301">
        <f aca="true" t="shared" si="15" ref="F57:AC57">F58-F61</f>
        <v>3966497</v>
      </c>
      <c r="G57" s="301">
        <f>G58-G61</f>
        <v>0</v>
      </c>
      <c r="H57" s="301">
        <f t="shared" si="15"/>
        <v>0</v>
      </c>
      <c r="I57" s="301">
        <f t="shared" si="15"/>
        <v>0</v>
      </c>
      <c r="J57" s="301">
        <f t="shared" si="15"/>
        <v>0</v>
      </c>
      <c r="K57" s="301">
        <f>K58-K61</f>
        <v>2609949</v>
      </c>
      <c r="L57" s="301">
        <f t="shared" si="15"/>
        <v>2672469</v>
      </c>
      <c r="M57" s="301">
        <f>M58-M61</f>
        <v>0</v>
      </c>
      <c r="N57" s="301">
        <f t="shared" si="15"/>
        <v>0</v>
      </c>
      <c r="O57" s="301">
        <f t="shared" si="15"/>
        <v>0</v>
      </c>
      <c r="P57" s="301">
        <f t="shared" si="15"/>
        <v>0</v>
      </c>
      <c r="Q57" s="301">
        <f t="shared" si="15"/>
        <v>1356548</v>
      </c>
      <c r="R57" s="301">
        <f t="shared" si="15"/>
        <v>1294028</v>
      </c>
      <c r="S57" s="301">
        <f>S58-S61</f>
        <v>0</v>
      </c>
      <c r="T57" s="301">
        <f t="shared" si="15"/>
        <v>0</v>
      </c>
      <c r="U57" s="301">
        <f t="shared" si="15"/>
        <v>0</v>
      </c>
      <c r="V57" s="301">
        <f t="shared" si="15"/>
        <v>0</v>
      </c>
      <c r="W57" s="301">
        <f t="shared" si="15"/>
        <v>0</v>
      </c>
      <c r="X57" s="301">
        <f t="shared" si="15"/>
        <v>0</v>
      </c>
      <c r="Y57" s="301">
        <f t="shared" si="15"/>
        <v>0</v>
      </c>
      <c r="Z57" s="301">
        <f t="shared" si="15"/>
        <v>0</v>
      </c>
      <c r="AA57" s="301">
        <f t="shared" si="15"/>
        <v>0</v>
      </c>
      <c r="AB57" s="301">
        <f t="shared" si="15"/>
        <v>0</v>
      </c>
      <c r="AC57" s="301">
        <f t="shared" si="15"/>
        <v>0</v>
      </c>
    </row>
    <row r="58" spans="1:29" ht="27" customHeight="1">
      <c r="A58" s="297" t="s">
        <v>177</v>
      </c>
      <c r="B58" s="1156" t="s">
        <v>178</v>
      </c>
      <c r="C58" s="1156"/>
      <c r="D58" s="1156"/>
      <c r="E58" s="302">
        <f>SUM(E59:E60)</f>
        <v>4487677</v>
      </c>
      <c r="F58" s="302">
        <f>'1.sz.m-önk.össze.bev'!F55</f>
        <v>4487677</v>
      </c>
      <c r="G58" s="302">
        <f>'1.sz.m-önk.össze.bev'!G55</f>
        <v>0</v>
      </c>
      <c r="H58" s="302">
        <f>'1.sz.m-önk.össze.bev'!H55</f>
        <v>0</v>
      </c>
      <c r="I58" s="302">
        <f>'1.sz.m-önk.össze.bev'!I55</f>
        <v>0</v>
      </c>
      <c r="J58" s="302">
        <f>'1.sz.m-önk.össze.bev'!J55</f>
        <v>0</v>
      </c>
      <c r="K58" s="302">
        <f>'1.sz.m-önk.össze.bev'!K55</f>
        <v>3131129</v>
      </c>
      <c r="L58" s="302">
        <f>'1.sz.m-önk.össze.bev'!L55</f>
        <v>3193649</v>
      </c>
      <c r="M58" s="302">
        <f>'1.sz.m-önk.össze.bev'!M55</f>
        <v>0</v>
      </c>
      <c r="N58" s="302">
        <f>'1.sz.m-önk.össze.bev'!N55</f>
        <v>0</v>
      </c>
      <c r="O58" s="302">
        <f>'1.sz.m-önk.össze.bev'!O55</f>
        <v>0</v>
      </c>
      <c r="P58" s="302">
        <f>'1.sz.m-önk.össze.bev'!P55</f>
        <v>0</v>
      </c>
      <c r="Q58" s="302">
        <f>'1.sz.m-önk.össze.bev'!Q55</f>
        <v>1356548</v>
      </c>
      <c r="R58" s="302">
        <f>'1.sz.m-önk.össze.bev'!R55</f>
        <v>1294028</v>
      </c>
      <c r="S58" s="302">
        <f>'1.sz.m-önk.össze.bev'!S55</f>
        <v>0</v>
      </c>
      <c r="T58" s="302">
        <f>'1.sz.m-önk.össze.bev'!T55</f>
        <v>0</v>
      </c>
      <c r="U58" s="302">
        <f>'1.sz.m-önk.össze.bev'!U55</f>
        <v>0</v>
      </c>
      <c r="V58" s="302">
        <f>'1.sz.m-önk.össze.bev'!V55</f>
        <v>0</v>
      </c>
      <c r="W58" s="302">
        <f>'1.sz.m-önk.össze.bev'!W55</f>
        <v>0</v>
      </c>
      <c r="X58" s="302">
        <f>'1.sz.m-önk.össze.bev'!X55</f>
        <v>0</v>
      </c>
      <c r="Y58" s="302">
        <f>'1.sz.m-önk.össze.bev'!Y55</f>
        <v>0</v>
      </c>
      <c r="Z58" s="302">
        <f>'1.sz.m-önk.össze.bev'!Z55</f>
        <v>0</v>
      </c>
      <c r="AA58" s="302">
        <f>'1.sz.m-önk.össze.bev'!AA55</f>
        <v>0</v>
      </c>
      <c r="AB58" s="302">
        <f>'1.sz.m-önk.össze.bev'!AB55</f>
        <v>0</v>
      </c>
      <c r="AC58" s="302">
        <f>'1.sz.m-önk.össze.bev'!AC55</f>
        <v>0</v>
      </c>
    </row>
    <row r="59" spans="1:29" ht="27" customHeight="1">
      <c r="A59" s="297" t="s">
        <v>179</v>
      </c>
      <c r="B59" s="1147" t="s">
        <v>226</v>
      </c>
      <c r="C59" s="1147"/>
      <c r="D59" s="1147"/>
      <c r="E59" s="302">
        <f>'2.sz.m.összehasonlító'!B15</f>
        <v>4007677</v>
      </c>
      <c r="F59" s="302">
        <f>'1.sz.m-önk.össze.bev'!F58</f>
        <v>4487677</v>
      </c>
      <c r="G59" s="302">
        <f>'1.sz.m-önk.össze.bev'!G58</f>
        <v>0</v>
      </c>
      <c r="H59" s="302">
        <f>'1.sz.m-önk.össze.bev'!H58</f>
        <v>0</v>
      </c>
      <c r="I59" s="302">
        <f>'1.sz.m-önk.össze.bev'!I58</f>
        <v>0</v>
      </c>
      <c r="J59" s="302">
        <f>'1.sz.m-önk.össze.bev'!J58</f>
        <v>0</v>
      </c>
      <c r="K59" s="302">
        <f>'2.sz.m.összehasonlító'!B15-'1 .sz.m.önk.össz.kiad.'!Q58</f>
        <v>2651129</v>
      </c>
      <c r="L59" s="302">
        <f>'2.sz.m.összehasonlító'!C15-'1 .sz.m.önk.össz.kiad.'!R58</f>
        <v>2713649</v>
      </c>
      <c r="M59" s="302">
        <f>'2.sz.m.összehasonlító'!D15-'1 .sz.m.önk.össz.kiad.'!S58</f>
        <v>0</v>
      </c>
      <c r="N59" s="302">
        <f>'1.sz.m-önk.össze.bev'!N58</f>
        <v>0</v>
      </c>
      <c r="O59" s="302">
        <f>'1.sz.m-önk.össze.bev'!O58</f>
        <v>0</v>
      </c>
      <c r="P59" s="302">
        <f>'1.sz.m-önk.össze.bev'!P58</f>
        <v>0</v>
      </c>
      <c r="Q59" s="302">
        <f>'1.sz.m-önk.össze.bev'!Q58</f>
        <v>1356548</v>
      </c>
      <c r="R59" s="302">
        <f>'1.sz.m-önk.össze.bev'!R58</f>
        <v>1294028</v>
      </c>
      <c r="S59" s="302">
        <f>'1.sz.m-önk.össze.bev'!S58</f>
        <v>0</v>
      </c>
      <c r="T59" s="302">
        <f>'1.sz.m-önk.össze.bev'!T58</f>
        <v>0</v>
      </c>
      <c r="U59" s="302">
        <f>'1.sz.m-önk.össze.bev'!U58</f>
        <v>0</v>
      </c>
      <c r="V59" s="302">
        <f>'1.sz.m-önk.össze.bev'!V58</f>
        <v>0</v>
      </c>
      <c r="W59" s="302">
        <f>'1.sz.m-önk.össze.bev'!W58</f>
        <v>0</v>
      </c>
      <c r="X59" s="302">
        <f>'1.sz.m-önk.össze.bev'!X58</f>
        <v>0</v>
      </c>
      <c r="Y59" s="302">
        <f>'1.sz.m-önk.össze.bev'!Y58</f>
        <v>0</v>
      </c>
      <c r="Z59" s="302">
        <f>'1.sz.m-önk.össze.bev'!Z58</f>
        <v>0</v>
      </c>
      <c r="AA59" s="302">
        <f>'1.sz.m-önk.össze.bev'!AA58</f>
        <v>0</v>
      </c>
      <c r="AB59" s="302">
        <f>'1.sz.m-önk.össze.bev'!AB58</f>
        <v>0</v>
      </c>
      <c r="AC59" s="302">
        <f>'1.sz.m-önk.össze.bev'!AC58</f>
        <v>0</v>
      </c>
    </row>
    <row r="60" spans="1:29" ht="27" customHeight="1">
      <c r="A60" s="298" t="s">
        <v>180</v>
      </c>
      <c r="B60" s="1147" t="s">
        <v>227</v>
      </c>
      <c r="C60" s="1147"/>
      <c r="D60" s="1147"/>
      <c r="E60" s="302">
        <f>'2.sz.m.összehasonlító'!B26</f>
        <v>480000</v>
      </c>
      <c r="F60" s="302">
        <f>'2.sz.m.összehasonlító'!C26</f>
        <v>480000</v>
      </c>
      <c r="G60" s="302">
        <f>'1.sz.m-önk.össze.bev'!G56</f>
        <v>0</v>
      </c>
      <c r="H60" s="302">
        <f>'1.sz.m-önk.össze.bev'!H56</f>
        <v>0</v>
      </c>
      <c r="I60" s="302">
        <f>'1.sz.m-önk.össze.bev'!I56</f>
        <v>0</v>
      </c>
      <c r="J60" s="302">
        <f>'1.sz.m-önk.össze.bev'!J56</f>
        <v>0</v>
      </c>
      <c r="K60" s="302">
        <f>'2.sz.m.összehasonlító'!B26</f>
        <v>480000</v>
      </c>
      <c r="L60" s="302">
        <f>'2.sz.m.összehasonlító'!C26</f>
        <v>480000</v>
      </c>
      <c r="M60" s="302">
        <f>'2.sz.m.összehasonlító'!D26</f>
        <v>0</v>
      </c>
      <c r="N60" s="302">
        <f>'1.sz.m-önk.össze.bev'!N56</f>
        <v>0</v>
      </c>
      <c r="O60" s="302">
        <f>'1.sz.m-önk.össze.bev'!O56</f>
        <v>0</v>
      </c>
      <c r="P60" s="302">
        <f>'1.sz.m-önk.össze.bev'!P56</f>
        <v>0</v>
      </c>
      <c r="Q60" s="302">
        <f>'1.sz.m-önk.össze.bev'!Q56</f>
        <v>0</v>
      </c>
      <c r="R60" s="302">
        <f>'1.sz.m-önk.össze.bev'!R56</f>
        <v>0</v>
      </c>
      <c r="S60" s="302">
        <f>'1.sz.m-önk.össze.bev'!S56</f>
        <v>0</v>
      </c>
      <c r="T60" s="302">
        <f>'1.sz.m-önk.össze.bev'!T56</f>
        <v>0</v>
      </c>
      <c r="U60" s="302">
        <f>'1.sz.m-önk.össze.bev'!U56</f>
        <v>0</v>
      </c>
      <c r="V60" s="302">
        <f>'1.sz.m-önk.össze.bev'!V56</f>
        <v>0</v>
      </c>
      <c r="W60" s="302">
        <f>'1.sz.m-önk.össze.bev'!W56</f>
        <v>0</v>
      </c>
      <c r="X60" s="302">
        <f>'1.sz.m-önk.össze.bev'!X56</f>
        <v>0</v>
      </c>
      <c r="Y60" s="302">
        <f>'1.sz.m-önk.össze.bev'!Y56</f>
        <v>0</v>
      </c>
      <c r="Z60" s="302">
        <f>'1.sz.m-önk.össze.bev'!Z56</f>
        <v>0</v>
      </c>
      <c r="AA60" s="302">
        <f>'1.sz.m-önk.össze.bev'!AA56</f>
        <v>0</v>
      </c>
      <c r="AB60" s="302">
        <f>'1.sz.m-önk.össze.bev'!AB56</f>
        <v>0</v>
      </c>
      <c r="AC60" s="302">
        <f>'1.sz.m-önk.össze.bev'!AC56</f>
        <v>0</v>
      </c>
    </row>
    <row r="61" spans="1:29" ht="27" customHeight="1">
      <c r="A61" s="299" t="s">
        <v>181</v>
      </c>
      <c r="B61" s="1156" t="s">
        <v>182</v>
      </c>
      <c r="C61" s="1156"/>
      <c r="D61" s="1156"/>
      <c r="E61" s="303">
        <f>E30</f>
        <v>521180</v>
      </c>
      <c r="F61" s="303">
        <f aca="true" t="shared" si="16" ref="F61:AC61">F30</f>
        <v>521180</v>
      </c>
      <c r="G61" s="303">
        <f>G30</f>
        <v>0</v>
      </c>
      <c r="H61" s="303">
        <f t="shared" si="16"/>
        <v>0</v>
      </c>
      <c r="I61" s="303">
        <f t="shared" si="16"/>
        <v>0</v>
      </c>
      <c r="J61" s="303">
        <f t="shared" si="16"/>
        <v>0</v>
      </c>
      <c r="K61" s="303">
        <f>K30</f>
        <v>521180</v>
      </c>
      <c r="L61" s="303">
        <f t="shared" si="16"/>
        <v>521180</v>
      </c>
      <c r="M61" s="303">
        <f>M30</f>
        <v>0</v>
      </c>
      <c r="N61" s="303">
        <f t="shared" si="16"/>
        <v>0</v>
      </c>
      <c r="O61" s="303">
        <f t="shared" si="16"/>
        <v>0</v>
      </c>
      <c r="P61" s="303">
        <f t="shared" si="16"/>
        <v>0</v>
      </c>
      <c r="Q61" s="303">
        <f t="shared" si="16"/>
        <v>0</v>
      </c>
      <c r="R61" s="303">
        <f t="shared" si="16"/>
        <v>0</v>
      </c>
      <c r="S61" s="303">
        <f>S30</f>
        <v>0</v>
      </c>
      <c r="T61" s="303">
        <f t="shared" si="16"/>
        <v>0</v>
      </c>
      <c r="U61" s="303">
        <f t="shared" si="16"/>
        <v>0</v>
      </c>
      <c r="V61" s="303">
        <f t="shared" si="16"/>
        <v>0</v>
      </c>
      <c r="W61" s="303">
        <f t="shared" si="16"/>
        <v>0</v>
      </c>
      <c r="X61" s="303">
        <f t="shared" si="16"/>
        <v>0</v>
      </c>
      <c r="Y61" s="303">
        <f t="shared" si="16"/>
        <v>0</v>
      </c>
      <c r="Z61" s="303">
        <f t="shared" si="16"/>
        <v>0</v>
      </c>
      <c r="AA61" s="303">
        <f t="shared" si="16"/>
        <v>0</v>
      </c>
      <c r="AB61" s="303">
        <f t="shared" si="16"/>
        <v>0</v>
      </c>
      <c r="AC61" s="303">
        <f t="shared" si="16"/>
        <v>0</v>
      </c>
    </row>
    <row r="62" spans="1:29" ht="27" customHeight="1">
      <c r="A62" s="297" t="s">
        <v>183</v>
      </c>
      <c r="B62" s="1147" t="s">
        <v>228</v>
      </c>
      <c r="C62" s="1147"/>
      <c r="D62" s="1147"/>
      <c r="E62" s="302">
        <f>E61</f>
        <v>521180</v>
      </c>
      <c r="F62" s="302">
        <f>F61</f>
        <v>521180</v>
      </c>
      <c r="G62" s="302">
        <f>G61</f>
        <v>0</v>
      </c>
      <c r="H62" s="302">
        <v>0</v>
      </c>
      <c r="I62" s="302">
        <v>0</v>
      </c>
      <c r="J62" s="302">
        <v>0</v>
      </c>
      <c r="K62" s="302">
        <f>K61</f>
        <v>521180</v>
      </c>
      <c r="L62" s="302">
        <f>L61</f>
        <v>521180</v>
      </c>
      <c r="M62" s="302">
        <f>M61</f>
        <v>0</v>
      </c>
      <c r="N62" s="302">
        <v>0</v>
      </c>
      <c r="O62" s="302">
        <v>0</v>
      </c>
      <c r="P62" s="302">
        <v>0</v>
      </c>
      <c r="Q62" s="302">
        <v>0</v>
      </c>
      <c r="R62" s="302">
        <v>0</v>
      </c>
      <c r="S62" s="302">
        <v>0</v>
      </c>
      <c r="T62" s="302">
        <v>0</v>
      </c>
      <c r="U62" s="302">
        <v>0</v>
      </c>
      <c r="V62" s="302">
        <v>0</v>
      </c>
      <c r="W62" s="302">
        <v>0</v>
      </c>
      <c r="X62" s="302">
        <v>0</v>
      </c>
      <c r="Y62" s="302">
        <v>0</v>
      </c>
      <c r="Z62" s="302">
        <v>0</v>
      </c>
      <c r="AA62" s="302">
        <v>0</v>
      </c>
      <c r="AB62" s="302">
        <v>0</v>
      </c>
      <c r="AC62" s="302">
        <v>0</v>
      </c>
    </row>
    <row r="63" spans="1:29" ht="27" customHeight="1" thickBot="1">
      <c r="A63" s="304" t="s">
        <v>184</v>
      </c>
      <c r="B63" s="1148" t="s">
        <v>229</v>
      </c>
      <c r="C63" s="1148"/>
      <c r="D63" s="1148"/>
      <c r="E63" s="305">
        <v>0</v>
      </c>
      <c r="F63" s="305">
        <v>0</v>
      </c>
      <c r="G63" s="305">
        <v>0</v>
      </c>
      <c r="H63" s="305">
        <v>0</v>
      </c>
      <c r="I63" s="305">
        <v>0</v>
      </c>
      <c r="J63" s="305">
        <v>0</v>
      </c>
      <c r="K63" s="305">
        <v>0</v>
      </c>
      <c r="L63" s="305">
        <v>0</v>
      </c>
      <c r="M63" s="305">
        <v>0</v>
      </c>
      <c r="N63" s="305">
        <v>0</v>
      </c>
      <c r="O63" s="305">
        <v>0</v>
      </c>
      <c r="P63" s="305">
        <v>0</v>
      </c>
      <c r="Q63" s="305">
        <v>0</v>
      </c>
      <c r="R63" s="305">
        <v>0</v>
      </c>
      <c r="S63" s="305">
        <v>0</v>
      </c>
      <c r="T63" s="305">
        <v>0</v>
      </c>
      <c r="U63" s="305">
        <v>0</v>
      </c>
      <c r="V63" s="305">
        <v>0</v>
      </c>
      <c r="W63" s="305">
        <v>0</v>
      </c>
      <c r="X63" s="305">
        <v>0</v>
      </c>
      <c r="Y63" s="305">
        <v>0</v>
      </c>
      <c r="Z63" s="305">
        <v>0</v>
      </c>
      <c r="AA63" s="305">
        <v>0</v>
      </c>
      <c r="AB63" s="305">
        <v>0</v>
      </c>
      <c r="AC63" s="305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2017.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I6" sqref="I6:I18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4" width="16.421875" style="15" hidden="1" customWidth="1"/>
    <col min="5" max="7" width="11.421875" style="15" hidden="1" customWidth="1"/>
    <col min="8" max="8" width="43.57421875" style="15" bestFit="1" customWidth="1"/>
    <col min="9" max="9" width="16.140625" style="15" customWidth="1"/>
    <col min="10" max="10" width="19.421875" style="15" customWidth="1"/>
    <col min="11" max="11" width="16.140625" style="15" hidden="1" customWidth="1"/>
    <col min="12" max="12" width="11.421875" style="15" hidden="1" customWidth="1"/>
    <col min="13" max="13" width="11.8515625" style="15" hidden="1" customWidth="1"/>
    <col min="14" max="14" width="3.00390625" style="15" hidden="1" customWidth="1"/>
    <col min="15" max="15" width="10.140625" style="15" bestFit="1" customWidth="1"/>
    <col min="16" max="16384" width="9.140625" style="15" customWidth="1"/>
  </cols>
  <sheetData>
    <row r="1" spans="8:9" ht="12.75">
      <c r="H1" s="1186" t="s">
        <v>28</v>
      </c>
      <c r="I1" s="1186"/>
    </row>
    <row r="2" spans="1:9" ht="19.5">
      <c r="A2" s="1187" t="s">
        <v>22</v>
      </c>
      <c r="B2" s="1187"/>
      <c r="C2" s="1187"/>
      <c r="D2" s="1187"/>
      <c r="E2" s="1187"/>
      <c r="F2" s="1187"/>
      <c r="G2" s="1187"/>
      <c r="H2" s="1187"/>
      <c r="I2" s="1187"/>
    </row>
    <row r="3" spans="1:9" ht="11.25" customHeight="1">
      <c r="A3" s="82"/>
      <c r="B3" s="82"/>
      <c r="C3" s="82"/>
      <c r="D3" s="82"/>
      <c r="E3" s="82"/>
      <c r="F3" s="82"/>
      <c r="G3" s="82"/>
      <c r="H3" s="82"/>
      <c r="I3" s="81" t="s">
        <v>507</v>
      </c>
    </row>
    <row r="4" spans="1:9" ht="17.25" customHeight="1" thickBot="1">
      <c r="A4" s="1188" t="s">
        <v>224</v>
      </c>
      <c r="B4" s="1189"/>
      <c r="C4" s="1189"/>
      <c r="D4" s="1189"/>
      <c r="E4" s="1189"/>
      <c r="F4" s="1189"/>
      <c r="G4" s="1189"/>
      <c r="H4" s="1188"/>
      <c r="I4" s="1189"/>
    </row>
    <row r="5" spans="1:14" ht="33" customHeight="1" thickBot="1">
      <c r="A5" s="397" t="s">
        <v>7</v>
      </c>
      <c r="B5" s="506" t="s">
        <v>256</v>
      </c>
      <c r="C5" s="507" t="s">
        <v>253</v>
      </c>
      <c r="D5" s="507" t="s">
        <v>257</v>
      </c>
      <c r="E5" s="507" t="s">
        <v>260</v>
      </c>
      <c r="F5" s="507" t="s">
        <v>281</v>
      </c>
      <c r="G5" s="508" t="s">
        <v>318</v>
      </c>
      <c r="H5" s="448" t="s">
        <v>8</v>
      </c>
      <c r="I5" s="506" t="s">
        <v>256</v>
      </c>
      <c r="J5" s="507" t="s">
        <v>253</v>
      </c>
      <c r="K5" s="507" t="s">
        <v>257</v>
      </c>
      <c r="L5" s="507" t="s">
        <v>260</v>
      </c>
      <c r="M5" s="507" t="s">
        <v>281</v>
      </c>
      <c r="N5" s="508" t="s">
        <v>318</v>
      </c>
    </row>
    <row r="6" spans="1:14" ht="12.75">
      <c r="A6" s="398" t="s">
        <v>455</v>
      </c>
      <c r="B6" s="509">
        <f>'3.sz.m Önk  bev.'!E7</f>
        <v>1310000</v>
      </c>
      <c r="C6" s="509">
        <f>'3.sz.m Önk  bev.'!F7</f>
        <v>1369715</v>
      </c>
      <c r="D6" s="509">
        <f>'3.sz.m Önk  bev.'!G7</f>
        <v>0</v>
      </c>
      <c r="E6" s="510"/>
      <c r="F6" s="510"/>
      <c r="G6" s="510"/>
      <c r="H6" s="493" t="s">
        <v>195</v>
      </c>
      <c r="I6" s="536">
        <f>'4.sz.m.ÖNK kiadás'!E7+'üres lap2'!D31+'üres lap3'!D30+'üres lap'!D27</f>
        <v>7136640</v>
      </c>
      <c r="J6" s="536">
        <f>'4.sz.m.ÖNK kiadás'!F7+'üres lap2'!E31+'üres lap3'!E30+'üres lap'!E27</f>
        <v>7136640</v>
      </c>
      <c r="K6" s="536">
        <f>'4.sz.m.ÖNK kiadás'!G7+'üres lap2'!F31+'üres lap3'!F30+'üres lap'!F27</f>
        <v>0</v>
      </c>
      <c r="L6" s="537">
        <f>'4.sz.m.ÖNK kiadás'!H7+'üres lap2'!G31+'üres lap3'!G30+'üres lap'!G27</f>
        <v>0</v>
      </c>
      <c r="M6" s="537">
        <f>'4.sz.m.ÖNK kiadás'!I7+'üres lap2'!H31+'üres lap3'!H30+'üres lap'!H27</f>
        <v>0</v>
      </c>
      <c r="N6" s="537">
        <f>'4.sz.m.ÖNK kiadás'!J7+'üres lap2'!I31+'üres lap3'!I30+'üres lap'!I27</f>
        <v>0</v>
      </c>
    </row>
    <row r="7" spans="1:14" ht="12.75">
      <c r="A7" s="399" t="s">
        <v>456</v>
      </c>
      <c r="B7" s="511">
        <f>'3.sz.m Önk  bev.'!E21+'üres lap2'!D9+'üres lap3'!D9</f>
        <v>102154</v>
      </c>
      <c r="C7" s="511">
        <f>'3.sz.m Önk  bev.'!F21+'üres lap2'!E9+'üres lap3'!E9</f>
        <v>112654</v>
      </c>
      <c r="D7" s="511">
        <f>'3.sz.m Önk  bev.'!G21+'üres lap2'!F9+'üres lap3'!F9</f>
        <v>0</v>
      </c>
      <c r="E7" s="512"/>
      <c r="F7" s="512"/>
      <c r="G7" s="512"/>
      <c r="H7" s="494" t="s">
        <v>196</v>
      </c>
      <c r="I7" s="511">
        <f>'4.sz.m.ÖNK kiadás'!E8+'üres lap2'!D32+'üres lap3'!D31+'üres lap'!D28</f>
        <v>1434796</v>
      </c>
      <c r="J7" s="511">
        <f>'4.sz.m.ÖNK kiadás'!F8+'üres lap2'!E32+'üres lap3'!E31+'üres lap'!E28</f>
        <v>1434796</v>
      </c>
      <c r="K7" s="511">
        <f>'4.sz.m.ÖNK kiadás'!G8+'üres lap2'!F32+'üres lap3'!F31+'üres lap'!F28</f>
        <v>0</v>
      </c>
      <c r="L7" s="512">
        <f>'4.sz.m.ÖNK kiadás'!H8+'üres lap2'!G32+'üres lap3'!G31+'üres lap'!G28</f>
        <v>0</v>
      </c>
      <c r="M7" s="512">
        <f>'4.sz.m.ÖNK kiadás'!I8+'üres lap2'!H32+'üres lap3'!H31+'üres lap'!H28</f>
        <v>0</v>
      </c>
      <c r="N7" s="512">
        <f>'4.sz.m.ÖNK kiadás'!J8+'üres lap2'!I32+'üres lap3'!I31+'üres lap'!I28</f>
        <v>0</v>
      </c>
    </row>
    <row r="8" spans="1:14" ht="25.5">
      <c r="A8" s="399" t="s">
        <v>457</v>
      </c>
      <c r="B8" s="511">
        <f>'3.sz.m Önk  bev.'!E32+'üres lap2'!D11+'üres lap3'!D10</f>
        <v>14891249</v>
      </c>
      <c r="C8" s="511">
        <f>'3.sz.m Önk  bev.'!F32+'üres lap2'!E11+'üres lap3'!E10</f>
        <v>14891249</v>
      </c>
      <c r="D8" s="511">
        <f>'3.sz.m Önk  bev.'!G32+'üres lap2'!F11+'üres lap3'!F10</f>
        <v>0</v>
      </c>
      <c r="E8" s="512"/>
      <c r="F8" s="512"/>
      <c r="G8" s="512"/>
      <c r="H8" s="494" t="s">
        <v>197</v>
      </c>
      <c r="I8" s="511">
        <f>'4.sz.m.ÖNK kiadás'!E9+'üres lap2'!D33+'üres lap3'!D32+'üres lap'!D29</f>
        <v>6564242</v>
      </c>
      <c r="J8" s="511">
        <f>'4.sz.m.ÖNK kiadás'!F9+'üres lap2'!E33+'üres lap3'!E32+'üres lap'!E29</f>
        <v>6640262</v>
      </c>
      <c r="K8" s="511">
        <f>'4.sz.m.ÖNK kiadás'!G9+'üres lap2'!F33+'üres lap3'!F32+'üres lap'!F29</f>
        <v>0</v>
      </c>
      <c r="L8" s="512">
        <f>'4.sz.m.ÖNK kiadás'!H9+'üres lap2'!G33+'üres lap3'!G32+'üres lap'!G29</f>
        <v>0</v>
      </c>
      <c r="M8" s="512">
        <f>'4.sz.m.ÖNK kiadás'!I9+'üres lap2'!H33+'üres lap3'!H32+'üres lap'!H29</f>
        <v>0</v>
      </c>
      <c r="N8" s="512">
        <f>'4.sz.m.ÖNK kiadás'!J9+'üres lap2'!I33+'üres lap3'!I32+'üres lap'!I29</f>
        <v>0</v>
      </c>
    </row>
    <row r="9" spans="1:14" ht="12.75">
      <c r="A9" s="399" t="s">
        <v>458</v>
      </c>
      <c r="B9" s="511">
        <f>'3.sz.m Önk  bev.'!E49+'üres lap2'!D17+'üres lap3'!D16</f>
        <v>0</v>
      </c>
      <c r="C9" s="511">
        <f>'3.sz.m Önk  bev.'!F49+'üres lap2'!E17+'üres lap3'!E16</f>
        <v>0</v>
      </c>
      <c r="D9" s="511">
        <f>'3.sz.m Önk  bev.'!G49+'üres lap2'!F17+'üres lap3'!F16</f>
        <v>0</v>
      </c>
      <c r="E9" s="512"/>
      <c r="F9" s="512"/>
      <c r="G9" s="512"/>
      <c r="H9" s="494" t="s">
        <v>198</v>
      </c>
      <c r="I9" s="538">
        <f>'4.sz.m.ÖNK kiadás'!E10+'üres lap2'!D34+'üres lap3'!D33+'üres lap'!D30</f>
        <v>620000</v>
      </c>
      <c r="J9" s="538">
        <f>'4.sz.m.ÖNK kiadás'!F10+'üres lap2'!E34+'üres lap3'!E33+'üres lap'!E30</f>
        <v>620000</v>
      </c>
      <c r="K9" s="538">
        <f>'4.sz.m.ÖNK kiadás'!G10+'üres lap2'!F34+'üres lap3'!F33+'üres lap'!F30</f>
        <v>0</v>
      </c>
      <c r="L9" s="539">
        <f>'4.sz.m.ÖNK kiadás'!H10+'üres lap2'!G34+'üres lap3'!G33+'üres lap'!G30</f>
        <v>0</v>
      </c>
      <c r="M9" s="539">
        <f>'4.sz.m.ÖNK kiadás'!I10+'üres lap2'!H34+'üres lap3'!H33+'üres lap'!H30</f>
        <v>0</v>
      </c>
      <c r="N9" s="539">
        <f>'4.sz.m.ÖNK kiadás'!J10+'üres lap2'!I34+'üres lap3'!I33+'üres lap'!I30</f>
        <v>0</v>
      </c>
    </row>
    <row r="10" spans="1:14" ht="12.75">
      <c r="A10" s="399"/>
      <c r="B10" s="511"/>
      <c r="C10" s="511"/>
      <c r="D10" s="511"/>
      <c r="E10" s="512"/>
      <c r="F10" s="512"/>
      <c r="G10" s="512"/>
      <c r="H10" s="495" t="s">
        <v>199</v>
      </c>
      <c r="I10" s="511">
        <f>'4.sz.m.ÖNK kiadás'!E11+'üres lap2'!D35+'üres lap3'!D34+'üres lap'!D31</f>
        <v>787264</v>
      </c>
      <c r="J10" s="511">
        <f>'4.sz.m.ÖNK kiadás'!F11+'üres lap2'!E35+'üres lap3'!E34+'üres lap'!E31</f>
        <v>724744</v>
      </c>
      <c r="K10" s="511">
        <f>'4.sz.m.ÖNK kiadás'!G11+'üres lap2'!F35+'üres lap3'!F34+'üres lap'!F31</f>
        <v>0</v>
      </c>
      <c r="L10" s="512">
        <f>'4.sz.m.ÖNK kiadás'!H11+'üres lap2'!G35+'üres lap3'!G34+'üres lap'!G31</f>
        <v>0</v>
      </c>
      <c r="M10" s="512">
        <f>'4.sz.m.ÖNK kiadás'!I11+'üres lap2'!H35+'üres lap3'!H34+'üres lap'!H31</f>
        <v>0</v>
      </c>
      <c r="N10" s="512">
        <f>'4.sz.m.ÖNK kiadás'!J11+'üres lap2'!I35+'üres lap3'!I34+'üres lap'!I31</f>
        <v>0</v>
      </c>
    </row>
    <row r="11" spans="1:14" ht="12.75">
      <c r="A11" s="399"/>
      <c r="B11" s="511"/>
      <c r="C11" s="511"/>
      <c r="D11" s="511"/>
      <c r="E11" s="512"/>
      <c r="F11" s="512"/>
      <c r="G11" s="512"/>
      <c r="H11" s="494" t="s">
        <v>200</v>
      </c>
      <c r="I11" s="538">
        <f>'4.sz.m.ÖNK kiadás'!E25</f>
        <v>3246958</v>
      </c>
      <c r="J11" s="538">
        <f>'4.sz.m.ÖNK kiadás'!F25</f>
        <v>3303673</v>
      </c>
      <c r="K11" s="538">
        <f>'4.sz.m.ÖNK kiadás'!G25</f>
        <v>0</v>
      </c>
      <c r="L11" s="539">
        <f>'4.sz.m.ÖNK kiadás'!H25+'üres lap'!G37</f>
        <v>0</v>
      </c>
      <c r="M11" s="539">
        <f>'4.sz.m.ÖNK kiadás'!I25+'üres lap'!H37</f>
        <v>0</v>
      </c>
      <c r="N11" s="539">
        <f>'4.sz.m.ÖNK kiadás'!J25+'üres lap'!I37</f>
        <v>0</v>
      </c>
    </row>
    <row r="12" spans="1:14" ht="12.75" hidden="1">
      <c r="A12" s="400"/>
      <c r="B12" s="513"/>
      <c r="C12" s="513"/>
      <c r="D12" s="513"/>
      <c r="E12" s="514"/>
      <c r="F12" s="514"/>
      <c r="G12" s="514"/>
      <c r="H12" s="496"/>
      <c r="I12" s="513"/>
      <c r="J12" s="513"/>
      <c r="K12" s="513"/>
      <c r="L12" s="514"/>
      <c r="M12" s="514"/>
      <c r="N12" s="514"/>
    </row>
    <row r="13" spans="1:14" ht="16.5" customHeight="1" hidden="1" thickBot="1">
      <c r="A13" s="401"/>
      <c r="B13" s="515"/>
      <c r="C13" s="515"/>
      <c r="D13" s="515"/>
      <c r="E13" s="516"/>
      <c r="F13" s="516"/>
      <c r="G13" s="516"/>
      <c r="H13" s="497"/>
      <c r="I13" s="515"/>
      <c r="J13" s="515"/>
      <c r="K13" s="515"/>
      <c r="L13" s="516"/>
      <c r="M13" s="516"/>
      <c r="N13" s="516"/>
    </row>
    <row r="14" spans="1:15" ht="24" customHeight="1" thickBot="1">
      <c r="A14" s="402" t="s">
        <v>202</v>
      </c>
      <c r="B14" s="517">
        <f>SUM(B6:B9)</f>
        <v>16303403</v>
      </c>
      <c r="C14" s="517">
        <f>SUM(C6:C9)</f>
        <v>16373618</v>
      </c>
      <c r="D14" s="517">
        <f>SUM(D6:D9)</f>
        <v>0</v>
      </c>
      <c r="E14" s="518">
        <f>E6+E9+E10+E11+E13</f>
        <v>0</v>
      </c>
      <c r="F14" s="518">
        <f>F6+F9+F10+F11+F13</f>
        <v>0</v>
      </c>
      <c r="G14" s="518">
        <f>G6+G9+G10+G11+G13</f>
        <v>0</v>
      </c>
      <c r="H14" s="888" t="s">
        <v>203</v>
      </c>
      <c r="I14" s="517">
        <f aca="true" t="shared" si="0" ref="I14:N14">SUM(I6:I13)</f>
        <v>19789900</v>
      </c>
      <c r="J14" s="517">
        <f>SUM(J6:J13)</f>
        <v>19860115</v>
      </c>
      <c r="K14" s="517">
        <f>SUM(K6:K13)</f>
        <v>0</v>
      </c>
      <c r="L14" s="518">
        <f t="shared" si="0"/>
        <v>0</v>
      </c>
      <c r="M14" s="518">
        <f t="shared" si="0"/>
        <v>0</v>
      </c>
      <c r="N14" s="518">
        <f t="shared" si="0"/>
        <v>0</v>
      </c>
      <c r="O14" s="32"/>
    </row>
    <row r="15" spans="1:14" ht="18.75" customHeight="1">
      <c r="A15" s="403" t="s">
        <v>529</v>
      </c>
      <c r="B15" s="939">
        <f>'3.sz.m Önk  bev.'!E58-480000</f>
        <v>4007677</v>
      </c>
      <c r="C15" s="939">
        <f>'3.sz.m Önk  bev.'!F58-480000</f>
        <v>4007677</v>
      </c>
      <c r="D15" s="939"/>
      <c r="E15" s="519">
        <f>'3.sz.m Önk  bev.'!H57+'üres lap2'!G22+'üres lap3'!G21+'üres lap'!G19</f>
        <v>0</v>
      </c>
      <c r="F15" s="519">
        <f>'3.sz.m Önk  bev.'!I57+'üres lap2'!H22+'üres lap3'!H21+'üres lap'!H19</f>
        <v>0</v>
      </c>
      <c r="G15" s="519">
        <f>'3.sz.m Önk  bev.'!J57+'üres lap2'!I22+'üres lap3'!I21+'üres lap'!I19</f>
        <v>0</v>
      </c>
      <c r="H15" s="493" t="s">
        <v>187</v>
      </c>
      <c r="I15" s="509">
        <v>0</v>
      </c>
      <c r="J15" s="509">
        <v>0</v>
      </c>
      <c r="K15" s="509">
        <v>0</v>
      </c>
      <c r="L15" s="510">
        <v>0</v>
      </c>
      <c r="M15" s="510">
        <v>0</v>
      </c>
      <c r="N15" s="510">
        <v>0</v>
      </c>
    </row>
    <row r="16" spans="1:14" ht="15" customHeight="1" thickBot="1">
      <c r="A16" s="404" t="s">
        <v>185</v>
      </c>
      <c r="B16" s="520"/>
      <c r="C16" s="520"/>
      <c r="D16" s="520"/>
      <c r="E16" s="521"/>
      <c r="F16" s="521"/>
      <c r="G16" s="521"/>
      <c r="H16" s="496" t="s">
        <v>514</v>
      </c>
      <c r="I16" s="513">
        <f>'4.sz.m.ÖNK kiadás'!E34</f>
        <v>521180</v>
      </c>
      <c r="J16" s="513">
        <f>'4.sz.m.ÖNK kiadás'!F34</f>
        <v>521180</v>
      </c>
      <c r="K16" s="513">
        <f>'4.sz.m.ÖNK kiadás'!G34</f>
        <v>0</v>
      </c>
      <c r="L16" s="514"/>
      <c r="M16" s="514"/>
      <c r="N16" s="514"/>
    </row>
    <row r="17" spans="1:14" ht="25.5" customHeight="1" thickBot="1">
      <c r="A17" s="405" t="s">
        <v>207</v>
      </c>
      <c r="B17" s="522">
        <f aca="true" t="shared" si="1" ref="B17:G17">SUM(B15:B16)</f>
        <v>4007677</v>
      </c>
      <c r="C17" s="522">
        <f>SUM(C15:C16)</f>
        <v>4007677</v>
      </c>
      <c r="D17" s="522">
        <f>SUM(D15:D16)</f>
        <v>0</v>
      </c>
      <c r="E17" s="523">
        <f t="shared" si="1"/>
        <v>0</v>
      </c>
      <c r="F17" s="523">
        <f t="shared" si="1"/>
        <v>0</v>
      </c>
      <c r="G17" s="523">
        <f t="shared" si="1"/>
        <v>0</v>
      </c>
      <c r="H17" s="498" t="s">
        <v>214</v>
      </c>
      <c r="I17" s="522">
        <f aca="true" t="shared" si="2" ref="I17:N17">SUM(I15:I16)</f>
        <v>521180</v>
      </c>
      <c r="J17" s="522">
        <f>SUM(J15:J16)</f>
        <v>521180</v>
      </c>
      <c r="K17" s="522">
        <f>SUM(K15:K16)</f>
        <v>0</v>
      </c>
      <c r="L17" s="523">
        <f t="shared" si="2"/>
        <v>0</v>
      </c>
      <c r="M17" s="523">
        <f t="shared" si="2"/>
        <v>0</v>
      </c>
      <c r="N17" s="523">
        <f t="shared" si="2"/>
        <v>0</v>
      </c>
    </row>
    <row r="18" spans="1:14" ht="22.5" customHeight="1" thickBot="1">
      <c r="A18" s="406" t="s">
        <v>186</v>
      </c>
      <c r="B18" s="524">
        <f aca="true" t="shared" si="3" ref="B18:G18">B14+B17</f>
        <v>20311080</v>
      </c>
      <c r="C18" s="524">
        <f>C14+C17</f>
        <v>20381295</v>
      </c>
      <c r="D18" s="524">
        <f>D14+D17</f>
        <v>0</v>
      </c>
      <c r="E18" s="525">
        <f t="shared" si="3"/>
        <v>0</v>
      </c>
      <c r="F18" s="525">
        <f t="shared" si="3"/>
        <v>0</v>
      </c>
      <c r="G18" s="525">
        <f t="shared" si="3"/>
        <v>0</v>
      </c>
      <c r="H18" s="499" t="s">
        <v>188</v>
      </c>
      <c r="I18" s="524">
        <f aca="true" t="shared" si="4" ref="I18:N18">I14+I17</f>
        <v>20311080</v>
      </c>
      <c r="J18" s="524">
        <f>J14+J17</f>
        <v>20381295</v>
      </c>
      <c r="K18" s="524">
        <f>K14+K17</f>
        <v>0</v>
      </c>
      <c r="L18" s="525">
        <f t="shared" si="4"/>
        <v>0</v>
      </c>
      <c r="M18" s="525">
        <f t="shared" si="4"/>
        <v>0</v>
      </c>
      <c r="N18" s="525">
        <f t="shared" si="4"/>
        <v>0</v>
      </c>
    </row>
    <row r="19" spans="1:11" ht="22.5" customHeight="1" thickBot="1">
      <c r="A19" s="1188" t="s">
        <v>225</v>
      </c>
      <c r="B19" s="1189"/>
      <c r="C19" s="1189"/>
      <c r="D19" s="1189"/>
      <c r="E19" s="1189"/>
      <c r="F19" s="1189"/>
      <c r="G19" s="1189"/>
      <c r="H19" s="1188"/>
      <c r="I19" s="1189"/>
      <c r="J19" s="32"/>
      <c r="K19" s="32"/>
    </row>
    <row r="20" spans="1:14" ht="12.75">
      <c r="A20" s="398" t="s">
        <v>189</v>
      </c>
      <c r="B20" s="526">
        <f>'3.sz.m Önk  bev.'!E42+'üres lap2'!D14+'üres lap3'!D13</f>
        <v>0</v>
      </c>
      <c r="C20" s="526">
        <f>'3.sz.m Önk  bev.'!F42+'üres lap2'!E14+'üres lap3'!E13</f>
        <v>0</v>
      </c>
      <c r="D20" s="526">
        <f>'3.sz.m Önk  bev.'!G42+'üres lap2'!F14+'üres lap3'!F13</f>
        <v>0</v>
      </c>
      <c r="E20" s="527"/>
      <c r="F20" s="527"/>
      <c r="G20" s="527"/>
      <c r="H20" s="500" t="s">
        <v>192</v>
      </c>
      <c r="I20" s="536">
        <f>'4.sz.m.ÖNK kiadás'!E18+'üres lap2'!D37+'üres lap3'!D36</f>
        <v>180000</v>
      </c>
      <c r="J20" s="537">
        <f>'4.sz.m.ÖNK kiadás'!F18+'üres lap2'!E37</f>
        <v>180000</v>
      </c>
      <c r="K20" s="537">
        <f>'4.sz.m.ÖNK kiadás'!G18+'üres lap2'!F37</f>
        <v>0</v>
      </c>
      <c r="L20" s="537">
        <f>'4.sz.m.ÖNK kiadás'!H18+'üres lap2'!G37</f>
        <v>0</v>
      </c>
      <c r="M20" s="537">
        <f>'4.sz.m.ÖNK kiadás'!I18+'üres lap2'!H37</f>
        <v>0</v>
      </c>
      <c r="N20" s="537">
        <f>'4.sz.m.ÖNK kiadás'!J18+'üres lap2'!I37</f>
        <v>0</v>
      </c>
    </row>
    <row r="21" spans="1:14" ht="12.75">
      <c r="A21" s="399" t="s">
        <v>190</v>
      </c>
      <c r="B21" s="511">
        <f>'3.sz.m Önk  bev.'!E50+'üres lap2'!D18+'üres lap3'!D17</f>
        <v>0</v>
      </c>
      <c r="C21" s="511">
        <f>'3.sz.m Önk  bev.'!F50+'üres lap2'!E18+'üres lap3'!E17</f>
        <v>0</v>
      </c>
      <c r="D21" s="511">
        <f>'3.sz.m Önk  bev.'!G50+'üres lap2'!F18+'üres lap3'!F17</f>
        <v>0</v>
      </c>
      <c r="E21" s="512"/>
      <c r="F21" s="512"/>
      <c r="G21" s="512"/>
      <c r="H21" s="494" t="s">
        <v>193</v>
      </c>
      <c r="I21" s="511">
        <f>'4.sz.m.ÖNK kiadás'!E19</f>
        <v>0</v>
      </c>
      <c r="J21" s="512">
        <f>'4.sz.m.ÖNK kiadás'!F19</f>
        <v>0</v>
      </c>
      <c r="K21" s="512">
        <f>'4.sz.m.ÖNK kiadás'!G19</f>
        <v>0</v>
      </c>
      <c r="L21" s="512">
        <f>'4.sz.m.ÖNK kiadás'!H19</f>
        <v>0</v>
      </c>
      <c r="M21" s="512">
        <f>'4.sz.m.ÖNK kiadás'!I19</f>
        <v>0</v>
      </c>
      <c r="N21" s="512">
        <f>'4.sz.m.ÖNK kiadás'!J19</f>
        <v>0</v>
      </c>
    </row>
    <row r="22" spans="1:14" ht="12.75">
      <c r="A22" s="399" t="s">
        <v>191</v>
      </c>
      <c r="B22" s="511">
        <f>'3.sz.m Önk  bev.'!E51</f>
        <v>0</v>
      </c>
      <c r="C22" s="511">
        <f>'3.sz.m Önk  bev.'!F51</f>
        <v>0</v>
      </c>
      <c r="D22" s="511">
        <f>'3.sz.m Önk  bev.'!G51</f>
        <v>0</v>
      </c>
      <c r="E22" s="512"/>
      <c r="F22" s="512"/>
      <c r="G22" s="512"/>
      <c r="H22" s="494" t="s">
        <v>194</v>
      </c>
      <c r="I22" s="511">
        <f>'4.sz.m.ÖNK kiadás'!E20</f>
        <v>300000</v>
      </c>
      <c r="J22" s="512">
        <f>'4.sz.m.ÖNK kiadás'!F20</f>
        <v>300000</v>
      </c>
      <c r="K22" s="512">
        <f>'4.sz.m.ÖNK kiadás'!G20</f>
        <v>0</v>
      </c>
      <c r="L22" s="512">
        <f>'4.sz.m.ÖNK kiadás'!H20</f>
        <v>0</v>
      </c>
      <c r="M22" s="512">
        <f>'4.sz.m.ÖNK kiadás'!I20</f>
        <v>0</v>
      </c>
      <c r="N22" s="512">
        <f>'4.sz.m.ÖNK kiadás'!J20</f>
        <v>0</v>
      </c>
    </row>
    <row r="23" spans="1:14" ht="13.5" thickBot="1">
      <c r="A23" s="399"/>
      <c r="B23" s="511"/>
      <c r="C23" s="511"/>
      <c r="D23" s="511"/>
      <c r="E23" s="512"/>
      <c r="F23" s="512"/>
      <c r="G23" s="512"/>
      <c r="H23" s="494" t="s">
        <v>201</v>
      </c>
      <c r="I23" s="511"/>
      <c r="J23" s="512"/>
      <c r="K23" s="512"/>
      <c r="L23" s="512"/>
      <c r="M23" s="512"/>
      <c r="N23" s="512"/>
    </row>
    <row r="24" spans="1:14" ht="13.5" hidden="1" thickBot="1">
      <c r="A24" s="408"/>
      <c r="B24" s="513"/>
      <c r="C24" s="513"/>
      <c r="D24" s="513"/>
      <c r="E24" s="514"/>
      <c r="F24" s="514"/>
      <c r="G24" s="514"/>
      <c r="H24" s="496"/>
      <c r="I24" s="513"/>
      <c r="J24" s="514"/>
      <c r="K24" s="514"/>
      <c r="L24" s="514"/>
      <c r="M24" s="514"/>
      <c r="N24" s="514"/>
    </row>
    <row r="25" spans="1:14" ht="13.5" thickBot="1">
      <c r="A25" s="409" t="s">
        <v>205</v>
      </c>
      <c r="B25" s="524">
        <f aca="true" t="shared" si="5" ref="B25:G25">SUM(B20:B23)</f>
        <v>0</v>
      </c>
      <c r="C25" s="524">
        <f>SUM(C20:C23)</f>
        <v>0</v>
      </c>
      <c r="D25" s="524">
        <f>SUM(D20:D23)</f>
        <v>0</v>
      </c>
      <c r="E25" s="525">
        <f t="shared" si="5"/>
        <v>0</v>
      </c>
      <c r="F25" s="525">
        <f t="shared" si="5"/>
        <v>0</v>
      </c>
      <c r="G25" s="525">
        <f t="shared" si="5"/>
        <v>0</v>
      </c>
      <c r="H25" s="501" t="s">
        <v>204</v>
      </c>
      <c r="I25" s="540">
        <f aca="true" t="shared" si="6" ref="I25:N25">SUM(I20:I24)</f>
        <v>480000</v>
      </c>
      <c r="J25" s="541">
        <f t="shared" si="6"/>
        <v>480000</v>
      </c>
      <c r="K25" s="541">
        <f>SUM(K20:K24)</f>
        <v>0</v>
      </c>
      <c r="L25" s="541">
        <f t="shared" si="6"/>
        <v>0</v>
      </c>
      <c r="M25" s="541">
        <f t="shared" si="6"/>
        <v>0</v>
      </c>
      <c r="N25" s="541">
        <f t="shared" si="6"/>
        <v>0</v>
      </c>
    </row>
    <row r="26" spans="1:14" ht="15" customHeight="1">
      <c r="A26" s="403" t="s">
        <v>529</v>
      </c>
      <c r="B26" s="528">
        <v>480000</v>
      </c>
      <c r="C26" s="528">
        <v>480000</v>
      </c>
      <c r="D26" s="528"/>
      <c r="E26" s="529"/>
      <c r="F26" s="529"/>
      <c r="G26" s="529"/>
      <c r="H26" s="502" t="s">
        <v>206</v>
      </c>
      <c r="I26" s="509"/>
      <c r="J26" s="510"/>
      <c r="K26" s="510"/>
      <c r="L26" s="510"/>
      <c r="M26" s="510"/>
      <c r="N26" s="510"/>
    </row>
    <row r="27" spans="1:14" ht="13.5" thickBot="1">
      <c r="A27" s="404" t="s">
        <v>185</v>
      </c>
      <c r="B27" s="530">
        <f>'3.sz.m Önk  bev.'!E56</f>
        <v>0</v>
      </c>
      <c r="C27" s="530">
        <f>'3.sz.m Önk  bev.'!F56</f>
        <v>0</v>
      </c>
      <c r="D27" s="530">
        <f>'3.sz.m Önk  bev.'!G56</f>
        <v>0</v>
      </c>
      <c r="E27" s="531"/>
      <c r="F27" s="531"/>
      <c r="G27" s="531"/>
      <c r="H27" s="503"/>
      <c r="I27" s="513"/>
      <c r="J27" s="514"/>
      <c r="K27" s="514"/>
      <c r="L27" s="514"/>
      <c r="M27" s="514"/>
      <c r="N27" s="514"/>
    </row>
    <row r="28" spans="1:14" ht="25.5" customHeight="1" thickBot="1">
      <c r="A28" s="410" t="s">
        <v>208</v>
      </c>
      <c r="B28" s="522">
        <f aca="true" t="shared" si="7" ref="B28:G28">SUM(B26:B27)</f>
        <v>480000</v>
      </c>
      <c r="C28" s="522">
        <f>SUM(C26:C27)</f>
        <v>480000</v>
      </c>
      <c r="D28" s="522">
        <f>SUM(D26:D27)</f>
        <v>0</v>
      </c>
      <c r="E28" s="523">
        <f t="shared" si="7"/>
        <v>0</v>
      </c>
      <c r="F28" s="523">
        <f t="shared" si="7"/>
        <v>0</v>
      </c>
      <c r="G28" s="523">
        <f t="shared" si="7"/>
        <v>0</v>
      </c>
      <c r="H28" s="501" t="s">
        <v>209</v>
      </c>
      <c r="I28" s="524">
        <f aca="true" t="shared" si="8" ref="I28:N28">SUM(I26:I27)</f>
        <v>0</v>
      </c>
      <c r="J28" s="525">
        <f t="shared" si="8"/>
        <v>0</v>
      </c>
      <c r="K28" s="525">
        <f>SUM(K26:K27)</f>
        <v>0</v>
      </c>
      <c r="L28" s="525">
        <f t="shared" si="8"/>
        <v>0</v>
      </c>
      <c r="M28" s="525">
        <f t="shared" si="8"/>
        <v>0</v>
      </c>
      <c r="N28" s="525">
        <f t="shared" si="8"/>
        <v>0</v>
      </c>
    </row>
    <row r="29" spans="1:14" ht="26.25" customHeight="1" thickBot="1">
      <c r="A29" s="407" t="s">
        <v>210</v>
      </c>
      <c r="B29" s="524">
        <f aca="true" t="shared" si="9" ref="B29:G29">B25+B28</f>
        <v>480000</v>
      </c>
      <c r="C29" s="524">
        <f>C25+C28</f>
        <v>480000</v>
      </c>
      <c r="D29" s="524">
        <f>D25+D28</f>
        <v>0</v>
      </c>
      <c r="E29" s="525">
        <f t="shared" si="9"/>
        <v>0</v>
      </c>
      <c r="F29" s="525">
        <f t="shared" si="9"/>
        <v>0</v>
      </c>
      <c r="G29" s="525">
        <f t="shared" si="9"/>
        <v>0</v>
      </c>
      <c r="H29" s="504" t="s">
        <v>211</v>
      </c>
      <c r="I29" s="524">
        <f aca="true" t="shared" si="10" ref="I29:N29">I28+I25</f>
        <v>480000</v>
      </c>
      <c r="J29" s="525">
        <f t="shared" si="10"/>
        <v>480000</v>
      </c>
      <c r="K29" s="525">
        <f>K28+K25</f>
        <v>0</v>
      </c>
      <c r="L29" s="525">
        <f t="shared" si="10"/>
        <v>0</v>
      </c>
      <c r="M29" s="525">
        <f t="shared" si="10"/>
        <v>0</v>
      </c>
      <c r="N29" s="525">
        <f t="shared" si="10"/>
        <v>0</v>
      </c>
    </row>
    <row r="30" spans="1:14" ht="26.25" customHeight="1" hidden="1" thickBot="1">
      <c r="A30" s="407" t="s">
        <v>269</v>
      </c>
      <c r="B30" s="532"/>
      <c r="C30" s="532"/>
      <c r="D30" s="532"/>
      <c r="E30" s="533"/>
      <c r="F30" s="533"/>
      <c r="G30" s="533"/>
      <c r="H30" s="504" t="s">
        <v>268</v>
      </c>
      <c r="I30" s="524"/>
      <c r="J30" s="525"/>
      <c r="K30" s="525"/>
      <c r="L30" s="525"/>
      <c r="M30" s="525"/>
      <c r="N30" s="525"/>
    </row>
    <row r="31" spans="1:14" ht="29.25" customHeight="1" thickBot="1">
      <c r="A31" s="411" t="s">
        <v>212</v>
      </c>
      <c r="B31" s="534">
        <f>B18+B29</f>
        <v>20791080</v>
      </c>
      <c r="C31" s="534">
        <f>C18+C29</f>
        <v>20861295</v>
      </c>
      <c r="D31" s="534">
        <f>D18+D29</f>
        <v>0</v>
      </c>
      <c r="E31" s="535">
        <f>E18+E29</f>
        <v>0</v>
      </c>
      <c r="F31" s="535">
        <f>F18+F29+F30</f>
        <v>0</v>
      </c>
      <c r="G31" s="535">
        <f>G18+G29+G30</f>
        <v>0</v>
      </c>
      <c r="H31" s="505" t="s">
        <v>213</v>
      </c>
      <c r="I31" s="542">
        <f>I29+I18</f>
        <v>20791080</v>
      </c>
      <c r="J31" s="543">
        <f>J29+J18</f>
        <v>20861295</v>
      </c>
      <c r="K31" s="543">
        <f>K29+K18</f>
        <v>0</v>
      </c>
      <c r="L31" s="543">
        <f>L29+L18</f>
        <v>0</v>
      </c>
      <c r="M31" s="543">
        <f>M29+M18+M30</f>
        <v>0</v>
      </c>
      <c r="N31" s="543">
        <f>N29+N18+N30</f>
        <v>0</v>
      </c>
    </row>
    <row r="33" spans="2:9" ht="12.75">
      <c r="B33" s="32"/>
      <c r="C33" s="32"/>
      <c r="D33" s="32"/>
      <c r="E33" s="32"/>
      <c r="F33" s="32"/>
      <c r="G33" s="32"/>
      <c r="I33" s="32"/>
    </row>
    <row r="34" spans="6:13" ht="12.75">
      <c r="F34" s="32"/>
      <c r="M34" s="32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1">
      <selection activeCell="W59" sqref="W59"/>
    </sheetView>
  </sheetViews>
  <sheetFormatPr defaultColWidth="9.140625" defaultRowHeight="12.75"/>
  <cols>
    <col min="1" max="2" width="5.7109375" style="129" customWidth="1"/>
    <col min="3" max="3" width="8.8515625" style="129" customWidth="1"/>
    <col min="4" max="4" width="56.00390625" style="23" bestFit="1" customWidth="1"/>
    <col min="5" max="5" width="17.28125" style="383" bestFit="1" customWidth="1"/>
    <col min="6" max="6" width="14.57421875" style="383" customWidth="1"/>
    <col min="7" max="7" width="14.57421875" style="383" hidden="1" customWidth="1"/>
    <col min="8" max="9" width="10.8515625" style="383" hidden="1" customWidth="1"/>
    <col min="10" max="10" width="13.140625" style="383" hidden="1" customWidth="1"/>
    <col min="11" max="11" width="17.28125" style="384" bestFit="1" customWidth="1"/>
    <col min="12" max="12" width="14.57421875" style="384" customWidth="1"/>
    <col min="13" max="13" width="14.57421875" style="384" hidden="1" customWidth="1"/>
    <col min="14" max="16" width="10.8515625" style="384" hidden="1" customWidth="1"/>
    <col min="17" max="17" width="13.8515625" style="385" customWidth="1"/>
    <col min="18" max="18" width="14.28125" style="384" customWidth="1"/>
    <col min="19" max="19" width="10.8515625" style="384" hidden="1" customWidth="1"/>
    <col min="20" max="20" width="11.00390625" style="384" hidden="1" customWidth="1"/>
    <col min="21" max="21" width="12.7109375" style="385" hidden="1" customWidth="1"/>
    <col min="22" max="22" width="11.8515625" style="385" hidden="1" customWidth="1"/>
    <col min="23" max="16384" width="9.140625" style="385" customWidth="1"/>
  </cols>
  <sheetData>
    <row r="1" spans="1:17" ht="12.75">
      <c r="A1" s="126"/>
      <c r="B1" s="126"/>
      <c r="C1" s="126"/>
      <c r="D1" s="127"/>
      <c r="Q1" s="68" t="s">
        <v>63</v>
      </c>
    </row>
    <row r="2" spans="1:20" s="387" customFormat="1" ht="34.5" customHeight="1">
      <c r="A2" s="1124" t="s">
        <v>539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282"/>
      <c r="S2" s="386"/>
      <c r="T2" s="386"/>
    </row>
    <row r="3" spans="1:17" ht="13.5" thickBot="1">
      <c r="A3" s="128"/>
      <c r="B3" s="128"/>
      <c r="C3" s="128"/>
      <c r="D3" s="124"/>
      <c r="K3" s="97"/>
      <c r="L3" s="97"/>
      <c r="M3" s="97"/>
      <c r="N3" s="97"/>
      <c r="O3" s="97"/>
      <c r="P3" s="97"/>
      <c r="Q3" s="53" t="s">
        <v>507</v>
      </c>
    </row>
    <row r="4" spans="1:22" ht="45.75" customHeight="1" thickBot="1">
      <c r="A4" s="1125" t="s">
        <v>6</v>
      </c>
      <c r="B4" s="1126"/>
      <c r="C4" s="1126"/>
      <c r="D4" s="395" t="s">
        <v>9</v>
      </c>
      <c r="E4" s="1190" t="s">
        <v>5</v>
      </c>
      <c r="F4" s="1191"/>
      <c r="G4" s="1191"/>
      <c r="H4" s="1191"/>
      <c r="I4" s="1191"/>
      <c r="J4" s="1192"/>
      <c r="K4" s="1190" t="s">
        <v>76</v>
      </c>
      <c r="L4" s="1191"/>
      <c r="M4" s="1191"/>
      <c r="N4" s="1191"/>
      <c r="O4" s="1191"/>
      <c r="P4" s="1192"/>
      <c r="Q4" s="1190" t="s">
        <v>77</v>
      </c>
      <c r="R4" s="1191"/>
      <c r="S4" s="1191"/>
      <c r="T4" s="1191"/>
      <c r="U4" s="1191"/>
      <c r="V4" s="1192"/>
    </row>
    <row r="5" spans="1:22" ht="45.75" customHeight="1" thickBot="1">
      <c r="A5" s="349"/>
      <c r="B5" s="350"/>
      <c r="C5" s="350"/>
      <c r="D5" s="395"/>
      <c r="E5" s="429" t="s">
        <v>82</v>
      </c>
      <c r="F5" s="430" t="s">
        <v>252</v>
      </c>
      <c r="G5" s="431" t="s">
        <v>258</v>
      </c>
      <c r="H5" s="1046" t="s">
        <v>261</v>
      </c>
      <c r="I5" s="430" t="s">
        <v>284</v>
      </c>
      <c r="J5" s="431" t="s">
        <v>319</v>
      </c>
      <c r="K5" s="429" t="s">
        <v>82</v>
      </c>
      <c r="L5" s="430" t="s">
        <v>252</v>
      </c>
      <c r="M5" s="431" t="s">
        <v>258</v>
      </c>
      <c r="N5" s="1046" t="s">
        <v>261</v>
      </c>
      <c r="O5" s="430" t="s">
        <v>284</v>
      </c>
      <c r="P5" s="431" t="s">
        <v>319</v>
      </c>
      <c r="Q5" s="429" t="s">
        <v>82</v>
      </c>
      <c r="R5" s="430" t="s">
        <v>252</v>
      </c>
      <c r="S5" s="431" t="s">
        <v>258</v>
      </c>
      <c r="T5" s="1046" t="s">
        <v>261</v>
      </c>
      <c r="U5" s="430" t="s">
        <v>284</v>
      </c>
      <c r="V5" s="431" t="s">
        <v>319</v>
      </c>
    </row>
    <row r="6" spans="1:22" s="7" customFormat="1" ht="21.75" customHeight="1" thickBot="1">
      <c r="A6" s="139"/>
      <c r="B6" s="1127"/>
      <c r="C6" s="1127"/>
      <c r="D6" s="1127"/>
      <c r="E6" s="432"/>
      <c r="F6" s="328"/>
      <c r="G6" s="1075"/>
      <c r="H6" s="1047"/>
      <c r="I6" s="328"/>
      <c r="J6" s="328"/>
      <c r="K6" s="432"/>
      <c r="L6" s="328"/>
      <c r="M6" s="1075"/>
      <c r="N6" s="1047"/>
      <c r="O6" s="328"/>
      <c r="P6" s="328"/>
      <c r="Q6" s="432"/>
      <c r="R6" s="328"/>
      <c r="S6" s="1075"/>
      <c r="T6" s="1047"/>
      <c r="U6" s="328"/>
      <c r="V6" s="328"/>
    </row>
    <row r="7" spans="1:25" s="7" customFormat="1" ht="21.75" customHeight="1" thickBot="1">
      <c r="A7" s="139" t="s">
        <v>32</v>
      </c>
      <c r="B7" s="1127" t="s">
        <v>401</v>
      </c>
      <c r="C7" s="1127"/>
      <c r="D7" s="1127"/>
      <c r="E7" s="432">
        <f>E8+E13+E16+E17+E20</f>
        <v>1310000</v>
      </c>
      <c r="F7" s="432">
        <f>F8+F13+F16+F17+F20</f>
        <v>1369715</v>
      </c>
      <c r="G7" s="1075">
        <f>G8+G13+G16+G17+G20</f>
        <v>0</v>
      </c>
      <c r="H7" s="1047">
        <f aca="true" t="shared" si="0" ref="H7:V7">H8+H13+H16</f>
        <v>0</v>
      </c>
      <c r="I7" s="328">
        <f t="shared" si="0"/>
        <v>0</v>
      </c>
      <c r="J7" s="328">
        <f t="shared" si="0"/>
        <v>0</v>
      </c>
      <c r="K7" s="432">
        <f>K8+K13+K16+K17+K20</f>
        <v>1310000</v>
      </c>
      <c r="L7" s="432">
        <f>L8+L13+L16+L17+L20</f>
        <v>1369715</v>
      </c>
      <c r="M7" s="1075">
        <f>M8+M13+M16+M17+M20</f>
        <v>0</v>
      </c>
      <c r="N7" s="1047">
        <f t="shared" si="0"/>
        <v>0</v>
      </c>
      <c r="O7" s="328">
        <f t="shared" si="0"/>
        <v>0</v>
      </c>
      <c r="P7" s="328">
        <f t="shared" si="0"/>
        <v>0</v>
      </c>
      <c r="Q7" s="432">
        <f>Q8+Q13+Q16+Q17+Q20</f>
        <v>0</v>
      </c>
      <c r="R7" s="328">
        <f>R8+R13+R16+R17+R20</f>
        <v>0</v>
      </c>
      <c r="S7" s="1075">
        <f>S8+S13+S16+S17+S20</f>
        <v>0</v>
      </c>
      <c r="T7" s="1047">
        <f t="shared" si="0"/>
        <v>0</v>
      </c>
      <c r="U7" s="328">
        <f t="shared" si="0"/>
        <v>0</v>
      </c>
      <c r="V7" s="328">
        <f t="shared" si="0"/>
        <v>0</v>
      </c>
      <c r="Y7" s="7" t="s">
        <v>279</v>
      </c>
    </row>
    <row r="8" spans="1:22" ht="21.75" customHeight="1">
      <c r="A8" s="877"/>
      <c r="B8" s="284" t="s">
        <v>42</v>
      </c>
      <c r="C8" s="1120" t="s">
        <v>402</v>
      </c>
      <c r="D8" s="1120"/>
      <c r="E8" s="552">
        <f aca="true" t="shared" si="1" ref="E8:S8">SUM(E9:E12)</f>
        <v>1000000</v>
      </c>
      <c r="F8" s="552">
        <f>SUM(F9:F12)</f>
        <v>1019518</v>
      </c>
      <c r="G8" s="1076">
        <f t="shared" si="1"/>
        <v>0</v>
      </c>
      <c r="H8" s="1067">
        <f t="shared" si="1"/>
        <v>0</v>
      </c>
      <c r="I8" s="553">
        <f t="shared" si="1"/>
        <v>0</v>
      </c>
      <c r="J8" s="553">
        <f t="shared" si="1"/>
        <v>0</v>
      </c>
      <c r="K8" s="552">
        <f>SUM(K9:K12)</f>
        <v>1000000</v>
      </c>
      <c r="L8" s="552">
        <f>SUM(L9:L12)</f>
        <v>1019518</v>
      </c>
      <c r="M8" s="1076">
        <f t="shared" si="1"/>
        <v>0</v>
      </c>
      <c r="N8" s="1067">
        <f t="shared" si="1"/>
        <v>0</v>
      </c>
      <c r="O8" s="553">
        <f t="shared" si="1"/>
        <v>0</v>
      </c>
      <c r="P8" s="553">
        <f t="shared" si="1"/>
        <v>0</v>
      </c>
      <c r="Q8" s="552">
        <f t="shared" si="1"/>
        <v>0</v>
      </c>
      <c r="R8" s="553">
        <f t="shared" si="1"/>
        <v>0</v>
      </c>
      <c r="S8" s="1076">
        <f t="shared" si="1"/>
        <v>0</v>
      </c>
      <c r="T8" s="1048"/>
      <c r="U8" s="329"/>
      <c r="V8" s="329"/>
    </row>
    <row r="9" spans="1:22" ht="21.75" customHeight="1">
      <c r="A9" s="136"/>
      <c r="B9" s="132"/>
      <c r="C9" s="132" t="s">
        <v>407</v>
      </c>
      <c r="D9" s="396" t="s">
        <v>403</v>
      </c>
      <c r="E9" s="434"/>
      <c r="F9" s="434"/>
      <c r="G9" s="1077"/>
      <c r="H9" s="1049"/>
      <c r="I9" s="330"/>
      <c r="J9" s="330"/>
      <c r="K9" s="434"/>
      <c r="L9" s="434"/>
      <c r="M9" s="1077"/>
      <c r="N9" s="1049"/>
      <c r="O9" s="330"/>
      <c r="P9" s="330"/>
      <c r="Q9" s="434"/>
      <c r="R9" s="330"/>
      <c r="S9" s="1077"/>
      <c r="T9" s="1049"/>
      <c r="U9" s="330"/>
      <c r="V9" s="330"/>
    </row>
    <row r="10" spans="1:22" ht="21.75" customHeight="1">
      <c r="A10" s="136"/>
      <c r="B10" s="132"/>
      <c r="C10" s="132" t="s">
        <v>408</v>
      </c>
      <c r="D10" s="396" t="s">
        <v>369</v>
      </c>
      <c r="E10" s="434">
        <v>1000000</v>
      </c>
      <c r="F10" s="434">
        <v>1000000</v>
      </c>
      <c r="G10" s="1077"/>
      <c r="H10" s="1049"/>
      <c r="I10" s="330"/>
      <c r="J10" s="330"/>
      <c r="K10" s="434">
        <v>1000000</v>
      </c>
      <c r="L10" s="434">
        <v>1000000</v>
      </c>
      <c r="M10" s="1077"/>
      <c r="N10" s="1049"/>
      <c r="O10" s="330"/>
      <c r="P10" s="330"/>
      <c r="Q10" s="434"/>
      <c r="R10" s="330"/>
      <c r="S10" s="1077"/>
      <c r="T10" s="1049"/>
      <c r="U10" s="330"/>
      <c r="V10" s="330"/>
    </row>
    <row r="11" spans="1:22" ht="21.75" customHeight="1">
      <c r="A11" s="136"/>
      <c r="B11" s="132"/>
      <c r="C11" s="132" t="s">
        <v>409</v>
      </c>
      <c r="D11" s="396" t="s">
        <v>368</v>
      </c>
      <c r="E11" s="434"/>
      <c r="F11" s="434">
        <v>19518</v>
      </c>
      <c r="G11" s="1077"/>
      <c r="H11" s="1049"/>
      <c r="I11" s="330"/>
      <c r="J11" s="330"/>
      <c r="K11" s="434"/>
      <c r="L11" s="434">
        <v>19518</v>
      </c>
      <c r="M11" s="1077"/>
      <c r="N11" s="1049"/>
      <c r="O11" s="330"/>
      <c r="P11" s="330"/>
      <c r="Q11" s="434"/>
      <c r="R11" s="330"/>
      <c r="S11" s="1077"/>
      <c r="T11" s="1049"/>
      <c r="U11" s="330"/>
      <c r="V11" s="330"/>
    </row>
    <row r="12" spans="1:32" ht="21.75" customHeight="1" hidden="1">
      <c r="A12" s="136"/>
      <c r="B12" s="132"/>
      <c r="C12" s="132"/>
      <c r="D12" s="396"/>
      <c r="E12" s="434"/>
      <c r="F12" s="434"/>
      <c r="G12" s="1077"/>
      <c r="H12" s="1049"/>
      <c r="I12" s="330"/>
      <c r="J12" s="330"/>
      <c r="K12" s="434"/>
      <c r="L12" s="434"/>
      <c r="M12" s="1077"/>
      <c r="N12" s="1049"/>
      <c r="O12" s="330"/>
      <c r="P12" s="330"/>
      <c r="Q12" s="434"/>
      <c r="R12" s="330"/>
      <c r="S12" s="1077"/>
      <c r="T12" s="1049"/>
      <c r="U12" s="330"/>
      <c r="V12" s="330"/>
      <c r="AF12" s="385" t="s">
        <v>279</v>
      </c>
    </row>
    <row r="13" spans="1:22" ht="21.75" customHeight="1">
      <c r="A13" s="136"/>
      <c r="B13" s="132" t="s">
        <v>43</v>
      </c>
      <c r="C13" s="1123" t="s">
        <v>404</v>
      </c>
      <c r="D13" s="1123"/>
      <c r="E13" s="434">
        <f>SUM(E14:E15)</f>
        <v>0</v>
      </c>
      <c r="F13" s="434">
        <f>SUM(F14:F15)</f>
        <v>0</v>
      </c>
      <c r="G13" s="1077">
        <f>SUM(G14:G15)</f>
        <v>0</v>
      </c>
      <c r="H13" s="1049"/>
      <c r="I13" s="330"/>
      <c r="J13" s="330"/>
      <c r="K13" s="434">
        <f>SUM(K14:K15)</f>
        <v>0</v>
      </c>
      <c r="L13" s="434">
        <f>SUM(L14:L15)</f>
        <v>0</v>
      </c>
      <c r="M13" s="1077">
        <f>SUM(M14:M15)</f>
        <v>0</v>
      </c>
      <c r="N13" s="1049"/>
      <c r="O13" s="330"/>
      <c r="P13" s="330"/>
      <c r="Q13" s="434">
        <f>SUM(Q14:Q15)</f>
        <v>0</v>
      </c>
      <c r="R13" s="330">
        <f>SUM(R14:R15)</f>
        <v>0</v>
      </c>
      <c r="S13" s="1077">
        <f>SUM(S14:S15)</f>
        <v>0</v>
      </c>
      <c r="T13" s="1049"/>
      <c r="U13" s="330"/>
      <c r="V13" s="330"/>
    </row>
    <row r="14" spans="1:22" ht="21.75" customHeight="1">
      <c r="A14" s="136"/>
      <c r="B14" s="132"/>
      <c r="C14" s="132" t="s">
        <v>405</v>
      </c>
      <c r="D14" s="725" t="s">
        <v>410</v>
      </c>
      <c r="E14" s="434"/>
      <c r="F14" s="434"/>
      <c r="G14" s="1077"/>
      <c r="H14" s="1049"/>
      <c r="I14" s="330"/>
      <c r="J14" s="330"/>
      <c r="K14" s="434"/>
      <c r="L14" s="434"/>
      <c r="M14" s="1077"/>
      <c r="N14" s="1049"/>
      <c r="O14" s="330"/>
      <c r="P14" s="330"/>
      <c r="Q14" s="434"/>
      <c r="R14" s="330"/>
      <c r="S14" s="1077"/>
      <c r="T14" s="1050"/>
      <c r="U14" s="435"/>
      <c r="V14" s="435"/>
    </row>
    <row r="15" spans="1:22" ht="21.75" customHeight="1">
      <c r="A15" s="136"/>
      <c r="B15" s="132"/>
      <c r="C15" s="132" t="s">
        <v>406</v>
      </c>
      <c r="D15" s="725" t="s">
        <v>411</v>
      </c>
      <c r="E15" s="434"/>
      <c r="F15" s="434"/>
      <c r="G15" s="1077"/>
      <c r="H15" s="1049"/>
      <c r="I15" s="330"/>
      <c r="J15" s="330"/>
      <c r="K15" s="434"/>
      <c r="L15" s="434"/>
      <c r="M15" s="1077"/>
      <c r="N15" s="1049"/>
      <c r="O15" s="330"/>
      <c r="P15" s="330"/>
      <c r="Q15" s="434"/>
      <c r="R15" s="330"/>
      <c r="S15" s="1077"/>
      <c r="T15" s="1050"/>
      <c r="U15" s="435"/>
      <c r="V15" s="435"/>
    </row>
    <row r="16" spans="1:22" ht="21.75" customHeight="1">
      <c r="A16" s="136"/>
      <c r="B16" s="132" t="s">
        <v>130</v>
      </c>
      <c r="C16" s="1123" t="s">
        <v>412</v>
      </c>
      <c r="D16" s="1123"/>
      <c r="E16" s="434">
        <v>270000</v>
      </c>
      <c r="F16" s="434">
        <v>270000</v>
      </c>
      <c r="G16" s="1077"/>
      <c r="H16" s="1068"/>
      <c r="I16" s="878"/>
      <c r="J16" s="878"/>
      <c r="K16" s="434">
        <v>270000</v>
      </c>
      <c r="L16" s="434">
        <v>270000</v>
      </c>
      <c r="M16" s="1077"/>
      <c r="N16" s="1068"/>
      <c r="O16" s="878"/>
      <c r="P16" s="878"/>
      <c r="Q16" s="434"/>
      <c r="R16" s="330"/>
      <c r="S16" s="1077"/>
      <c r="T16" s="1051"/>
      <c r="U16" s="486"/>
      <c r="V16" s="486"/>
    </row>
    <row r="17" spans="1:22" ht="21.75" customHeight="1">
      <c r="A17" s="136"/>
      <c r="B17" s="132" t="s">
        <v>57</v>
      </c>
      <c r="C17" s="1143" t="s">
        <v>413</v>
      </c>
      <c r="D17" s="1144"/>
      <c r="E17" s="434">
        <f>SUM(E18:E19)</f>
        <v>0</v>
      </c>
      <c r="F17" s="434">
        <f>SUM(F18:F19)</f>
        <v>0</v>
      </c>
      <c r="G17" s="1077">
        <f>SUM(G18:G19)</f>
        <v>0</v>
      </c>
      <c r="H17" s="1068"/>
      <c r="I17" s="878"/>
      <c r="J17" s="878"/>
      <c r="K17" s="434">
        <f>SUM(K18:K19)</f>
        <v>0</v>
      </c>
      <c r="L17" s="434">
        <f>SUM(L18:L19)</f>
        <v>0</v>
      </c>
      <c r="M17" s="1077">
        <f>G17-S17</f>
        <v>0</v>
      </c>
      <c r="N17" s="1068"/>
      <c r="O17" s="878"/>
      <c r="P17" s="878"/>
      <c r="Q17" s="434">
        <f>SUM(Q18:Q19)</f>
        <v>0</v>
      </c>
      <c r="R17" s="330">
        <f>SUM(R18:R19)</f>
        <v>0</v>
      </c>
      <c r="S17" s="1077">
        <f>SUM(S18:S19)</f>
        <v>0</v>
      </c>
      <c r="T17" s="1052"/>
      <c r="U17" s="876"/>
      <c r="V17" s="876"/>
    </row>
    <row r="18" spans="1:22" ht="21.75" customHeight="1">
      <c r="A18" s="136"/>
      <c r="B18" s="132"/>
      <c r="C18" s="132" t="s">
        <v>414</v>
      </c>
      <c r="D18" s="725" t="s">
        <v>416</v>
      </c>
      <c r="E18" s="434"/>
      <c r="F18" s="434"/>
      <c r="G18" s="1077"/>
      <c r="H18" s="1068"/>
      <c r="I18" s="878"/>
      <c r="J18" s="878"/>
      <c r="K18" s="434"/>
      <c r="L18" s="434"/>
      <c r="M18" s="1077">
        <f>G18-S18</f>
        <v>0</v>
      </c>
      <c r="N18" s="1068"/>
      <c r="O18" s="878"/>
      <c r="P18" s="878"/>
      <c r="Q18" s="434"/>
      <c r="R18" s="330"/>
      <c r="S18" s="1077"/>
      <c r="T18" s="1052"/>
      <c r="U18" s="876"/>
      <c r="V18" s="876"/>
    </row>
    <row r="19" spans="1:22" ht="21.75" customHeight="1">
      <c r="A19" s="136"/>
      <c r="B19" s="132"/>
      <c r="C19" s="132" t="s">
        <v>415</v>
      </c>
      <c r="D19" s="725" t="s">
        <v>370</v>
      </c>
      <c r="E19" s="434"/>
      <c r="F19" s="434"/>
      <c r="G19" s="1077"/>
      <c r="H19" s="1068"/>
      <c r="I19" s="878"/>
      <c r="J19" s="878"/>
      <c r="K19" s="434"/>
      <c r="L19" s="434"/>
      <c r="M19" s="1077"/>
      <c r="N19" s="1068"/>
      <c r="O19" s="878"/>
      <c r="P19" s="878"/>
      <c r="Q19" s="434"/>
      <c r="R19" s="330"/>
      <c r="S19" s="1077"/>
      <c r="T19" s="1052"/>
      <c r="U19" s="876"/>
      <c r="V19" s="876"/>
    </row>
    <row r="20" spans="1:22" ht="21.75" customHeight="1" thickBot="1">
      <c r="A20" s="556"/>
      <c r="B20" s="879" t="s">
        <v>58</v>
      </c>
      <c r="C20" s="1145" t="s">
        <v>417</v>
      </c>
      <c r="D20" s="1146"/>
      <c r="E20" s="554">
        <v>40000</v>
      </c>
      <c r="F20" s="554">
        <f>40000+35136+5061</f>
        <v>80197</v>
      </c>
      <c r="G20" s="1078"/>
      <c r="H20" s="1069"/>
      <c r="I20" s="880"/>
      <c r="J20" s="880"/>
      <c r="K20" s="554">
        <v>40000</v>
      </c>
      <c r="L20" s="554">
        <f>40000+35136+5061</f>
        <v>80197</v>
      </c>
      <c r="M20" s="1078"/>
      <c r="N20" s="1069"/>
      <c r="O20" s="880"/>
      <c r="P20" s="880"/>
      <c r="Q20" s="554"/>
      <c r="R20" s="555"/>
      <c r="S20" s="1078"/>
      <c r="T20" s="1052"/>
      <c r="U20" s="876"/>
      <c r="V20" s="876"/>
    </row>
    <row r="21" spans="1:22" ht="21.75" customHeight="1" thickBot="1">
      <c r="A21" s="139" t="s">
        <v>418</v>
      </c>
      <c r="B21" s="1127" t="s">
        <v>419</v>
      </c>
      <c r="C21" s="1127"/>
      <c r="D21" s="1127"/>
      <c r="E21" s="432">
        <f>E22+E23+E24+E28+E29+E30+E31</f>
        <v>102154</v>
      </c>
      <c r="F21" s="432">
        <f>F22+F23+F24+F28+F29+F30+F31</f>
        <v>112654</v>
      </c>
      <c r="G21" s="1075">
        <f>G22+G23+G24+G28+G29+G30+G31</f>
        <v>0</v>
      </c>
      <c r="H21" s="1053">
        <f aca="true" t="shared" si="2" ref="H21:V21">SUM(H22:H31)</f>
        <v>0</v>
      </c>
      <c r="I21" s="487">
        <f t="shared" si="2"/>
        <v>0</v>
      </c>
      <c r="J21" s="487">
        <f t="shared" si="2"/>
        <v>0</v>
      </c>
      <c r="K21" s="432">
        <f>K22+K23+K24+K28+K29+K30+K31</f>
        <v>102154</v>
      </c>
      <c r="L21" s="432">
        <f>L22+L23+L24+L28+L29+L30+L31</f>
        <v>112654</v>
      </c>
      <c r="M21" s="1075">
        <f>M22+M23+M24+M28+M29+M30+M31</f>
        <v>0</v>
      </c>
      <c r="N21" s="1053">
        <f t="shared" si="2"/>
        <v>0</v>
      </c>
      <c r="O21" s="487">
        <f t="shared" si="2"/>
        <v>0</v>
      </c>
      <c r="P21" s="487">
        <f t="shared" si="2"/>
        <v>0</v>
      </c>
      <c r="Q21" s="432">
        <f>Q22+Q23+Q24+Q28+Q29+Q30+Q31</f>
        <v>0</v>
      </c>
      <c r="R21" s="328">
        <f>R22+R23+R24+R28+R29+R30+R31</f>
        <v>0</v>
      </c>
      <c r="S21" s="1075">
        <f>S22+S23+S24+S28+S29+S30+S31</f>
        <v>0</v>
      </c>
      <c r="T21" s="1053">
        <f t="shared" si="2"/>
        <v>0</v>
      </c>
      <c r="U21" s="487">
        <f t="shared" si="2"/>
        <v>0</v>
      </c>
      <c r="V21" s="487">
        <f t="shared" si="2"/>
        <v>870</v>
      </c>
    </row>
    <row r="22" spans="1:22" ht="21.75" customHeight="1">
      <c r="A22" s="137"/>
      <c r="B22" s="138" t="s">
        <v>45</v>
      </c>
      <c r="C22" s="1133" t="s">
        <v>420</v>
      </c>
      <c r="D22" s="1133"/>
      <c r="E22" s="433"/>
      <c r="F22" s="433"/>
      <c r="G22" s="1079"/>
      <c r="H22" s="1054"/>
      <c r="I22" s="488"/>
      <c r="J22" s="488"/>
      <c r="K22" s="433"/>
      <c r="L22" s="433"/>
      <c r="M22" s="1079"/>
      <c r="N22" s="1054"/>
      <c r="O22" s="488"/>
      <c r="P22" s="488"/>
      <c r="Q22" s="433"/>
      <c r="R22" s="329"/>
      <c r="S22" s="1079"/>
      <c r="T22" s="1054"/>
      <c r="U22" s="488"/>
      <c r="V22" s="488">
        <v>600</v>
      </c>
    </row>
    <row r="23" spans="1:22" ht="21.75" customHeight="1">
      <c r="A23" s="136"/>
      <c r="B23" s="132" t="s">
        <v>46</v>
      </c>
      <c r="C23" s="1121" t="s">
        <v>459</v>
      </c>
      <c r="D23" s="1121"/>
      <c r="E23" s="439"/>
      <c r="F23" s="439"/>
      <c r="G23" s="726"/>
      <c r="H23" s="1055"/>
      <c r="I23" s="332"/>
      <c r="J23" s="332"/>
      <c r="K23" s="439"/>
      <c r="L23" s="439"/>
      <c r="M23" s="726"/>
      <c r="N23" s="1055"/>
      <c r="O23" s="332"/>
      <c r="P23" s="332"/>
      <c r="Q23" s="439"/>
      <c r="R23" s="332"/>
      <c r="S23" s="726"/>
      <c r="T23" s="1055"/>
      <c r="U23" s="332"/>
      <c r="V23" s="332"/>
    </row>
    <row r="24" spans="1:22" ht="21.75" customHeight="1">
      <c r="A24" s="136"/>
      <c r="B24" s="132" t="s">
        <v>47</v>
      </c>
      <c r="C24" s="1121" t="s">
        <v>422</v>
      </c>
      <c r="D24" s="1121"/>
      <c r="E24" s="332">
        <f>SUM(E25:E27)</f>
        <v>102154</v>
      </c>
      <c r="F24" s="332">
        <f>SUM(F25:F27)</f>
        <v>102154</v>
      </c>
      <c r="G24" s="726">
        <f>SUM(G25:G27)</f>
        <v>0</v>
      </c>
      <c r="H24" s="1055"/>
      <c r="I24" s="332"/>
      <c r="J24" s="332"/>
      <c r="K24" s="332">
        <f>SUM(K25:K27)</f>
        <v>102154</v>
      </c>
      <c r="L24" s="332">
        <f>SUM(L25:L27)</f>
        <v>102154</v>
      </c>
      <c r="M24" s="726">
        <f>SUM(M25:M27)</f>
        <v>0</v>
      </c>
      <c r="N24" s="1055"/>
      <c r="O24" s="332"/>
      <c r="P24" s="332"/>
      <c r="Q24" s="332">
        <f>SUM(Q25:Q27)</f>
        <v>0</v>
      </c>
      <c r="R24" s="332">
        <f>SUM(R25:R27)</f>
        <v>0</v>
      </c>
      <c r="S24" s="332">
        <f>SUM(S25:S27)</f>
        <v>0</v>
      </c>
      <c r="T24" s="1055"/>
      <c r="U24" s="332"/>
      <c r="V24" s="332"/>
    </row>
    <row r="25" spans="1:22" ht="42.75" customHeight="1">
      <c r="A25" s="136"/>
      <c r="B25" s="132"/>
      <c r="C25" s="132" t="s">
        <v>114</v>
      </c>
      <c r="D25" s="396" t="s">
        <v>423</v>
      </c>
      <c r="E25" s="439">
        <v>84348</v>
      </c>
      <c r="F25" s="439">
        <v>84348</v>
      </c>
      <c r="G25" s="726"/>
      <c r="H25" s="1055"/>
      <c r="I25" s="332"/>
      <c r="J25" s="332"/>
      <c r="K25" s="439">
        <v>84348</v>
      </c>
      <c r="L25" s="439">
        <v>84348</v>
      </c>
      <c r="M25" s="1077"/>
      <c r="N25" s="1055"/>
      <c r="O25" s="332"/>
      <c r="P25" s="332"/>
      <c r="Q25" s="439"/>
      <c r="R25" s="332"/>
      <c r="S25" s="726"/>
      <c r="T25" s="1055"/>
      <c r="U25" s="332"/>
      <c r="V25" s="332"/>
    </row>
    <row r="26" spans="1:22" ht="41.25" customHeight="1">
      <c r="A26" s="136"/>
      <c r="B26" s="132"/>
      <c r="C26" s="132" t="s">
        <v>115</v>
      </c>
      <c r="D26" s="396" t="s">
        <v>424</v>
      </c>
      <c r="E26" s="439">
        <v>17806</v>
      </c>
      <c r="F26" s="439">
        <v>17806</v>
      </c>
      <c r="G26" s="726"/>
      <c r="H26" s="1055"/>
      <c r="I26" s="332"/>
      <c r="J26" s="332"/>
      <c r="K26" s="439">
        <v>17806</v>
      </c>
      <c r="L26" s="439">
        <v>17806</v>
      </c>
      <c r="M26" s="1077"/>
      <c r="N26" s="1055"/>
      <c r="O26" s="332"/>
      <c r="P26" s="332"/>
      <c r="Q26" s="439"/>
      <c r="R26" s="332"/>
      <c r="S26" s="726"/>
      <c r="T26" s="1055"/>
      <c r="U26" s="332"/>
      <c r="V26" s="332"/>
    </row>
    <row r="27" spans="1:22" ht="21.75" customHeight="1">
      <c r="A27" s="136"/>
      <c r="B27" s="132"/>
      <c r="C27" s="132" t="s">
        <v>116</v>
      </c>
      <c r="D27" s="396" t="s">
        <v>425</v>
      </c>
      <c r="E27" s="439"/>
      <c r="F27" s="439"/>
      <c r="G27" s="726"/>
      <c r="H27" s="1055"/>
      <c r="I27" s="332"/>
      <c r="J27" s="332"/>
      <c r="K27" s="439"/>
      <c r="L27" s="439"/>
      <c r="M27" s="726"/>
      <c r="N27" s="1055"/>
      <c r="O27" s="332"/>
      <c r="P27" s="332"/>
      <c r="Q27" s="439"/>
      <c r="R27" s="332"/>
      <c r="S27" s="726"/>
      <c r="T27" s="1055"/>
      <c r="U27" s="332"/>
      <c r="V27" s="332"/>
    </row>
    <row r="28" spans="1:22" ht="21.75" customHeight="1">
      <c r="A28" s="136"/>
      <c r="B28" s="132" t="s">
        <v>389</v>
      </c>
      <c r="C28" s="1121" t="s">
        <v>426</v>
      </c>
      <c r="D28" s="1121"/>
      <c r="E28" s="439"/>
      <c r="F28" s="439"/>
      <c r="G28" s="726"/>
      <c r="H28" s="1055"/>
      <c r="I28" s="332"/>
      <c r="J28" s="332"/>
      <c r="K28" s="439"/>
      <c r="L28" s="439"/>
      <c r="M28" s="1077"/>
      <c r="N28" s="1055"/>
      <c r="O28" s="332"/>
      <c r="P28" s="332"/>
      <c r="Q28" s="439"/>
      <c r="R28" s="332"/>
      <c r="S28" s="726"/>
      <c r="T28" s="1055"/>
      <c r="U28" s="332"/>
      <c r="V28" s="332">
        <v>270</v>
      </c>
    </row>
    <row r="29" spans="1:22" ht="21.75" customHeight="1">
      <c r="A29" s="140"/>
      <c r="B29" s="141" t="s">
        <v>427</v>
      </c>
      <c r="C29" s="1121" t="s">
        <v>428</v>
      </c>
      <c r="D29" s="1136"/>
      <c r="E29" s="439"/>
      <c r="F29" s="439"/>
      <c r="G29" s="726"/>
      <c r="H29" s="1055"/>
      <c r="I29" s="332"/>
      <c r="J29" s="332"/>
      <c r="K29" s="439"/>
      <c r="L29" s="439"/>
      <c r="M29" s="726"/>
      <c r="N29" s="1055"/>
      <c r="O29" s="332"/>
      <c r="P29" s="332"/>
      <c r="Q29" s="439"/>
      <c r="R29" s="332"/>
      <c r="S29" s="726"/>
      <c r="T29" s="1055"/>
      <c r="U29" s="332"/>
      <c r="V29" s="332"/>
    </row>
    <row r="30" spans="1:22" ht="21.75" customHeight="1">
      <c r="A30" s="140"/>
      <c r="B30" s="141" t="s">
        <v>429</v>
      </c>
      <c r="C30" s="1121" t="s">
        <v>430</v>
      </c>
      <c r="D30" s="1136"/>
      <c r="E30" s="439"/>
      <c r="F30" s="439">
        <v>2500</v>
      </c>
      <c r="G30" s="726"/>
      <c r="H30" s="1055"/>
      <c r="I30" s="332"/>
      <c r="J30" s="332"/>
      <c r="K30" s="439"/>
      <c r="L30" s="439">
        <v>2500</v>
      </c>
      <c r="M30" s="1077"/>
      <c r="N30" s="1055"/>
      <c r="O30" s="332"/>
      <c r="P30" s="332"/>
      <c r="Q30" s="439"/>
      <c r="R30" s="332"/>
      <c r="S30" s="726"/>
      <c r="T30" s="1055"/>
      <c r="U30" s="332"/>
      <c r="V30" s="332"/>
    </row>
    <row r="31" spans="1:22" ht="21.75" customHeight="1" thickBot="1">
      <c r="A31" s="140"/>
      <c r="B31" s="141" t="s">
        <v>87</v>
      </c>
      <c r="C31" s="1122" t="s">
        <v>88</v>
      </c>
      <c r="D31" s="1122"/>
      <c r="E31" s="439"/>
      <c r="F31" s="439">
        <v>8000</v>
      </c>
      <c r="G31" s="726"/>
      <c r="H31" s="1055"/>
      <c r="I31" s="332"/>
      <c r="J31" s="332"/>
      <c r="K31" s="439"/>
      <c r="L31" s="439">
        <v>8000</v>
      </c>
      <c r="M31" s="1077"/>
      <c r="N31" s="1055"/>
      <c r="O31" s="332"/>
      <c r="P31" s="332"/>
      <c r="Q31" s="439"/>
      <c r="R31" s="332"/>
      <c r="S31" s="726"/>
      <c r="T31" s="1055"/>
      <c r="U31" s="332"/>
      <c r="V31" s="332"/>
    </row>
    <row r="32" spans="1:22" ht="21.75" customHeight="1" thickBot="1">
      <c r="A32" s="143" t="s">
        <v>10</v>
      </c>
      <c r="B32" s="1127" t="s">
        <v>431</v>
      </c>
      <c r="C32" s="1127"/>
      <c r="D32" s="1127"/>
      <c r="E32" s="427">
        <f>SUM(E33:E36)</f>
        <v>14891249</v>
      </c>
      <c r="F32" s="427">
        <f>SUM(F33:F36)</f>
        <v>14891249</v>
      </c>
      <c r="G32" s="1080">
        <f>SUM(G33:G36)</f>
        <v>0</v>
      </c>
      <c r="H32" s="1056"/>
      <c r="I32" s="146"/>
      <c r="J32" s="146"/>
      <c r="K32" s="427">
        <f>SUM(K33:K36)</f>
        <v>14891249</v>
      </c>
      <c r="L32" s="427">
        <f>SUM(L33:L36)</f>
        <v>14891249</v>
      </c>
      <c r="M32" s="1080">
        <f>SUM(M33:M36)</f>
        <v>0</v>
      </c>
      <c r="N32" s="1056"/>
      <c r="O32" s="146"/>
      <c r="P32" s="146"/>
      <c r="Q32" s="427">
        <f>SUM(Q33:Q36)</f>
        <v>0</v>
      </c>
      <c r="R32" s="146">
        <f>SUM(R33:R36)</f>
        <v>0</v>
      </c>
      <c r="S32" s="1080">
        <f>SUM(S33:S36)</f>
        <v>0</v>
      </c>
      <c r="T32" s="1056"/>
      <c r="U32" s="146"/>
      <c r="V32" s="146"/>
    </row>
    <row r="33" spans="1:22" ht="21.75" customHeight="1" thickBot="1">
      <c r="A33" s="137"/>
      <c r="B33" s="141" t="s">
        <v>48</v>
      </c>
      <c r="C33" s="1131" t="s">
        <v>432</v>
      </c>
      <c r="D33" s="1132"/>
      <c r="E33" s="1015">
        <v>13029503</v>
      </c>
      <c r="F33" s="1015">
        <f>13029503+129926</f>
        <v>13159429</v>
      </c>
      <c r="G33" s="1092"/>
      <c r="H33" s="1074"/>
      <c r="I33" s="1016"/>
      <c r="J33" s="1016"/>
      <c r="K33" s="1015">
        <v>13029503</v>
      </c>
      <c r="L33" s="1015">
        <f>13029503+129926</f>
        <v>13159429</v>
      </c>
      <c r="M33" s="1077"/>
      <c r="N33" s="1070"/>
      <c r="O33" s="883"/>
      <c r="P33" s="883"/>
      <c r="Q33" s="882"/>
      <c r="R33" s="883"/>
      <c r="S33" s="1081"/>
      <c r="T33" s="1056"/>
      <c r="U33" s="146"/>
      <c r="V33" s="146"/>
    </row>
    <row r="34" spans="1:22" ht="33" customHeight="1" thickBot="1">
      <c r="A34" s="136"/>
      <c r="B34" s="141" t="s">
        <v>49</v>
      </c>
      <c r="C34" s="1121" t="s">
        <v>530</v>
      </c>
      <c r="D34" s="1136"/>
      <c r="E34" s="439"/>
      <c r="F34" s="439"/>
      <c r="G34" s="726"/>
      <c r="H34" s="1055"/>
      <c r="I34" s="332"/>
      <c r="J34" s="332"/>
      <c r="K34" s="439"/>
      <c r="L34" s="439"/>
      <c r="M34" s="1077"/>
      <c r="N34" s="1071"/>
      <c r="O34" s="885"/>
      <c r="P34" s="885"/>
      <c r="Q34" s="884"/>
      <c r="R34" s="885"/>
      <c r="S34" s="1082"/>
      <c r="T34" s="1056"/>
      <c r="U34" s="146"/>
      <c r="V34" s="146"/>
    </row>
    <row r="35" spans="1:22" ht="21.75" customHeight="1" thickBot="1">
      <c r="A35" s="136"/>
      <c r="B35" s="141" t="s">
        <v>85</v>
      </c>
      <c r="C35" s="1121" t="s">
        <v>433</v>
      </c>
      <c r="D35" s="1136"/>
      <c r="E35" s="884"/>
      <c r="F35" s="884"/>
      <c r="G35" s="1082"/>
      <c r="H35" s="1071"/>
      <c r="I35" s="885"/>
      <c r="J35" s="885"/>
      <c r="K35" s="884"/>
      <c r="L35" s="884"/>
      <c r="M35" s="1082"/>
      <c r="N35" s="1071"/>
      <c r="O35" s="885"/>
      <c r="P35" s="885"/>
      <c r="Q35" s="884"/>
      <c r="R35" s="885"/>
      <c r="S35" s="1082"/>
      <c r="T35" s="1056"/>
      <c r="U35" s="146"/>
      <c r="V35" s="146"/>
    </row>
    <row r="36" spans="1:22" ht="21.75" customHeight="1" thickBot="1">
      <c r="A36" s="136"/>
      <c r="B36" s="141" t="s">
        <v>86</v>
      </c>
      <c r="C36" s="1121" t="s">
        <v>434</v>
      </c>
      <c r="D36" s="1136"/>
      <c r="E36" s="885">
        <f>SUM(E37:E39)</f>
        <v>1861746</v>
      </c>
      <c r="F36" s="885">
        <f>SUM(F37:F39)</f>
        <v>1731820</v>
      </c>
      <c r="G36" s="1082">
        <f>SUM(G37:G39)</f>
        <v>0</v>
      </c>
      <c r="H36" s="1071"/>
      <c r="I36" s="885"/>
      <c r="J36" s="885"/>
      <c r="K36" s="885">
        <f>SUM(K37:K39)</f>
        <v>1861746</v>
      </c>
      <c r="L36" s="885">
        <f>SUM(L37:L39)</f>
        <v>1731820</v>
      </c>
      <c r="M36" s="1082">
        <f>SUM(M37:M39)</f>
        <v>0</v>
      </c>
      <c r="N36" s="1071"/>
      <c r="O36" s="885"/>
      <c r="P36" s="885"/>
      <c r="Q36" s="884">
        <f>SUM(Q37:Q39)</f>
        <v>0</v>
      </c>
      <c r="R36" s="885">
        <f>SUM(R37:R39)</f>
        <v>0</v>
      </c>
      <c r="S36" s="1082">
        <f>SUM(S37:S39)</f>
        <v>0</v>
      </c>
      <c r="T36" s="1056"/>
      <c r="U36" s="146"/>
      <c r="V36" s="146"/>
    </row>
    <row r="37" spans="1:22" ht="21.75" customHeight="1" thickBot="1">
      <c r="A37" s="136"/>
      <c r="B37" s="141"/>
      <c r="C37" s="138" t="s">
        <v>435</v>
      </c>
      <c r="D37" s="881" t="s">
        <v>37</v>
      </c>
      <c r="E37" s="884"/>
      <c r="F37" s="884"/>
      <c r="G37" s="1082"/>
      <c r="H37" s="1071"/>
      <c r="I37" s="885"/>
      <c r="J37" s="885"/>
      <c r="K37" s="884"/>
      <c r="L37" s="884"/>
      <c r="M37" s="1082"/>
      <c r="N37" s="1071"/>
      <c r="O37" s="885"/>
      <c r="P37" s="885"/>
      <c r="Q37" s="884"/>
      <c r="R37" s="885"/>
      <c r="S37" s="1082"/>
      <c r="T37" s="1056"/>
      <c r="U37" s="146"/>
      <c r="V37" s="146"/>
    </row>
    <row r="38" spans="1:22" ht="21.75" customHeight="1" thickBot="1">
      <c r="A38" s="136"/>
      <c r="B38" s="141"/>
      <c r="C38" s="132" t="s">
        <v>436</v>
      </c>
      <c r="D38" s="396" t="s">
        <v>36</v>
      </c>
      <c r="E38" s="884"/>
      <c r="F38" s="884"/>
      <c r="G38" s="1082"/>
      <c r="H38" s="1071"/>
      <c r="I38" s="885"/>
      <c r="J38" s="885"/>
      <c r="K38" s="884"/>
      <c r="L38" s="884"/>
      <c r="M38" s="1082"/>
      <c r="N38" s="1071"/>
      <c r="O38" s="885"/>
      <c r="P38" s="885"/>
      <c r="Q38" s="884"/>
      <c r="R38" s="885"/>
      <c r="S38" s="1082"/>
      <c r="T38" s="1056"/>
      <c r="U38" s="146"/>
      <c r="V38" s="146"/>
    </row>
    <row r="39" spans="1:22" ht="21.75" customHeight="1" thickBot="1">
      <c r="A39" s="136"/>
      <c r="B39" s="141"/>
      <c r="C39" s="132" t="s">
        <v>437</v>
      </c>
      <c r="D39" s="396" t="s">
        <v>38</v>
      </c>
      <c r="E39" s="727">
        <v>1861746</v>
      </c>
      <c r="F39" s="727">
        <f>1861746-129926</f>
        <v>1731820</v>
      </c>
      <c r="G39" s="729"/>
      <c r="H39" s="1073"/>
      <c r="I39" s="728"/>
      <c r="J39" s="728"/>
      <c r="K39" s="727">
        <v>1861746</v>
      </c>
      <c r="L39" s="727">
        <f>1861746-129926</f>
        <v>1731820</v>
      </c>
      <c r="M39" s="1077"/>
      <c r="N39" s="1072"/>
      <c r="O39" s="887"/>
      <c r="P39" s="887"/>
      <c r="Q39" s="886"/>
      <c r="R39" s="887"/>
      <c r="S39" s="1083"/>
      <c r="T39" s="1056"/>
      <c r="U39" s="146"/>
      <c r="V39" s="146"/>
    </row>
    <row r="40" spans="1:22" ht="21.75" customHeight="1" thickBot="1">
      <c r="A40" s="143" t="s">
        <v>11</v>
      </c>
      <c r="B40" s="1142" t="s">
        <v>438</v>
      </c>
      <c r="C40" s="1142"/>
      <c r="D40" s="1142"/>
      <c r="E40" s="427">
        <f>SUM(E41:E42)</f>
        <v>0</v>
      </c>
      <c r="F40" s="427">
        <f>SUM(F41:F42)</f>
        <v>0</v>
      </c>
      <c r="G40" s="1080">
        <f>SUM(G41:G42)</f>
        <v>0</v>
      </c>
      <c r="H40" s="1056">
        <f>SUM(H41:H45)</f>
        <v>0</v>
      </c>
      <c r="I40" s="146">
        <f>SUM(I41:I45)</f>
        <v>0</v>
      </c>
      <c r="J40" s="146">
        <f>SUM(J41:J47)</f>
        <v>0</v>
      </c>
      <c r="K40" s="427">
        <f>SUM(K41:K42)</f>
        <v>0</v>
      </c>
      <c r="L40" s="427">
        <f>SUM(L41:L42)</f>
        <v>0</v>
      </c>
      <c r="M40" s="1080">
        <f>SUM(M41:M42)</f>
        <v>0</v>
      </c>
      <c r="N40" s="1056">
        <f>SUM(N41:N45)</f>
        <v>0</v>
      </c>
      <c r="O40" s="146">
        <f>SUM(O41:O45)</f>
        <v>0</v>
      </c>
      <c r="P40" s="146">
        <f>SUM(P41:P47)</f>
        <v>0</v>
      </c>
      <c r="Q40" s="427">
        <f>SUM(Q41:Q42)</f>
        <v>0</v>
      </c>
      <c r="R40" s="146">
        <f>SUM(R41:R42)</f>
        <v>0</v>
      </c>
      <c r="S40" s="1080">
        <f>SUM(S41:S42)</f>
        <v>0</v>
      </c>
      <c r="T40" s="1056"/>
      <c r="U40" s="146"/>
      <c r="V40" s="146"/>
    </row>
    <row r="41" spans="1:22" ht="21.75" customHeight="1">
      <c r="A41" s="137"/>
      <c r="B41" s="144" t="s">
        <v>439</v>
      </c>
      <c r="C41" s="1133" t="s">
        <v>441</v>
      </c>
      <c r="D41" s="1133"/>
      <c r="E41" s="436"/>
      <c r="F41" s="436"/>
      <c r="G41" s="1084"/>
      <c r="H41" s="1057"/>
      <c r="I41" s="437"/>
      <c r="J41" s="437"/>
      <c r="K41" s="436"/>
      <c r="L41" s="436"/>
      <c r="M41" s="1084"/>
      <c r="N41" s="1057"/>
      <c r="O41" s="437"/>
      <c r="P41" s="437"/>
      <c r="Q41" s="436"/>
      <c r="R41" s="437"/>
      <c r="S41" s="1084"/>
      <c r="T41" s="1057"/>
      <c r="U41" s="437"/>
      <c r="V41" s="437"/>
    </row>
    <row r="42" spans="1:22" ht="21.75" customHeight="1">
      <c r="A42" s="136"/>
      <c r="B42" s="133" t="s">
        <v>440</v>
      </c>
      <c r="C42" s="1121" t="s">
        <v>442</v>
      </c>
      <c r="D42" s="1121"/>
      <c r="E42" s="439">
        <f>SUM(E43:E45)</f>
        <v>0</v>
      </c>
      <c r="F42" s="439">
        <f>SUM(F43:F45)</f>
        <v>0</v>
      </c>
      <c r="G42" s="726">
        <f>SUM(G43:G45)</f>
        <v>0</v>
      </c>
      <c r="H42" s="1055"/>
      <c r="I42" s="332"/>
      <c r="J42" s="332"/>
      <c r="K42" s="439">
        <f>SUM(K43:K45)</f>
        <v>0</v>
      </c>
      <c r="L42" s="439">
        <f>SUM(L43:L45)</f>
        <v>0</v>
      </c>
      <c r="M42" s="726">
        <f>SUM(M43:M45)</f>
        <v>0</v>
      </c>
      <c r="N42" s="1055"/>
      <c r="O42" s="332"/>
      <c r="P42" s="332"/>
      <c r="Q42" s="439">
        <f>SUM(Q43:Q45)</f>
        <v>0</v>
      </c>
      <c r="R42" s="332">
        <f>SUM(R43:R45)</f>
        <v>0</v>
      </c>
      <c r="S42" s="726">
        <f>SUM(S43:S45)</f>
        <v>0</v>
      </c>
      <c r="T42" s="1055"/>
      <c r="U42" s="332"/>
      <c r="V42" s="332"/>
    </row>
    <row r="43" spans="1:22" ht="21.75" customHeight="1">
      <c r="A43" s="136"/>
      <c r="B43" s="144"/>
      <c r="C43" s="138" t="s">
        <v>443</v>
      </c>
      <c r="D43" s="881" t="s">
        <v>37</v>
      </c>
      <c r="E43" s="439"/>
      <c r="F43" s="439"/>
      <c r="G43" s="726"/>
      <c r="H43" s="1055"/>
      <c r="I43" s="332"/>
      <c r="J43" s="332"/>
      <c r="K43" s="439"/>
      <c r="L43" s="439"/>
      <c r="M43" s="726"/>
      <c r="N43" s="1055"/>
      <c r="O43" s="332"/>
      <c r="P43" s="332"/>
      <c r="Q43" s="439"/>
      <c r="R43" s="332"/>
      <c r="S43" s="726"/>
      <c r="T43" s="1055"/>
      <c r="U43" s="332"/>
      <c r="V43" s="332"/>
    </row>
    <row r="44" spans="1:22" ht="21.75" customHeight="1">
      <c r="A44" s="136"/>
      <c r="B44" s="133"/>
      <c r="C44" s="132" t="s">
        <v>444</v>
      </c>
      <c r="D44" s="881" t="s">
        <v>36</v>
      </c>
      <c r="E44" s="439"/>
      <c r="F44" s="439"/>
      <c r="G44" s="726"/>
      <c r="H44" s="1055"/>
      <c r="I44" s="332"/>
      <c r="J44" s="726"/>
      <c r="K44" s="439"/>
      <c r="L44" s="439"/>
      <c r="M44" s="726"/>
      <c r="N44" s="1055"/>
      <c r="O44" s="332"/>
      <c r="P44" s="726"/>
      <c r="Q44" s="439"/>
      <c r="R44" s="332"/>
      <c r="S44" s="726"/>
      <c r="T44" s="1055"/>
      <c r="U44" s="332"/>
      <c r="V44" s="332"/>
    </row>
    <row r="45" spans="1:22" ht="21.75" customHeight="1" thickBot="1">
      <c r="A45" s="140"/>
      <c r="B45" s="144"/>
      <c r="C45" s="138" t="s">
        <v>445</v>
      </c>
      <c r="D45" s="881" t="s">
        <v>446</v>
      </c>
      <c r="E45" s="439">
        <v>0</v>
      </c>
      <c r="F45" s="439">
        <v>0</v>
      </c>
      <c r="G45" s="726">
        <v>0</v>
      </c>
      <c r="H45" s="1055"/>
      <c r="I45" s="332"/>
      <c r="J45" s="726"/>
      <c r="K45" s="439">
        <v>0</v>
      </c>
      <c r="L45" s="439">
        <v>0</v>
      </c>
      <c r="M45" s="726">
        <v>0</v>
      </c>
      <c r="N45" s="1055"/>
      <c r="O45" s="332"/>
      <c r="P45" s="726"/>
      <c r="Q45" s="439">
        <v>0</v>
      </c>
      <c r="R45" s="332">
        <v>0</v>
      </c>
      <c r="S45" s="726">
        <v>0</v>
      </c>
      <c r="T45" s="1058"/>
      <c r="U45" s="485"/>
      <c r="V45" s="485"/>
    </row>
    <row r="46" spans="1:22" ht="21.75" customHeight="1" hidden="1">
      <c r="A46" s="446"/>
      <c r="B46" s="133"/>
      <c r="C46" s="1121"/>
      <c r="D46" s="1136"/>
      <c r="E46" s="439"/>
      <c r="F46" s="439"/>
      <c r="G46" s="726"/>
      <c r="H46" s="1055"/>
      <c r="I46" s="332"/>
      <c r="J46" s="726"/>
      <c r="K46" s="439"/>
      <c r="L46" s="439"/>
      <c r="M46" s="726"/>
      <c r="N46" s="1055"/>
      <c r="O46" s="332"/>
      <c r="P46" s="726"/>
      <c r="Q46" s="439"/>
      <c r="R46" s="332"/>
      <c r="S46" s="726"/>
      <c r="T46" s="1059"/>
      <c r="U46" s="447"/>
      <c r="V46" s="447"/>
    </row>
    <row r="47" spans="1:22" ht="21.75" customHeight="1" hidden="1" thickBot="1">
      <c r="A47" s="446"/>
      <c r="B47" s="144"/>
      <c r="C47" s="1134"/>
      <c r="D47" s="1135"/>
      <c r="E47" s="727"/>
      <c r="F47" s="727"/>
      <c r="G47" s="729"/>
      <c r="H47" s="1073"/>
      <c r="I47" s="728"/>
      <c r="J47" s="729"/>
      <c r="K47" s="727"/>
      <c r="L47" s="727"/>
      <c r="M47" s="729"/>
      <c r="N47" s="1073"/>
      <c r="O47" s="728"/>
      <c r="P47" s="729"/>
      <c r="Q47" s="727"/>
      <c r="R47" s="728"/>
      <c r="S47" s="729"/>
      <c r="T47" s="1059"/>
      <c r="U47" s="447"/>
      <c r="V47" s="447"/>
    </row>
    <row r="48" spans="1:22" ht="21.75" customHeight="1" thickBot="1">
      <c r="A48" s="143" t="s">
        <v>12</v>
      </c>
      <c r="B48" s="1127" t="s">
        <v>92</v>
      </c>
      <c r="C48" s="1127"/>
      <c r="D48" s="1127"/>
      <c r="E48" s="427">
        <f aca="true" t="shared" si="3" ref="E48:V48">E49+E50</f>
        <v>0</v>
      </c>
      <c r="F48" s="427">
        <f>F49+F50</f>
        <v>0</v>
      </c>
      <c r="G48" s="1080">
        <f>G49+G50</f>
        <v>0</v>
      </c>
      <c r="H48" s="1056">
        <f t="shared" si="3"/>
        <v>0</v>
      </c>
      <c r="I48" s="146">
        <f t="shared" si="3"/>
        <v>0</v>
      </c>
      <c r="J48" s="146">
        <f t="shared" si="3"/>
        <v>0</v>
      </c>
      <c r="K48" s="427">
        <f>K49+K50</f>
        <v>0</v>
      </c>
      <c r="L48" s="427">
        <f>L49+L50</f>
        <v>0</v>
      </c>
      <c r="M48" s="1080">
        <f>M49+M50</f>
        <v>0</v>
      </c>
      <c r="N48" s="1056">
        <f t="shared" si="3"/>
        <v>0</v>
      </c>
      <c r="O48" s="146">
        <f t="shared" si="3"/>
        <v>0</v>
      </c>
      <c r="P48" s="146">
        <f t="shared" si="3"/>
        <v>0</v>
      </c>
      <c r="Q48" s="427">
        <f>Q49+Q50</f>
        <v>0</v>
      </c>
      <c r="R48" s="146">
        <f>R49+R50</f>
        <v>0</v>
      </c>
      <c r="S48" s="1080">
        <f>S49+S50</f>
        <v>0</v>
      </c>
      <c r="T48" s="1056" t="e">
        <f t="shared" si="3"/>
        <v>#REF!</v>
      </c>
      <c r="U48" s="146" t="e">
        <f t="shared" si="3"/>
        <v>#REF!</v>
      </c>
      <c r="V48" s="146" t="e">
        <f t="shared" si="3"/>
        <v>#REF!</v>
      </c>
    </row>
    <row r="49" spans="1:22" s="7" customFormat="1" ht="21.75" customHeight="1">
      <c r="A49" s="145"/>
      <c r="B49" s="144" t="s">
        <v>50</v>
      </c>
      <c r="C49" s="1133" t="s">
        <v>460</v>
      </c>
      <c r="D49" s="1133"/>
      <c r="E49" s="438"/>
      <c r="F49" s="438"/>
      <c r="G49" s="1085"/>
      <c r="H49" s="1060"/>
      <c r="I49" s="331"/>
      <c r="J49" s="331"/>
      <c r="K49" s="438"/>
      <c r="L49" s="438"/>
      <c r="M49" s="1085"/>
      <c r="N49" s="1060"/>
      <c r="O49" s="331"/>
      <c r="P49" s="331"/>
      <c r="Q49" s="438"/>
      <c r="R49" s="331"/>
      <c r="S49" s="1085"/>
      <c r="T49" s="1060" t="e">
        <f>SUM(#REF!)</f>
        <v>#REF!</v>
      </c>
      <c r="U49" s="331" t="e">
        <f>SUM(#REF!)</f>
        <v>#REF!</v>
      </c>
      <c r="V49" s="331" t="e">
        <f>SUM(#REF!)</f>
        <v>#REF!</v>
      </c>
    </row>
    <row r="50" spans="1:22" ht="21.75" customHeight="1" thickBot="1">
      <c r="A50" s="136"/>
      <c r="B50" s="132" t="s">
        <v>51</v>
      </c>
      <c r="C50" s="1121" t="s">
        <v>461</v>
      </c>
      <c r="D50" s="1121"/>
      <c r="E50" s="417"/>
      <c r="F50" s="417"/>
      <c r="G50" s="1086"/>
      <c r="H50" s="1061"/>
      <c r="I50" s="333"/>
      <c r="J50" s="333"/>
      <c r="K50" s="417"/>
      <c r="L50" s="417"/>
      <c r="M50" s="1086"/>
      <c r="N50" s="1061"/>
      <c r="O50" s="333"/>
      <c r="P50" s="333"/>
      <c r="Q50" s="417"/>
      <c r="R50" s="333"/>
      <c r="S50" s="1086"/>
      <c r="T50" s="1061" t="e">
        <f>SUM(#REF!)</f>
        <v>#REF!</v>
      </c>
      <c r="U50" s="333" t="e">
        <f>SUM(#REF!)</f>
        <v>#REF!</v>
      </c>
      <c r="V50" s="333" t="e">
        <f>SUM(#REF!)</f>
        <v>#REF!</v>
      </c>
    </row>
    <row r="51" spans="1:22" ht="21.75" customHeight="1" thickBot="1">
      <c r="A51" s="143" t="s">
        <v>13</v>
      </c>
      <c r="B51" s="1127" t="s">
        <v>447</v>
      </c>
      <c r="C51" s="1127"/>
      <c r="D51" s="1127"/>
      <c r="E51" s="422">
        <f aca="true" t="shared" si="4" ref="E51:V51">SUM(E52:E53)</f>
        <v>0</v>
      </c>
      <c r="F51" s="422">
        <f>SUM(F52:F53)</f>
        <v>0</v>
      </c>
      <c r="G51" s="1087">
        <f>SUM(G52:G53)</f>
        <v>0</v>
      </c>
      <c r="H51" s="1062">
        <f t="shared" si="4"/>
        <v>0</v>
      </c>
      <c r="I51" s="335">
        <f t="shared" si="4"/>
        <v>0</v>
      </c>
      <c r="J51" s="335">
        <f t="shared" si="4"/>
        <v>0</v>
      </c>
      <c r="K51" s="422">
        <f>SUM(K52:K53)</f>
        <v>0</v>
      </c>
      <c r="L51" s="422">
        <f>SUM(L52:L53)</f>
        <v>0</v>
      </c>
      <c r="M51" s="1087">
        <f>SUM(M52:M53)</f>
        <v>0</v>
      </c>
      <c r="N51" s="1062">
        <f t="shared" si="4"/>
        <v>0</v>
      </c>
      <c r="O51" s="335">
        <f t="shared" si="4"/>
        <v>0</v>
      </c>
      <c r="P51" s="335">
        <f t="shared" si="4"/>
        <v>0</v>
      </c>
      <c r="Q51" s="422">
        <f>SUM(Q52:Q53)</f>
        <v>0</v>
      </c>
      <c r="R51" s="335">
        <f>SUM(R52:R53)</f>
        <v>0</v>
      </c>
      <c r="S51" s="1087">
        <f>SUM(S52:S53)</f>
        <v>0</v>
      </c>
      <c r="T51" s="1062">
        <f t="shared" si="4"/>
        <v>0</v>
      </c>
      <c r="U51" s="335">
        <f t="shared" si="4"/>
        <v>0</v>
      </c>
      <c r="V51" s="335">
        <f t="shared" si="4"/>
        <v>0</v>
      </c>
    </row>
    <row r="52" spans="1:22" s="7" customFormat="1" ht="21.75" customHeight="1">
      <c r="A52" s="145"/>
      <c r="B52" s="138" t="s">
        <v>52</v>
      </c>
      <c r="C52" s="1133" t="s">
        <v>449</v>
      </c>
      <c r="D52" s="1133"/>
      <c r="E52" s="423">
        <v>0</v>
      </c>
      <c r="F52" s="423">
        <v>0</v>
      </c>
      <c r="G52" s="1093"/>
      <c r="H52" s="1063"/>
      <c r="I52" s="336"/>
      <c r="J52" s="336"/>
      <c r="K52" s="423">
        <v>0</v>
      </c>
      <c r="L52" s="423">
        <v>0</v>
      </c>
      <c r="M52" s="1077"/>
      <c r="N52" s="1063">
        <v>0</v>
      </c>
      <c r="O52" s="336">
        <v>0</v>
      </c>
      <c r="P52" s="336">
        <v>0</v>
      </c>
      <c r="Q52" s="442"/>
      <c r="R52" s="336"/>
      <c r="S52" s="1088"/>
      <c r="T52" s="1063"/>
      <c r="U52" s="336"/>
      <c r="V52" s="336"/>
    </row>
    <row r="53" spans="1:22" ht="21.75" customHeight="1" thickBot="1">
      <c r="A53" s="140"/>
      <c r="B53" s="141" t="s">
        <v>448</v>
      </c>
      <c r="C53" s="1122" t="s">
        <v>450</v>
      </c>
      <c r="D53" s="1122"/>
      <c r="E53" s="440">
        <v>0</v>
      </c>
      <c r="F53" s="440">
        <v>0</v>
      </c>
      <c r="G53" s="1089">
        <v>0</v>
      </c>
      <c r="H53" s="1064">
        <v>0</v>
      </c>
      <c r="I53" s="441">
        <v>0</v>
      </c>
      <c r="J53" s="441">
        <v>0</v>
      </c>
      <c r="K53" s="440">
        <v>0</v>
      </c>
      <c r="L53" s="440">
        <v>0</v>
      </c>
      <c r="M53" s="1089">
        <v>0</v>
      </c>
      <c r="N53" s="1064">
        <v>0</v>
      </c>
      <c r="O53" s="441">
        <v>0</v>
      </c>
      <c r="P53" s="441">
        <v>0</v>
      </c>
      <c r="Q53" s="440">
        <v>0</v>
      </c>
      <c r="R53" s="441">
        <v>0</v>
      </c>
      <c r="S53" s="1089">
        <v>0</v>
      </c>
      <c r="T53" s="1064"/>
      <c r="U53" s="441"/>
      <c r="V53" s="441"/>
    </row>
    <row r="54" spans="1:22" ht="21.75" customHeight="1" thickBot="1">
      <c r="A54" s="143" t="s">
        <v>14</v>
      </c>
      <c r="B54" s="1139" t="s">
        <v>94</v>
      </c>
      <c r="C54" s="1139"/>
      <c r="D54" s="1139"/>
      <c r="E54" s="422">
        <f>E7+E21+E40+E48+E51+E32</f>
        <v>16303403</v>
      </c>
      <c r="F54" s="422">
        <f>F7+F21+F40+F48+F51+F32</f>
        <v>16373618</v>
      </c>
      <c r="G54" s="1087">
        <f>G7+G21+G40+G48+G51+G32</f>
        <v>0</v>
      </c>
      <c r="H54" s="1062">
        <f aca="true" t="shared" si="5" ref="H54:P54">H7+H21+H40+H48+H51+H32</f>
        <v>0</v>
      </c>
      <c r="I54" s="422">
        <f t="shared" si="5"/>
        <v>0</v>
      </c>
      <c r="J54" s="422">
        <f t="shared" si="5"/>
        <v>0</v>
      </c>
      <c r="K54" s="422">
        <f>K7+K21+K40+K48+K51+K32</f>
        <v>16303403</v>
      </c>
      <c r="L54" s="422">
        <f>L7+L21+L40+L48+L51+L32</f>
        <v>16373618</v>
      </c>
      <c r="M54" s="1087">
        <f>M7+M21+M40+M48+M51+M32</f>
        <v>0</v>
      </c>
      <c r="N54" s="1062">
        <f t="shared" si="5"/>
        <v>0</v>
      </c>
      <c r="O54" s="422">
        <f t="shared" si="5"/>
        <v>0</v>
      </c>
      <c r="P54" s="422">
        <f t="shared" si="5"/>
        <v>0</v>
      </c>
      <c r="Q54" s="422">
        <f>Q7+Q21+Q40+Q48+Q51+Q32</f>
        <v>0</v>
      </c>
      <c r="R54" s="335">
        <f>R7+R21+R40+R48+R51+R32</f>
        <v>0</v>
      </c>
      <c r="S54" s="1087">
        <f>S7+S21+S40+S48+S51+S32</f>
        <v>0</v>
      </c>
      <c r="T54" s="1062" t="e">
        <f>T7+T21+T40+T48+T51+#REF!+#REF!+T32</f>
        <v>#REF!</v>
      </c>
      <c r="U54" s="335" t="e">
        <f>U7+U21+U40+U48+U51+#REF!+#REF!+U32</f>
        <v>#REF!</v>
      </c>
      <c r="V54" s="335" t="e">
        <f>V7+V21+V40+V48+V51+#REF!+#REF!+V32</f>
        <v>#REF!</v>
      </c>
    </row>
    <row r="55" spans="1:22" ht="24" customHeight="1" thickBot="1">
      <c r="A55" s="139" t="s">
        <v>68</v>
      </c>
      <c r="B55" s="1127" t="s">
        <v>451</v>
      </c>
      <c r="C55" s="1127"/>
      <c r="D55" s="1127"/>
      <c r="E55" s="422">
        <f>SUM(E56:E58)</f>
        <v>4487677</v>
      </c>
      <c r="F55" s="422">
        <f>SUM(F56:F58)</f>
        <v>4487677</v>
      </c>
      <c r="G55" s="1087">
        <f>SUM(G56:G58)</f>
        <v>0</v>
      </c>
      <c r="H55" s="1062">
        <f aca="true" t="shared" si="6" ref="H55:P55">SUM(H56:H58)</f>
        <v>0</v>
      </c>
      <c r="I55" s="422">
        <f t="shared" si="6"/>
        <v>0</v>
      </c>
      <c r="J55" s="422">
        <f t="shared" si="6"/>
        <v>0</v>
      </c>
      <c r="K55" s="422">
        <f>SUM(K56:K58)</f>
        <v>3131129</v>
      </c>
      <c r="L55" s="422">
        <f>SUM(L56:L58)</f>
        <v>3193649</v>
      </c>
      <c r="M55" s="1087">
        <f>SUM(M56:M58)</f>
        <v>0</v>
      </c>
      <c r="N55" s="1062">
        <f t="shared" si="6"/>
        <v>0</v>
      </c>
      <c r="O55" s="422">
        <f t="shared" si="6"/>
        <v>0</v>
      </c>
      <c r="P55" s="422">
        <f t="shared" si="6"/>
        <v>0</v>
      </c>
      <c r="Q55" s="422">
        <f>SUM(Q56:Q58)</f>
        <v>1356548</v>
      </c>
      <c r="R55" s="335">
        <f>SUM(R56:R58)</f>
        <v>1294028</v>
      </c>
      <c r="S55" s="1087">
        <f>SUM(S56:S58)</f>
        <v>0</v>
      </c>
      <c r="T55" s="1062" t="e">
        <f>T56+#REF!</f>
        <v>#REF!</v>
      </c>
      <c r="U55" s="335" t="e">
        <f>U56+#REF!</f>
        <v>#REF!</v>
      </c>
      <c r="V55" s="335" t="e">
        <f>V56+#REF!</f>
        <v>#REF!</v>
      </c>
    </row>
    <row r="56" spans="1:22" ht="21.75" customHeight="1">
      <c r="A56" s="137"/>
      <c r="B56" s="138" t="s">
        <v>53</v>
      </c>
      <c r="C56" s="1133" t="s">
        <v>452</v>
      </c>
      <c r="D56" s="1133"/>
      <c r="E56" s="442"/>
      <c r="F56" s="442"/>
      <c r="G56" s="1088"/>
      <c r="H56" s="1063"/>
      <c r="I56" s="336"/>
      <c r="J56" s="336"/>
      <c r="K56" s="442"/>
      <c r="L56" s="442"/>
      <c r="M56" s="1088">
        <v>0</v>
      </c>
      <c r="N56" s="1063"/>
      <c r="O56" s="336"/>
      <c r="P56" s="336"/>
      <c r="Q56" s="442"/>
      <c r="R56" s="336"/>
      <c r="S56" s="1088"/>
      <c r="T56" s="1063">
        <f>SUM(T57:T58)</f>
        <v>0</v>
      </c>
      <c r="U56" s="336">
        <f>SUM(U57:U58)</f>
        <v>0</v>
      </c>
      <c r="V56" s="336">
        <f>SUM(V57:V58)</f>
        <v>0</v>
      </c>
    </row>
    <row r="57" spans="1:22" ht="21.75" customHeight="1">
      <c r="A57" s="136"/>
      <c r="B57" s="133" t="s">
        <v>54</v>
      </c>
      <c r="C57" s="1133" t="s">
        <v>453</v>
      </c>
      <c r="D57" s="1133"/>
      <c r="E57" s="418"/>
      <c r="F57" s="418"/>
      <c r="G57" s="1090"/>
      <c r="H57" s="1065"/>
      <c r="I57" s="334"/>
      <c r="J57" s="334"/>
      <c r="K57" s="418"/>
      <c r="L57" s="418"/>
      <c r="M57" s="1090"/>
      <c r="N57" s="1065"/>
      <c r="O57" s="334"/>
      <c r="P57" s="334"/>
      <c r="Q57" s="418"/>
      <c r="R57" s="334"/>
      <c r="S57" s="1090"/>
      <c r="T57" s="1065"/>
      <c r="U57" s="334"/>
      <c r="V57" s="334"/>
    </row>
    <row r="58" spans="1:22" ht="21.75" customHeight="1" thickBot="1">
      <c r="A58" s="136"/>
      <c r="B58" s="133" t="s">
        <v>93</v>
      </c>
      <c r="C58" s="1133" t="s">
        <v>454</v>
      </c>
      <c r="D58" s="1133"/>
      <c r="E58" s="418">
        <v>4487677</v>
      </c>
      <c r="F58" s="418">
        <v>4487677</v>
      </c>
      <c r="G58" s="1090"/>
      <c r="H58" s="1065"/>
      <c r="I58" s="334"/>
      <c r="J58" s="334"/>
      <c r="K58" s="418">
        <f>E58-Q58</f>
        <v>3131129</v>
      </c>
      <c r="L58" s="418">
        <f>F58-R58</f>
        <v>3193649</v>
      </c>
      <c r="M58" s="1077"/>
      <c r="N58" s="1065"/>
      <c r="O58" s="334"/>
      <c r="P58" s="334"/>
      <c r="Q58" s="418">
        <f>'4.sz.m.ÖNK kiadás'!Q36</f>
        <v>1356548</v>
      </c>
      <c r="R58" s="418">
        <f>'4.sz.m.ÖNK kiadás'!R36</f>
        <v>1294028</v>
      </c>
      <c r="S58" s="1090"/>
      <c r="T58" s="1065"/>
      <c r="U58" s="334"/>
      <c r="V58" s="334"/>
    </row>
    <row r="59" spans="1:22" ht="35.25" customHeight="1" thickBot="1">
      <c r="A59" s="143" t="s">
        <v>69</v>
      </c>
      <c r="B59" s="1138" t="s">
        <v>95</v>
      </c>
      <c r="C59" s="1138"/>
      <c r="D59" s="1138"/>
      <c r="E59" s="424">
        <f>E54+E55</f>
        <v>20791080</v>
      </c>
      <c r="F59" s="424">
        <f>F54+F55</f>
        <v>20861295</v>
      </c>
      <c r="G59" s="1091">
        <f>G54+G55</f>
        <v>0</v>
      </c>
      <c r="H59" s="1066">
        <f aca="true" t="shared" si="7" ref="H59:V59">H54+H55</f>
        <v>0</v>
      </c>
      <c r="I59" s="93">
        <f t="shared" si="7"/>
        <v>0</v>
      </c>
      <c r="J59" s="93">
        <f t="shared" si="7"/>
        <v>0</v>
      </c>
      <c r="K59" s="424">
        <f>K54+K55</f>
        <v>19434532</v>
      </c>
      <c r="L59" s="424">
        <f>L54+L55</f>
        <v>19567267</v>
      </c>
      <c r="M59" s="1091">
        <f>M54+M55</f>
        <v>0</v>
      </c>
      <c r="N59" s="1066">
        <f t="shared" si="7"/>
        <v>0</v>
      </c>
      <c r="O59" s="93">
        <f t="shared" si="7"/>
        <v>0</v>
      </c>
      <c r="P59" s="93">
        <f t="shared" si="7"/>
        <v>0</v>
      </c>
      <c r="Q59" s="424">
        <f>Q54+Q55</f>
        <v>1356548</v>
      </c>
      <c r="R59" s="93">
        <f>R54+R55</f>
        <v>1294028</v>
      </c>
      <c r="S59" s="1091">
        <f>S54+S55</f>
        <v>0</v>
      </c>
      <c r="T59" s="1066" t="e">
        <f t="shared" si="7"/>
        <v>#REF!</v>
      </c>
      <c r="U59" s="93" t="e">
        <f t="shared" si="7"/>
        <v>#REF!</v>
      </c>
      <c r="V59" s="93" t="e">
        <f t="shared" si="7"/>
        <v>#REF!</v>
      </c>
    </row>
    <row r="60" spans="1:22" ht="21.75" customHeight="1" hidden="1" thickBot="1">
      <c r="A60" s="1140" t="s">
        <v>280</v>
      </c>
      <c r="B60" s="1141"/>
      <c r="C60" s="1141"/>
      <c r="D60" s="1141"/>
      <c r="E60" s="730"/>
      <c r="F60" s="730"/>
      <c r="G60" s="731"/>
      <c r="H60" s="731"/>
      <c r="I60" s="731"/>
      <c r="J60" s="732"/>
      <c r="K60" s="730"/>
      <c r="L60" s="730"/>
      <c r="M60" s="731"/>
      <c r="N60" s="731"/>
      <c r="O60" s="731"/>
      <c r="P60" s="732"/>
      <c r="Q60" s="730"/>
      <c r="R60" s="731"/>
      <c r="S60" s="731"/>
      <c r="T60" s="731"/>
      <c r="U60" s="731"/>
      <c r="V60" s="732"/>
    </row>
    <row r="61" spans="1:22" ht="21.75" customHeight="1" hidden="1" thickBot="1">
      <c r="A61" s="1137" t="s">
        <v>7</v>
      </c>
      <c r="B61" s="1138"/>
      <c r="C61" s="1138"/>
      <c r="D61" s="1138"/>
      <c r="E61" s="489"/>
      <c r="F61" s="489"/>
      <c r="G61" s="490"/>
      <c r="H61" s="490"/>
      <c r="I61" s="490"/>
      <c r="J61" s="491"/>
      <c r="K61" s="489"/>
      <c r="L61" s="489"/>
      <c r="M61" s="490"/>
      <c r="N61" s="490"/>
      <c r="O61" s="490"/>
      <c r="P61" s="491"/>
      <c r="Q61" s="489"/>
      <c r="R61" s="490"/>
      <c r="S61" s="490"/>
      <c r="T61" s="490"/>
      <c r="U61" s="490"/>
      <c r="V61" s="492"/>
    </row>
    <row r="62" spans="1:22" ht="21.75" customHeight="1">
      <c r="A62" s="733"/>
      <c r="B62" s="734"/>
      <c r="C62" s="734"/>
      <c r="D62" s="734"/>
      <c r="E62" s="735"/>
      <c r="F62" s="735"/>
      <c r="G62" s="735"/>
      <c r="H62" s="735"/>
      <c r="I62" s="735"/>
      <c r="J62" s="735"/>
      <c r="K62" s="735"/>
      <c r="L62" s="735"/>
      <c r="M62" s="735"/>
      <c r="N62" s="735"/>
      <c r="O62" s="735"/>
      <c r="P62" s="735"/>
      <c r="Q62" s="735"/>
      <c r="R62" s="735"/>
      <c r="S62" s="735"/>
      <c r="T62" s="735"/>
      <c r="U62" s="735"/>
      <c r="V62" s="735"/>
    </row>
    <row r="63" spans="1:20" ht="21.75" customHeight="1">
      <c r="A63" s="121"/>
      <c r="B63" s="168"/>
      <c r="C63" s="168"/>
      <c r="D63" s="168"/>
      <c r="E63" s="385"/>
      <c r="F63" s="384"/>
      <c r="G63" s="385"/>
      <c r="H63" s="385"/>
      <c r="I63" s="385"/>
      <c r="J63" s="385"/>
      <c r="K63" s="385"/>
      <c r="T63" s="385"/>
    </row>
    <row r="64" spans="1:20" ht="35.25" customHeight="1">
      <c r="A64" s="121"/>
      <c r="B64" s="168"/>
      <c r="C64" s="168"/>
      <c r="D64" s="168"/>
      <c r="E64" s="385"/>
      <c r="F64" s="384"/>
      <c r="G64" s="385"/>
      <c r="H64" s="385"/>
      <c r="I64" s="385"/>
      <c r="J64" s="385"/>
      <c r="K64" s="385"/>
      <c r="M64" s="385"/>
      <c r="N64" s="385"/>
      <c r="O64" s="385"/>
      <c r="P64" s="385"/>
      <c r="R64" s="385"/>
      <c r="S64" s="385"/>
      <c r="T64" s="385"/>
    </row>
    <row r="65" spans="1:20" ht="35.25" customHeight="1">
      <c r="A65" s="121"/>
      <c r="B65" s="168"/>
      <c r="C65" s="168"/>
      <c r="D65" s="168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R65" s="385"/>
      <c r="S65" s="385"/>
      <c r="T65" s="385"/>
    </row>
    <row r="66" spans="5:20" ht="12.75"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R66" s="385"/>
      <c r="S66" s="385"/>
      <c r="T66" s="385"/>
    </row>
    <row r="67" spans="5:20" ht="12.75"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R67" s="385"/>
      <c r="S67" s="385"/>
      <c r="T67" s="385"/>
    </row>
    <row r="68" spans="5:20" ht="12.75"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R68" s="385"/>
      <c r="S68" s="385"/>
      <c r="T68" s="385"/>
    </row>
    <row r="69" spans="4:20" ht="12.75">
      <c r="D69" s="130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R69" s="385"/>
      <c r="S69" s="385"/>
      <c r="T69" s="385"/>
    </row>
    <row r="70" spans="4:20" ht="48.75" customHeight="1">
      <c r="D70" s="130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R70" s="385"/>
      <c r="S70" s="385"/>
      <c r="T70" s="385"/>
    </row>
    <row r="71" spans="4:20" ht="46.5" customHeight="1">
      <c r="D71" s="130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R71" s="385"/>
      <c r="S71" s="385"/>
      <c r="T71" s="385"/>
    </row>
    <row r="72" spans="5:20" ht="41.25" customHeight="1"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R72" s="385"/>
      <c r="S72" s="385"/>
      <c r="T72" s="385"/>
    </row>
    <row r="73" spans="5:20" ht="12.75"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R73" s="385"/>
      <c r="S73" s="385"/>
      <c r="T73" s="385"/>
    </row>
    <row r="74" spans="5:20" ht="12.75"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R74" s="385"/>
      <c r="S74" s="385"/>
      <c r="T74" s="385"/>
    </row>
    <row r="75" spans="5:20" ht="12.75"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R75" s="385"/>
      <c r="S75" s="385"/>
      <c r="T75" s="385"/>
    </row>
    <row r="76" spans="5:20" ht="12.75"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R76" s="385"/>
      <c r="S76" s="385"/>
      <c r="T76" s="385"/>
    </row>
    <row r="77" spans="5:20" ht="12.75"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R77" s="385"/>
      <c r="S77" s="385"/>
      <c r="T77" s="385"/>
    </row>
    <row r="78" spans="5:20" ht="12.75"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R78" s="385"/>
      <c r="S78" s="385"/>
      <c r="T78" s="385"/>
    </row>
    <row r="79" spans="5:20" ht="12.75"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R79" s="385"/>
      <c r="S79" s="385"/>
      <c r="T79" s="385"/>
    </row>
    <row r="80" spans="5:20" ht="12.75"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R80" s="385"/>
      <c r="S80" s="385"/>
      <c r="T80" s="385"/>
    </row>
    <row r="81" spans="5:20" ht="12.75"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R81" s="385"/>
      <c r="S81" s="385"/>
      <c r="T81" s="385"/>
    </row>
    <row r="82" spans="5:20" ht="12.75"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R82" s="385"/>
      <c r="S82" s="385"/>
      <c r="T82" s="385"/>
    </row>
    <row r="83" spans="5:20" ht="12.75"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R83" s="385"/>
      <c r="S83" s="385"/>
      <c r="T83" s="385"/>
    </row>
    <row r="84" spans="5:20" ht="12.75"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R84" s="385"/>
      <c r="S84" s="385"/>
      <c r="T84" s="385"/>
    </row>
    <row r="85" spans="5:20" ht="12.75"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R85" s="385"/>
      <c r="S85" s="385"/>
      <c r="T85" s="385"/>
    </row>
    <row r="86" spans="5:20" ht="12.75"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R86" s="385"/>
      <c r="S86" s="385"/>
      <c r="T86" s="385"/>
    </row>
    <row r="87" spans="5:20" ht="12.75"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R87" s="385"/>
      <c r="S87" s="385"/>
      <c r="T87" s="385"/>
    </row>
    <row r="88" spans="5:20" ht="12.75"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R88" s="385"/>
      <c r="S88" s="385"/>
      <c r="T88" s="385"/>
    </row>
    <row r="89" spans="5:20" ht="12.75"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R89" s="385"/>
      <c r="S89" s="385"/>
      <c r="T89" s="385"/>
    </row>
    <row r="90" spans="5:20" ht="12.75"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R90" s="385"/>
      <c r="S90" s="385"/>
      <c r="T90" s="385"/>
    </row>
    <row r="91" spans="5:20" ht="12.75"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R91" s="385"/>
      <c r="S91" s="385"/>
      <c r="T91" s="385"/>
    </row>
    <row r="92" spans="5:20" ht="12.75"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R92" s="385"/>
      <c r="S92" s="385"/>
      <c r="T92" s="385"/>
    </row>
    <row r="93" spans="5:20" ht="12.75"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R93" s="385"/>
      <c r="S93" s="385"/>
      <c r="T93" s="385"/>
    </row>
    <row r="94" spans="5:20" ht="12.75"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R94" s="385"/>
      <c r="S94" s="385"/>
      <c r="T94" s="385"/>
    </row>
    <row r="95" spans="5:20" ht="12.75"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R95" s="385"/>
      <c r="S95" s="385"/>
      <c r="T95" s="385"/>
    </row>
    <row r="96" spans="5:20" ht="12.75"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R96" s="385"/>
      <c r="S96" s="385"/>
      <c r="T96" s="385"/>
    </row>
    <row r="97" spans="5:20" ht="12.75"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R97" s="385"/>
      <c r="S97" s="385"/>
      <c r="T97" s="385"/>
    </row>
    <row r="98" spans="5:20" ht="12.75"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R98" s="385"/>
      <c r="S98" s="385"/>
      <c r="T98" s="385"/>
    </row>
    <row r="99" spans="5:20" ht="12.75"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R99" s="385"/>
      <c r="S99" s="385"/>
      <c r="T99" s="385"/>
    </row>
    <row r="100" spans="5:20" ht="12.75"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R100" s="385"/>
      <c r="S100" s="385"/>
      <c r="T100" s="385"/>
    </row>
    <row r="101" spans="5:20" ht="12.75"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R101" s="385"/>
      <c r="S101" s="385"/>
      <c r="T101" s="385"/>
    </row>
    <row r="102" spans="5:20" ht="12.75"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R102" s="385"/>
      <c r="S102" s="385"/>
      <c r="T102" s="385"/>
    </row>
    <row r="103" spans="5:20" ht="12.75"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R103" s="385"/>
      <c r="S103" s="385"/>
      <c r="T103" s="385"/>
    </row>
    <row r="104" spans="5:20" ht="12.75"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R104" s="385"/>
      <c r="S104" s="385"/>
      <c r="T104" s="385"/>
    </row>
    <row r="105" spans="5:20" ht="12.75"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R105" s="385"/>
      <c r="S105" s="385"/>
      <c r="T105" s="385"/>
    </row>
    <row r="106" spans="5:20" ht="12.75"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R106" s="385"/>
      <c r="S106" s="385"/>
      <c r="T106" s="385"/>
    </row>
    <row r="107" spans="5:20" ht="12.75"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R107" s="385"/>
      <c r="S107" s="385"/>
      <c r="T107" s="385"/>
    </row>
    <row r="108" spans="5:20" ht="12.75"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R108" s="385"/>
      <c r="S108" s="385"/>
      <c r="T108" s="385"/>
    </row>
    <row r="109" spans="5:20" ht="12.75"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R109" s="385"/>
      <c r="S109" s="385"/>
      <c r="T109" s="385"/>
    </row>
    <row r="110" spans="5:20" ht="12.75"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R110" s="385"/>
      <c r="S110" s="385"/>
      <c r="T110" s="385"/>
    </row>
  </sheetData>
  <sheetProtection/>
  <mergeCells count="44">
    <mergeCell ref="A2:Q2"/>
    <mergeCell ref="A4:C4"/>
    <mergeCell ref="B6:D6"/>
    <mergeCell ref="B7:D7"/>
    <mergeCell ref="E4:J4"/>
    <mergeCell ref="K4:P4"/>
    <mergeCell ref="C24:D24"/>
    <mergeCell ref="C17:D17"/>
    <mergeCell ref="C20:D20"/>
    <mergeCell ref="C29:D29"/>
    <mergeCell ref="C8:D8"/>
    <mergeCell ref="C28:D28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42:D42"/>
    <mergeCell ref="C46:D46"/>
    <mergeCell ref="C33:D33"/>
    <mergeCell ref="C34:D34"/>
    <mergeCell ref="C35:D35"/>
    <mergeCell ref="C36:D36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49:D49"/>
    <mergeCell ref="C50:D50"/>
    <mergeCell ref="C58:D58"/>
    <mergeCell ref="B54:D54"/>
    <mergeCell ref="B55:D55"/>
    <mergeCell ref="C56:D5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A1">
      <selection activeCell="L54" sqref="L54"/>
    </sheetView>
  </sheetViews>
  <sheetFormatPr defaultColWidth="9.140625" defaultRowHeight="12.75"/>
  <cols>
    <col min="1" max="1" width="5.8515625" style="151" customWidth="1"/>
    <col min="2" max="2" width="8.140625" style="158" customWidth="1"/>
    <col min="3" max="3" width="6.8515625" style="158" customWidth="1"/>
    <col min="4" max="4" width="50.140625" style="159" bestFit="1" customWidth="1"/>
    <col min="5" max="5" width="17.421875" style="1" customWidth="1"/>
    <col min="6" max="6" width="16.28125" style="1" customWidth="1"/>
    <col min="7" max="7" width="15.8515625" style="1" hidden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18.00390625" style="95" customWidth="1"/>
    <col min="12" max="12" width="13.140625" style="95" customWidth="1"/>
    <col min="13" max="13" width="13.140625" style="95" hidden="1" customWidth="1"/>
    <col min="14" max="16" width="10.8515625" style="95" hidden="1" customWidth="1"/>
    <col min="17" max="17" width="17.00390625" style="95" customWidth="1"/>
    <col min="18" max="18" width="15.140625" style="95" customWidth="1"/>
    <col min="19" max="19" width="11.421875" style="1" hidden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16384" width="9.140625" style="1" customWidth="1"/>
  </cols>
  <sheetData>
    <row r="1" spans="5:17" ht="15.75">
      <c r="E1" s="1197" t="s">
        <v>64</v>
      </c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</row>
    <row r="2" spans="1:18" ht="37.5" customHeight="1">
      <c r="A2" s="1196" t="s">
        <v>538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283"/>
    </row>
    <row r="3" spans="1:17" ht="14.25" customHeight="1" thickBot="1">
      <c r="A3" s="121"/>
      <c r="B3" s="150"/>
      <c r="C3" s="150"/>
      <c r="D3" s="160"/>
      <c r="Q3" s="938" t="s">
        <v>507</v>
      </c>
    </row>
    <row r="4" spans="1:22" s="2" customFormat="1" ht="48.75" customHeight="1" thickBot="1">
      <c r="A4" s="1161" t="s">
        <v>4</v>
      </c>
      <c r="B4" s="1139"/>
      <c r="C4" s="1139"/>
      <c r="D4" s="1139"/>
      <c r="E4" s="346" t="s">
        <v>5</v>
      </c>
      <c r="F4" s="346"/>
      <c r="G4" s="346"/>
      <c r="H4" s="346"/>
      <c r="I4" s="346"/>
      <c r="J4" s="346"/>
      <c r="K4" s="346" t="s">
        <v>76</v>
      </c>
      <c r="L4" s="346"/>
      <c r="M4" s="346"/>
      <c r="N4" s="346"/>
      <c r="O4" s="346"/>
      <c r="P4" s="346"/>
      <c r="Q4" s="1161" t="s">
        <v>77</v>
      </c>
      <c r="R4" s="1139"/>
      <c r="S4" s="1139"/>
      <c r="T4" s="1139"/>
      <c r="U4" s="1139"/>
      <c r="V4" s="1164"/>
    </row>
    <row r="5" spans="1:22" s="2" customFormat="1" ht="16.5" thickBot="1">
      <c r="A5" s="342"/>
      <c r="B5" s="340"/>
      <c r="C5" s="340"/>
      <c r="D5" s="340"/>
      <c r="E5" s="476" t="s">
        <v>82</v>
      </c>
      <c r="F5" s="477" t="s">
        <v>253</v>
      </c>
      <c r="G5" s="478" t="s">
        <v>257</v>
      </c>
      <c r="H5" s="1094" t="s">
        <v>262</v>
      </c>
      <c r="I5" s="477" t="s">
        <v>281</v>
      </c>
      <c r="J5" s="484" t="s">
        <v>318</v>
      </c>
      <c r="K5" s="476" t="s">
        <v>82</v>
      </c>
      <c r="L5" s="477" t="s">
        <v>253</v>
      </c>
      <c r="M5" s="477" t="s">
        <v>257</v>
      </c>
      <c r="N5" s="477" t="s">
        <v>262</v>
      </c>
      <c r="O5" s="477" t="s">
        <v>281</v>
      </c>
      <c r="P5" s="484" t="s">
        <v>318</v>
      </c>
      <c r="Q5" s="476" t="s">
        <v>82</v>
      </c>
      <c r="R5" s="477" t="s">
        <v>253</v>
      </c>
      <c r="S5" s="477" t="s">
        <v>257</v>
      </c>
      <c r="T5" s="477" t="s">
        <v>262</v>
      </c>
      <c r="U5" s="477" t="s">
        <v>281</v>
      </c>
      <c r="V5" s="484" t="s">
        <v>318</v>
      </c>
    </row>
    <row r="6" spans="1:22" s="94" customFormat="1" ht="22.5" customHeight="1" thickBot="1">
      <c r="A6" s="143" t="s">
        <v>32</v>
      </c>
      <c r="B6" s="1163" t="s">
        <v>96</v>
      </c>
      <c r="C6" s="1163"/>
      <c r="D6" s="1163"/>
      <c r="E6" s="422">
        <f aca="true" t="shared" si="0" ref="E6:V6">SUM(E7:E11)</f>
        <v>16542942</v>
      </c>
      <c r="F6" s="422">
        <f>SUM(F7:F11)</f>
        <v>16556442</v>
      </c>
      <c r="G6" s="1087">
        <f>SUM(G7:G11)</f>
        <v>0</v>
      </c>
      <c r="H6" s="1062">
        <f t="shared" si="0"/>
        <v>0</v>
      </c>
      <c r="I6" s="335">
        <f t="shared" si="0"/>
        <v>0</v>
      </c>
      <c r="J6" s="335">
        <f t="shared" si="0"/>
        <v>0</v>
      </c>
      <c r="K6" s="422">
        <f>SUM(K7:K11)</f>
        <v>15486394</v>
      </c>
      <c r="L6" s="335">
        <f t="shared" si="0"/>
        <v>15562414</v>
      </c>
      <c r="M6" s="335">
        <f>SUM(M7:M11)</f>
        <v>0</v>
      </c>
      <c r="N6" s="335">
        <f t="shared" si="0"/>
        <v>0</v>
      </c>
      <c r="O6" s="335">
        <f t="shared" si="0"/>
        <v>0</v>
      </c>
      <c r="P6" s="335">
        <f t="shared" si="0"/>
        <v>0</v>
      </c>
      <c r="Q6" s="422">
        <f>SUM(Q7:Q11)</f>
        <v>1056548</v>
      </c>
      <c r="R6" s="335">
        <f t="shared" si="0"/>
        <v>994028</v>
      </c>
      <c r="S6" s="335">
        <f t="shared" si="0"/>
        <v>0</v>
      </c>
      <c r="T6" s="335">
        <f t="shared" si="0"/>
        <v>0</v>
      </c>
      <c r="U6" s="335">
        <f t="shared" si="0"/>
        <v>0</v>
      </c>
      <c r="V6" s="335">
        <f t="shared" si="0"/>
        <v>0</v>
      </c>
    </row>
    <row r="7" spans="1:22" s="5" customFormat="1" ht="22.5" customHeight="1">
      <c r="A7" s="142"/>
      <c r="B7" s="147" t="s">
        <v>42</v>
      </c>
      <c r="C7" s="147"/>
      <c r="D7" s="412" t="s">
        <v>0</v>
      </c>
      <c r="E7" s="423">
        <v>7136640</v>
      </c>
      <c r="F7" s="423">
        <v>7136640</v>
      </c>
      <c r="G7" s="1093"/>
      <c r="H7" s="1095"/>
      <c r="I7" s="337"/>
      <c r="J7" s="337"/>
      <c r="K7" s="337">
        <f aca="true" t="shared" si="1" ref="K7:M9">E7-Q7</f>
        <v>7136640</v>
      </c>
      <c r="L7" s="337">
        <f t="shared" si="1"/>
        <v>7136640</v>
      </c>
      <c r="M7" s="337">
        <f t="shared" si="1"/>
        <v>0</v>
      </c>
      <c r="N7" s="337"/>
      <c r="O7" s="337"/>
      <c r="P7" s="337"/>
      <c r="Q7" s="337">
        <v>0</v>
      </c>
      <c r="R7" s="337"/>
      <c r="S7" s="337"/>
      <c r="T7" s="337"/>
      <c r="U7" s="337"/>
      <c r="V7" s="337"/>
    </row>
    <row r="8" spans="1:22" s="5" customFormat="1" ht="22.5" customHeight="1">
      <c r="A8" s="125"/>
      <c r="B8" s="134" t="s">
        <v>43</v>
      </c>
      <c r="C8" s="134"/>
      <c r="D8" s="413" t="s">
        <v>97</v>
      </c>
      <c r="E8" s="479">
        <v>1434796</v>
      </c>
      <c r="F8" s="479">
        <v>1434796</v>
      </c>
      <c r="G8" s="1100"/>
      <c r="H8" s="1096"/>
      <c r="I8" s="480"/>
      <c r="J8" s="480"/>
      <c r="K8" s="337">
        <f t="shared" si="1"/>
        <v>1434796</v>
      </c>
      <c r="L8" s="337">
        <f t="shared" si="1"/>
        <v>1434796</v>
      </c>
      <c r="M8" s="337">
        <f t="shared" si="1"/>
        <v>0</v>
      </c>
      <c r="N8" s="480"/>
      <c r="O8" s="481"/>
      <c r="P8" s="337"/>
      <c r="Q8" s="480">
        <v>0</v>
      </c>
      <c r="R8" s="480"/>
      <c r="S8" s="480"/>
      <c r="T8" s="480"/>
      <c r="U8" s="481"/>
      <c r="V8" s="481"/>
    </row>
    <row r="9" spans="1:22" s="5" customFormat="1" ht="22.5" customHeight="1">
      <c r="A9" s="125"/>
      <c r="B9" s="134" t="s">
        <v>44</v>
      </c>
      <c r="C9" s="134"/>
      <c r="D9" s="413" t="s">
        <v>98</v>
      </c>
      <c r="E9" s="479">
        <v>6564242</v>
      </c>
      <c r="F9" s="479">
        <f>6564242+76020</f>
        <v>6640262</v>
      </c>
      <c r="G9" s="1100"/>
      <c r="H9" s="1096"/>
      <c r="I9" s="480"/>
      <c r="J9" s="480"/>
      <c r="K9" s="337">
        <f t="shared" si="1"/>
        <v>6564242</v>
      </c>
      <c r="L9" s="337">
        <f t="shared" si="1"/>
        <v>6640262</v>
      </c>
      <c r="M9" s="337">
        <f t="shared" si="1"/>
        <v>0</v>
      </c>
      <c r="N9" s="480"/>
      <c r="O9" s="481"/>
      <c r="P9" s="337"/>
      <c r="Q9" s="480">
        <v>0</v>
      </c>
      <c r="R9" s="480"/>
      <c r="S9" s="480"/>
      <c r="T9" s="480"/>
      <c r="U9" s="481"/>
      <c r="V9" s="481"/>
    </row>
    <row r="10" spans="1:22" s="5" customFormat="1" ht="22.5" customHeight="1">
      <c r="A10" s="125"/>
      <c r="B10" s="134" t="s">
        <v>57</v>
      </c>
      <c r="C10" s="134"/>
      <c r="D10" s="413" t="s">
        <v>99</v>
      </c>
      <c r="E10" s="418">
        <v>620000</v>
      </c>
      <c r="F10" s="418">
        <v>620000</v>
      </c>
      <c r="G10" s="1090"/>
      <c r="H10" s="1065"/>
      <c r="I10" s="334"/>
      <c r="J10" s="334"/>
      <c r="K10" s="334">
        <v>0</v>
      </c>
      <c r="L10" s="334"/>
      <c r="M10" s="334"/>
      <c r="N10" s="334"/>
      <c r="O10" s="337"/>
      <c r="P10" s="337"/>
      <c r="Q10" s="334">
        <f>'7.sz.m.szociális kiadások'!C17</f>
        <v>620000</v>
      </c>
      <c r="R10" s="334">
        <f>'7.sz.m.szociális kiadások'!D17</f>
        <v>620000</v>
      </c>
      <c r="S10" s="334">
        <f>'7.sz.m.szociális kiadások'!E17</f>
        <v>0</v>
      </c>
      <c r="T10" s="334"/>
      <c r="U10" s="337"/>
      <c r="V10" s="337"/>
    </row>
    <row r="11" spans="1:22" s="5" customFormat="1" ht="22.5" customHeight="1">
      <c r="A11" s="125"/>
      <c r="B11" s="134" t="s">
        <v>58</v>
      </c>
      <c r="C11" s="134"/>
      <c r="D11" s="414" t="s">
        <v>101</v>
      </c>
      <c r="E11" s="479">
        <f>SUM(E12:E14)</f>
        <v>787264</v>
      </c>
      <c r="F11" s="479">
        <f>SUM(F12:F14)</f>
        <v>724744</v>
      </c>
      <c r="G11" s="1100">
        <f>SUM(G12:G14)</f>
        <v>0</v>
      </c>
      <c r="H11" s="1096">
        <f>SUM(H12:H16)</f>
        <v>0</v>
      </c>
      <c r="I11" s="480">
        <f>SUM(I12:I16)</f>
        <v>0</v>
      </c>
      <c r="J11" s="480">
        <f>SUM(J12:J16)</f>
        <v>0</v>
      </c>
      <c r="K11" s="480">
        <f>E11-Q11</f>
        <v>350716</v>
      </c>
      <c r="L11" s="480">
        <f>F11-R11</f>
        <v>350716</v>
      </c>
      <c r="M11" s="480">
        <f>G11-S11</f>
        <v>0</v>
      </c>
      <c r="N11" s="480">
        <f>H11-T11</f>
        <v>0</v>
      </c>
      <c r="O11" s="480"/>
      <c r="P11" s="337"/>
      <c r="Q11" s="480">
        <f>SUM(Q12:Q16)</f>
        <v>436548</v>
      </c>
      <c r="R11" s="480">
        <f>SUM(R12:R16)</f>
        <v>374028</v>
      </c>
      <c r="S11" s="480">
        <f>SUM(S12:S16)</f>
        <v>0</v>
      </c>
      <c r="T11" s="480">
        <f>SUM(T12:T16)</f>
        <v>0</v>
      </c>
      <c r="U11" s="480"/>
      <c r="V11" s="480"/>
    </row>
    <row r="12" spans="1:22" s="5" customFormat="1" ht="22.5" customHeight="1">
      <c r="A12" s="125"/>
      <c r="B12" s="157"/>
      <c r="C12" s="134" t="s">
        <v>100</v>
      </c>
      <c r="D12" s="415" t="s">
        <v>395</v>
      </c>
      <c r="E12" s="418">
        <v>0</v>
      </c>
      <c r="F12" s="418">
        <v>0</v>
      </c>
      <c r="G12" s="1090"/>
      <c r="H12" s="1065"/>
      <c r="I12" s="334"/>
      <c r="J12" s="334"/>
      <c r="K12" s="334">
        <v>0</v>
      </c>
      <c r="L12" s="334"/>
      <c r="M12" s="334"/>
      <c r="N12" s="334"/>
      <c r="O12" s="337"/>
      <c r="P12" s="337"/>
      <c r="Q12" s="334">
        <v>0</v>
      </c>
      <c r="R12" s="334">
        <v>0</v>
      </c>
      <c r="S12" s="334"/>
      <c r="T12" s="334"/>
      <c r="U12" s="337"/>
      <c r="V12" s="337"/>
    </row>
    <row r="13" spans="1:22" s="5" customFormat="1" ht="31.5" customHeight="1">
      <c r="A13" s="125"/>
      <c r="B13" s="134"/>
      <c r="C13" s="134" t="s">
        <v>102</v>
      </c>
      <c r="D13" s="413" t="s">
        <v>396</v>
      </c>
      <c r="E13" s="418">
        <v>362520</v>
      </c>
      <c r="F13" s="418">
        <f>362520-2520-60000</f>
        <v>300000</v>
      </c>
      <c r="G13" s="1090"/>
      <c r="H13" s="1065"/>
      <c r="I13" s="334"/>
      <c r="J13" s="334"/>
      <c r="K13" s="334">
        <f>'8.sz.m.átadott pe (2)'!B27</f>
        <v>0</v>
      </c>
      <c r="L13" s="334">
        <f>'8.sz.m.átadott pe (2)'!C27</f>
        <v>0</v>
      </c>
      <c r="M13" s="334">
        <f>'8.sz.m.átadott pe (2)'!D27</f>
        <v>0</v>
      </c>
      <c r="N13" s="334"/>
      <c r="O13" s="337"/>
      <c r="P13" s="337"/>
      <c r="Q13" s="334">
        <f>'8.sz.m.átadott pe (2)'!G27</f>
        <v>362520</v>
      </c>
      <c r="R13" s="334">
        <f>'8.sz.m.átadott pe (2)'!H27</f>
        <v>300000</v>
      </c>
      <c r="S13" s="334">
        <f>'8.sz.m.átadott pe (2)'!I27</f>
        <v>0</v>
      </c>
      <c r="T13" s="334"/>
      <c r="U13" s="337"/>
      <c r="V13" s="337"/>
    </row>
    <row r="14" spans="1:22" s="5" customFormat="1" ht="36.75" customHeight="1" thickBot="1">
      <c r="A14" s="153"/>
      <c r="B14" s="154"/>
      <c r="C14" s="134" t="s">
        <v>103</v>
      </c>
      <c r="D14" s="413" t="s">
        <v>397</v>
      </c>
      <c r="E14" s="418">
        <v>424744</v>
      </c>
      <c r="F14" s="418">
        <v>424744</v>
      </c>
      <c r="G14" s="1090"/>
      <c r="H14" s="1065"/>
      <c r="I14" s="334"/>
      <c r="J14" s="744"/>
      <c r="K14" s="334">
        <f>'8.sz.m.átadott pe (2)'!B51</f>
        <v>350716</v>
      </c>
      <c r="L14" s="334">
        <f>'8.sz.m.átadott pe (2)'!C51</f>
        <v>350716</v>
      </c>
      <c r="M14" s="334">
        <f>'8.sz.m.átadott pe (2)'!D51</f>
        <v>0</v>
      </c>
      <c r="N14" s="334"/>
      <c r="O14" s="337"/>
      <c r="P14" s="337"/>
      <c r="Q14" s="334">
        <f>'8.sz.m.átadott pe (2)'!G51</f>
        <v>74028</v>
      </c>
      <c r="R14" s="334">
        <f>'8.sz.m.átadott pe (2)'!H51</f>
        <v>74028</v>
      </c>
      <c r="S14" s="334">
        <f>'8.sz.m.átadott pe (2)'!I51</f>
        <v>0</v>
      </c>
      <c r="T14" s="334"/>
      <c r="U14" s="337"/>
      <c r="V14" s="337"/>
    </row>
    <row r="15" spans="1:22" s="5" customFormat="1" ht="22.5" customHeight="1" hidden="1">
      <c r="A15" s="125"/>
      <c r="B15" s="134"/>
      <c r="C15" s="134" t="s">
        <v>106</v>
      </c>
      <c r="D15" s="413" t="s">
        <v>108</v>
      </c>
      <c r="E15" s="479"/>
      <c r="F15" s="479"/>
      <c r="G15" s="1100"/>
      <c r="H15" s="1096"/>
      <c r="I15" s="480"/>
      <c r="J15" s="480"/>
      <c r="K15" s="480"/>
      <c r="L15" s="480"/>
      <c r="M15" s="480"/>
      <c r="N15" s="480"/>
      <c r="O15" s="481"/>
      <c r="P15" s="337"/>
      <c r="Q15" s="480"/>
      <c r="R15" s="480"/>
      <c r="S15" s="480"/>
      <c r="T15" s="480"/>
      <c r="U15" s="481"/>
      <c r="V15" s="481"/>
    </row>
    <row r="16" spans="1:22" s="5" customFormat="1" ht="22.5" customHeight="1" hidden="1" thickBot="1">
      <c r="A16" s="161"/>
      <c r="B16" s="148"/>
      <c r="C16" s="148" t="s">
        <v>107</v>
      </c>
      <c r="D16" s="416" t="s">
        <v>109</v>
      </c>
      <c r="E16" s="428"/>
      <c r="F16" s="428"/>
      <c r="G16" s="1101"/>
      <c r="H16" s="1097"/>
      <c r="I16" s="164"/>
      <c r="J16" s="164"/>
      <c r="K16" s="164"/>
      <c r="L16" s="164"/>
      <c r="M16" s="164"/>
      <c r="N16" s="164"/>
      <c r="O16" s="482"/>
      <c r="P16" s="337"/>
      <c r="Q16" s="164"/>
      <c r="R16" s="164"/>
      <c r="S16" s="164"/>
      <c r="T16" s="164"/>
      <c r="U16" s="482"/>
      <c r="V16" s="482"/>
    </row>
    <row r="17" spans="1:22" s="5" customFormat="1" ht="22.5" customHeight="1" thickBot="1">
      <c r="A17" s="143" t="s">
        <v>33</v>
      </c>
      <c r="B17" s="1163" t="s">
        <v>110</v>
      </c>
      <c r="C17" s="1163"/>
      <c r="D17" s="1163"/>
      <c r="E17" s="424">
        <f>SUM(E18:E20)</f>
        <v>480000</v>
      </c>
      <c r="F17" s="424">
        <f>SUM(F18:F20)</f>
        <v>480000</v>
      </c>
      <c r="G17" s="1091">
        <f>SUM(G18:G20)</f>
        <v>0</v>
      </c>
      <c r="H17" s="1066">
        <f aca="true" t="shared" si="2" ref="H17:V17">SUM(H18:H20)</f>
        <v>0</v>
      </c>
      <c r="I17" s="93">
        <f t="shared" si="2"/>
        <v>0</v>
      </c>
      <c r="J17" s="93">
        <f t="shared" si="2"/>
        <v>0</v>
      </c>
      <c r="K17" s="93">
        <f>SUM(K18:K20)</f>
        <v>180000</v>
      </c>
      <c r="L17" s="93">
        <f t="shared" si="2"/>
        <v>180000</v>
      </c>
      <c r="M17" s="93">
        <f>SUM(M18:M20)</f>
        <v>0</v>
      </c>
      <c r="N17" s="93">
        <f t="shared" si="2"/>
        <v>0</v>
      </c>
      <c r="O17" s="93">
        <f t="shared" si="2"/>
        <v>0</v>
      </c>
      <c r="P17" s="93">
        <f t="shared" si="2"/>
        <v>0</v>
      </c>
      <c r="Q17" s="93">
        <f>SUM(Q18:Q20)</f>
        <v>300000</v>
      </c>
      <c r="R17" s="93">
        <f>SUM(R18:R20)</f>
        <v>300000</v>
      </c>
      <c r="S17" s="93">
        <f>SUM(S18:S20)</f>
        <v>0</v>
      </c>
      <c r="T17" s="93">
        <f t="shared" si="2"/>
        <v>0</v>
      </c>
      <c r="U17" s="93">
        <f t="shared" si="2"/>
        <v>0</v>
      </c>
      <c r="V17" s="93">
        <f t="shared" si="2"/>
        <v>0</v>
      </c>
    </row>
    <row r="18" spans="1:22" s="5" customFormat="1" ht="22.5" customHeight="1">
      <c r="A18" s="142"/>
      <c r="B18" s="147" t="s">
        <v>45</v>
      </c>
      <c r="C18" s="1172" t="s">
        <v>111</v>
      </c>
      <c r="D18" s="1172"/>
      <c r="E18" s="423">
        <v>180000</v>
      </c>
      <c r="F18" s="423">
        <v>180000</v>
      </c>
      <c r="G18" s="1093">
        <f>'5.sz.m.fejlesztés (2)'!F12</f>
        <v>0</v>
      </c>
      <c r="H18" s="1095"/>
      <c r="I18" s="337"/>
      <c r="J18" s="337"/>
      <c r="K18" s="337">
        <f>'5.sz.m.fejlesztés (2)'!D12</f>
        <v>180000</v>
      </c>
      <c r="L18" s="337">
        <f>'5.sz.m.fejlesztés (2)'!E12</f>
        <v>180000</v>
      </c>
      <c r="M18" s="337">
        <f>'5.sz.m.fejlesztés (2)'!F12</f>
        <v>0</v>
      </c>
      <c r="N18" s="337"/>
      <c r="O18" s="337"/>
      <c r="P18" s="337"/>
      <c r="Q18" s="337">
        <v>0</v>
      </c>
      <c r="R18" s="337">
        <v>0</v>
      </c>
      <c r="S18" s="337"/>
      <c r="T18" s="337"/>
      <c r="U18" s="337"/>
      <c r="V18" s="337"/>
    </row>
    <row r="19" spans="1:22" s="5" customFormat="1" ht="22.5" customHeight="1">
      <c r="A19" s="125"/>
      <c r="B19" s="134" t="s">
        <v>46</v>
      </c>
      <c r="C19" s="1174" t="s">
        <v>112</v>
      </c>
      <c r="D19" s="1174"/>
      <c r="E19" s="418">
        <f>'5.sz.m.fejlesztés (2)'!D29</f>
        <v>0</v>
      </c>
      <c r="F19" s="418">
        <f>'5.sz.m.fejlesztés (2)'!E29</f>
        <v>0</v>
      </c>
      <c r="G19" s="1090">
        <f>'5.sz.m.fejlesztés (2)'!F29</f>
        <v>0</v>
      </c>
      <c r="H19" s="1065"/>
      <c r="I19" s="334"/>
      <c r="J19" s="334"/>
      <c r="K19" s="334">
        <f>'5.sz.m.fejlesztés (2)'!D29</f>
        <v>0</v>
      </c>
      <c r="L19" s="334">
        <f>'5.sz.m.fejlesztés (2)'!E29</f>
        <v>0</v>
      </c>
      <c r="M19" s="334">
        <f>'5.sz.m.fejlesztés (2)'!F29</f>
        <v>0</v>
      </c>
      <c r="N19" s="334"/>
      <c r="O19" s="334"/>
      <c r="P19" s="334"/>
      <c r="Q19" s="334">
        <v>0</v>
      </c>
      <c r="R19" s="334">
        <v>0</v>
      </c>
      <c r="S19" s="334"/>
      <c r="T19" s="334"/>
      <c r="U19" s="334"/>
      <c r="V19" s="334"/>
    </row>
    <row r="20" spans="1:22" s="5" customFormat="1" ht="22.5" customHeight="1">
      <c r="A20" s="155"/>
      <c r="B20" s="134" t="s">
        <v>47</v>
      </c>
      <c r="C20" s="1178" t="s">
        <v>113</v>
      </c>
      <c r="D20" s="1178"/>
      <c r="E20" s="479">
        <f aca="true" t="shared" si="3" ref="E20:N20">SUM(E21:E24)</f>
        <v>300000</v>
      </c>
      <c r="F20" s="479">
        <f t="shared" si="3"/>
        <v>300000</v>
      </c>
      <c r="G20" s="480">
        <f t="shared" si="3"/>
        <v>0</v>
      </c>
      <c r="H20" s="480">
        <f t="shared" si="3"/>
        <v>0</v>
      </c>
      <c r="I20" s="480">
        <f t="shared" si="3"/>
        <v>0</v>
      </c>
      <c r="J20" s="480">
        <f t="shared" si="3"/>
        <v>0</v>
      </c>
      <c r="K20" s="480">
        <f t="shared" si="3"/>
        <v>0</v>
      </c>
      <c r="L20" s="480">
        <f t="shared" si="3"/>
        <v>0</v>
      </c>
      <c r="M20" s="480">
        <f t="shared" si="3"/>
        <v>0</v>
      </c>
      <c r="N20" s="480">
        <f t="shared" si="3"/>
        <v>0</v>
      </c>
      <c r="O20" s="480"/>
      <c r="P20" s="480"/>
      <c r="Q20" s="480">
        <f>SUM(Q21:Q24)</f>
        <v>300000</v>
      </c>
      <c r="R20" s="480">
        <f>SUM(R21:R24)</f>
        <v>300000</v>
      </c>
      <c r="S20" s="480">
        <f>SUM(S21:S24)</f>
        <v>0</v>
      </c>
      <c r="T20" s="480">
        <f>SUM(T21:T24)</f>
        <v>0</v>
      </c>
      <c r="U20" s="480"/>
      <c r="V20" s="480"/>
    </row>
    <row r="21" spans="1:22" s="5" customFormat="1" ht="22.5" customHeight="1">
      <c r="A21" s="131"/>
      <c r="B21" s="135"/>
      <c r="C21" s="135" t="s">
        <v>114</v>
      </c>
      <c r="D21" s="286" t="s">
        <v>104</v>
      </c>
      <c r="E21" s="418">
        <v>300000</v>
      </c>
      <c r="F21" s="418">
        <v>300000</v>
      </c>
      <c r="G21" s="334"/>
      <c r="H21" s="334"/>
      <c r="I21" s="334"/>
      <c r="J21" s="334"/>
      <c r="K21" s="334">
        <v>0</v>
      </c>
      <c r="L21" s="334"/>
      <c r="M21" s="334"/>
      <c r="N21" s="334"/>
      <c r="O21" s="337"/>
      <c r="P21" s="337"/>
      <c r="Q21" s="334">
        <f>'8.sz.m.átadott pe (2)'!Q27</f>
        <v>300000</v>
      </c>
      <c r="R21" s="334">
        <f>'8.sz.m.átadott pe (2)'!R27</f>
        <v>300000</v>
      </c>
      <c r="S21" s="334">
        <f>'8.sz.m.átadott pe (2)'!S27</f>
        <v>0</v>
      </c>
      <c r="T21" s="334"/>
      <c r="U21" s="337"/>
      <c r="V21" s="337"/>
    </row>
    <row r="22" spans="1:22" s="5" customFormat="1" ht="22.5" customHeight="1">
      <c r="A22" s="131"/>
      <c r="B22" s="135"/>
      <c r="C22" s="135" t="s">
        <v>115</v>
      </c>
      <c r="D22" s="286" t="s">
        <v>105</v>
      </c>
      <c r="E22" s="418">
        <v>0</v>
      </c>
      <c r="F22" s="418">
        <v>0</v>
      </c>
      <c r="G22" s="1090">
        <v>0</v>
      </c>
      <c r="H22" s="1065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 s="334">
        <v>0</v>
      </c>
      <c r="O22" s="334">
        <v>0</v>
      </c>
      <c r="P22" s="334">
        <v>0</v>
      </c>
      <c r="Q22" s="334">
        <v>0</v>
      </c>
      <c r="R22" s="334">
        <v>0</v>
      </c>
      <c r="S22" s="334">
        <v>0</v>
      </c>
      <c r="T22" s="334">
        <v>0</v>
      </c>
      <c r="U22" s="334">
        <v>0</v>
      </c>
      <c r="V22" s="334">
        <v>0</v>
      </c>
    </row>
    <row r="23" spans="1:22" s="5" customFormat="1" ht="22.5" customHeight="1">
      <c r="A23" s="155"/>
      <c r="B23" s="286"/>
      <c r="C23" s="135" t="s">
        <v>116</v>
      </c>
      <c r="D23" s="286" t="s">
        <v>108</v>
      </c>
      <c r="E23" s="479">
        <v>0</v>
      </c>
      <c r="F23" s="479">
        <v>0</v>
      </c>
      <c r="G23" s="1100">
        <v>0</v>
      </c>
      <c r="H23" s="1096">
        <v>0</v>
      </c>
      <c r="I23" s="480">
        <v>0</v>
      </c>
      <c r="J23" s="480">
        <v>0</v>
      </c>
      <c r="K23" s="480">
        <v>0</v>
      </c>
      <c r="L23" s="480">
        <v>0</v>
      </c>
      <c r="M23" s="480">
        <v>0</v>
      </c>
      <c r="N23" s="480">
        <v>0</v>
      </c>
      <c r="O23" s="480">
        <v>0</v>
      </c>
      <c r="P23" s="480">
        <v>0</v>
      </c>
      <c r="Q23" s="480">
        <v>0</v>
      </c>
      <c r="R23" s="480">
        <v>0</v>
      </c>
      <c r="S23" s="480">
        <v>0</v>
      </c>
      <c r="T23" s="480">
        <v>0</v>
      </c>
      <c r="U23" s="480">
        <v>0</v>
      </c>
      <c r="V23" s="480">
        <v>0</v>
      </c>
    </row>
    <row r="24" spans="1:22" s="5" customFormat="1" ht="22.5" customHeight="1" thickBot="1">
      <c r="A24" s="315"/>
      <c r="B24" s="316"/>
      <c r="C24" s="317" t="s">
        <v>234</v>
      </c>
      <c r="D24" s="316" t="s">
        <v>235</v>
      </c>
      <c r="E24" s="483">
        <v>0</v>
      </c>
      <c r="F24" s="483">
        <v>0</v>
      </c>
      <c r="G24" s="1102">
        <v>0</v>
      </c>
      <c r="H24" s="1098">
        <v>0</v>
      </c>
      <c r="I24" s="482">
        <v>0</v>
      </c>
      <c r="J24" s="482">
        <v>0</v>
      </c>
      <c r="K24" s="482">
        <v>0</v>
      </c>
      <c r="L24" s="482">
        <v>0</v>
      </c>
      <c r="M24" s="482">
        <v>0</v>
      </c>
      <c r="N24" s="482">
        <v>0</v>
      </c>
      <c r="O24" s="482">
        <v>0</v>
      </c>
      <c r="P24" s="482">
        <v>0</v>
      </c>
      <c r="Q24" s="482">
        <v>0</v>
      </c>
      <c r="R24" s="482">
        <v>0</v>
      </c>
      <c r="S24" s="482">
        <v>0</v>
      </c>
      <c r="T24" s="482">
        <v>0</v>
      </c>
      <c r="U24" s="482">
        <v>0</v>
      </c>
      <c r="V24" s="482">
        <v>0</v>
      </c>
    </row>
    <row r="25" spans="1:22" s="5" customFormat="1" ht="22.5" customHeight="1" thickBot="1">
      <c r="A25" s="143" t="s">
        <v>10</v>
      </c>
      <c r="B25" s="1163" t="s">
        <v>117</v>
      </c>
      <c r="C25" s="1163"/>
      <c r="D25" s="1163"/>
      <c r="E25" s="424">
        <f aca="true" t="shared" si="4" ref="E25:V25">SUM(E26:E28)</f>
        <v>3246958</v>
      </c>
      <c r="F25" s="424">
        <f>SUM(F26:F28)</f>
        <v>3303673</v>
      </c>
      <c r="G25" s="1091">
        <f>SUM(G26:G28)</f>
        <v>0</v>
      </c>
      <c r="H25" s="1066">
        <f t="shared" si="4"/>
        <v>0</v>
      </c>
      <c r="I25" s="93">
        <f t="shared" si="4"/>
        <v>0</v>
      </c>
      <c r="J25" s="93">
        <f t="shared" si="4"/>
        <v>0</v>
      </c>
      <c r="K25" s="93">
        <f>SUM(K26:K28)</f>
        <v>3246958</v>
      </c>
      <c r="L25" s="93">
        <f t="shared" si="4"/>
        <v>3303673</v>
      </c>
      <c r="M25" s="93">
        <f>SUM(M26:M28)</f>
        <v>0</v>
      </c>
      <c r="N25" s="93">
        <f t="shared" si="4"/>
        <v>0</v>
      </c>
      <c r="O25" s="93">
        <f t="shared" si="4"/>
        <v>0</v>
      </c>
      <c r="P25" s="93">
        <f t="shared" si="4"/>
        <v>0</v>
      </c>
      <c r="Q25" s="93">
        <f>SUM(Q26:Q28)</f>
        <v>0</v>
      </c>
      <c r="R25" s="93">
        <f>SUM(R26:R28)</f>
        <v>0</v>
      </c>
      <c r="S25" s="93">
        <f>SUM(S26:S28)</f>
        <v>0</v>
      </c>
      <c r="T25" s="93">
        <f t="shared" si="4"/>
        <v>0</v>
      </c>
      <c r="U25" s="93">
        <f t="shared" si="4"/>
        <v>0</v>
      </c>
      <c r="V25" s="93">
        <f t="shared" si="4"/>
        <v>0</v>
      </c>
    </row>
    <row r="26" spans="1:22" s="5" customFormat="1" ht="22.5" customHeight="1">
      <c r="A26" s="142"/>
      <c r="B26" s="147" t="s">
        <v>48</v>
      </c>
      <c r="C26" s="1172" t="s">
        <v>3</v>
      </c>
      <c r="D26" s="1172"/>
      <c r="E26" s="423">
        <v>3246958</v>
      </c>
      <c r="F26" s="423">
        <f>3246958+56715</f>
        <v>3303673</v>
      </c>
      <c r="G26" s="1093"/>
      <c r="H26" s="1095"/>
      <c r="I26" s="337"/>
      <c r="J26" s="337"/>
      <c r="K26" s="337">
        <f>E26-Q26</f>
        <v>3246958</v>
      </c>
      <c r="L26" s="337">
        <f>F26-R26</f>
        <v>3303673</v>
      </c>
      <c r="M26" s="337">
        <f>G26-S26</f>
        <v>0</v>
      </c>
      <c r="N26" s="337"/>
      <c r="O26" s="337"/>
      <c r="P26" s="337"/>
      <c r="Q26" s="337">
        <v>0</v>
      </c>
      <c r="R26" s="337">
        <v>0</v>
      </c>
      <c r="S26" s="337">
        <v>0</v>
      </c>
      <c r="T26" s="337">
        <v>0</v>
      </c>
      <c r="U26" s="337">
        <v>0</v>
      </c>
      <c r="V26" s="337">
        <v>0</v>
      </c>
    </row>
    <row r="27" spans="1:22" s="9" customFormat="1" ht="22.5" customHeight="1">
      <c r="A27" s="156"/>
      <c r="B27" s="134" t="s">
        <v>49</v>
      </c>
      <c r="C27" s="1175" t="s">
        <v>398</v>
      </c>
      <c r="D27" s="1175"/>
      <c r="E27" s="418">
        <v>0</v>
      </c>
      <c r="F27" s="418">
        <v>0</v>
      </c>
      <c r="G27" s="1090">
        <v>0</v>
      </c>
      <c r="H27" s="1065">
        <v>0</v>
      </c>
      <c r="I27" s="334">
        <v>0</v>
      </c>
      <c r="J27" s="334">
        <v>0</v>
      </c>
      <c r="K27" s="334">
        <v>0</v>
      </c>
      <c r="L27" s="334">
        <v>0</v>
      </c>
      <c r="M27" s="334">
        <v>0</v>
      </c>
      <c r="N27" s="334">
        <v>0</v>
      </c>
      <c r="O27" s="334">
        <v>0</v>
      </c>
      <c r="P27" s="334">
        <v>0</v>
      </c>
      <c r="Q27" s="334">
        <v>0</v>
      </c>
      <c r="R27" s="334">
        <v>0</v>
      </c>
      <c r="S27" s="334">
        <v>0</v>
      </c>
      <c r="T27" s="334">
        <v>0</v>
      </c>
      <c r="U27" s="334">
        <v>0</v>
      </c>
      <c r="V27" s="334">
        <v>0</v>
      </c>
    </row>
    <row r="28" spans="1:22" s="9" customFormat="1" ht="22.5" customHeight="1" thickBot="1">
      <c r="A28" s="162"/>
      <c r="B28" s="148" t="s">
        <v>85</v>
      </c>
      <c r="C28" s="163" t="s">
        <v>118</v>
      </c>
      <c r="D28" s="163"/>
      <c r="E28" s="440">
        <v>0</v>
      </c>
      <c r="F28" s="440">
        <v>0</v>
      </c>
      <c r="G28" s="1089">
        <v>0</v>
      </c>
      <c r="H28" s="1064">
        <v>0</v>
      </c>
      <c r="I28" s="441">
        <v>0</v>
      </c>
      <c r="J28" s="441">
        <v>0</v>
      </c>
      <c r="K28" s="441">
        <v>0</v>
      </c>
      <c r="L28" s="441">
        <v>0</v>
      </c>
      <c r="M28" s="441">
        <v>0</v>
      </c>
      <c r="N28" s="441">
        <v>0</v>
      </c>
      <c r="O28" s="441">
        <v>0</v>
      </c>
      <c r="P28" s="441">
        <v>0</v>
      </c>
      <c r="Q28" s="441">
        <v>0</v>
      </c>
      <c r="R28" s="441">
        <v>0</v>
      </c>
      <c r="S28" s="441">
        <v>0</v>
      </c>
      <c r="T28" s="441">
        <v>0</v>
      </c>
      <c r="U28" s="441">
        <v>0</v>
      </c>
      <c r="V28" s="441">
        <v>0</v>
      </c>
    </row>
    <row r="29" spans="1:22" s="94" customFormat="1" ht="22.5" customHeight="1" hidden="1" thickBot="1">
      <c r="A29" s="122" t="s">
        <v>11</v>
      </c>
      <c r="B29" s="149" t="s">
        <v>119</v>
      </c>
      <c r="C29" s="149"/>
      <c r="D29" s="149"/>
      <c r="E29" s="425">
        <v>0</v>
      </c>
      <c r="F29" s="425">
        <v>0</v>
      </c>
      <c r="G29" s="1103">
        <v>0</v>
      </c>
      <c r="H29" s="1099">
        <v>0</v>
      </c>
      <c r="I29" s="426">
        <v>0</v>
      </c>
      <c r="J29" s="426">
        <v>0</v>
      </c>
      <c r="K29" s="426">
        <v>0</v>
      </c>
      <c r="L29" s="426">
        <v>0</v>
      </c>
      <c r="M29" s="426">
        <v>0</v>
      </c>
      <c r="N29" s="426">
        <v>0</v>
      </c>
      <c r="O29" s="426">
        <v>0</v>
      </c>
      <c r="P29" s="426">
        <v>0</v>
      </c>
      <c r="Q29" s="426">
        <v>0</v>
      </c>
      <c r="R29" s="426">
        <v>0</v>
      </c>
      <c r="S29" s="426">
        <v>0</v>
      </c>
      <c r="T29" s="426">
        <v>0</v>
      </c>
      <c r="U29" s="426">
        <v>0</v>
      </c>
      <c r="V29" s="426">
        <v>0</v>
      </c>
    </row>
    <row r="30" spans="1:22" s="94" customFormat="1" ht="22.5" customHeight="1" hidden="1" thickBot="1">
      <c r="A30" s="143"/>
      <c r="B30" s="1163"/>
      <c r="C30" s="1163"/>
      <c r="D30" s="1163"/>
      <c r="E30" s="1104"/>
      <c r="F30" s="1104"/>
      <c r="G30" s="1105"/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</row>
    <row r="31" spans="1:22" s="94" customFormat="1" ht="22.5" customHeight="1" thickBot="1">
      <c r="A31" s="143" t="s">
        <v>11</v>
      </c>
      <c r="B31" s="1138" t="s">
        <v>120</v>
      </c>
      <c r="C31" s="1138"/>
      <c r="D31" s="1138"/>
      <c r="E31" s="422">
        <f>E6+E17+E25+E29</f>
        <v>20269900</v>
      </c>
      <c r="F31" s="422">
        <f>F6+F17+F25+F29</f>
        <v>20340115</v>
      </c>
      <c r="G31" s="1087">
        <f>G6+G17+G25+G29</f>
        <v>0</v>
      </c>
      <c r="H31" s="1062">
        <f aca="true" t="shared" si="5" ref="H31:P31">H6+H17+H25+H29+H35</f>
        <v>0</v>
      </c>
      <c r="I31" s="335">
        <f t="shared" si="5"/>
        <v>0</v>
      </c>
      <c r="J31" s="335">
        <f t="shared" si="5"/>
        <v>0</v>
      </c>
      <c r="K31" s="335">
        <f>K6+K17+K25+K29+K35</f>
        <v>18913352</v>
      </c>
      <c r="L31" s="335">
        <f t="shared" si="5"/>
        <v>19046087</v>
      </c>
      <c r="M31" s="335">
        <f>M6+M17+M25+M29+M35</f>
        <v>0</v>
      </c>
      <c r="N31" s="335">
        <f t="shared" si="5"/>
        <v>0</v>
      </c>
      <c r="O31" s="335">
        <f t="shared" si="5"/>
        <v>0</v>
      </c>
      <c r="P31" s="335">
        <f t="shared" si="5"/>
        <v>0</v>
      </c>
      <c r="Q31" s="335">
        <f aca="true" t="shared" si="6" ref="Q31:V31">Q6+Q17+Q25+Q29+Q30</f>
        <v>1356548</v>
      </c>
      <c r="R31" s="335">
        <f>R6+R17+R25+R29+R30</f>
        <v>1294028</v>
      </c>
      <c r="S31" s="335">
        <f t="shared" si="6"/>
        <v>0</v>
      </c>
      <c r="T31" s="335">
        <f t="shared" si="6"/>
        <v>0</v>
      </c>
      <c r="U31" s="335">
        <f t="shared" si="6"/>
        <v>0</v>
      </c>
      <c r="V31" s="335">
        <f t="shared" si="6"/>
        <v>0</v>
      </c>
    </row>
    <row r="32" spans="1:22" s="94" customFormat="1" ht="22.5" customHeight="1" thickBot="1">
      <c r="A32" s="120">
        <v>5</v>
      </c>
      <c r="B32" s="1176" t="s">
        <v>121</v>
      </c>
      <c r="C32" s="1176"/>
      <c r="D32" s="1176"/>
      <c r="E32" s="427">
        <f aca="true" t="shared" si="7" ref="E32:P32">SUM(E33:E35)</f>
        <v>521180</v>
      </c>
      <c r="F32" s="427">
        <f>SUM(F33:F35)</f>
        <v>521180</v>
      </c>
      <c r="G32" s="1080">
        <f>SUM(G33:G35)</f>
        <v>0</v>
      </c>
      <c r="H32" s="1056">
        <f t="shared" si="7"/>
        <v>0</v>
      </c>
      <c r="I32" s="427">
        <f t="shared" si="7"/>
        <v>0</v>
      </c>
      <c r="J32" s="427">
        <f t="shared" si="7"/>
        <v>0</v>
      </c>
      <c r="K32" s="427">
        <f>SUM(K33:K35)</f>
        <v>521180</v>
      </c>
      <c r="L32" s="427">
        <f t="shared" si="7"/>
        <v>521180</v>
      </c>
      <c r="M32" s="427">
        <f>SUM(M33:M35)</f>
        <v>0</v>
      </c>
      <c r="N32" s="427">
        <f t="shared" si="7"/>
        <v>0</v>
      </c>
      <c r="O32" s="427">
        <f t="shared" si="7"/>
        <v>0</v>
      </c>
      <c r="P32" s="427">
        <f t="shared" si="7"/>
        <v>0</v>
      </c>
      <c r="Q32" s="146">
        <f>SUM(Q33:Q35)</f>
        <v>0</v>
      </c>
      <c r="R32" s="146">
        <f>SUM(R33:R35)</f>
        <v>0</v>
      </c>
      <c r="S32" s="146"/>
      <c r="T32" s="146"/>
      <c r="U32" s="146"/>
      <c r="V32" s="146"/>
    </row>
    <row r="33" spans="1:22" s="5" customFormat="1" ht="22.5" customHeight="1">
      <c r="A33" s="165"/>
      <c r="B33" s="147" t="s">
        <v>50</v>
      </c>
      <c r="C33" s="1195" t="s">
        <v>400</v>
      </c>
      <c r="D33" s="1195"/>
      <c r="E33" s="423">
        <v>0</v>
      </c>
      <c r="F33" s="423">
        <v>0</v>
      </c>
      <c r="G33" s="1093"/>
      <c r="H33" s="1095"/>
      <c r="I33" s="337"/>
      <c r="J33" s="337"/>
      <c r="K33" s="337">
        <v>0</v>
      </c>
      <c r="L33" s="337"/>
      <c r="M33" s="337"/>
      <c r="N33" s="337"/>
      <c r="O33" s="337"/>
      <c r="P33" s="337"/>
      <c r="Q33" s="337">
        <v>0</v>
      </c>
      <c r="R33" s="337">
        <v>0</v>
      </c>
      <c r="S33" s="337"/>
      <c r="T33" s="337"/>
      <c r="U33" s="337"/>
      <c r="V33" s="337"/>
    </row>
    <row r="34" spans="1:22" s="5" customFormat="1" ht="22.5" customHeight="1" thickBot="1">
      <c r="A34" s="125"/>
      <c r="B34" s="134" t="s">
        <v>51</v>
      </c>
      <c r="C34" s="1174" t="s">
        <v>514</v>
      </c>
      <c r="D34" s="1174"/>
      <c r="E34" s="479">
        <v>521180</v>
      </c>
      <c r="F34" s="479">
        <v>521180</v>
      </c>
      <c r="G34" s="1100"/>
      <c r="H34" s="1096"/>
      <c r="I34" s="480"/>
      <c r="J34" s="480"/>
      <c r="K34" s="334">
        <f>E34-Q34</f>
        <v>521180</v>
      </c>
      <c r="L34" s="334">
        <f>F34-R34</f>
        <v>521180</v>
      </c>
      <c r="M34" s="334">
        <f>G34-S34</f>
        <v>0</v>
      </c>
      <c r="N34" s="480"/>
      <c r="O34" s="480"/>
      <c r="P34" s="480"/>
      <c r="Q34" s="334">
        <v>0</v>
      </c>
      <c r="R34" s="334">
        <v>0</v>
      </c>
      <c r="S34" s="337"/>
      <c r="T34" s="164"/>
      <c r="U34" s="164"/>
      <c r="V34" s="164"/>
    </row>
    <row r="35" spans="1:22" s="5" customFormat="1" ht="40.5" customHeight="1" thickBot="1">
      <c r="A35" s="125"/>
      <c r="B35" s="134" t="s">
        <v>89</v>
      </c>
      <c r="C35" s="1193" t="s">
        <v>399</v>
      </c>
      <c r="D35" s="1194"/>
      <c r="E35" s="1112">
        <v>0</v>
      </c>
      <c r="F35" s="1112">
        <v>0</v>
      </c>
      <c r="G35" s="1114"/>
      <c r="H35" s="1115"/>
      <c r="I35" s="1116"/>
      <c r="J35" s="1116"/>
      <c r="K35" s="1113">
        <v>0</v>
      </c>
      <c r="L35" s="1113"/>
      <c r="M35" s="1113"/>
      <c r="N35" s="1113"/>
      <c r="O35" s="1113"/>
      <c r="P35" s="1113"/>
      <c r="Q35" s="1113">
        <v>0</v>
      </c>
      <c r="R35" s="1113">
        <v>0</v>
      </c>
      <c r="S35" s="335"/>
      <c r="T35" s="482"/>
      <c r="U35" s="482"/>
      <c r="V35" s="482"/>
    </row>
    <row r="36" spans="1:22" s="5" customFormat="1" ht="22.5" customHeight="1" thickBot="1">
      <c r="A36" s="143" t="s">
        <v>13</v>
      </c>
      <c r="B36" s="1138" t="s">
        <v>267</v>
      </c>
      <c r="C36" s="1138"/>
      <c r="D36" s="1138"/>
      <c r="E36" s="424">
        <f>E31+E32</f>
        <v>20791080</v>
      </c>
      <c r="F36" s="424">
        <f>F31+F32</f>
        <v>20861295</v>
      </c>
      <c r="G36" s="1091">
        <f>G31+G32</f>
        <v>0</v>
      </c>
      <c r="H36" s="1066">
        <f aca="true" t="shared" si="8" ref="H36:V36">H31+H32</f>
        <v>0</v>
      </c>
      <c r="I36" s="93">
        <f t="shared" si="8"/>
        <v>0</v>
      </c>
      <c r="J36" s="93">
        <f t="shared" si="8"/>
        <v>0</v>
      </c>
      <c r="K36" s="93">
        <f>K31+K32</f>
        <v>19434532</v>
      </c>
      <c r="L36" s="93">
        <f t="shared" si="8"/>
        <v>19567267</v>
      </c>
      <c r="M36" s="93">
        <f>M31+M32</f>
        <v>0</v>
      </c>
      <c r="N36" s="93">
        <f t="shared" si="8"/>
        <v>0</v>
      </c>
      <c r="O36" s="93">
        <f t="shared" si="8"/>
        <v>0</v>
      </c>
      <c r="P36" s="93">
        <f t="shared" si="8"/>
        <v>0</v>
      </c>
      <c r="Q36" s="93">
        <f>Q31+Q32</f>
        <v>1356548</v>
      </c>
      <c r="R36" s="93">
        <f>R31+R32</f>
        <v>1294028</v>
      </c>
      <c r="S36" s="93">
        <f>S31+S32</f>
        <v>0</v>
      </c>
      <c r="T36" s="93">
        <f t="shared" si="8"/>
        <v>0</v>
      </c>
      <c r="U36" s="93">
        <f t="shared" si="8"/>
        <v>0</v>
      </c>
      <c r="V36" s="93">
        <f t="shared" si="8"/>
        <v>0</v>
      </c>
    </row>
    <row r="37" spans="1:22" s="5" customFormat="1" ht="19.5" customHeight="1" hidden="1" thickBot="1">
      <c r="A37" s="1140" t="s">
        <v>268</v>
      </c>
      <c r="B37" s="1141"/>
      <c r="C37" s="1141"/>
      <c r="D37" s="1141"/>
      <c r="E37" s="730"/>
      <c r="F37" s="731"/>
      <c r="G37" s="731"/>
      <c r="H37" s="731"/>
      <c r="I37" s="731"/>
      <c r="J37" s="732"/>
      <c r="K37" s="730"/>
      <c r="L37" s="731"/>
      <c r="M37" s="731"/>
      <c r="N37" s="731"/>
      <c r="O37" s="731"/>
      <c r="P37" s="732"/>
      <c r="Q37" s="730"/>
      <c r="R37" s="731"/>
      <c r="S37" s="731"/>
      <c r="T37" s="731"/>
      <c r="U37" s="731"/>
      <c r="V37" s="736"/>
    </row>
    <row r="38" spans="1:22" s="5" customFormat="1" ht="19.5" customHeight="1" hidden="1" thickBot="1">
      <c r="A38" s="1137" t="s">
        <v>8</v>
      </c>
      <c r="B38" s="1138"/>
      <c r="C38" s="1138"/>
      <c r="D38" s="1138"/>
      <c r="E38" s="489">
        <f>SUM(E36:E37)</f>
        <v>20791080</v>
      </c>
      <c r="F38" s="490">
        <f>SUM(F36:F37)</f>
        <v>20861295</v>
      </c>
      <c r="G38" s="490">
        <f>SUM(G36:G37)</f>
        <v>0</v>
      </c>
      <c r="H38" s="490">
        <f>SUM(H36:H37)</f>
        <v>0</v>
      </c>
      <c r="I38" s="490">
        <f>SUM(I36:I37)</f>
        <v>0</v>
      </c>
      <c r="J38" s="491"/>
      <c r="K38" s="489">
        <f>SUM(K36:K37)</f>
        <v>19434532</v>
      </c>
      <c r="L38" s="490">
        <f>SUM(L36:L37)</f>
        <v>19567267</v>
      </c>
      <c r="M38" s="490">
        <f>SUM(M36:M37)</f>
        <v>0</v>
      </c>
      <c r="N38" s="490">
        <f>SUM(N36:N37)</f>
        <v>0</v>
      </c>
      <c r="O38" s="490">
        <f>SUM(O36:O37)</f>
        <v>0</v>
      </c>
      <c r="P38" s="491"/>
      <c r="Q38" s="489">
        <f>SUM(Q36:Q37)</f>
        <v>1356548</v>
      </c>
      <c r="R38" s="490">
        <f>SUM(R36:R37)</f>
        <v>1294028</v>
      </c>
      <c r="S38" s="490">
        <f>SUM(S36:S37)</f>
        <v>0</v>
      </c>
      <c r="T38" s="490">
        <f>SUM(T36:T37)</f>
        <v>0</v>
      </c>
      <c r="U38" s="490">
        <f>SUM(U36:U37)</f>
        <v>0</v>
      </c>
      <c r="V38" s="492"/>
    </row>
    <row r="39" spans="1:22" s="5" customFormat="1" ht="19.5" customHeight="1">
      <c r="A39" s="576"/>
      <c r="B39" s="737"/>
      <c r="C39" s="576"/>
      <c r="D39" s="576"/>
      <c r="E39" s="738"/>
      <c r="F39" s="738"/>
      <c r="G39" s="738"/>
      <c r="H39" s="738"/>
      <c r="I39" s="738"/>
      <c r="J39" s="738"/>
      <c r="K39" s="739"/>
      <c r="L39" s="739"/>
      <c r="M39" s="739"/>
      <c r="N39" s="739"/>
      <c r="O39" s="739"/>
      <c r="P39" s="739"/>
      <c r="Q39" s="739"/>
      <c r="R39" s="739"/>
      <c r="S39" s="740"/>
      <c r="T39" s="740"/>
      <c r="U39" s="740"/>
      <c r="V39" s="740"/>
    </row>
    <row r="40" spans="1:18" s="5" customFormat="1" ht="19.5" customHeight="1">
      <c r="A40" s="75"/>
      <c r="B40" s="80"/>
      <c r="C40" s="80"/>
      <c r="D40" s="31"/>
      <c r="E40" s="6"/>
      <c r="F40" s="6"/>
      <c r="G40" s="6"/>
      <c r="H40" s="6"/>
      <c r="I40" s="6"/>
      <c r="J40" s="6"/>
      <c r="K40" s="166"/>
      <c r="L40" s="166"/>
      <c r="M40" s="166"/>
      <c r="N40" s="166"/>
      <c r="O40" s="166"/>
      <c r="P40" s="166"/>
      <c r="Q40" s="166"/>
      <c r="R40" s="166"/>
    </row>
    <row r="41" spans="1:10" ht="15.75">
      <c r="A41" s="152"/>
      <c r="B41" s="74"/>
      <c r="C41" s="74"/>
      <c r="D41" s="31"/>
      <c r="E41" s="4"/>
      <c r="F41" s="4"/>
      <c r="G41" s="4"/>
      <c r="H41" s="4"/>
      <c r="I41" s="4"/>
      <c r="J41" s="4"/>
    </row>
    <row r="42" spans="1:10" ht="15.75">
      <c r="A42" s="152"/>
      <c r="B42" s="74"/>
      <c r="C42" s="74"/>
      <c r="D42" s="31"/>
      <c r="E42" s="4"/>
      <c r="F42" s="4"/>
      <c r="G42" s="4"/>
      <c r="H42" s="4"/>
      <c r="I42" s="4"/>
      <c r="J42" s="4"/>
    </row>
    <row r="43" spans="1:18" ht="15.75">
      <c r="A43" s="152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2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2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2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2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2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2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2"/>
      <c r="B50" s="74"/>
      <c r="C50" s="74"/>
      <c r="D50" s="31"/>
      <c r="E50" s="3"/>
      <c r="F50" s="3"/>
      <c r="G50" s="3"/>
      <c r="H50" s="3"/>
      <c r="I50" s="3"/>
      <c r="J50" s="3"/>
    </row>
    <row r="51" spans="1:10" ht="15.75">
      <c r="A51" s="152"/>
      <c r="B51" s="74"/>
      <c r="C51" s="74"/>
      <c r="D51" s="31"/>
      <c r="E51" s="3"/>
      <c r="F51" s="3"/>
      <c r="G51" s="3"/>
      <c r="H51" s="3"/>
      <c r="I51" s="3"/>
      <c r="J51" s="3"/>
    </row>
    <row r="52" spans="1:10" ht="15.75">
      <c r="A52" s="152"/>
      <c r="B52" s="74"/>
      <c r="C52" s="74"/>
      <c r="D52" s="31"/>
      <c r="E52" s="3"/>
      <c r="F52" s="3"/>
      <c r="G52" s="3"/>
      <c r="H52" s="3"/>
      <c r="I52" s="3"/>
      <c r="J52" s="3"/>
    </row>
    <row r="53" spans="1:10" ht="15.75">
      <c r="A53" s="152"/>
      <c r="B53" s="74"/>
      <c r="C53" s="74"/>
      <c r="D53" s="31"/>
      <c r="E53" s="3"/>
      <c r="F53" s="3"/>
      <c r="G53" s="3"/>
      <c r="H53" s="3"/>
      <c r="I53" s="3"/>
      <c r="J53" s="3"/>
    </row>
    <row r="54" spans="1:10" ht="15.75">
      <c r="A54" s="152"/>
      <c r="B54" s="74"/>
      <c r="C54" s="74"/>
      <c r="D54" s="31"/>
      <c r="E54" s="3"/>
      <c r="F54" s="3"/>
      <c r="G54" s="3"/>
      <c r="H54" s="3"/>
      <c r="I54" s="3"/>
      <c r="J54" s="3"/>
    </row>
    <row r="55" spans="1:10" ht="15.75">
      <c r="A55" s="152"/>
      <c r="B55" s="74"/>
      <c r="C55" s="74"/>
      <c r="D55" s="31"/>
      <c r="E55" s="3"/>
      <c r="F55" s="3"/>
      <c r="G55" s="3"/>
      <c r="H55" s="3"/>
      <c r="I55" s="3"/>
      <c r="J55" s="3"/>
    </row>
    <row r="56" spans="1:10" ht="15.75">
      <c r="A56" s="152"/>
      <c r="B56" s="74"/>
      <c r="C56" s="74"/>
      <c r="D56" s="31"/>
      <c r="E56" s="3"/>
      <c r="F56" s="3"/>
      <c r="G56" s="3"/>
      <c r="H56" s="3"/>
      <c r="I56" s="3"/>
      <c r="J56" s="3"/>
    </row>
    <row r="57" spans="1:10" ht="15.75">
      <c r="A57" s="152"/>
      <c r="B57" s="74"/>
      <c r="C57" s="74"/>
      <c r="D57" s="31"/>
      <c r="E57" s="3"/>
      <c r="F57" s="3"/>
      <c r="G57" s="3"/>
      <c r="H57" s="3"/>
      <c r="I57" s="3"/>
      <c r="J57" s="3"/>
    </row>
    <row r="58" spans="1:10" ht="15.75">
      <c r="A58" s="152"/>
      <c r="B58" s="74"/>
      <c r="C58" s="74"/>
      <c r="D58" s="31"/>
      <c r="E58" s="3"/>
      <c r="F58" s="3"/>
      <c r="G58" s="3"/>
      <c r="H58" s="3"/>
      <c r="I58" s="3"/>
      <c r="J58" s="3"/>
    </row>
    <row r="59" spans="1:10" ht="15.75">
      <c r="A59" s="152"/>
      <c r="B59" s="74"/>
      <c r="C59" s="74"/>
      <c r="D59" s="31"/>
      <c r="E59" s="3"/>
      <c r="F59" s="3"/>
      <c r="G59" s="3"/>
      <c r="H59" s="3"/>
      <c r="I59" s="3"/>
      <c r="J59" s="3"/>
    </row>
  </sheetData>
  <sheetProtection/>
  <mergeCells count="21">
    <mergeCell ref="A2:Q2"/>
    <mergeCell ref="E1:Q1"/>
    <mergeCell ref="B31:D31"/>
    <mergeCell ref="B32:D32"/>
    <mergeCell ref="B6:D6"/>
    <mergeCell ref="C35:D35"/>
    <mergeCell ref="C33:D33"/>
    <mergeCell ref="B17:D17"/>
    <mergeCell ref="C18:D18"/>
    <mergeCell ref="A37:D37"/>
    <mergeCell ref="A4:D4"/>
    <mergeCell ref="A38:D38"/>
    <mergeCell ref="Q4:V4"/>
    <mergeCell ref="C26:D26"/>
    <mergeCell ref="B25:D25"/>
    <mergeCell ref="C19:D19"/>
    <mergeCell ref="C20:D20"/>
    <mergeCell ref="B36:D36"/>
    <mergeCell ref="C27:D27"/>
    <mergeCell ref="B30:D30"/>
    <mergeCell ref="C34:D3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H34" sqref="H34"/>
    </sheetView>
  </sheetViews>
  <sheetFormatPr defaultColWidth="9.140625" defaultRowHeight="12.75"/>
  <cols>
    <col min="1" max="1" width="9.140625" style="33" customWidth="1"/>
    <col min="2" max="2" width="54.28125" style="33" customWidth="1"/>
    <col min="3" max="3" width="5.57421875" style="89" customWidth="1"/>
    <col min="4" max="5" width="14.140625" style="92" customWidth="1"/>
    <col min="6" max="7" width="14.140625" style="92" hidden="1" customWidth="1"/>
    <col min="8" max="8" width="17.57421875" style="33" customWidth="1"/>
    <col min="9" max="9" width="15.28125" style="33" customWidth="1"/>
    <col min="10" max="11" width="15.28125" style="33" hidden="1" customWidth="1"/>
    <col min="12" max="12" width="18.28125" style="33" customWidth="1"/>
    <col min="13" max="13" width="11.8515625" style="33" customWidth="1"/>
    <col min="14" max="14" width="13.8515625" style="33" hidden="1" customWidth="1"/>
    <col min="15" max="16384" width="9.140625" style="33" customWidth="1"/>
  </cols>
  <sheetData>
    <row r="1" spans="1:13" ht="15.75">
      <c r="A1" s="1198" t="s">
        <v>73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71"/>
    </row>
    <row r="2" spans="1:13" ht="16.5" thickBot="1">
      <c r="A2" s="83"/>
      <c r="B2" s="71"/>
      <c r="C2" s="71"/>
      <c r="D2" s="84"/>
      <c r="E2" s="84"/>
      <c r="F2" s="84"/>
      <c r="G2" s="84"/>
      <c r="H2" s="71"/>
      <c r="I2" s="71"/>
      <c r="J2" s="71"/>
      <c r="K2" s="71"/>
      <c r="L2" s="71" t="s">
        <v>507</v>
      </c>
      <c r="M2" s="71"/>
    </row>
    <row r="3" spans="1:14" s="85" customFormat="1" ht="31.5" customHeight="1" thickBot="1">
      <c r="A3" s="26" t="s">
        <v>6</v>
      </c>
      <c r="B3" s="27" t="s">
        <v>41</v>
      </c>
      <c r="C3" s="575" t="s">
        <v>339</v>
      </c>
      <c r="D3" s="1205" t="s">
        <v>5</v>
      </c>
      <c r="E3" s="1206"/>
      <c r="F3" s="1206"/>
      <c r="G3" s="1207"/>
      <c r="H3" s="1208" t="s">
        <v>340</v>
      </c>
      <c r="I3" s="1209"/>
      <c r="J3" s="1209"/>
      <c r="K3" s="1210"/>
      <c r="L3" s="1202" t="s">
        <v>31</v>
      </c>
      <c r="M3" s="1203"/>
      <c r="N3" s="1204"/>
    </row>
    <row r="4" spans="1:14" s="85" customFormat="1" ht="31.5" customHeight="1" thickBot="1">
      <c r="A4" s="26"/>
      <c r="B4" s="27"/>
      <c r="C4" s="575"/>
      <c r="D4" s="940" t="s">
        <v>82</v>
      </c>
      <c r="E4" s="1045" t="s">
        <v>253</v>
      </c>
      <c r="F4" s="1036" t="s">
        <v>257</v>
      </c>
      <c r="G4" s="941" t="s">
        <v>265</v>
      </c>
      <c r="H4" s="940" t="s">
        <v>82</v>
      </c>
      <c r="I4" s="1045" t="s">
        <v>253</v>
      </c>
      <c r="J4" s="1036" t="s">
        <v>257</v>
      </c>
      <c r="K4" s="1018"/>
      <c r="L4" s="940" t="s">
        <v>82</v>
      </c>
      <c r="M4" s="1045" t="s">
        <v>253</v>
      </c>
      <c r="N4" s="1036" t="s">
        <v>257</v>
      </c>
    </row>
    <row r="5" spans="1:14" ht="29.25" customHeight="1" hidden="1">
      <c r="A5" s="69">
        <v>1</v>
      </c>
      <c r="B5" s="1037" t="s">
        <v>512</v>
      </c>
      <c r="C5" s="1038" t="s">
        <v>233</v>
      </c>
      <c r="D5" s="1039"/>
      <c r="E5" s="1040"/>
      <c r="F5" s="1041"/>
      <c r="G5" s="1042"/>
      <c r="H5" s="1039"/>
      <c r="I5" s="1040"/>
      <c r="J5" s="1041"/>
      <c r="K5" s="1043"/>
      <c r="L5" s="1044"/>
      <c r="M5" s="1040"/>
      <c r="N5" s="1041"/>
    </row>
    <row r="6" spans="1:14" ht="29.25" customHeight="1" hidden="1">
      <c r="A6" s="70">
        <v>2</v>
      </c>
      <c r="B6" s="113" t="s">
        <v>513</v>
      </c>
      <c r="C6" s="667" t="s">
        <v>233</v>
      </c>
      <c r="D6" s="674"/>
      <c r="E6" s="86"/>
      <c r="F6" s="355"/>
      <c r="G6" s="1019"/>
      <c r="H6" s="679"/>
      <c r="I6" s="86"/>
      <c r="J6" s="355"/>
      <c r="K6" s="1021"/>
      <c r="L6" s="674"/>
      <c r="M6" s="86"/>
      <c r="N6" s="355"/>
    </row>
    <row r="7" spans="1:14" ht="29.25" customHeight="1" thickBot="1">
      <c r="A7" s="70">
        <v>1</v>
      </c>
      <c r="B7" s="113" t="s">
        <v>515</v>
      </c>
      <c r="C7" s="668" t="s">
        <v>233</v>
      </c>
      <c r="D7" s="675">
        <v>180000</v>
      </c>
      <c r="E7" s="675">
        <v>180000</v>
      </c>
      <c r="F7" s="88"/>
      <c r="G7" s="1019"/>
      <c r="H7" s="680">
        <v>180000</v>
      </c>
      <c r="I7" s="675">
        <v>180000</v>
      </c>
      <c r="J7" s="88"/>
      <c r="K7" s="1021"/>
      <c r="L7" s="675"/>
      <c r="M7" s="87"/>
      <c r="N7" s="88"/>
    </row>
    <row r="8" spans="1:14" ht="29.25" customHeight="1" hidden="1">
      <c r="A8" s="70">
        <v>4</v>
      </c>
      <c r="B8" s="116" t="s">
        <v>531</v>
      </c>
      <c r="C8" s="668" t="s">
        <v>233</v>
      </c>
      <c r="D8" s="675"/>
      <c r="E8" s="87"/>
      <c r="F8" s="88"/>
      <c r="G8" s="1019"/>
      <c r="H8" s="680"/>
      <c r="I8" s="87"/>
      <c r="J8" s="88"/>
      <c r="K8" s="1021"/>
      <c r="L8" s="675"/>
      <c r="M8" s="87"/>
      <c r="N8" s="88"/>
    </row>
    <row r="9" spans="1:14" ht="29.25" customHeight="1" hidden="1" thickBot="1">
      <c r="A9" s="70">
        <v>5</v>
      </c>
      <c r="B9" s="113" t="s">
        <v>532</v>
      </c>
      <c r="C9" s="668" t="s">
        <v>233</v>
      </c>
      <c r="D9" s="675"/>
      <c r="E9" s="87"/>
      <c r="F9" s="88"/>
      <c r="G9" s="1019"/>
      <c r="H9" s="680"/>
      <c r="I9" s="87"/>
      <c r="J9" s="88"/>
      <c r="K9" s="1021"/>
      <c r="L9" s="675"/>
      <c r="M9" s="87"/>
      <c r="N9" s="88"/>
    </row>
    <row r="10" spans="1:14" ht="29.25" customHeight="1" hidden="1">
      <c r="A10" s="70">
        <v>9</v>
      </c>
      <c r="B10" s="115"/>
      <c r="C10" s="668"/>
      <c r="D10" s="675"/>
      <c r="E10" s="87"/>
      <c r="F10" s="88"/>
      <c r="G10" s="1019" t="e">
        <f>F10/E10</f>
        <v>#DIV/0!</v>
      </c>
      <c r="H10" s="680"/>
      <c r="I10" s="87"/>
      <c r="J10" s="88"/>
      <c r="K10" s="1021" t="e">
        <f>J10/I10</f>
        <v>#DIV/0!</v>
      </c>
      <c r="L10" s="675"/>
      <c r="M10" s="87"/>
      <c r="N10" s="88"/>
    </row>
    <row r="11" spans="1:14" ht="29.25" customHeight="1" hidden="1" thickBot="1">
      <c r="A11" s="70">
        <v>10</v>
      </c>
      <c r="B11" s="115"/>
      <c r="C11" s="668"/>
      <c r="D11" s="675"/>
      <c r="E11" s="87"/>
      <c r="F11" s="88"/>
      <c r="G11" s="1019" t="e">
        <f>F11/E11</f>
        <v>#DIV/0!</v>
      </c>
      <c r="H11" s="680"/>
      <c r="I11" s="87"/>
      <c r="J11" s="88"/>
      <c r="K11" s="1021" t="e">
        <f>J11/I11</f>
        <v>#DIV/0!</v>
      </c>
      <c r="L11" s="947"/>
      <c r="M11" s="87"/>
      <c r="N11" s="88"/>
    </row>
    <row r="12" spans="1:14" ht="31.5" customHeight="1" thickBot="1">
      <c r="A12" s="1199" t="s">
        <v>1</v>
      </c>
      <c r="B12" s="1200"/>
      <c r="C12" s="669"/>
      <c r="D12" s="676">
        <f>SUM(D5:D11)</f>
        <v>180000</v>
      </c>
      <c r="E12" s="946">
        <f>SUM(E5:E11)</f>
        <v>180000</v>
      </c>
      <c r="F12" s="1025">
        <f>SUM(F5:F11)</f>
        <v>0</v>
      </c>
      <c r="G12" s="1020">
        <f>F12/E12</f>
        <v>0</v>
      </c>
      <c r="H12" s="676">
        <f aca="true" t="shared" si="0" ref="H12:N12">SUM(H5:H11)</f>
        <v>180000</v>
      </c>
      <c r="I12" s="946">
        <f t="shared" si="0"/>
        <v>180000</v>
      </c>
      <c r="J12" s="1025">
        <f t="shared" si="0"/>
        <v>0</v>
      </c>
      <c r="K12" s="673" t="e">
        <f t="shared" si="0"/>
        <v>#DIV/0!</v>
      </c>
      <c r="L12" s="676">
        <f t="shared" si="0"/>
        <v>0</v>
      </c>
      <c r="M12" s="946">
        <f t="shared" si="0"/>
        <v>0</v>
      </c>
      <c r="N12" s="1025">
        <f t="shared" si="0"/>
        <v>0</v>
      </c>
    </row>
    <row r="13" spans="1:12" ht="15.75">
      <c r="A13" s="71"/>
      <c r="B13" s="71"/>
      <c r="C13" s="72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4.25" hidden="1">
      <c r="A14" s="1198" t="s">
        <v>74</v>
      </c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</row>
    <row r="15" spans="1:12" ht="13.5" hidden="1" thickBot="1">
      <c r="A15" s="89"/>
      <c r="B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4" ht="29.25" customHeight="1" hidden="1" thickBot="1">
      <c r="A16" s="26" t="s">
        <v>6</v>
      </c>
      <c r="B16" s="27" t="s">
        <v>35</v>
      </c>
      <c r="C16" s="575" t="s">
        <v>339</v>
      </c>
      <c r="D16" s="1205" t="s">
        <v>5</v>
      </c>
      <c r="E16" s="1206"/>
      <c r="F16" s="1206"/>
      <c r="G16" s="1207"/>
      <c r="H16" s="1208" t="s">
        <v>340</v>
      </c>
      <c r="I16" s="1209"/>
      <c r="J16" s="1209"/>
      <c r="K16" s="1210"/>
      <c r="L16" s="1202" t="s">
        <v>31</v>
      </c>
      <c r="M16" s="1203"/>
      <c r="N16" s="1204"/>
    </row>
    <row r="17" spans="1:14" ht="28.5" customHeight="1" hidden="1" thickBot="1">
      <c r="A17" s="353"/>
      <c r="B17" s="354"/>
      <c r="C17" s="670"/>
      <c r="D17" s="1022" t="s">
        <v>82</v>
      </c>
      <c r="E17" s="1023" t="s">
        <v>253</v>
      </c>
      <c r="F17" s="1023" t="s">
        <v>257</v>
      </c>
      <c r="G17" s="1030" t="s">
        <v>265</v>
      </c>
      <c r="H17" s="1030" t="s">
        <v>82</v>
      </c>
      <c r="I17" s="1023" t="s">
        <v>253</v>
      </c>
      <c r="J17" s="1036" t="s">
        <v>257</v>
      </c>
      <c r="K17" s="677" t="s">
        <v>265</v>
      </c>
      <c r="L17" s="940" t="s">
        <v>82</v>
      </c>
      <c r="M17" s="1023" t="s">
        <v>253</v>
      </c>
      <c r="N17" s="1024" t="s">
        <v>257</v>
      </c>
    </row>
    <row r="18" spans="1:14" ht="28.5" customHeight="1" hidden="1">
      <c r="A18" s="90">
        <v>1</v>
      </c>
      <c r="B18" s="117" t="s">
        <v>510</v>
      </c>
      <c r="C18" s="671" t="s">
        <v>233</v>
      </c>
      <c r="D18" s="681"/>
      <c r="E18" s="100"/>
      <c r="F18" s="100"/>
      <c r="G18" s="1031"/>
      <c r="H18" s="1032"/>
      <c r="I18" s="100"/>
      <c r="J18" s="100"/>
      <c r="K18" s="678"/>
      <c r="L18" s="948"/>
      <c r="M18" s="1026"/>
      <c r="N18" s="949"/>
    </row>
    <row r="19" spans="1:14" ht="29.25" customHeight="1" hidden="1">
      <c r="A19" s="70">
        <v>2</v>
      </c>
      <c r="B19" s="942" t="s">
        <v>511</v>
      </c>
      <c r="C19" s="943" t="s">
        <v>233</v>
      </c>
      <c r="D19" s="674"/>
      <c r="E19" s="86"/>
      <c r="F19" s="86"/>
      <c r="G19" s="1031"/>
      <c r="H19" s="1033"/>
      <c r="I19" s="86"/>
      <c r="J19" s="86"/>
      <c r="K19" s="678"/>
      <c r="L19" s="675"/>
      <c r="M19" s="86"/>
      <c r="N19" s="355"/>
    </row>
    <row r="20" spans="1:14" ht="29.25" customHeight="1" hidden="1" thickBot="1">
      <c r="A20" s="70">
        <v>3</v>
      </c>
      <c r="B20" s="944" t="s">
        <v>533</v>
      </c>
      <c r="C20" s="943" t="s">
        <v>233</v>
      </c>
      <c r="D20" s="674"/>
      <c r="E20" s="86"/>
      <c r="F20" s="86"/>
      <c r="G20" s="1031"/>
      <c r="H20" s="1033"/>
      <c r="I20" s="86"/>
      <c r="J20" s="86"/>
      <c r="K20" s="678"/>
      <c r="L20" s="675"/>
      <c r="M20" s="86"/>
      <c r="N20" s="355"/>
    </row>
    <row r="21" spans="1:14" ht="29.25" customHeight="1" hidden="1">
      <c r="A21" s="69"/>
      <c r="B21" s="114"/>
      <c r="C21" s="668"/>
      <c r="D21" s="675"/>
      <c r="E21" s="87"/>
      <c r="F21" s="87"/>
      <c r="G21" s="1031"/>
      <c r="H21" s="1034"/>
      <c r="I21" s="87"/>
      <c r="J21" s="87"/>
      <c r="K21" s="678"/>
      <c r="L21" s="675"/>
      <c r="M21" s="87"/>
      <c r="N21" s="88"/>
    </row>
    <row r="22" spans="1:14" ht="29.25" customHeight="1" hidden="1">
      <c r="A22" s="69"/>
      <c r="B22" s="113"/>
      <c r="C22" s="667"/>
      <c r="D22" s="674"/>
      <c r="E22" s="86"/>
      <c r="F22" s="86"/>
      <c r="G22" s="1031"/>
      <c r="H22" s="1034"/>
      <c r="I22" s="86"/>
      <c r="J22" s="86"/>
      <c r="K22" s="678"/>
      <c r="L22" s="950"/>
      <c r="M22" s="1027"/>
      <c r="N22" s="951"/>
    </row>
    <row r="23" spans="1:14" ht="29.25" customHeight="1" hidden="1">
      <c r="A23" s="69"/>
      <c r="B23" s="113"/>
      <c r="C23" s="667"/>
      <c r="D23" s="674"/>
      <c r="E23" s="86"/>
      <c r="F23" s="86"/>
      <c r="G23" s="1031"/>
      <c r="H23" s="1034"/>
      <c r="I23" s="86"/>
      <c r="J23" s="86"/>
      <c r="K23" s="678"/>
      <c r="L23" s="950"/>
      <c r="M23" s="1027"/>
      <c r="N23" s="951"/>
    </row>
    <row r="24" spans="1:14" ht="29.25" customHeight="1" hidden="1">
      <c r="A24" s="69"/>
      <c r="B24" s="113"/>
      <c r="C24" s="672"/>
      <c r="D24" s="674"/>
      <c r="E24" s="86"/>
      <c r="F24" s="86"/>
      <c r="G24" s="1031"/>
      <c r="H24" s="1035"/>
      <c r="I24" s="86"/>
      <c r="J24" s="91"/>
      <c r="K24" s="678"/>
      <c r="L24" s="950"/>
      <c r="M24" s="1027"/>
      <c r="N24" s="951"/>
    </row>
    <row r="25" spans="1:14" ht="29.25" customHeight="1" hidden="1">
      <c r="A25" s="69"/>
      <c r="B25" s="113"/>
      <c r="C25" s="672"/>
      <c r="D25" s="674"/>
      <c r="E25" s="86"/>
      <c r="F25" s="86"/>
      <c r="G25" s="1031"/>
      <c r="H25" s="1035"/>
      <c r="I25" s="86"/>
      <c r="J25" s="91"/>
      <c r="K25" s="678"/>
      <c r="L25" s="950"/>
      <c r="M25" s="1027"/>
      <c r="N25" s="951"/>
    </row>
    <row r="26" spans="1:14" ht="29.25" customHeight="1" hidden="1">
      <c r="A26" s="69"/>
      <c r="B26" s="113"/>
      <c r="C26" s="672"/>
      <c r="D26" s="674"/>
      <c r="E26" s="86"/>
      <c r="F26" s="86"/>
      <c r="G26" s="1031"/>
      <c r="H26" s="1035"/>
      <c r="I26" s="86"/>
      <c r="J26" s="91"/>
      <c r="K26" s="678"/>
      <c r="L26" s="950"/>
      <c r="M26" s="1027"/>
      <c r="N26" s="951"/>
    </row>
    <row r="27" spans="1:14" ht="29.25" customHeight="1" hidden="1">
      <c r="A27" s="69"/>
      <c r="B27" s="113"/>
      <c r="C27" s="672"/>
      <c r="D27" s="674"/>
      <c r="E27" s="86"/>
      <c r="F27" s="86"/>
      <c r="G27" s="1031"/>
      <c r="H27" s="1035"/>
      <c r="I27" s="86"/>
      <c r="J27" s="86"/>
      <c r="K27" s="678"/>
      <c r="L27" s="952"/>
      <c r="M27" s="1028"/>
      <c r="N27" s="953"/>
    </row>
    <row r="28" spans="1:14" ht="29.25" customHeight="1" hidden="1" thickBot="1">
      <c r="A28" s="69"/>
      <c r="B28" s="118"/>
      <c r="C28" s="667"/>
      <c r="D28" s="674"/>
      <c r="E28" s="86"/>
      <c r="F28" s="86"/>
      <c r="G28" s="1031"/>
      <c r="H28" s="1035"/>
      <c r="I28" s="86"/>
      <c r="J28" s="86"/>
      <c r="K28" s="678"/>
      <c r="L28" s="952"/>
      <c r="M28" s="1028"/>
      <c r="N28" s="953"/>
    </row>
    <row r="29" spans="1:14" ht="29.25" customHeight="1" hidden="1" thickBot="1">
      <c r="A29" s="1199" t="s">
        <v>1</v>
      </c>
      <c r="B29" s="1201"/>
      <c r="C29" s="669"/>
      <c r="D29" s="682">
        <f>SUM(D18:D28)</f>
        <v>0</v>
      </c>
      <c r="E29" s="945">
        <f>SUM(E18:E28)</f>
        <v>0</v>
      </c>
      <c r="F29" s="945">
        <f>SUM(F18:F28)</f>
        <v>0</v>
      </c>
      <c r="G29" s="945">
        <f>SUM(G19:G28)</f>
        <v>0</v>
      </c>
      <c r="H29" s="945">
        <f>SUM(H19:H28)</f>
        <v>0</v>
      </c>
      <c r="I29" s="945">
        <f>SUM(I19:I28)</f>
        <v>0</v>
      </c>
      <c r="J29" s="945">
        <f>SUM(J19:J28)</f>
        <v>0</v>
      </c>
      <c r="K29" s="682">
        <f>SUM(K19:K28)</f>
        <v>0</v>
      </c>
      <c r="L29" s="682">
        <f>SUM(L18:L28)</f>
        <v>0</v>
      </c>
      <c r="M29" s="945">
        <f>SUM(M18:M28)</f>
        <v>0</v>
      </c>
      <c r="N29" s="1029">
        <f>SUM(N18:N28)</f>
        <v>0</v>
      </c>
    </row>
    <row r="31" spans="8:12" ht="12.75">
      <c r="H31" s="92"/>
      <c r="I31" s="92"/>
      <c r="J31" s="92"/>
      <c r="K31" s="92"/>
      <c r="L31" s="92"/>
    </row>
  </sheetData>
  <sheetProtection/>
  <mergeCells count="10">
    <mergeCell ref="A1:L1"/>
    <mergeCell ref="A12:B12"/>
    <mergeCell ref="A29:B29"/>
    <mergeCell ref="A14:L14"/>
    <mergeCell ref="L3:N3"/>
    <mergeCell ref="L16:N16"/>
    <mergeCell ref="D3:G3"/>
    <mergeCell ref="D16:G16"/>
    <mergeCell ref="H16:K16"/>
    <mergeCell ref="H3:K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2017.
&amp;R&amp;"Arial CE,Félkövér dőlt"5. számú melléklet&amp;"Arial CE,Normál"
</oddHead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0" customWidth="1"/>
    <col min="5" max="5" width="11.8515625" style="50" customWidth="1"/>
    <col min="6" max="6" width="13.421875" style="50" hidden="1" customWidth="1"/>
    <col min="7" max="9" width="9.7109375" style="50" hidden="1" customWidth="1"/>
    <col min="10" max="10" width="14.421875" style="98" customWidth="1"/>
    <col min="11" max="11" width="11.57421875" style="98" customWidth="1"/>
    <col min="12" max="12" width="12.8515625" style="98" hidden="1" customWidth="1"/>
    <col min="13" max="14" width="8.8515625" style="98" hidden="1" customWidth="1"/>
    <col min="15" max="15" width="10.421875" style="98" hidden="1" customWidth="1"/>
    <col min="16" max="16" width="13.00390625" style="98" customWidth="1"/>
    <col min="17" max="17" width="8.140625" style="98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3"/>
      <c r="E1" s="123"/>
      <c r="F1" s="123"/>
      <c r="G1" s="123"/>
      <c r="H1" s="123"/>
      <c r="I1" s="123"/>
      <c r="J1" s="1211" t="s">
        <v>559</v>
      </c>
      <c r="K1" s="1211"/>
      <c r="L1" s="1211"/>
      <c r="M1" s="1211"/>
      <c r="N1" s="1211"/>
      <c r="O1" s="1211"/>
      <c r="P1" s="1211"/>
      <c r="Q1" s="381"/>
    </row>
    <row r="2" spans="1:17" ht="16.5" customHeight="1">
      <c r="A2" s="1214" t="s">
        <v>40</v>
      </c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379"/>
    </row>
    <row r="3" spans="1:17" ht="15" customHeight="1">
      <c r="A3" s="1215" t="s">
        <v>542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  <c r="P3" s="1215"/>
      <c r="Q3" s="380"/>
    </row>
    <row r="4" spans="1:17" ht="15" customHeight="1">
      <c r="A4" s="1212" t="s">
        <v>215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382"/>
    </row>
    <row r="5" spans="2:16" ht="13.5" thickBot="1">
      <c r="B5" s="14"/>
      <c r="C5" s="14"/>
      <c r="P5" s="98" t="s">
        <v>517</v>
      </c>
    </row>
    <row r="6" spans="1:22" s="170" customFormat="1" ht="41.25" customHeight="1" thickBot="1">
      <c r="A6" s="169" t="s">
        <v>6</v>
      </c>
      <c r="B6" s="1222" t="s">
        <v>4</v>
      </c>
      <c r="C6" s="1222"/>
      <c r="D6" s="1216" t="s">
        <v>5</v>
      </c>
      <c r="E6" s="1217"/>
      <c r="F6" s="1217"/>
      <c r="G6" s="1217"/>
      <c r="H6" s="1217"/>
      <c r="I6" s="1217"/>
      <c r="J6" s="1217" t="s">
        <v>78</v>
      </c>
      <c r="K6" s="1217"/>
      <c r="L6" s="1217"/>
      <c r="M6" s="1217"/>
      <c r="N6" s="1217"/>
      <c r="O6" s="1217"/>
      <c r="P6" s="1218" t="s">
        <v>79</v>
      </c>
      <c r="Q6" s="1219"/>
      <c r="R6" s="1219"/>
      <c r="S6" s="1219"/>
      <c r="T6" s="1219"/>
      <c r="U6" s="1219"/>
      <c r="V6" s="741"/>
    </row>
    <row r="7" spans="1:22" s="170" customFormat="1" ht="41.25" customHeight="1">
      <c r="A7" s="356"/>
      <c r="B7" s="357"/>
      <c r="C7" s="357"/>
      <c r="D7" s="557" t="s">
        <v>82</v>
      </c>
      <c r="E7" s="558" t="s">
        <v>253</v>
      </c>
      <c r="F7" s="558" t="s">
        <v>257</v>
      </c>
      <c r="G7" s="558" t="s">
        <v>321</v>
      </c>
      <c r="H7" s="558" t="s">
        <v>264</v>
      </c>
      <c r="I7" s="558" t="s">
        <v>270</v>
      </c>
      <c r="J7" s="558" t="s">
        <v>82</v>
      </c>
      <c r="K7" s="558" t="s">
        <v>253</v>
      </c>
      <c r="L7" s="558" t="s">
        <v>257</v>
      </c>
      <c r="M7" s="558" t="s">
        <v>321</v>
      </c>
      <c r="N7" s="558" t="s">
        <v>264</v>
      </c>
      <c r="O7" s="558" t="s">
        <v>270</v>
      </c>
      <c r="P7" s="558" t="s">
        <v>82</v>
      </c>
      <c r="Q7" s="558" t="s">
        <v>253</v>
      </c>
      <c r="R7" s="559" t="s">
        <v>257</v>
      </c>
      <c r="S7" s="927" t="s">
        <v>321</v>
      </c>
      <c r="T7" s="927" t="s">
        <v>264</v>
      </c>
      <c r="U7" s="927" t="s">
        <v>270</v>
      </c>
      <c r="V7" s="741"/>
    </row>
    <row r="8" spans="1:22" ht="27.75" customHeight="1" hidden="1">
      <c r="A8" s="69">
        <v>1</v>
      </c>
      <c r="B8" s="1223" t="s">
        <v>476</v>
      </c>
      <c r="C8" s="1224"/>
      <c r="D8" s="560"/>
      <c r="E8" s="561"/>
      <c r="F8" s="561"/>
      <c r="G8" s="561"/>
      <c r="H8" s="561"/>
      <c r="I8" s="920"/>
      <c r="J8" s="561"/>
      <c r="K8" s="561"/>
      <c r="L8" s="561"/>
      <c r="M8" s="561"/>
      <c r="N8" s="561"/>
      <c r="O8" s="920"/>
      <c r="P8" s="561"/>
      <c r="Q8" s="561"/>
      <c r="R8" s="562"/>
      <c r="S8" s="928"/>
      <c r="T8" s="928"/>
      <c r="U8" s="928"/>
      <c r="V8" s="929"/>
    </row>
    <row r="9" spans="1:22" ht="27.75" customHeight="1">
      <c r="A9" s="70">
        <v>1</v>
      </c>
      <c r="B9" s="1213" t="s">
        <v>477</v>
      </c>
      <c r="C9" s="1213"/>
      <c r="D9" s="563">
        <v>406330</v>
      </c>
      <c r="E9" s="563">
        <v>406330</v>
      </c>
      <c r="F9" s="564"/>
      <c r="G9" s="564"/>
      <c r="H9" s="564"/>
      <c r="I9" s="921"/>
      <c r="J9" s="563">
        <v>406330</v>
      </c>
      <c r="K9" s="563">
        <v>406330</v>
      </c>
      <c r="L9" s="564"/>
      <c r="M9" s="564"/>
      <c r="N9" s="564"/>
      <c r="O9" s="921"/>
      <c r="P9" s="564">
        <v>0</v>
      </c>
      <c r="Q9" s="564">
        <v>0</v>
      </c>
      <c r="R9" s="565"/>
      <c r="S9" s="930"/>
      <c r="T9" s="930"/>
      <c r="U9" s="930"/>
      <c r="V9" s="929"/>
    </row>
    <row r="10" spans="1:22" ht="27.75" customHeight="1">
      <c r="A10" s="70">
        <v>2</v>
      </c>
      <c r="B10" s="1213" t="s">
        <v>470</v>
      </c>
      <c r="C10" s="1213"/>
      <c r="D10" s="563">
        <v>761350</v>
      </c>
      <c r="E10" s="563">
        <f>761350+30000</f>
        <v>791350</v>
      </c>
      <c r="F10" s="564"/>
      <c r="G10" s="564"/>
      <c r="H10" s="564"/>
      <c r="I10" s="921"/>
      <c r="J10" s="563">
        <v>761350</v>
      </c>
      <c r="K10" s="563">
        <f>761350+30000</f>
        <v>791350</v>
      </c>
      <c r="L10" s="564"/>
      <c r="M10" s="564"/>
      <c r="N10" s="564"/>
      <c r="O10" s="921"/>
      <c r="P10" s="564">
        <v>0</v>
      </c>
      <c r="Q10" s="564">
        <v>0</v>
      </c>
      <c r="R10" s="565"/>
      <c r="S10" s="930"/>
      <c r="T10" s="930"/>
      <c r="U10" s="931"/>
      <c r="V10" s="929"/>
    </row>
    <row r="11" spans="1:22" ht="27.75" customHeight="1">
      <c r="A11" s="70">
        <v>3</v>
      </c>
      <c r="B11" s="1213" t="s">
        <v>493</v>
      </c>
      <c r="C11" s="1213"/>
      <c r="D11" s="563">
        <v>374650</v>
      </c>
      <c r="E11" s="563">
        <v>374650</v>
      </c>
      <c r="F11" s="564"/>
      <c r="G11" s="564"/>
      <c r="H11" s="564"/>
      <c r="I11" s="921"/>
      <c r="J11" s="563">
        <v>374650</v>
      </c>
      <c r="K11" s="563">
        <v>374650</v>
      </c>
      <c r="L11" s="564"/>
      <c r="M11" s="564"/>
      <c r="N11" s="564"/>
      <c r="O11" s="921"/>
      <c r="P11" s="564">
        <v>0</v>
      </c>
      <c r="Q11" s="564">
        <v>0</v>
      </c>
      <c r="R11" s="565"/>
      <c r="S11" s="930"/>
      <c r="T11" s="930"/>
      <c r="U11" s="930"/>
      <c r="V11" s="929"/>
    </row>
    <row r="12" spans="1:22" ht="27.75" customHeight="1">
      <c r="A12" s="70">
        <v>4</v>
      </c>
      <c r="B12" s="1213" t="s">
        <v>478</v>
      </c>
      <c r="C12" s="1213"/>
      <c r="D12" s="563">
        <v>2076537</v>
      </c>
      <c r="E12" s="563">
        <f>2076537+7480+20+36000+2520</f>
        <v>2122557</v>
      </c>
      <c r="F12" s="564"/>
      <c r="G12" s="564"/>
      <c r="H12" s="564"/>
      <c r="I12" s="921"/>
      <c r="J12" s="563">
        <v>2076537</v>
      </c>
      <c r="K12" s="563">
        <f>2076537+7480+20+36000+2520</f>
        <v>2122557</v>
      </c>
      <c r="L12" s="564"/>
      <c r="M12" s="564"/>
      <c r="N12" s="564"/>
      <c r="O12" s="921"/>
      <c r="P12" s="564">
        <v>0</v>
      </c>
      <c r="Q12" s="564">
        <v>0</v>
      </c>
      <c r="R12" s="565"/>
      <c r="S12" s="930"/>
      <c r="T12" s="930"/>
      <c r="U12" s="930"/>
      <c r="V12" s="929"/>
    </row>
    <row r="13" spans="1:22" ht="27.75" customHeight="1">
      <c r="A13" s="70">
        <v>5</v>
      </c>
      <c r="B13" s="119" t="s">
        <v>479</v>
      </c>
      <c r="C13" s="119"/>
      <c r="D13" s="563">
        <v>76100</v>
      </c>
      <c r="E13" s="563">
        <v>76100</v>
      </c>
      <c r="F13" s="564"/>
      <c r="G13" s="564"/>
      <c r="H13" s="564"/>
      <c r="I13" s="921"/>
      <c r="J13" s="563">
        <v>76100</v>
      </c>
      <c r="K13" s="563">
        <v>76100</v>
      </c>
      <c r="L13" s="564"/>
      <c r="M13" s="564"/>
      <c r="N13" s="564"/>
      <c r="O13" s="921"/>
      <c r="P13" s="564">
        <v>0</v>
      </c>
      <c r="Q13" s="564">
        <v>0</v>
      </c>
      <c r="R13" s="565"/>
      <c r="S13" s="930"/>
      <c r="T13" s="930"/>
      <c r="U13" s="930"/>
      <c r="V13" s="929"/>
    </row>
    <row r="14" spans="1:22" ht="27.75" customHeight="1">
      <c r="A14" s="70">
        <v>6</v>
      </c>
      <c r="B14" s="1213" t="s">
        <v>480</v>
      </c>
      <c r="C14" s="1213"/>
      <c r="D14" s="563">
        <v>184150</v>
      </c>
      <c r="E14" s="563">
        <v>184150</v>
      </c>
      <c r="F14" s="564"/>
      <c r="G14" s="564"/>
      <c r="H14" s="564"/>
      <c r="I14" s="921"/>
      <c r="J14" s="563">
        <v>184150</v>
      </c>
      <c r="K14" s="563">
        <v>184150</v>
      </c>
      <c r="L14" s="564"/>
      <c r="M14" s="564"/>
      <c r="N14" s="564"/>
      <c r="O14" s="921"/>
      <c r="P14" s="564">
        <v>0</v>
      </c>
      <c r="Q14" s="564">
        <v>0</v>
      </c>
      <c r="R14" s="565"/>
      <c r="S14" s="930"/>
      <c r="T14" s="930"/>
      <c r="U14" s="930"/>
      <c r="V14" s="929"/>
    </row>
    <row r="15" spans="1:22" ht="27.75" customHeight="1">
      <c r="A15" s="70">
        <v>7</v>
      </c>
      <c r="B15" s="1213" t="s">
        <v>541</v>
      </c>
      <c r="C15" s="1213"/>
      <c r="D15" s="563">
        <v>126000</v>
      </c>
      <c r="E15" s="563">
        <v>126000</v>
      </c>
      <c r="F15" s="564"/>
      <c r="G15" s="564"/>
      <c r="H15" s="564"/>
      <c r="I15" s="921"/>
      <c r="J15" s="563">
        <v>126000</v>
      </c>
      <c r="K15" s="563">
        <v>126000</v>
      </c>
      <c r="L15" s="564"/>
      <c r="M15" s="564"/>
      <c r="N15" s="564"/>
      <c r="O15" s="921"/>
      <c r="P15" s="564">
        <v>0</v>
      </c>
      <c r="Q15" s="564">
        <v>0</v>
      </c>
      <c r="R15" s="565"/>
      <c r="S15" s="930"/>
      <c r="T15" s="930"/>
      <c r="U15" s="930"/>
      <c r="V15" s="929"/>
    </row>
    <row r="16" spans="1:22" ht="27.75" customHeight="1">
      <c r="A16" s="70">
        <v>8</v>
      </c>
      <c r="B16" s="1213" t="s">
        <v>481</v>
      </c>
      <c r="C16" s="1213"/>
      <c r="D16" s="563">
        <v>752516</v>
      </c>
      <c r="E16" s="563">
        <v>752516</v>
      </c>
      <c r="F16" s="564"/>
      <c r="G16" s="564"/>
      <c r="H16" s="564"/>
      <c r="I16" s="921"/>
      <c r="J16" s="563">
        <v>752516</v>
      </c>
      <c r="K16" s="563">
        <v>752516</v>
      </c>
      <c r="L16" s="564"/>
      <c r="M16" s="564"/>
      <c r="N16" s="564"/>
      <c r="O16" s="921"/>
      <c r="P16" s="564">
        <v>0</v>
      </c>
      <c r="Q16" s="564">
        <v>0</v>
      </c>
      <c r="R16" s="565"/>
      <c r="S16" s="930"/>
      <c r="T16" s="930"/>
      <c r="U16" s="930"/>
      <c r="V16" s="929"/>
    </row>
    <row r="17" spans="1:22" ht="27.75" customHeight="1">
      <c r="A17" s="70">
        <v>9</v>
      </c>
      <c r="B17" s="1213" t="s">
        <v>540</v>
      </c>
      <c r="C17" s="1213"/>
      <c r="D17" s="563">
        <v>254000</v>
      </c>
      <c r="E17" s="563">
        <v>254000</v>
      </c>
      <c r="F17" s="564"/>
      <c r="G17" s="564"/>
      <c r="H17" s="564"/>
      <c r="I17" s="921"/>
      <c r="J17" s="563">
        <v>254000</v>
      </c>
      <c r="K17" s="563">
        <v>254000</v>
      </c>
      <c r="L17" s="564"/>
      <c r="M17" s="564"/>
      <c r="N17" s="564"/>
      <c r="O17" s="921"/>
      <c r="P17" s="564">
        <v>0</v>
      </c>
      <c r="Q17" s="564">
        <v>0</v>
      </c>
      <c r="R17" s="565"/>
      <c r="S17" s="930"/>
      <c r="T17" s="930"/>
      <c r="U17" s="930"/>
      <c r="V17" s="929"/>
    </row>
    <row r="18" spans="1:22" ht="36" customHeight="1">
      <c r="A18" s="70">
        <v>10</v>
      </c>
      <c r="B18" s="1220" t="s">
        <v>482</v>
      </c>
      <c r="C18" s="1221"/>
      <c r="D18" s="566">
        <v>25000</v>
      </c>
      <c r="E18" s="566">
        <v>25000</v>
      </c>
      <c r="F18" s="567"/>
      <c r="G18" s="567"/>
      <c r="H18" s="567"/>
      <c r="I18" s="1111"/>
      <c r="J18" s="566">
        <v>25000</v>
      </c>
      <c r="K18" s="566">
        <v>25000</v>
      </c>
      <c r="L18" s="567"/>
      <c r="M18" s="564"/>
      <c r="N18" s="564"/>
      <c r="O18" s="921"/>
      <c r="P18" s="564">
        <v>0</v>
      </c>
      <c r="Q18" s="564">
        <v>0</v>
      </c>
      <c r="R18" s="565"/>
      <c r="S18" s="930"/>
      <c r="T18" s="930"/>
      <c r="U18" s="930"/>
      <c r="V18" s="929"/>
    </row>
    <row r="19" spans="1:22" ht="27.75" customHeight="1">
      <c r="A19" s="70">
        <v>11</v>
      </c>
      <c r="B19" s="1226" t="s">
        <v>483</v>
      </c>
      <c r="C19" s="1226"/>
      <c r="D19" s="566">
        <v>1210109</v>
      </c>
      <c r="E19" s="566">
        <v>1210109</v>
      </c>
      <c r="F19" s="567"/>
      <c r="G19" s="567"/>
      <c r="H19" s="567"/>
      <c r="I19" s="921"/>
      <c r="J19" s="566">
        <v>1210109</v>
      </c>
      <c r="K19" s="566">
        <v>1210109</v>
      </c>
      <c r="L19" s="567"/>
      <c r="M19" s="567"/>
      <c r="N19" s="567"/>
      <c r="O19" s="921"/>
      <c r="P19" s="567">
        <v>0</v>
      </c>
      <c r="Q19" s="567">
        <v>0</v>
      </c>
      <c r="R19" s="568"/>
      <c r="S19" s="932"/>
      <c r="T19" s="932"/>
      <c r="U19" s="932"/>
      <c r="V19" s="929"/>
    </row>
    <row r="20" spans="1:22" ht="27.75" customHeight="1" thickBot="1">
      <c r="A20" s="70">
        <v>12</v>
      </c>
      <c r="B20" s="1227" t="s">
        <v>499</v>
      </c>
      <c r="C20" s="1226"/>
      <c r="D20" s="566">
        <v>317500</v>
      </c>
      <c r="E20" s="566">
        <v>317500</v>
      </c>
      <c r="F20" s="567"/>
      <c r="G20" s="567"/>
      <c r="H20" s="567"/>
      <c r="I20" s="921"/>
      <c r="J20" s="566">
        <v>317500</v>
      </c>
      <c r="K20" s="566">
        <v>317500</v>
      </c>
      <c r="L20" s="567"/>
      <c r="M20" s="567"/>
      <c r="N20" s="567"/>
      <c r="O20" s="921"/>
      <c r="P20" s="567">
        <v>0</v>
      </c>
      <c r="Q20" s="567">
        <v>0</v>
      </c>
      <c r="R20" s="568"/>
      <c r="S20" s="932"/>
      <c r="T20" s="932"/>
      <c r="U20" s="932"/>
      <c r="V20" s="929"/>
    </row>
    <row r="21" spans="1:22" ht="27.75" customHeight="1" hidden="1" thickBot="1">
      <c r="A21" s="571"/>
      <c r="B21" s="1220" t="s">
        <v>271</v>
      </c>
      <c r="C21" s="1228"/>
      <c r="D21" s="909"/>
      <c r="E21" s="909"/>
      <c r="F21" s="573"/>
      <c r="G21" s="573"/>
      <c r="H21" s="573"/>
      <c r="I21" s="923"/>
      <c r="J21" s="909"/>
      <c r="K21" s="909"/>
      <c r="L21" s="573"/>
      <c r="M21" s="573"/>
      <c r="N21" s="573"/>
      <c r="O21" s="923"/>
      <c r="P21" s="573"/>
      <c r="Q21" s="573"/>
      <c r="R21" s="574"/>
      <c r="S21" s="933"/>
      <c r="T21" s="933"/>
      <c r="U21" s="933"/>
      <c r="V21" s="929"/>
    </row>
    <row r="22" spans="1:22" ht="27.75" customHeight="1" hidden="1" thickBot="1">
      <c r="A22" s="892">
        <v>11</v>
      </c>
      <c r="B22" s="1231"/>
      <c r="C22" s="1232"/>
      <c r="D22" s="924"/>
      <c r="E22" s="924"/>
      <c r="F22" s="925"/>
      <c r="G22" s="925"/>
      <c r="H22" s="925"/>
      <c r="I22" s="925"/>
      <c r="J22" s="924"/>
      <c r="K22" s="924"/>
      <c r="L22" s="925"/>
      <c r="M22" s="893"/>
      <c r="N22" s="893"/>
      <c r="O22" s="922"/>
      <c r="P22" s="893"/>
      <c r="Q22" s="893"/>
      <c r="R22" s="1017"/>
      <c r="S22" s="934"/>
      <c r="T22" s="934"/>
      <c r="U22" s="934"/>
      <c r="V22" s="929"/>
    </row>
    <row r="23" spans="1:22" ht="27.75" customHeight="1" hidden="1" thickBot="1">
      <c r="A23" s="571">
        <v>12</v>
      </c>
      <c r="B23" s="1229"/>
      <c r="C23" s="1230"/>
      <c r="D23" s="572"/>
      <c r="E23" s="572"/>
      <c r="F23" s="573"/>
      <c r="G23" s="573"/>
      <c r="H23" s="573"/>
      <c r="I23" s="923"/>
      <c r="J23" s="572"/>
      <c r="K23" s="572"/>
      <c r="L23" s="573"/>
      <c r="M23" s="573"/>
      <c r="N23" s="573"/>
      <c r="O23" s="923"/>
      <c r="P23" s="573"/>
      <c r="Q23" s="573"/>
      <c r="R23" s="1017"/>
      <c r="S23" s="934"/>
      <c r="T23" s="934"/>
      <c r="U23" s="934"/>
      <c r="V23" s="929"/>
    </row>
    <row r="24" spans="1:22" ht="32.25" customHeight="1" thickBot="1">
      <c r="A24" s="285"/>
      <c r="B24" s="1225" t="s">
        <v>21</v>
      </c>
      <c r="C24" s="1225"/>
      <c r="D24" s="569">
        <f aca="true" t="shared" si="0" ref="D24:L24">SUM(D8:D23)</f>
        <v>6564242</v>
      </c>
      <c r="E24" s="569">
        <f>SUM(E8:E23)</f>
        <v>6640262</v>
      </c>
      <c r="F24" s="570">
        <f t="shared" si="0"/>
        <v>0</v>
      </c>
      <c r="G24" s="570">
        <f t="shared" si="0"/>
        <v>0</v>
      </c>
      <c r="H24" s="570">
        <f t="shared" si="0"/>
        <v>0</v>
      </c>
      <c r="I24" s="570">
        <f t="shared" si="0"/>
        <v>0</v>
      </c>
      <c r="J24" s="569">
        <f t="shared" si="0"/>
        <v>6564242</v>
      </c>
      <c r="K24" s="569">
        <f t="shared" si="0"/>
        <v>6640262</v>
      </c>
      <c r="L24" s="570">
        <f t="shared" si="0"/>
        <v>0</v>
      </c>
      <c r="M24" s="570">
        <f>SUM(M8:M19)</f>
        <v>0</v>
      </c>
      <c r="N24" s="570"/>
      <c r="O24" s="926"/>
      <c r="P24" s="570">
        <f>SUM(P8:P20)</f>
        <v>0</v>
      </c>
      <c r="Q24" s="570">
        <f>SUM(Q8:Q20)</f>
        <v>0</v>
      </c>
      <c r="R24" s="742">
        <f>SUM(R8:R19)</f>
        <v>0</v>
      </c>
      <c r="S24" s="935">
        <f>SUM(S8:S19)</f>
        <v>0</v>
      </c>
      <c r="T24" s="935"/>
      <c r="U24" s="936"/>
      <c r="V24" s="929"/>
    </row>
    <row r="25" ht="12.75">
      <c r="K25" s="50"/>
    </row>
    <row r="26" spans="4:17" ht="12.75" hidden="1">
      <c r="D26" s="10">
        <v>5781</v>
      </c>
      <c r="E26" s="10"/>
      <c r="F26" s="10"/>
      <c r="G26" s="10"/>
      <c r="H26" s="10"/>
      <c r="I26" s="10"/>
      <c r="J26" s="10"/>
      <c r="K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98">
        <f>G28-H24</f>
        <v>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sheetProtection/>
  <mergeCells count="24">
    <mergeCell ref="B24:C24"/>
    <mergeCell ref="B12:C12"/>
    <mergeCell ref="B14:C14"/>
    <mergeCell ref="B19:C19"/>
    <mergeCell ref="B20:C20"/>
    <mergeCell ref="B21:C21"/>
    <mergeCell ref="B23:C23"/>
    <mergeCell ref="B22:C22"/>
    <mergeCell ref="B11:C11"/>
    <mergeCell ref="B10:C10"/>
    <mergeCell ref="B16:C16"/>
    <mergeCell ref="B18:C18"/>
    <mergeCell ref="B6:C6"/>
    <mergeCell ref="B8:C8"/>
    <mergeCell ref="B15:C15"/>
    <mergeCell ref="B17:C17"/>
    <mergeCell ref="J1:P1"/>
    <mergeCell ref="A4:P4"/>
    <mergeCell ref="B9:C9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17.00390625" style="32" customWidth="1"/>
    <col min="4" max="4" width="14.7109375" style="32" customWidth="1"/>
    <col min="5" max="5" width="17.00390625" style="32" hidden="1" customWidth="1"/>
    <col min="6" max="6" width="12.7109375" style="32" hidden="1" customWidth="1"/>
    <col min="7" max="7" width="17.00390625" style="32" hidden="1" customWidth="1"/>
    <col min="8" max="8" width="12.140625" style="32" customWidth="1"/>
    <col min="9" max="9" width="12.00390625" style="32" customWidth="1"/>
    <col min="10" max="10" width="12.421875" style="32" hidden="1" customWidth="1"/>
    <col min="11" max="11" width="12.7109375" style="32" hidden="1" customWidth="1"/>
    <col min="12" max="12" width="12.57421875" style="32" hidden="1" customWidth="1"/>
    <col min="13" max="13" width="15.7109375" style="32" customWidth="1"/>
    <col min="14" max="14" width="14.28125" style="15" customWidth="1"/>
    <col min="15" max="15" width="12.57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251" t="s">
        <v>491</v>
      </c>
      <c r="I1" s="1251"/>
      <c r="J1" s="1251"/>
      <c r="K1" s="1251"/>
      <c r="L1" s="1251"/>
      <c r="M1" s="1251"/>
    </row>
    <row r="2" spans="1:13" ht="37.5" customHeight="1">
      <c r="A2" s="1255" t="s">
        <v>537</v>
      </c>
      <c r="B2" s="1255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</row>
    <row r="3" spans="1:13" ht="18.75" customHeight="1">
      <c r="A3" s="1257" t="s">
        <v>542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</row>
    <row r="4" spans="1:13" ht="15.75">
      <c r="A4" s="1236" t="s">
        <v>75</v>
      </c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</row>
    <row r="5" spans="1:13" ht="19.5" thickBot="1">
      <c r="A5" s="51"/>
      <c r="B5" s="51"/>
      <c r="M5" s="937" t="s">
        <v>507</v>
      </c>
    </row>
    <row r="6" spans="1:18" ht="19.5" customHeight="1">
      <c r="A6" s="1233" t="s">
        <v>30</v>
      </c>
      <c r="B6" s="1252" t="s">
        <v>231</v>
      </c>
      <c r="C6" s="1237" t="s">
        <v>5</v>
      </c>
      <c r="D6" s="1238"/>
      <c r="E6" s="1238"/>
      <c r="F6" s="1238"/>
      <c r="G6" s="1239"/>
      <c r="H6" s="1237" t="s">
        <v>266</v>
      </c>
      <c r="I6" s="1238"/>
      <c r="J6" s="1238"/>
      <c r="K6" s="1238"/>
      <c r="L6" s="1239"/>
      <c r="M6" s="1237" t="s">
        <v>31</v>
      </c>
      <c r="N6" s="1238"/>
      <c r="O6" s="1238"/>
      <c r="P6" s="1238"/>
      <c r="Q6" s="1248"/>
      <c r="R6" s="688"/>
    </row>
    <row r="7" spans="1:18" ht="12.75" customHeight="1">
      <c r="A7" s="1234"/>
      <c r="B7" s="1253"/>
      <c r="C7" s="1240"/>
      <c r="D7" s="1241"/>
      <c r="E7" s="1241"/>
      <c r="F7" s="1241"/>
      <c r="G7" s="1242"/>
      <c r="H7" s="1240"/>
      <c r="I7" s="1241"/>
      <c r="J7" s="1241"/>
      <c r="K7" s="1241"/>
      <c r="L7" s="1242"/>
      <c r="M7" s="1240"/>
      <c r="N7" s="1241"/>
      <c r="O7" s="1241"/>
      <c r="P7" s="1241"/>
      <c r="Q7" s="1249"/>
      <c r="R7" s="689"/>
    </row>
    <row r="8" spans="1:18" ht="20.25" customHeight="1" thickBot="1">
      <c r="A8" s="1235"/>
      <c r="B8" s="1254"/>
      <c r="C8" s="1243"/>
      <c r="D8" s="1244"/>
      <c r="E8" s="1244"/>
      <c r="F8" s="1244"/>
      <c r="G8" s="1245"/>
      <c r="H8" s="1243"/>
      <c r="I8" s="1244"/>
      <c r="J8" s="1244"/>
      <c r="K8" s="1244"/>
      <c r="L8" s="1245"/>
      <c r="M8" s="1243"/>
      <c r="N8" s="1244"/>
      <c r="O8" s="1244"/>
      <c r="P8" s="1244"/>
      <c r="Q8" s="1250"/>
      <c r="R8" s="689"/>
    </row>
    <row r="9" spans="1:18" ht="19.5" thickTop="1">
      <c r="A9" s="358"/>
      <c r="B9" s="359"/>
      <c r="C9" s="463" t="s">
        <v>82</v>
      </c>
      <c r="D9" s="463" t="s">
        <v>253</v>
      </c>
      <c r="E9" s="463" t="s">
        <v>257</v>
      </c>
      <c r="F9" s="443" t="s">
        <v>264</v>
      </c>
      <c r="G9" s="443" t="s">
        <v>265</v>
      </c>
      <c r="H9" s="463" t="s">
        <v>82</v>
      </c>
      <c r="I9" s="463" t="s">
        <v>253</v>
      </c>
      <c r="J9" s="463" t="s">
        <v>257</v>
      </c>
      <c r="K9" s="443" t="s">
        <v>264</v>
      </c>
      <c r="L9" s="443" t="s">
        <v>265</v>
      </c>
      <c r="M9" s="463" t="s">
        <v>82</v>
      </c>
      <c r="N9" s="463" t="s">
        <v>253</v>
      </c>
      <c r="O9" s="463" t="s">
        <v>257</v>
      </c>
      <c r="P9" s="443" t="s">
        <v>264</v>
      </c>
      <c r="Q9" s="683" t="s">
        <v>265</v>
      </c>
      <c r="R9" s="689"/>
    </row>
    <row r="10" spans="1:18" ht="32.25" customHeight="1">
      <c r="A10" s="101" t="s">
        <v>503</v>
      </c>
      <c r="B10" s="311" t="s">
        <v>232</v>
      </c>
      <c r="C10" s="28">
        <v>200000</v>
      </c>
      <c r="D10" s="28">
        <v>200000</v>
      </c>
      <c r="E10" s="28"/>
      <c r="F10" s="373"/>
      <c r="G10" s="460"/>
      <c r="H10" s="28">
        <v>0</v>
      </c>
      <c r="I10" s="28">
        <v>0</v>
      </c>
      <c r="J10" s="28"/>
      <c r="K10" s="373"/>
      <c r="L10" s="460"/>
      <c r="M10" s="28">
        <v>200000</v>
      </c>
      <c r="N10" s="28">
        <v>200000</v>
      </c>
      <c r="O10" s="28"/>
      <c r="P10" s="373"/>
      <c r="Q10" s="684"/>
      <c r="R10" s="689"/>
    </row>
    <row r="11" spans="1:18" ht="20.25" customHeight="1">
      <c r="A11" s="101" t="s">
        <v>522</v>
      </c>
      <c r="B11" s="311" t="s">
        <v>232</v>
      </c>
      <c r="C11" s="28">
        <v>50000</v>
      </c>
      <c r="D11" s="28">
        <v>50000</v>
      </c>
      <c r="E11" s="28"/>
      <c r="F11" s="373"/>
      <c r="G11" s="460"/>
      <c r="H11" s="28">
        <v>0</v>
      </c>
      <c r="I11" s="28">
        <v>0</v>
      </c>
      <c r="J11" s="28"/>
      <c r="K11" s="373"/>
      <c r="L11" s="460"/>
      <c r="M11" s="28">
        <v>50000</v>
      </c>
      <c r="N11" s="28">
        <v>50000</v>
      </c>
      <c r="O11" s="28"/>
      <c r="P11" s="373"/>
      <c r="Q11" s="684"/>
      <c r="R11" s="689"/>
    </row>
    <row r="12" spans="1:20" ht="15.75" customHeight="1" thickBot="1">
      <c r="A12" s="101" t="s">
        <v>504</v>
      </c>
      <c r="B12" s="311" t="s">
        <v>232</v>
      </c>
      <c r="C12" s="28">
        <f>120000+250000</f>
        <v>370000</v>
      </c>
      <c r="D12" s="28">
        <f>120000+250000</f>
        <v>370000</v>
      </c>
      <c r="E12" s="28"/>
      <c r="F12" s="28"/>
      <c r="G12" s="461"/>
      <c r="H12" s="28">
        <v>0</v>
      </c>
      <c r="I12" s="28">
        <v>0</v>
      </c>
      <c r="J12" s="28"/>
      <c r="K12" s="28"/>
      <c r="L12" s="461"/>
      <c r="M12" s="28">
        <f>120000+250000</f>
        <v>370000</v>
      </c>
      <c r="N12" s="28">
        <f>120000+250000</f>
        <v>370000</v>
      </c>
      <c r="O12" s="28"/>
      <c r="P12" s="28"/>
      <c r="Q12" s="685"/>
      <c r="R12" s="689"/>
      <c r="T12" s="32"/>
    </row>
    <row r="13" spans="1:18" ht="27" customHeight="1" hidden="1">
      <c r="A13" s="101" t="s">
        <v>39</v>
      </c>
      <c r="B13" s="311" t="s">
        <v>232</v>
      </c>
      <c r="C13" s="28"/>
      <c r="D13" s="28"/>
      <c r="E13" s="28"/>
      <c r="F13" s="28"/>
      <c r="G13" s="461"/>
      <c r="H13" s="28"/>
      <c r="I13" s="28"/>
      <c r="J13" s="28"/>
      <c r="K13" s="28"/>
      <c r="L13" s="461"/>
      <c r="M13" s="28"/>
      <c r="N13" s="28"/>
      <c r="O13" s="28"/>
      <c r="P13" s="28"/>
      <c r="Q13" s="685"/>
      <c r="R13" s="689"/>
    </row>
    <row r="14" spans="1:18" ht="28.5" customHeight="1" hidden="1">
      <c r="A14" s="101" t="s">
        <v>471</v>
      </c>
      <c r="B14" s="311" t="s">
        <v>232</v>
      </c>
      <c r="C14" s="28"/>
      <c r="D14" s="28"/>
      <c r="E14" s="28"/>
      <c r="F14" s="28"/>
      <c r="G14" s="461"/>
      <c r="H14" s="28">
        <v>0</v>
      </c>
      <c r="I14" s="28">
        <v>0</v>
      </c>
      <c r="J14" s="28"/>
      <c r="K14" s="28"/>
      <c r="L14" s="461"/>
      <c r="M14" s="28"/>
      <c r="N14" s="28"/>
      <c r="O14" s="28"/>
      <c r="P14" s="28"/>
      <c r="Q14" s="685"/>
      <c r="R14" s="689"/>
    </row>
    <row r="15" spans="1:18" ht="32.25" customHeight="1" hidden="1">
      <c r="A15" s="101" t="s">
        <v>466</v>
      </c>
      <c r="B15" s="311" t="s">
        <v>232</v>
      </c>
      <c r="C15" s="28"/>
      <c r="D15" s="28"/>
      <c r="E15" s="28"/>
      <c r="F15" s="28"/>
      <c r="G15" s="461"/>
      <c r="H15" s="28">
        <v>0</v>
      </c>
      <c r="I15" s="28">
        <v>0</v>
      </c>
      <c r="J15" s="28"/>
      <c r="K15" s="28"/>
      <c r="L15" s="461"/>
      <c r="M15" s="28"/>
      <c r="N15" s="28"/>
      <c r="O15" s="28"/>
      <c r="P15" s="28"/>
      <c r="Q15" s="685"/>
      <c r="R15" s="689"/>
    </row>
    <row r="16" spans="1:18" ht="33" customHeight="1" hidden="1" thickBot="1">
      <c r="A16" s="101" t="s">
        <v>465</v>
      </c>
      <c r="B16" s="311" t="s">
        <v>232</v>
      </c>
      <c r="C16" s="108"/>
      <c r="D16" s="108"/>
      <c r="E16" s="108"/>
      <c r="F16" s="108"/>
      <c r="G16" s="461"/>
      <c r="H16" s="108"/>
      <c r="I16" s="108"/>
      <c r="J16" s="108"/>
      <c r="K16" s="108"/>
      <c r="L16" s="461"/>
      <c r="M16" s="108"/>
      <c r="N16" s="108"/>
      <c r="O16" s="108"/>
      <c r="P16" s="108"/>
      <c r="Q16" s="685"/>
      <c r="R16" s="689"/>
    </row>
    <row r="17" spans="1:18" ht="39" customHeight="1" thickBot="1" thickTop="1">
      <c r="A17" s="109" t="s">
        <v>23</v>
      </c>
      <c r="B17" s="310"/>
      <c r="C17" s="110">
        <f>SUM(C10:C16)</f>
        <v>620000</v>
      </c>
      <c r="D17" s="110">
        <f>SUM(D10:D16)</f>
        <v>620000</v>
      </c>
      <c r="E17" s="110">
        <f>SUM(E10:E16)</f>
        <v>0</v>
      </c>
      <c r="F17" s="110">
        <f>SUM(F10:F16)</f>
        <v>0</v>
      </c>
      <c r="G17" s="462" t="e">
        <f>F17/E17</f>
        <v>#DIV/0!</v>
      </c>
      <c r="H17" s="110">
        <f>SUM(H10:H16)</f>
        <v>0</v>
      </c>
      <c r="I17" s="110">
        <f>SUM(I10:I16)</f>
        <v>0</v>
      </c>
      <c r="J17" s="110">
        <f>SUM(J10:J16)</f>
        <v>0</v>
      </c>
      <c r="K17" s="110"/>
      <c r="L17" s="462"/>
      <c r="M17" s="110">
        <f>SUM(M10:M16)</f>
        <v>620000</v>
      </c>
      <c r="N17" s="110">
        <f>SUM(N10:N16)</f>
        <v>620000</v>
      </c>
      <c r="O17" s="110">
        <f>SUM(O10:O16)</f>
        <v>0</v>
      </c>
      <c r="P17" s="110"/>
      <c r="Q17" s="686"/>
      <c r="R17" s="689"/>
    </row>
    <row r="18" spans="1:18" ht="19.5" customHeight="1">
      <c r="A18" s="102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R18" s="52"/>
    </row>
    <row r="19" spans="1:13" ht="66" customHeight="1" hidden="1" thickBot="1">
      <c r="A19" s="1246" t="s">
        <v>472</v>
      </c>
      <c r="B19" s="1246"/>
      <c r="C19" s="1247"/>
      <c r="D19" s="1247"/>
      <c r="E19" s="1247"/>
      <c r="F19" s="1247"/>
      <c r="G19" s="1247"/>
      <c r="H19" s="1247"/>
      <c r="I19" s="1247"/>
      <c r="J19" s="1247"/>
      <c r="K19" s="1247"/>
      <c r="L19" s="1247"/>
      <c r="M19" s="1247"/>
    </row>
    <row r="20" spans="1:18" ht="19.5" customHeight="1" hidden="1">
      <c r="A20" s="1233" t="s">
        <v>30</v>
      </c>
      <c r="B20" s="1252" t="s">
        <v>231</v>
      </c>
      <c r="C20" s="1237" t="s">
        <v>5</v>
      </c>
      <c r="D20" s="1238"/>
      <c r="E20" s="1238"/>
      <c r="F20" s="1238"/>
      <c r="G20" s="1239"/>
      <c r="H20" s="1237" t="s">
        <v>266</v>
      </c>
      <c r="I20" s="1238"/>
      <c r="J20" s="1238"/>
      <c r="K20" s="1238"/>
      <c r="L20" s="1239"/>
      <c r="M20" s="1237" t="s">
        <v>31</v>
      </c>
      <c r="N20" s="1238"/>
      <c r="O20" s="1238"/>
      <c r="P20" s="1238"/>
      <c r="Q20" s="1248"/>
      <c r="R20" s="689"/>
    </row>
    <row r="21" spans="1:18" s="104" customFormat="1" ht="19.5" customHeight="1" hidden="1">
      <c r="A21" s="1234"/>
      <c r="B21" s="1253"/>
      <c r="C21" s="1240"/>
      <c r="D21" s="1241"/>
      <c r="E21" s="1241"/>
      <c r="F21" s="1241"/>
      <c r="G21" s="1242"/>
      <c r="H21" s="1240"/>
      <c r="I21" s="1241"/>
      <c r="J21" s="1241"/>
      <c r="K21" s="1241"/>
      <c r="L21" s="1242"/>
      <c r="M21" s="1240"/>
      <c r="N21" s="1241"/>
      <c r="O21" s="1241"/>
      <c r="P21" s="1241"/>
      <c r="Q21" s="1249"/>
      <c r="R21" s="690"/>
    </row>
    <row r="22" spans="1:18" s="104" customFormat="1" ht="19.5" customHeight="1" hidden="1" thickBot="1">
      <c r="A22" s="1235"/>
      <c r="B22" s="1254"/>
      <c r="C22" s="1243"/>
      <c r="D22" s="1244"/>
      <c r="E22" s="1244"/>
      <c r="F22" s="1244"/>
      <c r="G22" s="1245"/>
      <c r="H22" s="1243"/>
      <c r="I22" s="1244"/>
      <c r="J22" s="1244"/>
      <c r="K22" s="1244"/>
      <c r="L22" s="1245"/>
      <c r="M22" s="1243"/>
      <c r="N22" s="1244"/>
      <c r="O22" s="1244"/>
      <c r="P22" s="1244"/>
      <c r="Q22" s="1250"/>
      <c r="R22" s="690"/>
    </row>
    <row r="23" spans="1:18" s="104" customFormat="1" ht="57.75" customHeight="1" hidden="1" thickTop="1">
      <c r="A23" s="444"/>
      <c r="B23" s="445"/>
      <c r="C23" s="443" t="s">
        <v>82</v>
      </c>
      <c r="D23" s="443" t="s">
        <v>259</v>
      </c>
      <c r="E23" s="443" t="s">
        <v>321</v>
      </c>
      <c r="F23" s="443" t="s">
        <v>264</v>
      </c>
      <c r="G23" s="443" t="s">
        <v>265</v>
      </c>
      <c r="H23" s="443" t="s">
        <v>82</v>
      </c>
      <c r="I23" s="443" t="s">
        <v>259</v>
      </c>
      <c r="J23" s="443" t="s">
        <v>321</v>
      </c>
      <c r="K23" s="443" t="s">
        <v>264</v>
      </c>
      <c r="L23" s="443" t="s">
        <v>265</v>
      </c>
      <c r="M23" s="443" t="s">
        <v>82</v>
      </c>
      <c r="N23" s="443" t="s">
        <v>259</v>
      </c>
      <c r="O23" s="443" t="s">
        <v>321</v>
      </c>
      <c r="P23" s="443" t="s">
        <v>264</v>
      </c>
      <c r="Q23" s="687" t="s">
        <v>265</v>
      </c>
      <c r="R23" s="690"/>
    </row>
    <row r="24" spans="1:18" s="104" customFormat="1" ht="34.5" customHeight="1" hidden="1" thickTop="1">
      <c r="A24" s="360" t="s">
        <v>83</v>
      </c>
      <c r="B24" s="361" t="s">
        <v>233</v>
      </c>
      <c r="C24" s="362"/>
      <c r="D24" s="362"/>
      <c r="E24" s="362"/>
      <c r="F24" s="362"/>
      <c r="G24" s="460"/>
      <c r="H24" s="362"/>
      <c r="I24" s="362"/>
      <c r="J24" s="362"/>
      <c r="K24" s="362"/>
      <c r="L24" s="460"/>
      <c r="M24" s="362">
        <f>C24-H24</f>
        <v>0</v>
      </c>
      <c r="N24" s="362"/>
      <c r="O24" s="362"/>
      <c r="P24" s="106">
        <f aca="true" t="shared" si="0" ref="P24:P31">F24-K24</f>
        <v>0</v>
      </c>
      <c r="Q24" s="685" t="e">
        <f>P24/O24</f>
        <v>#DIV/0!</v>
      </c>
      <c r="R24" s="690"/>
    </row>
    <row r="25" spans="1:18" s="104" customFormat="1" ht="30" hidden="1">
      <c r="A25" s="105" t="s">
        <v>240</v>
      </c>
      <c r="B25" s="312" t="s">
        <v>233</v>
      </c>
      <c r="C25" s="106"/>
      <c r="D25" s="106"/>
      <c r="E25" s="106"/>
      <c r="F25" s="106"/>
      <c r="G25" s="461"/>
      <c r="H25" s="106"/>
      <c r="I25" s="106"/>
      <c r="J25" s="106"/>
      <c r="K25" s="106"/>
      <c r="L25" s="461"/>
      <c r="M25" s="362">
        <f>C25-H25</f>
        <v>0</v>
      </c>
      <c r="N25" s="106"/>
      <c r="O25" s="106"/>
      <c r="P25" s="106">
        <f t="shared" si="0"/>
        <v>0</v>
      </c>
      <c r="Q25" s="685" t="e">
        <f>P25/O25</f>
        <v>#DIV/0!</v>
      </c>
      <c r="R25" s="690"/>
    </row>
    <row r="26" spans="1:18" s="104" customFormat="1" ht="30.75" customHeight="1" hidden="1" thickTop="1">
      <c r="A26" s="105" t="s">
        <v>241</v>
      </c>
      <c r="B26" s="312" t="s">
        <v>233</v>
      </c>
      <c r="C26" s="106">
        <v>0</v>
      </c>
      <c r="D26" s="106"/>
      <c r="E26" s="106"/>
      <c r="F26" s="106"/>
      <c r="G26" s="461"/>
      <c r="H26" s="106">
        <v>0</v>
      </c>
      <c r="I26" s="106"/>
      <c r="J26" s="106"/>
      <c r="K26" s="106"/>
      <c r="L26" s="461"/>
      <c r="M26" s="362">
        <f>C26-H26</f>
        <v>0</v>
      </c>
      <c r="N26" s="106"/>
      <c r="O26" s="106"/>
      <c r="P26" s="106">
        <f t="shared" si="0"/>
        <v>0</v>
      </c>
      <c r="Q26" s="685" t="e">
        <f>P26/O26</f>
        <v>#DIV/0!</v>
      </c>
      <c r="R26" s="690"/>
    </row>
    <row r="27" spans="1:18" s="104" customFormat="1" ht="31.5" customHeight="1" hidden="1" thickBot="1">
      <c r="A27" s="105" t="s">
        <v>55</v>
      </c>
      <c r="B27" s="312" t="s">
        <v>233</v>
      </c>
      <c r="C27" s="106">
        <v>0</v>
      </c>
      <c r="D27" s="106"/>
      <c r="E27" s="106"/>
      <c r="F27" s="106"/>
      <c r="G27" s="461"/>
      <c r="H27" s="106">
        <v>0</v>
      </c>
      <c r="I27" s="106"/>
      <c r="J27" s="106"/>
      <c r="K27" s="106"/>
      <c r="L27" s="461"/>
      <c r="M27" s="362">
        <f>C27-H27</f>
        <v>0</v>
      </c>
      <c r="N27" s="106"/>
      <c r="O27" s="106"/>
      <c r="P27" s="106">
        <f t="shared" si="0"/>
        <v>0</v>
      </c>
      <c r="Q27" s="685" t="e">
        <f>P27/O27</f>
        <v>#DIV/0!</v>
      </c>
      <c r="R27" s="690"/>
    </row>
    <row r="28" spans="1:18" s="104" customFormat="1" ht="31.5" customHeight="1" hidden="1" thickTop="1">
      <c r="A28" s="105" t="s">
        <v>56</v>
      </c>
      <c r="B28" s="312" t="s">
        <v>233</v>
      </c>
      <c r="C28" s="108"/>
      <c r="D28" s="108"/>
      <c r="E28" s="108"/>
      <c r="F28" s="108"/>
      <c r="G28" s="461"/>
      <c r="H28" s="108"/>
      <c r="I28" s="108"/>
      <c r="J28" s="108"/>
      <c r="K28" s="108"/>
      <c r="L28" s="461"/>
      <c r="M28" s="108"/>
      <c r="N28" s="108"/>
      <c r="O28" s="108"/>
      <c r="P28" s="108">
        <f t="shared" si="0"/>
        <v>0</v>
      </c>
      <c r="Q28" s="685" t="e">
        <f>P28/O28</f>
        <v>#DIV/0!</v>
      </c>
      <c r="R28" s="690"/>
    </row>
    <row r="29" spans="1:18" s="104" customFormat="1" ht="27.75" customHeight="1" hidden="1">
      <c r="A29" s="105" t="s">
        <v>273</v>
      </c>
      <c r="B29" s="312" t="s">
        <v>233</v>
      </c>
      <c r="C29" s="108"/>
      <c r="D29" s="108"/>
      <c r="E29" s="108"/>
      <c r="F29" s="108"/>
      <c r="G29" s="461"/>
      <c r="H29" s="108"/>
      <c r="I29" s="108"/>
      <c r="J29" s="108"/>
      <c r="K29" s="108"/>
      <c r="L29" s="461"/>
      <c r="M29" s="108"/>
      <c r="N29" s="108"/>
      <c r="O29" s="108"/>
      <c r="P29" s="108">
        <f t="shared" si="0"/>
        <v>0</v>
      </c>
      <c r="Q29" s="685">
        <v>0</v>
      </c>
      <c r="R29" s="690"/>
    </row>
    <row r="30" spans="1:18" ht="33" customHeight="1" hidden="1" thickBot="1">
      <c r="A30" s="107" t="s">
        <v>272</v>
      </c>
      <c r="B30" s="313" t="s">
        <v>233</v>
      </c>
      <c r="C30" s="464"/>
      <c r="D30" s="464"/>
      <c r="E30" s="464"/>
      <c r="F30" s="464"/>
      <c r="G30" s="461"/>
      <c r="H30" s="464"/>
      <c r="I30" s="464"/>
      <c r="J30" s="464"/>
      <c r="K30" s="464"/>
      <c r="L30" s="461"/>
      <c r="M30" s="464"/>
      <c r="N30" s="464"/>
      <c r="O30" s="464"/>
      <c r="P30" s="464">
        <f t="shared" si="0"/>
        <v>0</v>
      </c>
      <c r="Q30" s="685">
        <v>0</v>
      </c>
      <c r="R30" s="689"/>
    </row>
    <row r="31" spans="1:18" ht="33" customHeight="1" hidden="1" thickBot="1" thickTop="1">
      <c r="A31" s="457"/>
      <c r="B31" s="458"/>
      <c r="C31" s="459"/>
      <c r="D31" s="459"/>
      <c r="E31" s="459"/>
      <c r="F31" s="459"/>
      <c r="G31" s="461"/>
      <c r="H31" s="459"/>
      <c r="I31" s="459"/>
      <c r="J31" s="459"/>
      <c r="K31" s="459"/>
      <c r="L31" s="461"/>
      <c r="M31" s="459"/>
      <c r="N31" s="459"/>
      <c r="O31" s="459"/>
      <c r="P31" s="459">
        <f t="shared" si="0"/>
        <v>0</v>
      </c>
      <c r="Q31" s="685">
        <v>0</v>
      </c>
      <c r="R31" s="689"/>
    </row>
    <row r="32" spans="1:18" ht="33" customHeight="1" hidden="1" thickBot="1" thickTop="1">
      <c r="A32" s="109" t="s">
        <v>23</v>
      </c>
      <c r="B32" s="310"/>
      <c r="C32" s="110">
        <f>SUM(C24:C30)</f>
        <v>0</v>
      </c>
      <c r="D32" s="110">
        <f>SUM(D24:D30)</f>
        <v>0</v>
      </c>
      <c r="E32" s="110">
        <f>SUM(E24:E30)</f>
        <v>0</v>
      </c>
      <c r="F32" s="110"/>
      <c r="G32" s="462"/>
      <c r="H32" s="110">
        <f>SUM(H24:H30)</f>
        <v>0</v>
      </c>
      <c r="I32" s="110">
        <f>SUM(I24:I30)</f>
        <v>0</v>
      </c>
      <c r="J32" s="110">
        <f>SUM(J24:J30)</f>
        <v>0</v>
      </c>
      <c r="K32" s="110"/>
      <c r="L32" s="462"/>
      <c r="M32" s="110">
        <f>SUM(M24:M30)</f>
        <v>0</v>
      </c>
      <c r="N32" s="110">
        <f>SUM(N24:N30)</f>
        <v>0</v>
      </c>
      <c r="O32" s="110">
        <f>SUM(O24:O30)</f>
        <v>0</v>
      </c>
      <c r="P32" s="110">
        <f>SUM(P24:P30)</f>
        <v>0</v>
      </c>
      <c r="Q32" s="686" t="e">
        <f>P32/O32</f>
        <v>#DIV/0!</v>
      </c>
      <c r="R32" s="689"/>
    </row>
    <row r="33" ht="12.75">
      <c r="P33" s="15">
        <v>292</v>
      </c>
    </row>
    <row r="35" ht="12.75">
      <c r="I35" s="453"/>
    </row>
    <row r="36" ht="12.75">
      <c r="I36" s="453"/>
    </row>
    <row r="37" ht="12.75">
      <c r="I37" s="453"/>
    </row>
    <row r="38" ht="12.75">
      <c r="I38" s="453"/>
    </row>
  </sheetData>
  <sheetProtection/>
  <mergeCells count="15"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  <mergeCell ref="C20:G22"/>
    <mergeCell ref="H20:L22"/>
    <mergeCell ref="A19:M19"/>
    <mergeCell ref="M6:Q8"/>
    <mergeCell ref="M20:Q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="70" zoomScaleNormal="70" zoomScalePageLayoutView="0" workbookViewId="0" topLeftCell="A1">
      <selection activeCell="L1" sqref="L1:Q1"/>
    </sheetView>
  </sheetViews>
  <sheetFormatPr defaultColWidth="9.140625" defaultRowHeight="12.75"/>
  <cols>
    <col min="1" max="1" width="47.421875" style="363" customWidth="1"/>
    <col min="2" max="2" width="14.8515625" style="18" customWidth="1"/>
    <col min="3" max="3" width="12.00390625" style="18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258" t="s">
        <v>221</v>
      </c>
      <c r="M1" s="1258"/>
      <c r="N1" s="1258"/>
      <c r="O1" s="1258"/>
      <c r="P1" s="1258"/>
      <c r="Q1" s="1258"/>
    </row>
    <row r="2" spans="1:17" ht="19.5">
      <c r="A2" s="1270" t="s">
        <v>24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</row>
    <row r="3" spans="1:17" ht="15.75">
      <c r="A3" s="1271" t="s">
        <v>542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1271"/>
    </row>
    <row r="4" spans="1:17" ht="14.25">
      <c r="A4" s="1272" t="s">
        <v>216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</row>
    <row r="5" ht="13.5" thickBot="1">
      <c r="Q5" s="13" t="s">
        <v>507</v>
      </c>
    </row>
    <row r="6" spans="1:22" ht="24.75" customHeight="1">
      <c r="A6" s="1260" t="s">
        <v>25</v>
      </c>
      <c r="B6" s="1262" t="s">
        <v>26</v>
      </c>
      <c r="C6" s="1263"/>
      <c r="D6" s="1263"/>
      <c r="E6" s="1263"/>
      <c r="F6" s="1263"/>
      <c r="G6" s="1263"/>
      <c r="H6" s="1263"/>
      <c r="I6" s="1263"/>
      <c r="J6" s="1263"/>
      <c r="K6" s="1263"/>
      <c r="L6" s="1264" t="s">
        <v>27</v>
      </c>
      <c r="M6" s="1265"/>
      <c r="N6" s="1265"/>
      <c r="O6" s="1265"/>
      <c r="P6" s="1265"/>
      <c r="Q6" s="1265"/>
      <c r="R6" s="1265"/>
      <c r="S6" s="1265"/>
      <c r="T6" s="1265"/>
      <c r="U6" s="1266"/>
      <c r="V6" s="691"/>
    </row>
    <row r="7" spans="1:22" ht="24.75" customHeight="1">
      <c r="A7" s="1261"/>
      <c r="B7" s="1267" t="s">
        <v>80</v>
      </c>
      <c r="C7" s="1268"/>
      <c r="D7" s="1268"/>
      <c r="E7" s="1268"/>
      <c r="F7" s="1269"/>
      <c r="G7" s="1267" t="s">
        <v>81</v>
      </c>
      <c r="H7" s="1268"/>
      <c r="I7" s="1268"/>
      <c r="J7" s="1268"/>
      <c r="K7" s="1268"/>
      <c r="L7" s="1273" t="s">
        <v>80</v>
      </c>
      <c r="M7" s="1274"/>
      <c r="N7" s="1274"/>
      <c r="O7" s="1274"/>
      <c r="P7" s="1274"/>
      <c r="Q7" s="1274" t="s">
        <v>81</v>
      </c>
      <c r="R7" s="1274"/>
      <c r="S7" s="1274"/>
      <c r="T7" s="1274"/>
      <c r="U7" s="1275"/>
      <c r="V7" s="691"/>
    </row>
    <row r="8" spans="1:22" ht="42" customHeight="1">
      <c r="A8" s="347"/>
      <c r="B8" s="348" t="s">
        <v>254</v>
      </c>
      <c r="C8" s="348" t="s">
        <v>252</v>
      </c>
      <c r="D8" s="693" t="s">
        <v>258</v>
      </c>
      <c r="E8" s="348" t="s">
        <v>284</v>
      </c>
      <c r="F8" s="348" t="s">
        <v>319</v>
      </c>
      <c r="G8" s="348" t="s">
        <v>254</v>
      </c>
      <c r="H8" s="348" t="s">
        <v>252</v>
      </c>
      <c r="I8" s="693" t="s">
        <v>258</v>
      </c>
      <c r="J8" s="348" t="s">
        <v>284</v>
      </c>
      <c r="K8" s="348" t="s">
        <v>319</v>
      </c>
      <c r="L8" s="469" t="s">
        <v>254</v>
      </c>
      <c r="M8" s="388" t="s">
        <v>252</v>
      </c>
      <c r="N8" s="693" t="s">
        <v>258</v>
      </c>
      <c r="O8" s="348" t="s">
        <v>284</v>
      </c>
      <c r="P8" s="348" t="s">
        <v>319</v>
      </c>
      <c r="Q8" s="388" t="s">
        <v>254</v>
      </c>
      <c r="R8" s="388" t="s">
        <v>252</v>
      </c>
      <c r="S8" s="693" t="s">
        <v>258</v>
      </c>
      <c r="T8" s="348" t="s">
        <v>322</v>
      </c>
      <c r="U8" s="348" t="s">
        <v>319</v>
      </c>
      <c r="V8" s="691"/>
    </row>
    <row r="9" spans="1:22" ht="18" hidden="1">
      <c r="A9" s="58" t="s">
        <v>242</v>
      </c>
      <c r="B9" s="62"/>
      <c r="C9" s="62"/>
      <c r="D9" s="62"/>
      <c r="E9" s="62"/>
      <c r="F9" s="62"/>
      <c r="G9" s="62"/>
      <c r="H9" s="62"/>
      <c r="I9" s="62"/>
      <c r="J9" s="62"/>
      <c r="K9" s="467"/>
      <c r="L9" s="470"/>
      <c r="M9" s="63"/>
      <c r="N9" s="63"/>
      <c r="O9" s="63"/>
      <c r="P9" s="63"/>
      <c r="Q9" s="65"/>
      <c r="R9" s="65"/>
      <c r="S9" s="65"/>
      <c r="T9" s="62"/>
      <c r="U9" s="99"/>
      <c r="V9" s="691"/>
    </row>
    <row r="10" spans="1:22" ht="30.75" hidden="1">
      <c r="A10" s="58" t="s">
        <v>276</v>
      </c>
      <c r="B10" s="62"/>
      <c r="C10" s="62"/>
      <c r="D10" s="62"/>
      <c r="E10" s="62"/>
      <c r="F10" s="62"/>
      <c r="G10" s="62"/>
      <c r="H10" s="62"/>
      <c r="I10" s="62"/>
      <c r="J10" s="62"/>
      <c r="K10" s="467"/>
      <c r="L10" s="470"/>
      <c r="M10" s="63"/>
      <c r="N10" s="63"/>
      <c r="O10" s="63"/>
      <c r="P10" s="63"/>
      <c r="Q10" s="65"/>
      <c r="R10" s="65"/>
      <c r="S10" s="65"/>
      <c r="T10" s="62"/>
      <c r="U10" s="99"/>
      <c r="V10" s="691"/>
    </row>
    <row r="11" spans="1:22" ht="18" hidden="1">
      <c r="A11" s="58" t="s">
        <v>255</v>
      </c>
      <c r="B11" s="62"/>
      <c r="C11" s="62"/>
      <c r="D11" s="62"/>
      <c r="E11" s="62"/>
      <c r="F11" s="62"/>
      <c r="G11" s="62"/>
      <c r="H11" s="62"/>
      <c r="I11" s="62"/>
      <c r="J11" s="62"/>
      <c r="K11" s="467"/>
      <c r="L11" s="470"/>
      <c r="M11" s="63"/>
      <c r="N11" s="63"/>
      <c r="O11" s="63"/>
      <c r="P11" s="63"/>
      <c r="Q11" s="65"/>
      <c r="R11" s="65"/>
      <c r="S11" s="65"/>
      <c r="T11" s="62"/>
      <c r="U11" s="99"/>
      <c r="V11" s="691"/>
    </row>
    <row r="12" spans="1:22" ht="18" hidden="1">
      <c r="A12" s="59" t="s">
        <v>534</v>
      </c>
      <c r="B12" s="62"/>
      <c r="C12" s="62"/>
      <c r="D12" s="62"/>
      <c r="E12" s="62"/>
      <c r="F12" s="62"/>
      <c r="G12" s="62"/>
      <c r="H12" s="62"/>
      <c r="I12" s="62"/>
      <c r="J12" s="62"/>
      <c r="K12" s="467"/>
      <c r="L12" s="470"/>
      <c r="M12" s="63"/>
      <c r="N12" s="63"/>
      <c r="O12" s="63"/>
      <c r="P12" s="63"/>
      <c r="Q12" s="65"/>
      <c r="R12" s="65"/>
      <c r="S12" s="65"/>
      <c r="T12" s="62"/>
      <c r="U12" s="99"/>
      <c r="V12" s="691"/>
    </row>
    <row r="13" spans="1:22" ht="18">
      <c r="A13" s="59" t="s">
        <v>243</v>
      </c>
      <c r="B13" s="62">
        <v>0</v>
      </c>
      <c r="C13" s="62">
        <v>0</v>
      </c>
      <c r="D13" s="62"/>
      <c r="E13" s="62"/>
      <c r="F13" s="62"/>
      <c r="G13" s="62">
        <v>0</v>
      </c>
      <c r="H13" s="62">
        <v>0</v>
      </c>
      <c r="I13" s="62"/>
      <c r="J13" s="62"/>
      <c r="K13" s="467"/>
      <c r="L13" s="470">
        <v>0</v>
      </c>
      <c r="M13" s="470">
        <v>0</v>
      </c>
      <c r="N13" s="63"/>
      <c r="O13" s="63"/>
      <c r="P13" s="63"/>
      <c r="Q13" s="65">
        <v>300000</v>
      </c>
      <c r="R13" s="65">
        <v>300000</v>
      </c>
      <c r="S13" s="65"/>
      <c r="T13" s="62"/>
      <c r="U13" s="99"/>
      <c r="V13" s="691"/>
    </row>
    <row r="14" spans="1:22" ht="17.25" customHeight="1" hidden="1">
      <c r="A14" s="59" t="s">
        <v>244</v>
      </c>
      <c r="B14" s="62">
        <v>0</v>
      </c>
      <c r="C14" s="62">
        <v>0</v>
      </c>
      <c r="D14" s="62"/>
      <c r="E14" s="62"/>
      <c r="F14" s="62"/>
      <c r="G14" s="62"/>
      <c r="H14" s="62"/>
      <c r="I14" s="62"/>
      <c r="J14" s="62"/>
      <c r="K14" s="467"/>
      <c r="L14" s="471"/>
      <c r="M14" s="65"/>
      <c r="N14" s="65"/>
      <c r="O14" s="65"/>
      <c r="P14" s="65"/>
      <c r="Q14" s="65"/>
      <c r="R14" s="65"/>
      <c r="S14" s="65"/>
      <c r="T14" s="62"/>
      <c r="U14" s="99"/>
      <c r="V14" s="691"/>
    </row>
    <row r="15" spans="1:22" ht="17.25" customHeight="1">
      <c r="A15" s="59" t="s">
        <v>494</v>
      </c>
      <c r="B15" s="62">
        <v>0</v>
      </c>
      <c r="C15" s="62">
        <v>0</v>
      </c>
      <c r="D15" s="62"/>
      <c r="E15" s="62"/>
      <c r="F15" s="62"/>
      <c r="G15" s="62">
        <v>30000</v>
      </c>
      <c r="H15" s="62">
        <v>30000</v>
      </c>
      <c r="I15" s="62"/>
      <c r="J15" s="62"/>
      <c r="K15" s="467"/>
      <c r="L15" s="471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/>
      <c r="T15" s="62"/>
      <c r="U15" s="99"/>
      <c r="V15" s="691"/>
    </row>
    <row r="16" spans="1:22" ht="17.25" customHeight="1">
      <c r="A16" s="59" t="s">
        <v>495</v>
      </c>
      <c r="B16" s="62">
        <v>0</v>
      </c>
      <c r="C16" s="62">
        <v>0</v>
      </c>
      <c r="D16" s="62"/>
      <c r="E16" s="62"/>
      <c r="F16" s="62"/>
      <c r="G16" s="62">
        <v>30000</v>
      </c>
      <c r="H16" s="62">
        <v>30000</v>
      </c>
      <c r="I16" s="62"/>
      <c r="J16" s="62"/>
      <c r="K16" s="467"/>
      <c r="L16" s="471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/>
      <c r="T16" s="62"/>
      <c r="U16" s="99"/>
      <c r="V16" s="691"/>
    </row>
    <row r="17" spans="1:22" ht="17.25" customHeight="1">
      <c r="A17" s="59" t="s">
        <v>496</v>
      </c>
      <c r="B17" s="62">
        <v>0</v>
      </c>
      <c r="C17" s="62">
        <v>0</v>
      </c>
      <c r="D17" s="62"/>
      <c r="E17" s="62"/>
      <c r="F17" s="62"/>
      <c r="G17" s="62">
        <v>70000</v>
      </c>
      <c r="H17" s="62">
        <v>70000</v>
      </c>
      <c r="I17" s="62"/>
      <c r="J17" s="62"/>
      <c r="K17" s="467"/>
      <c r="L17" s="471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/>
      <c r="T17" s="62"/>
      <c r="U17" s="99"/>
      <c r="V17" s="691"/>
    </row>
    <row r="18" spans="1:22" ht="17.25" customHeight="1">
      <c r="A18" s="59" t="s">
        <v>497</v>
      </c>
      <c r="B18" s="62">
        <v>0</v>
      </c>
      <c r="C18" s="62">
        <v>0</v>
      </c>
      <c r="D18" s="62"/>
      <c r="E18" s="62"/>
      <c r="F18" s="62"/>
      <c r="G18" s="62">
        <v>10000</v>
      </c>
      <c r="H18" s="62">
        <v>10000</v>
      </c>
      <c r="I18" s="62"/>
      <c r="J18" s="62"/>
      <c r="K18" s="467"/>
      <c r="L18" s="471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/>
      <c r="T18" s="62"/>
      <c r="U18" s="99"/>
      <c r="V18" s="691"/>
    </row>
    <row r="19" spans="1:22" ht="17.25" customHeight="1">
      <c r="A19" s="59" t="s">
        <v>544</v>
      </c>
      <c r="B19" s="62">
        <v>0</v>
      </c>
      <c r="C19" s="62">
        <v>0</v>
      </c>
      <c r="D19" s="62"/>
      <c r="E19" s="62"/>
      <c r="F19" s="62"/>
      <c r="G19" s="62">
        <v>100000</v>
      </c>
      <c r="H19" s="62">
        <v>100000</v>
      </c>
      <c r="I19" s="62"/>
      <c r="J19" s="62"/>
      <c r="K19" s="467"/>
      <c r="L19" s="471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/>
      <c r="T19" s="62"/>
      <c r="U19" s="99"/>
      <c r="V19" s="691"/>
    </row>
    <row r="20" spans="1:22" ht="17.25" customHeight="1" hidden="1">
      <c r="A20" s="59" t="s">
        <v>498</v>
      </c>
      <c r="B20" s="62">
        <v>0</v>
      </c>
      <c r="C20" s="62">
        <v>0</v>
      </c>
      <c r="D20" s="62"/>
      <c r="E20" s="62"/>
      <c r="F20" s="62"/>
      <c r="G20" s="62"/>
      <c r="H20" s="62"/>
      <c r="I20" s="62"/>
      <c r="J20" s="62"/>
      <c r="K20" s="467"/>
      <c r="L20" s="471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/>
      <c r="T20" s="62"/>
      <c r="U20" s="99"/>
      <c r="V20" s="691"/>
    </row>
    <row r="21" spans="1:22" ht="17.25" customHeight="1">
      <c r="A21" s="59" t="s">
        <v>508</v>
      </c>
      <c r="B21" s="62">
        <v>0</v>
      </c>
      <c r="C21" s="62">
        <v>0</v>
      </c>
      <c r="D21" s="62"/>
      <c r="E21" s="62"/>
      <c r="F21" s="62"/>
      <c r="G21" s="62">
        <v>50000</v>
      </c>
      <c r="H21" s="62">
        <v>50000</v>
      </c>
      <c r="I21" s="62"/>
      <c r="J21" s="62"/>
      <c r="K21" s="467"/>
      <c r="L21" s="471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/>
      <c r="T21" s="62"/>
      <c r="U21" s="99"/>
      <c r="V21" s="691"/>
    </row>
    <row r="22" spans="1:22" ht="17.25" customHeight="1">
      <c r="A22" s="59" t="s">
        <v>543</v>
      </c>
      <c r="B22" s="62">
        <v>0</v>
      </c>
      <c r="C22" s="62">
        <v>0</v>
      </c>
      <c r="D22" s="62"/>
      <c r="E22" s="62"/>
      <c r="F22" s="62"/>
      <c r="G22" s="62">
        <v>10000</v>
      </c>
      <c r="H22" s="62">
        <v>10000</v>
      </c>
      <c r="I22" s="62"/>
      <c r="J22" s="62"/>
      <c r="K22" s="467"/>
      <c r="L22" s="471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/>
      <c r="T22" s="62"/>
      <c r="U22" s="99"/>
      <c r="V22" s="691"/>
    </row>
    <row r="23" spans="1:22" ht="17.25" customHeight="1">
      <c r="A23" s="59" t="s">
        <v>251</v>
      </c>
      <c r="B23" s="62">
        <v>0</v>
      </c>
      <c r="C23" s="62">
        <v>0</v>
      </c>
      <c r="D23" s="62"/>
      <c r="E23" s="62"/>
      <c r="F23" s="62"/>
      <c r="G23" s="62">
        <v>2520</v>
      </c>
      <c r="H23" s="62">
        <v>0</v>
      </c>
      <c r="I23" s="62"/>
      <c r="J23" s="62"/>
      <c r="K23" s="467"/>
      <c r="L23" s="471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/>
      <c r="T23" s="62"/>
      <c r="U23" s="99"/>
      <c r="V23" s="691"/>
    </row>
    <row r="24" spans="1:22" s="21" customFormat="1" ht="18">
      <c r="A24" s="59" t="s">
        <v>545</v>
      </c>
      <c r="B24" s="62">
        <v>0</v>
      </c>
      <c r="C24" s="62">
        <v>0</v>
      </c>
      <c r="D24" s="62"/>
      <c r="E24" s="62"/>
      <c r="F24" s="62"/>
      <c r="G24" s="62">
        <v>60000</v>
      </c>
      <c r="H24" s="62">
        <v>0</v>
      </c>
      <c r="I24" s="62"/>
      <c r="J24" s="62"/>
      <c r="K24" s="467"/>
      <c r="L24" s="47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/>
      <c r="T24" s="62"/>
      <c r="U24" s="99"/>
      <c r="V24" s="692"/>
    </row>
    <row r="25" spans="1:22" ht="18" hidden="1">
      <c r="A25" s="58"/>
      <c r="B25" s="65"/>
      <c r="C25" s="65"/>
      <c r="D25" s="65"/>
      <c r="E25" s="65"/>
      <c r="F25" s="65"/>
      <c r="G25" s="65"/>
      <c r="H25" s="65"/>
      <c r="I25" s="65"/>
      <c r="J25" s="65"/>
      <c r="K25" s="468"/>
      <c r="L25" s="472"/>
      <c r="M25" s="62"/>
      <c r="N25" s="62"/>
      <c r="O25" s="62"/>
      <c r="P25" s="62"/>
      <c r="Q25" s="65"/>
      <c r="R25" s="65"/>
      <c r="S25" s="65"/>
      <c r="T25" s="65"/>
      <c r="U25" s="64"/>
      <c r="V25" s="691"/>
    </row>
    <row r="26" spans="1:22" ht="18" hidden="1">
      <c r="A26" s="58"/>
      <c r="B26" s="65"/>
      <c r="C26" s="65"/>
      <c r="D26" s="65"/>
      <c r="E26" s="65"/>
      <c r="F26" s="65"/>
      <c r="G26" s="65"/>
      <c r="H26" s="65"/>
      <c r="I26" s="65"/>
      <c r="J26" s="65"/>
      <c r="K26" s="468"/>
      <c r="L26" s="472"/>
      <c r="M26" s="62"/>
      <c r="N26" s="62"/>
      <c r="O26" s="62"/>
      <c r="P26" s="62"/>
      <c r="Q26" s="65"/>
      <c r="R26" s="65"/>
      <c r="S26" s="65"/>
      <c r="T26" s="65"/>
      <c r="U26" s="64"/>
      <c r="V26" s="691"/>
    </row>
    <row r="27" spans="1:22" ht="23.25" customHeight="1" thickBot="1">
      <c r="A27" s="60" t="s">
        <v>1</v>
      </c>
      <c r="B27" s="66">
        <f aca="true" t="shared" si="0" ref="B27:U27">SUM(B9:B26)</f>
        <v>0</v>
      </c>
      <c r="C27" s="66">
        <f>SUM(C9:C26)</f>
        <v>0</v>
      </c>
      <c r="D27" s="66">
        <f t="shared" si="0"/>
        <v>0</v>
      </c>
      <c r="E27" s="66">
        <f t="shared" si="0"/>
        <v>0</v>
      </c>
      <c r="F27" s="66">
        <f t="shared" si="0"/>
        <v>0</v>
      </c>
      <c r="G27" s="66">
        <f t="shared" si="0"/>
        <v>362520</v>
      </c>
      <c r="H27" s="66">
        <f>SUM(H9:H26)</f>
        <v>300000</v>
      </c>
      <c r="I27" s="66">
        <f>SUM(I9:I26)</f>
        <v>0</v>
      </c>
      <c r="J27" s="66">
        <f t="shared" si="0"/>
        <v>0</v>
      </c>
      <c r="K27" s="66">
        <f t="shared" si="0"/>
        <v>0</v>
      </c>
      <c r="L27" s="473">
        <f t="shared" si="0"/>
        <v>0</v>
      </c>
      <c r="M27" s="66">
        <f t="shared" si="0"/>
        <v>0</v>
      </c>
      <c r="N27" s="66">
        <f t="shared" si="0"/>
        <v>0</v>
      </c>
      <c r="O27" s="66">
        <f t="shared" si="0"/>
        <v>0</v>
      </c>
      <c r="P27" s="66">
        <f t="shared" si="0"/>
        <v>0</v>
      </c>
      <c r="Q27" s="66">
        <f>SUM(Q13:Q26)</f>
        <v>300000</v>
      </c>
      <c r="R27" s="66">
        <f>SUM(R13:R26)</f>
        <v>300000</v>
      </c>
      <c r="S27" s="66">
        <f t="shared" si="0"/>
        <v>0</v>
      </c>
      <c r="T27" s="66">
        <f t="shared" si="0"/>
        <v>0</v>
      </c>
      <c r="U27" s="66">
        <f t="shared" si="0"/>
        <v>0</v>
      </c>
      <c r="V27" s="691"/>
    </row>
    <row r="28" spans="1:21" ht="15">
      <c r="A28" s="57"/>
      <c r="B28" s="16"/>
      <c r="C28" s="16"/>
      <c r="D28" s="16"/>
      <c r="E28" s="16"/>
      <c r="F28" s="16"/>
      <c r="G28" s="338"/>
      <c r="H28" s="338"/>
      <c r="I28" s="338"/>
      <c r="J28" s="338"/>
      <c r="K28" s="338"/>
      <c r="L28" s="16"/>
      <c r="M28" s="16"/>
      <c r="N28" s="16"/>
      <c r="O28" s="16"/>
      <c r="P28" s="16"/>
      <c r="Q28" s="338"/>
      <c r="T28" s="465"/>
      <c r="U28" s="465"/>
    </row>
    <row r="29" spans="1:17" ht="14.25">
      <c r="A29" s="1259" t="s">
        <v>247</v>
      </c>
      <c r="B29" s="1259"/>
      <c r="C29" s="1259"/>
      <c r="D29" s="1259"/>
      <c r="E29" s="1259"/>
      <c r="F29" s="1259"/>
      <c r="G29" s="1259"/>
      <c r="H29" s="1259"/>
      <c r="I29" s="1259"/>
      <c r="J29" s="1259"/>
      <c r="K29" s="1259"/>
      <c r="L29" s="1259"/>
      <c r="M29" s="1259"/>
      <c r="N29" s="1259"/>
      <c r="O29" s="1259"/>
      <c r="P29" s="1259"/>
      <c r="Q29" s="1259"/>
    </row>
    <row r="30" ht="13.5" thickBot="1">
      <c r="Q30" s="13"/>
    </row>
    <row r="31" spans="1:22" ht="29.25" customHeight="1">
      <c r="A31" s="1260" t="s">
        <v>246</v>
      </c>
      <c r="B31" s="1262" t="s">
        <v>26</v>
      </c>
      <c r="C31" s="1263"/>
      <c r="D31" s="1263"/>
      <c r="E31" s="1263"/>
      <c r="F31" s="1263"/>
      <c r="G31" s="1263"/>
      <c r="H31" s="1263"/>
      <c r="I31" s="1263"/>
      <c r="J31" s="1263"/>
      <c r="K31" s="1263"/>
      <c r="L31" s="1264" t="s">
        <v>27</v>
      </c>
      <c r="M31" s="1265"/>
      <c r="N31" s="1265"/>
      <c r="O31" s="1265"/>
      <c r="P31" s="1265"/>
      <c r="Q31" s="1265"/>
      <c r="R31" s="1265"/>
      <c r="S31" s="1265"/>
      <c r="T31" s="1265"/>
      <c r="U31" s="1266"/>
      <c r="V31" s="691"/>
    </row>
    <row r="32" spans="1:22" ht="29.25" customHeight="1">
      <c r="A32" s="1261"/>
      <c r="B32" s="1267" t="s">
        <v>80</v>
      </c>
      <c r="C32" s="1268"/>
      <c r="D32" s="1268"/>
      <c r="E32" s="1268"/>
      <c r="F32" s="1269"/>
      <c r="G32" s="1267" t="s">
        <v>81</v>
      </c>
      <c r="H32" s="1268"/>
      <c r="I32" s="1268"/>
      <c r="J32" s="1268"/>
      <c r="K32" s="1268"/>
      <c r="L32" s="1273" t="s">
        <v>80</v>
      </c>
      <c r="M32" s="1274"/>
      <c r="N32" s="1274"/>
      <c r="O32" s="1274"/>
      <c r="P32" s="1274"/>
      <c r="Q32" s="1274" t="s">
        <v>81</v>
      </c>
      <c r="R32" s="1274"/>
      <c r="S32" s="1274"/>
      <c r="T32" s="1274"/>
      <c r="U32" s="1275"/>
      <c r="V32" s="691"/>
    </row>
    <row r="33" spans="1:22" ht="29.25" customHeight="1">
      <c r="A33" s="347"/>
      <c r="B33" s="348" t="s">
        <v>254</v>
      </c>
      <c r="C33" s="348" t="s">
        <v>252</v>
      </c>
      <c r="D33" s="693" t="s">
        <v>258</v>
      </c>
      <c r="E33" s="348" t="s">
        <v>284</v>
      </c>
      <c r="F33" s="348" t="s">
        <v>319</v>
      </c>
      <c r="G33" s="348" t="s">
        <v>254</v>
      </c>
      <c r="H33" s="348" t="s">
        <v>252</v>
      </c>
      <c r="I33" s="693" t="s">
        <v>258</v>
      </c>
      <c r="J33" s="348" t="s">
        <v>264</v>
      </c>
      <c r="K33" s="348" t="s">
        <v>319</v>
      </c>
      <c r="L33" s="469" t="s">
        <v>254</v>
      </c>
      <c r="M33" s="388" t="s">
        <v>252</v>
      </c>
      <c r="N33" s="693" t="s">
        <v>258</v>
      </c>
      <c r="O33" s="348" t="s">
        <v>284</v>
      </c>
      <c r="P33" s="348" t="s">
        <v>319</v>
      </c>
      <c r="Q33" s="388" t="s">
        <v>254</v>
      </c>
      <c r="R33" s="388" t="s">
        <v>252</v>
      </c>
      <c r="S33" s="693" t="s">
        <v>258</v>
      </c>
      <c r="T33" s="348" t="s">
        <v>284</v>
      </c>
      <c r="U33" s="348" t="s">
        <v>319</v>
      </c>
      <c r="V33" s="691"/>
    </row>
    <row r="34" spans="1:22" ht="18" hidden="1">
      <c r="A34" s="58" t="s">
        <v>248</v>
      </c>
      <c r="B34" s="65"/>
      <c r="C34" s="65"/>
      <c r="D34" s="65"/>
      <c r="E34" s="65"/>
      <c r="F34" s="65"/>
      <c r="G34" s="65"/>
      <c r="H34" s="65"/>
      <c r="I34" s="65"/>
      <c r="J34" s="65"/>
      <c r="K34" s="468"/>
      <c r="L34" s="472"/>
      <c r="M34" s="62"/>
      <c r="N34" s="62"/>
      <c r="O34" s="62"/>
      <c r="P34" s="62"/>
      <c r="Q34" s="65"/>
      <c r="R34" s="65"/>
      <c r="S34" s="65"/>
      <c r="T34" s="62"/>
      <c r="U34" s="99"/>
      <c r="V34" s="691"/>
    </row>
    <row r="35" spans="1:22" ht="18" hidden="1">
      <c r="A35" s="112" t="s">
        <v>249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474"/>
      <c r="L35" s="472"/>
      <c r="M35" s="62"/>
      <c r="N35" s="62"/>
      <c r="O35" s="62"/>
      <c r="P35" s="62"/>
      <c r="Q35" s="65"/>
      <c r="R35" s="65"/>
      <c r="S35" s="65"/>
      <c r="T35" s="62"/>
      <c r="U35" s="99"/>
      <c r="V35" s="691"/>
    </row>
    <row r="36" spans="1:22" ht="18">
      <c r="A36" s="112" t="s">
        <v>546</v>
      </c>
      <c r="B36" s="111">
        <v>0</v>
      </c>
      <c r="C36" s="111"/>
      <c r="D36" s="111"/>
      <c r="E36" s="111"/>
      <c r="F36" s="111"/>
      <c r="G36" s="111">
        <v>40824</v>
      </c>
      <c r="H36" s="111">
        <v>40824</v>
      </c>
      <c r="I36" s="111"/>
      <c r="J36" s="111"/>
      <c r="K36" s="474"/>
      <c r="L36" s="472">
        <v>0</v>
      </c>
      <c r="M36" s="472">
        <v>0</v>
      </c>
      <c r="N36" s="62"/>
      <c r="O36" s="62"/>
      <c r="P36" s="62"/>
      <c r="Q36" s="65">
        <v>0</v>
      </c>
      <c r="R36" s="65">
        <v>0</v>
      </c>
      <c r="S36" s="65"/>
      <c r="T36" s="62"/>
      <c r="U36" s="99"/>
      <c r="V36" s="691"/>
    </row>
    <row r="37" spans="1:22" ht="18">
      <c r="A37" s="112" t="s">
        <v>250</v>
      </c>
      <c r="B37" s="111">
        <v>0</v>
      </c>
      <c r="C37" s="111"/>
      <c r="D37" s="111"/>
      <c r="E37" s="111"/>
      <c r="F37" s="111"/>
      <c r="G37" s="111">
        <v>14304</v>
      </c>
      <c r="H37" s="111">
        <v>14304</v>
      </c>
      <c r="I37" s="111"/>
      <c r="J37" s="111"/>
      <c r="K37" s="474"/>
      <c r="L37" s="472">
        <v>0</v>
      </c>
      <c r="M37" s="472">
        <v>0</v>
      </c>
      <c r="N37" s="62"/>
      <c r="O37" s="62"/>
      <c r="P37" s="62"/>
      <c r="Q37" s="65">
        <v>0</v>
      </c>
      <c r="R37" s="65">
        <v>0</v>
      </c>
      <c r="S37" s="65"/>
      <c r="T37" s="62"/>
      <c r="U37" s="99"/>
      <c r="V37" s="691"/>
    </row>
    <row r="38" spans="1:22" ht="18" hidden="1">
      <c r="A38" s="112" t="s">
        <v>473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474"/>
      <c r="L38" s="472"/>
      <c r="M38" s="472"/>
      <c r="N38" s="62"/>
      <c r="O38" s="62"/>
      <c r="P38" s="62"/>
      <c r="Q38" s="65"/>
      <c r="R38" s="65"/>
      <c r="S38" s="65"/>
      <c r="T38" s="62"/>
      <c r="U38" s="99"/>
      <c r="V38" s="691"/>
    </row>
    <row r="39" spans="1:22" ht="18">
      <c r="A39" s="112" t="s">
        <v>474</v>
      </c>
      <c r="B39" s="111">
        <v>0</v>
      </c>
      <c r="C39" s="111"/>
      <c r="D39" s="111"/>
      <c r="E39" s="111"/>
      <c r="F39" s="111"/>
      <c r="G39" s="111">
        <v>2520</v>
      </c>
      <c r="H39" s="111">
        <v>2520</v>
      </c>
      <c r="I39" s="111"/>
      <c r="J39" s="111"/>
      <c r="K39" s="474"/>
      <c r="L39" s="472">
        <v>0</v>
      </c>
      <c r="M39" s="472">
        <v>0</v>
      </c>
      <c r="N39" s="62"/>
      <c r="O39" s="62"/>
      <c r="P39" s="62"/>
      <c r="Q39" s="65">
        <v>0</v>
      </c>
      <c r="R39" s="65">
        <v>0</v>
      </c>
      <c r="S39" s="65"/>
      <c r="T39" s="62"/>
      <c r="U39" s="99"/>
      <c r="V39" s="691"/>
    </row>
    <row r="40" spans="1:22" ht="18" hidden="1">
      <c r="A40" s="112" t="s">
        <v>251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474"/>
      <c r="L40" s="472"/>
      <c r="M40" s="472"/>
      <c r="N40" s="62"/>
      <c r="O40" s="62"/>
      <c r="P40" s="62"/>
      <c r="Q40" s="65"/>
      <c r="R40" s="65"/>
      <c r="S40" s="65"/>
      <c r="T40" s="62"/>
      <c r="U40" s="99"/>
      <c r="V40" s="691"/>
    </row>
    <row r="41" spans="1:22" ht="18" hidden="1">
      <c r="A41" s="112" t="s">
        <v>274</v>
      </c>
      <c r="B41" s="111"/>
      <c r="C41" s="111"/>
      <c r="D41" s="111"/>
      <c r="E41" s="111"/>
      <c r="F41" s="111"/>
      <c r="G41" s="111"/>
      <c r="H41" s="111"/>
      <c r="I41" s="111"/>
      <c r="J41" s="111"/>
      <c r="K41" s="474"/>
      <c r="L41" s="472"/>
      <c r="M41" s="472"/>
      <c r="N41" s="62"/>
      <c r="O41" s="62"/>
      <c r="P41" s="62"/>
      <c r="Q41" s="65"/>
      <c r="R41" s="65"/>
      <c r="S41" s="65"/>
      <c r="T41" s="62"/>
      <c r="U41" s="99"/>
      <c r="V41" s="691"/>
    </row>
    <row r="42" spans="1:22" ht="18">
      <c r="A42" s="112" t="s">
        <v>509</v>
      </c>
      <c r="B42" s="111">
        <v>350716</v>
      </c>
      <c r="C42" s="111">
        <v>350716</v>
      </c>
      <c r="D42" s="111"/>
      <c r="E42" s="111"/>
      <c r="F42" s="111"/>
      <c r="G42" s="111">
        <v>0</v>
      </c>
      <c r="H42" s="111">
        <v>0</v>
      </c>
      <c r="I42" s="111"/>
      <c r="J42" s="111"/>
      <c r="K42" s="474"/>
      <c r="L42" s="472">
        <v>0</v>
      </c>
      <c r="M42" s="472">
        <v>0</v>
      </c>
      <c r="N42" s="62"/>
      <c r="O42" s="62"/>
      <c r="P42" s="62"/>
      <c r="Q42" s="65">
        <v>0</v>
      </c>
      <c r="R42" s="65">
        <v>0</v>
      </c>
      <c r="S42" s="65"/>
      <c r="T42" s="62"/>
      <c r="U42" s="99"/>
      <c r="V42" s="691"/>
    </row>
    <row r="43" spans="1:22" ht="18">
      <c r="A43" s="58" t="s">
        <v>242</v>
      </c>
      <c r="B43" s="111">
        <v>0</v>
      </c>
      <c r="C43" s="111">
        <v>0</v>
      </c>
      <c r="D43" s="111"/>
      <c r="E43" s="111"/>
      <c r="F43" s="111"/>
      <c r="G43" s="111">
        <v>16380</v>
      </c>
      <c r="H43" s="111">
        <v>16380</v>
      </c>
      <c r="I43" s="111"/>
      <c r="J43" s="111"/>
      <c r="K43" s="474"/>
      <c r="L43" s="472">
        <v>0</v>
      </c>
      <c r="M43" s="472">
        <v>0</v>
      </c>
      <c r="N43" s="62"/>
      <c r="O43" s="62"/>
      <c r="P43" s="62"/>
      <c r="Q43" s="65">
        <v>0</v>
      </c>
      <c r="R43" s="65">
        <v>0</v>
      </c>
      <c r="S43" s="65"/>
      <c r="T43" s="62"/>
      <c r="U43" s="99"/>
      <c r="V43" s="691"/>
    </row>
    <row r="44" spans="1:22" ht="47.25" customHeight="1" hidden="1">
      <c r="A44" s="112" t="s">
        <v>275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474"/>
      <c r="L44" s="472"/>
      <c r="M44" s="472"/>
      <c r="N44" s="62"/>
      <c r="O44" s="62"/>
      <c r="P44" s="62"/>
      <c r="Q44" s="65"/>
      <c r="R44" s="65"/>
      <c r="S44" s="65"/>
      <c r="T44" s="62"/>
      <c r="U44" s="99"/>
      <c r="V44" s="691"/>
    </row>
    <row r="45" spans="1:22" ht="39" customHeight="1" hidden="1">
      <c r="A45" s="287"/>
      <c r="B45" s="111"/>
      <c r="C45" s="111"/>
      <c r="D45" s="111"/>
      <c r="E45" s="111"/>
      <c r="F45" s="111"/>
      <c r="G45" s="111"/>
      <c r="H45" s="111"/>
      <c r="I45" s="111"/>
      <c r="J45" s="111"/>
      <c r="K45" s="474"/>
      <c r="L45" s="472"/>
      <c r="M45" s="472"/>
      <c r="N45" s="62"/>
      <c r="O45" s="62"/>
      <c r="P45" s="62"/>
      <c r="Q45" s="65"/>
      <c r="R45" s="65"/>
      <c r="S45" s="65"/>
      <c r="T45" s="62"/>
      <c r="U45" s="99"/>
      <c r="V45" s="691"/>
    </row>
    <row r="46" spans="1:22" ht="39" customHeight="1" hidden="1">
      <c r="A46" s="287"/>
      <c r="B46" s="111"/>
      <c r="C46" s="111"/>
      <c r="D46" s="111"/>
      <c r="E46" s="111"/>
      <c r="F46" s="111"/>
      <c r="G46" s="111"/>
      <c r="H46" s="111"/>
      <c r="I46" s="111"/>
      <c r="J46" s="111"/>
      <c r="K46" s="474"/>
      <c r="L46" s="472"/>
      <c r="M46" s="472"/>
      <c r="N46" s="62"/>
      <c r="O46" s="62"/>
      <c r="P46" s="62"/>
      <c r="Q46" s="65"/>
      <c r="R46" s="65"/>
      <c r="S46" s="65"/>
      <c r="T46" s="62"/>
      <c r="U46" s="99"/>
      <c r="V46" s="691"/>
    </row>
    <row r="47" spans="1:22" ht="39" customHeight="1" hidden="1">
      <c r="A47" s="287"/>
      <c r="B47" s="111"/>
      <c r="C47" s="111"/>
      <c r="D47" s="111"/>
      <c r="E47" s="111"/>
      <c r="F47" s="111"/>
      <c r="G47" s="111"/>
      <c r="H47" s="111"/>
      <c r="I47" s="111"/>
      <c r="J47" s="111"/>
      <c r="K47" s="474"/>
      <c r="L47" s="472"/>
      <c r="M47" s="472"/>
      <c r="N47" s="62"/>
      <c r="O47" s="62"/>
      <c r="P47" s="62"/>
      <c r="Q47" s="65"/>
      <c r="R47" s="65"/>
      <c r="S47" s="65"/>
      <c r="T47" s="62"/>
      <c r="U47" s="99"/>
      <c r="V47" s="691"/>
    </row>
    <row r="48" spans="1:22" ht="39" customHeight="1" hidden="1">
      <c r="A48" s="287"/>
      <c r="B48" s="111"/>
      <c r="C48" s="111"/>
      <c r="D48" s="111"/>
      <c r="E48" s="111"/>
      <c r="F48" s="111"/>
      <c r="G48" s="111"/>
      <c r="H48" s="111"/>
      <c r="I48" s="111"/>
      <c r="J48" s="111"/>
      <c r="K48" s="474"/>
      <c r="L48" s="472"/>
      <c r="M48" s="472"/>
      <c r="N48" s="62"/>
      <c r="O48" s="62"/>
      <c r="P48" s="62"/>
      <c r="Q48" s="65"/>
      <c r="R48" s="65"/>
      <c r="S48" s="65"/>
      <c r="T48" s="62"/>
      <c r="U48" s="99"/>
      <c r="V48" s="691"/>
    </row>
    <row r="49" spans="1:22" ht="39" customHeight="1" hidden="1">
      <c r="A49" s="287"/>
      <c r="B49" s="111"/>
      <c r="C49" s="111"/>
      <c r="D49" s="111"/>
      <c r="E49" s="111"/>
      <c r="F49" s="111"/>
      <c r="G49" s="111"/>
      <c r="H49" s="111"/>
      <c r="I49" s="111"/>
      <c r="J49" s="111"/>
      <c r="K49" s="474"/>
      <c r="L49" s="472"/>
      <c r="M49" s="472"/>
      <c r="N49" s="62"/>
      <c r="O49" s="62"/>
      <c r="P49" s="62"/>
      <c r="Q49" s="65"/>
      <c r="R49" s="65"/>
      <c r="S49" s="65"/>
      <c r="T49" s="62"/>
      <c r="U49" s="99"/>
      <c r="V49" s="691"/>
    </row>
    <row r="50" spans="1:22" ht="39" customHeight="1" hidden="1">
      <c r="A50" s="287"/>
      <c r="B50" s="111"/>
      <c r="C50" s="111"/>
      <c r="D50" s="111"/>
      <c r="E50" s="111"/>
      <c r="F50" s="111"/>
      <c r="G50" s="111"/>
      <c r="H50" s="111"/>
      <c r="I50" s="111"/>
      <c r="J50" s="111"/>
      <c r="K50" s="474"/>
      <c r="L50" s="472"/>
      <c r="M50" s="472"/>
      <c r="N50" s="62"/>
      <c r="O50" s="62"/>
      <c r="P50" s="62"/>
      <c r="Q50" s="65"/>
      <c r="R50" s="65"/>
      <c r="S50" s="65"/>
      <c r="T50" s="62"/>
      <c r="U50" s="99"/>
      <c r="V50" s="691"/>
    </row>
    <row r="51" spans="1:22" s="17" customFormat="1" ht="27" customHeight="1" thickBot="1">
      <c r="A51" s="61" t="s">
        <v>1</v>
      </c>
      <c r="B51" s="67">
        <f>SUM(B34:B45)</f>
        <v>350716</v>
      </c>
      <c r="C51" s="67">
        <f>SUM(C34:C45)</f>
        <v>350716</v>
      </c>
      <c r="D51" s="67">
        <f>SUM(D34:D45)</f>
        <v>0</v>
      </c>
      <c r="E51" s="67">
        <f aca="true" t="shared" si="1" ref="E51:Q51">SUM(E34:E45)</f>
        <v>0</v>
      </c>
      <c r="F51" s="67">
        <f t="shared" si="1"/>
        <v>0</v>
      </c>
      <c r="G51" s="314">
        <f t="shared" si="1"/>
        <v>74028</v>
      </c>
      <c r="H51" s="314">
        <f>SUM(H34:H45)</f>
        <v>74028</v>
      </c>
      <c r="I51" s="891">
        <f>SUM(I34:I45)</f>
        <v>0</v>
      </c>
      <c r="J51" s="891">
        <f t="shared" si="1"/>
        <v>0</v>
      </c>
      <c r="K51" s="891">
        <f t="shared" si="1"/>
        <v>0</v>
      </c>
      <c r="L51" s="475">
        <f t="shared" si="1"/>
        <v>0</v>
      </c>
      <c r="M51" s="475">
        <f>SUM(M34:M45)</f>
        <v>0</v>
      </c>
      <c r="N51" s="67">
        <f t="shared" si="1"/>
        <v>0</v>
      </c>
      <c r="O51" s="67">
        <f t="shared" si="1"/>
        <v>0</v>
      </c>
      <c r="P51" s="67">
        <f t="shared" si="1"/>
        <v>0</v>
      </c>
      <c r="Q51" s="67">
        <f t="shared" si="1"/>
        <v>0</v>
      </c>
      <c r="R51" s="67">
        <f>SUM(R34:R45)</f>
        <v>0</v>
      </c>
      <c r="S51" s="67"/>
      <c r="T51" s="67"/>
      <c r="U51" s="314"/>
      <c r="V51" s="691"/>
    </row>
    <row r="52" spans="7:17" ht="15">
      <c r="G52" s="338"/>
      <c r="Q52" s="338"/>
    </row>
    <row r="53" ht="12.75">
      <c r="H53" s="465"/>
    </row>
    <row r="54" ht="12.75">
      <c r="G54" s="465"/>
    </row>
    <row r="55" spans="1:9" ht="12.75">
      <c r="A55" s="364"/>
      <c r="I55" s="465"/>
    </row>
  </sheetData>
  <sheetProtection/>
  <mergeCells count="19">
    <mergeCell ref="B7:F7"/>
    <mergeCell ref="G7:K7"/>
    <mergeCell ref="L7:P7"/>
    <mergeCell ref="L32:P32"/>
    <mergeCell ref="L31:U31"/>
    <mergeCell ref="B31:K31"/>
    <mergeCell ref="Q7:U7"/>
    <mergeCell ref="Q32:U32"/>
    <mergeCell ref="G32:K32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Kápolnási Renáta</cp:lastModifiedBy>
  <cp:lastPrinted>2017-03-02T08:46:44Z</cp:lastPrinted>
  <dcterms:created xsi:type="dcterms:W3CDTF">2000-01-07T08:44:52Z</dcterms:created>
  <dcterms:modified xsi:type="dcterms:W3CDTF">2017-07-05T08:24:33Z</dcterms:modified>
  <cp:category/>
  <cp:version/>
  <cp:contentType/>
  <cp:contentStatus/>
</cp:coreProperties>
</file>